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https://wellateam.sharepoint.com/sites/pbukecommerce/Shared Documents/5. Wella Store/FY25/"/>
    </mc:Choice>
  </mc:AlternateContent>
  <xr:revisionPtr revIDLastSave="0" documentId="8_{08E6263D-16E4-4CB2-8467-F98C366C28BD}" xr6:coauthVersionLast="47" xr6:coauthVersionMax="47" xr10:uidLastSave="{00000000-0000-0000-0000-000000000000}"/>
  <bookViews>
    <workbookView xWindow="28690" yWindow="-110" windowWidth="29020" windowHeight="15820" xr2:uid="{2E3BF6A7-1246-4AF4-A4D2-7E7FB55AE867}"/>
  </bookViews>
  <sheets>
    <sheet name="PROFIT CALCULATOR" sheetId="3" r:id="rId1"/>
    <sheet name="PROFITABILITY MODEL" sheetId="5" r:id="rId2"/>
    <sheet name="Pricing" sheetId="4" state="hidden" r:id="rId3"/>
  </sheets>
  <definedNames>
    <definedName name="mayseg">#REF!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5" l="1"/>
  <c r="O44" i="5"/>
  <c r="O43" i="5"/>
  <c r="O42" i="5"/>
  <c r="N45" i="5"/>
  <c r="N44" i="5"/>
  <c r="N43" i="5"/>
  <c r="N42" i="5"/>
  <c r="M45" i="5"/>
  <c r="M44" i="5"/>
  <c r="M43" i="5"/>
  <c r="M42" i="5"/>
  <c r="N30" i="5"/>
  <c r="N29" i="5"/>
  <c r="N28" i="5"/>
  <c r="N27" i="5"/>
  <c r="M30" i="5"/>
  <c r="O30" i="5" s="1"/>
  <c r="M29" i="5"/>
  <c r="O29" i="5" s="1"/>
  <c r="M28" i="5"/>
  <c r="O28" i="5" s="1"/>
  <c r="M27" i="5"/>
  <c r="O27" i="5" s="1"/>
  <c r="Q58" i="3"/>
  <c r="Q57" i="3"/>
  <c r="Q56" i="3"/>
  <c r="Q55" i="3"/>
  <c r="P58" i="3"/>
  <c r="P57" i="3"/>
  <c r="P56" i="3"/>
  <c r="P55" i="3"/>
  <c r="O58" i="3"/>
  <c r="O57" i="3"/>
  <c r="O56" i="3"/>
  <c r="O55" i="3"/>
  <c r="P43" i="3"/>
  <c r="P42" i="3"/>
  <c r="P41" i="3"/>
  <c r="P40" i="3"/>
  <c r="O43" i="3"/>
  <c r="Q43" i="3" s="1"/>
  <c r="O42" i="3"/>
  <c r="Q42" i="3" s="1"/>
  <c r="O41" i="3"/>
  <c r="Q41" i="3" s="1"/>
  <c r="O40" i="3"/>
  <c r="Q40" i="3" s="1"/>
  <c r="P28" i="3"/>
  <c r="P27" i="3"/>
  <c r="P26" i="3"/>
  <c r="P25" i="3"/>
  <c r="O28" i="3"/>
  <c r="Q28" i="3" s="1"/>
  <c r="O27" i="3"/>
  <c r="Q27" i="3" s="1"/>
  <c r="O26" i="3"/>
  <c r="Q26" i="3" s="1"/>
  <c r="O25" i="3"/>
  <c r="Q25" i="3" s="1"/>
  <c r="L43" i="5" l="1"/>
  <c r="L42" i="5"/>
  <c r="L28" i="5"/>
  <c r="L27" i="5"/>
  <c r="N55" i="3"/>
  <c r="N56" i="3"/>
  <c r="N40" i="3"/>
  <c r="N41" i="3"/>
  <c r="N25" i="3"/>
  <c r="N26" i="3"/>
  <c r="L45" i="5" l="1"/>
  <c r="L44" i="5"/>
  <c r="N41" i="5"/>
  <c r="M41" i="5"/>
  <c r="O41" i="5" s="1"/>
  <c r="N40" i="5"/>
  <c r="M40" i="5"/>
  <c r="O40" i="5" s="1"/>
  <c r="N39" i="5"/>
  <c r="M39" i="5"/>
  <c r="O39" i="5" s="1"/>
  <c r="N38" i="5"/>
  <c r="M38" i="5"/>
  <c r="O38" i="5" s="1"/>
  <c r="N37" i="5"/>
  <c r="M37" i="5"/>
  <c r="O37" i="5" s="1"/>
  <c r="N36" i="5"/>
  <c r="M36" i="5"/>
  <c r="O36" i="5" s="1"/>
  <c r="N35" i="5"/>
  <c r="M35" i="5"/>
  <c r="O35" i="5" s="1"/>
  <c r="N34" i="5"/>
  <c r="M34" i="5"/>
  <c r="O34" i="5" s="1"/>
  <c r="N33" i="5"/>
  <c r="M33" i="5"/>
  <c r="O33" i="5" s="1"/>
  <c r="N26" i="5"/>
  <c r="N25" i="5"/>
  <c r="N24" i="5"/>
  <c r="L30" i="5"/>
  <c r="L29" i="5"/>
  <c r="M26" i="5"/>
  <c r="O26" i="5" s="1"/>
  <c r="M25" i="5"/>
  <c r="O25" i="5" s="1"/>
  <c r="M24" i="5"/>
  <c r="O24" i="5" s="1"/>
  <c r="M23" i="5"/>
  <c r="O23" i="5" s="1"/>
  <c r="M22" i="5"/>
  <c r="O22" i="5" s="1"/>
  <c r="M18" i="5"/>
  <c r="O18" i="5" s="1"/>
  <c r="N18" i="5"/>
  <c r="M19" i="5"/>
  <c r="O19" i="5" s="1"/>
  <c r="N19" i="5"/>
  <c r="M20" i="5"/>
  <c r="O20" i="5" s="1"/>
  <c r="N20" i="5"/>
  <c r="M21" i="5"/>
  <c r="O21" i="5" s="1"/>
  <c r="N21" i="5"/>
  <c r="N22" i="5"/>
  <c r="N23" i="5"/>
  <c r="N58" i="3"/>
  <c r="N57" i="3"/>
  <c r="P54" i="3"/>
  <c r="O54" i="3"/>
  <c r="Q54" i="3" s="1"/>
  <c r="P53" i="3"/>
  <c r="O53" i="3"/>
  <c r="Q53" i="3" s="1"/>
  <c r="P52" i="3"/>
  <c r="O52" i="3"/>
  <c r="Q52" i="3" s="1"/>
  <c r="P51" i="3"/>
  <c r="O51" i="3"/>
  <c r="Q51" i="3" s="1"/>
  <c r="P50" i="3"/>
  <c r="O50" i="3"/>
  <c r="Q50" i="3" s="1"/>
  <c r="P49" i="3"/>
  <c r="O49" i="3"/>
  <c r="Q49" i="3" s="1"/>
  <c r="P48" i="3"/>
  <c r="O48" i="3"/>
  <c r="Q48" i="3" s="1"/>
  <c r="P47" i="3"/>
  <c r="O47" i="3"/>
  <c r="Q47" i="3" s="1"/>
  <c r="P46" i="3"/>
  <c r="O46" i="3"/>
  <c r="Q46" i="3" s="1"/>
  <c r="S45" i="3"/>
  <c r="N43" i="3"/>
  <c r="N42" i="3"/>
  <c r="P39" i="3"/>
  <c r="O39" i="3"/>
  <c r="Q39" i="3" s="1"/>
  <c r="P38" i="3"/>
  <c r="O38" i="3"/>
  <c r="Q38" i="3" s="1"/>
  <c r="P37" i="3"/>
  <c r="O37" i="3"/>
  <c r="Q37" i="3" s="1"/>
  <c r="P36" i="3"/>
  <c r="O36" i="3"/>
  <c r="Q36" i="3" s="1"/>
  <c r="P35" i="3"/>
  <c r="O35" i="3"/>
  <c r="Q35" i="3" s="1"/>
  <c r="P34" i="3"/>
  <c r="O34" i="3"/>
  <c r="Q34" i="3" s="1"/>
  <c r="P33" i="3"/>
  <c r="O33" i="3"/>
  <c r="Q33" i="3" s="1"/>
  <c r="P32" i="3"/>
  <c r="O32" i="3"/>
  <c r="Q32" i="3" s="1"/>
  <c r="P31" i="3"/>
  <c r="O31" i="3"/>
  <c r="Q31" i="3" s="1"/>
  <c r="S30" i="3"/>
  <c r="P24" i="3"/>
  <c r="P23" i="3"/>
  <c r="P22" i="3"/>
  <c r="P21" i="3"/>
  <c r="N28" i="3"/>
  <c r="N27" i="3"/>
  <c r="O24" i="3"/>
  <c r="Q24" i="3" s="1"/>
  <c r="O23" i="3"/>
  <c r="Q23" i="3" s="1"/>
  <c r="O22" i="3"/>
  <c r="Q22" i="3" s="1"/>
  <c r="O21" i="3"/>
  <c r="Q21" i="3" s="1"/>
  <c r="T32" i="5"/>
  <c r="T17" i="5"/>
  <c r="S32" i="5"/>
  <c r="U32" i="5" s="1"/>
  <c r="S17" i="5"/>
  <c r="U17" i="5" s="1"/>
  <c r="Q32" i="5"/>
  <c r="Q17" i="5"/>
  <c r="S15" i="3"/>
  <c r="P20" i="3"/>
  <c r="P19" i="3"/>
  <c r="P18" i="3"/>
  <c r="P17" i="3"/>
  <c r="P16" i="3"/>
  <c r="O20" i="3"/>
  <c r="Q20" i="3" s="1"/>
  <c r="O19" i="3"/>
  <c r="Q19" i="3" s="1"/>
  <c r="O18" i="3"/>
  <c r="Q18" i="3" s="1"/>
  <c r="O17" i="3"/>
  <c r="Q17" i="3" s="1"/>
  <c r="O16" i="3"/>
  <c r="Q16" i="3" s="1"/>
  <c r="N22" i="3" l="1"/>
  <c r="L19" i="5"/>
  <c r="N31" i="3"/>
  <c r="N53" i="3"/>
  <c r="L38" i="5"/>
  <c r="N39" i="3"/>
  <c r="L21" i="5"/>
  <c r="N50" i="3"/>
  <c r="N21" i="3"/>
  <c r="L24" i="5"/>
  <c r="N23" i="3"/>
  <c r="N36" i="3"/>
  <c r="N33" i="3"/>
  <c r="L23" i="5"/>
  <c r="N48" i="3"/>
  <c r="L35" i="5"/>
  <c r="N20" i="3"/>
  <c r="N49" i="3"/>
  <c r="L25" i="5"/>
  <c r="N46" i="3"/>
  <c r="L37" i="5"/>
  <c r="N37" i="3"/>
  <c r="N47" i="3"/>
  <c r="N17" i="3"/>
  <c r="N34" i="3"/>
  <c r="N51" i="3"/>
  <c r="L36" i="5"/>
  <c r="L39" i="5"/>
  <c r="N35" i="3"/>
  <c r="L40" i="5"/>
  <c r="L22" i="5"/>
  <c r="L34" i="5"/>
  <c r="L41" i="5"/>
  <c r="L18" i="5"/>
  <c r="L26" i="5"/>
  <c r="N54" i="3"/>
  <c r="L33" i="5"/>
  <c r="L20" i="5"/>
  <c r="N38" i="3"/>
  <c r="N52" i="3"/>
  <c r="N32" i="3"/>
  <c r="N18" i="3"/>
  <c r="N24" i="3"/>
  <c r="N16" i="3"/>
  <c r="N19" i="3"/>
  <c r="N45" i="3" l="1"/>
  <c r="J45" i="3" s="1"/>
  <c r="K45" i="3" s="1"/>
  <c r="N30" i="3"/>
  <c r="J30" i="3" s="1"/>
  <c r="L30" i="3" s="1"/>
  <c r="L32" i="5"/>
  <c r="J32" i="5" s="1"/>
  <c r="V32" i="5" s="1"/>
  <c r="W32" i="5" s="1"/>
  <c r="L17" i="5"/>
  <c r="J17" i="5" s="1"/>
  <c r="K17" i="5" s="1"/>
  <c r="N15" i="3"/>
  <c r="J15" i="3" s="1"/>
  <c r="K15" i="3" s="1"/>
  <c r="K30" i="3" l="1"/>
  <c r="L45" i="3"/>
  <c r="K32" i="5"/>
  <c r="V17" i="5"/>
  <c r="W17" i="5" s="1"/>
  <c r="L15" i="3"/>
</calcChain>
</file>

<file path=xl/sharedStrings.xml><?xml version="1.0" encoding="utf-8"?>
<sst xmlns="http://schemas.openxmlformats.org/spreadsheetml/2006/main" count="102" uniqueCount="78">
  <si>
    <t>PROFIT CALCULATOR: PROFIT PER SERVICE</t>
  </si>
  <si>
    <t>INPUT INTO YELLOW BOXES ONLY</t>
  </si>
  <si>
    <t>STYLIST HOURLY RATE (inc National Insurance)</t>
  </si>
  <si>
    <t>COLOUR DISCOUNT</t>
  </si>
  <si>
    <t>CARE DISCOUNT</t>
  </si>
  <si>
    <t>INPUT</t>
  </si>
  <si>
    <t>PROFIT</t>
  </si>
  <si>
    <t>STOCK COST BREAKDOWN</t>
  </si>
  <si>
    <t>STYLIST</t>
  </si>
  <si>
    <t>SERVICE</t>
  </si>
  <si>
    <t>PRICE*</t>
  </si>
  <si>
    <t>PRODUCTS</t>
  </si>
  <si>
    <t>GRAMMES USED</t>
  </si>
  <si>
    <r>
      <t xml:space="preserve">STYLIST TIME </t>
    </r>
    <r>
      <rPr>
        <b/>
        <sz val="11"/>
        <color theme="0"/>
        <rFont val="Aspira"/>
        <family val="3"/>
      </rPr>
      <t>(minutes)</t>
    </r>
  </si>
  <si>
    <t>PROFIT PER SERVICE</t>
  </si>
  <si>
    <t>PROFIT PER HOUR</t>
  </si>
  <si>
    <t>GROSS MARGIN</t>
  </si>
  <si>
    <t>COST PER SERVICE</t>
  </si>
  <si>
    <t>LIST PRICE</t>
  </si>
  <si>
    <r>
      <t xml:space="preserve">PACK SIZE </t>
    </r>
    <r>
      <rPr>
        <b/>
        <sz val="11"/>
        <color theme="0"/>
        <rFont val="Aspira"/>
        <family val="3"/>
      </rPr>
      <t>(grammes)</t>
    </r>
  </si>
  <si>
    <t>NET PRICE</t>
  </si>
  <si>
    <t>EXAMPLE - HALF HEAD HIGHLIGHTS AND TONER</t>
  </si>
  <si>
    <t>CONFIDENTIAL DOCUMENT: The information contained in this document is confidential, privileged and only for use by the intended recipient.</t>
  </si>
  <si>
    <t>*All pricing is at the sole discretion of the retailer. "Price" entries in this document are given purely as an example for how the calculator works and are fully editable.</t>
  </si>
  <si>
    <t>PROFITABILITY MODEL: WHICH SERVICES ARE THE MOST PROFITABLE</t>
  </si>
  <si>
    <t>STYLIST DAILY HOURS</t>
  </si>
  <si>
    <t>OPPORTUNITY IN 1 DAY</t>
  </si>
  <si>
    <t>NUMBER OF SERVICES PER DAY</t>
  </si>
  <si>
    <t>STYLIST COST</t>
  </si>
  <si>
    <t>TOTAL TAKINGS</t>
  </si>
  <si>
    <t>POTENTIAL PROFIT</t>
  </si>
  <si>
    <t>AVERAGE COLOUR SERVICE</t>
  </si>
  <si>
    <t>AVERAGE CUT AND BLOW DRY SERVICE</t>
  </si>
  <si>
    <t>Colour list</t>
  </si>
  <si>
    <t>GLP</t>
  </si>
  <si>
    <t>CONTENT</t>
  </si>
  <si>
    <t>Blondor Multi Blonde Powder</t>
  </si>
  <si>
    <t>Blondor Soft Blonde Cream</t>
  </si>
  <si>
    <t>Blondorplex</t>
  </si>
  <si>
    <t>Blondorplex toner</t>
  </si>
  <si>
    <t>Blondor Seal &amp; Care</t>
  </si>
  <si>
    <t>Color Fresh</t>
  </si>
  <si>
    <t>Color Touch</t>
  </si>
  <si>
    <t>Color Touch Emulsion</t>
  </si>
  <si>
    <t>Illumina</t>
  </si>
  <si>
    <t>Koleston Perfect ME+</t>
  </si>
  <si>
    <t>Magma</t>
  </si>
  <si>
    <t>Perfecton</t>
  </si>
  <si>
    <t>Shinefinity</t>
  </si>
  <si>
    <t>Shinefinity developer</t>
  </si>
  <si>
    <t>Wellaplex Step 1</t>
  </si>
  <si>
    <t>Wellaplex Step 2</t>
  </si>
  <si>
    <t>Welloxon Perfect</t>
  </si>
  <si>
    <t>Care list</t>
  </si>
  <si>
    <t>INVIGO Shampoo</t>
  </si>
  <si>
    <t>INVIGO Conditioner</t>
  </si>
  <si>
    <t>INVIGO Mask</t>
  </si>
  <si>
    <t>INVIGO Service Post-Colour</t>
  </si>
  <si>
    <t>Fusion/Oil Reflections/Elements Shampoo</t>
  </si>
  <si>
    <t>Fusion/Oil Reflections/Elements Conditioner</t>
  </si>
  <si>
    <t>Fusion/Oil Reflections/Elements Mask</t>
  </si>
  <si>
    <t>Ultimate Repair Shampoo</t>
  </si>
  <si>
    <t>Ultimate Repair Conditioner</t>
  </si>
  <si>
    <t>Ultimate Repair Mask</t>
  </si>
  <si>
    <t>Ultimate Smooth Shampoo</t>
  </si>
  <si>
    <t>Ultimate Smooth Conditioner</t>
  </si>
  <si>
    <t>Ultimate Smooth Mask</t>
  </si>
  <si>
    <t>System Professional Shampoo</t>
  </si>
  <si>
    <t>System Professional Conditioner</t>
  </si>
  <si>
    <t>System Professional Mask</t>
  </si>
  <si>
    <t>Sebastian Shampoo</t>
  </si>
  <si>
    <t>Sebastian Conditioner</t>
  </si>
  <si>
    <t>Sebastian Mask</t>
  </si>
  <si>
    <t>Nioxin Shampoo</t>
  </si>
  <si>
    <t>Nioxin conditioner</t>
  </si>
  <si>
    <t>System Professional Emulsion</t>
  </si>
  <si>
    <t>System Professional Infusion</t>
  </si>
  <si>
    <t>Fusion/Oil Reflections/ColorMotion Emulsion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</si>
</sst>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£&quot;#,##0;\-&quot;£&quot;#,##0"/>
    <numFmt numFmtId="165" formatCode="&quot;£&quot;#,##0.00;\-&quot;£&quot;#,##0.00"/>
    <numFmt numFmtId="166" formatCode="&quot;£&quot;#,##0.00"/>
  </numFmts>
  <fonts count="15">
    <font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 Narrow"/>
      <family val="2"/>
      <scheme val="minor"/>
    </font>
    <font>
      <b/>
      <sz val="12"/>
      <color theme="0"/>
      <name val="Aspira"/>
      <family val="3"/>
    </font>
    <font>
      <b/>
      <sz val="36"/>
      <color theme="1"/>
      <name val="Aspira HEAVY"/>
    </font>
    <font>
      <b/>
      <sz val="12"/>
      <color theme="1"/>
      <name val="Aspira HEAVY"/>
    </font>
    <font>
      <sz val="12"/>
      <color theme="1"/>
      <name val="Aspira"/>
      <family val="3"/>
    </font>
    <font>
      <b/>
      <i/>
      <sz val="12"/>
      <color theme="1"/>
      <name val="Aspira"/>
      <family val="3"/>
    </font>
    <font>
      <b/>
      <sz val="12"/>
      <name val="Aspira"/>
      <family val="3"/>
    </font>
    <font>
      <b/>
      <sz val="12"/>
      <color theme="1"/>
      <name val="Aspira"/>
      <family val="3"/>
    </font>
    <font>
      <sz val="10"/>
      <color theme="0"/>
      <name val="Aspira"/>
      <family val="3"/>
    </font>
    <font>
      <sz val="10"/>
      <color theme="1"/>
      <name val="Aspira"/>
      <family val="3"/>
    </font>
    <font>
      <b/>
      <sz val="11"/>
      <color theme="0"/>
      <name val="Aspira"/>
      <family val="3"/>
    </font>
    <font>
      <sz val="8"/>
      <color theme="1" tint="0.499984740745262"/>
      <name val="Aspira Light"/>
      <family val="3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14">
    <xf numFmtId="0" fontId="0" fillId="0" borderId="0" xfId="0"/>
    <xf numFmtId="0" fontId="4" fillId="4" borderId="0" xfId="2" applyFont="1" applyFill="1" applyAlignment="1">
      <alignment vertical="center"/>
    </xf>
    <xf numFmtId="0" fontId="2" fillId="0" borderId="0" xfId="0" applyFont="1"/>
    <xf numFmtId="2" fontId="0" fillId="0" borderId="0" xfId="0" applyNumberFormat="1"/>
    <xf numFmtId="164" fontId="7" fillId="0" borderId="0" xfId="2" applyNumberFormat="1" applyFont="1"/>
    <xf numFmtId="0" fontId="7" fillId="0" borderId="0" xfId="2" applyFont="1"/>
    <xf numFmtId="3" fontId="7" fillId="0" borderId="0" xfId="2" applyNumberFormat="1" applyFont="1"/>
    <xf numFmtId="37" fontId="7" fillId="0" borderId="0" xfId="2" applyNumberFormat="1" applyFont="1"/>
    <xf numFmtId="1" fontId="7" fillId="0" borderId="0" xfId="2" applyNumberFormat="1" applyFont="1"/>
    <xf numFmtId="0" fontId="8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0" fillId="0" borderId="0" xfId="2" applyFont="1"/>
    <xf numFmtId="0" fontId="10" fillId="5" borderId="0" xfId="2" applyFont="1" applyFill="1" applyAlignment="1">
      <alignment horizontal="center" vertical="center"/>
    </xf>
    <xf numFmtId="164" fontId="10" fillId="0" borderId="0" xfId="3" applyNumberFormat="1" applyFont="1" applyFill="1" applyBorder="1" applyAlignment="1">
      <alignment horizontal="center"/>
    </xf>
    <xf numFmtId="3" fontId="10" fillId="0" borderId="0" xfId="3" applyNumberFormat="1" applyFont="1" applyFill="1" applyBorder="1" applyAlignment="1">
      <alignment horizontal="center"/>
    </xf>
    <xf numFmtId="37" fontId="10" fillId="0" borderId="0" xfId="3" applyNumberFormat="1" applyFont="1" applyFill="1" applyBorder="1" applyAlignment="1">
      <alignment horizontal="center"/>
    </xf>
    <xf numFmtId="1" fontId="10" fillId="0" borderId="0" xfId="3" applyNumberFormat="1" applyFont="1" applyFill="1" applyBorder="1" applyAlignment="1">
      <alignment horizontal="center"/>
    </xf>
    <xf numFmtId="37" fontId="4" fillId="4" borderId="0" xfId="3" applyNumberFormat="1" applyFont="1" applyFill="1" applyBorder="1" applyAlignment="1">
      <alignment horizontal="center" vertical="center"/>
    </xf>
    <xf numFmtId="164" fontId="4" fillId="4" borderId="0" xfId="3" applyNumberFormat="1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>
      <alignment horizontal="center" vertical="center"/>
    </xf>
    <xf numFmtId="37" fontId="10" fillId="5" borderId="3" xfId="3" applyNumberFormat="1" applyFont="1" applyFill="1" applyBorder="1" applyAlignment="1">
      <alignment horizontal="center"/>
    </xf>
    <xf numFmtId="164" fontId="10" fillId="5" borderId="5" xfId="3" applyNumberFormat="1" applyFont="1" applyFill="1" applyBorder="1" applyAlignment="1">
      <alignment horizontal="center"/>
    </xf>
    <xf numFmtId="3" fontId="10" fillId="5" borderId="5" xfId="3" applyNumberFormat="1" applyFont="1" applyFill="1" applyBorder="1" applyAlignment="1">
      <alignment horizontal="center"/>
    </xf>
    <xf numFmtId="165" fontId="10" fillId="5" borderId="2" xfId="3" applyNumberFormat="1" applyFont="1" applyFill="1" applyBorder="1" applyAlignment="1">
      <alignment horizontal="center" vertical="center"/>
    </xf>
    <xf numFmtId="9" fontId="10" fillId="0" borderId="0" xfId="2" applyNumberFormat="1" applyFont="1"/>
    <xf numFmtId="0" fontId="7" fillId="0" borderId="5" xfId="2" applyFont="1" applyBorder="1"/>
    <xf numFmtId="0" fontId="7" fillId="0" borderId="7" xfId="3" applyNumberFormat="1" applyFont="1" applyBorder="1" applyAlignment="1">
      <alignment horizontal="center"/>
    </xf>
    <xf numFmtId="164" fontId="7" fillId="0" borderId="5" xfId="3" applyNumberFormat="1" applyFont="1" applyBorder="1" applyAlignment="1">
      <alignment horizontal="center"/>
    </xf>
    <xf numFmtId="166" fontId="7" fillId="0" borderId="6" xfId="3" applyNumberFormat="1" applyFont="1" applyBorder="1" applyAlignment="1">
      <alignment horizontal="center"/>
    </xf>
    <xf numFmtId="3" fontId="7" fillId="0" borderId="0" xfId="3" applyNumberFormat="1" applyFont="1" applyBorder="1" applyAlignment="1">
      <alignment horizontal="center"/>
    </xf>
    <xf numFmtId="165" fontId="7" fillId="0" borderId="0" xfId="3" applyNumberFormat="1" applyFont="1" applyBorder="1" applyAlignment="1">
      <alignment horizontal="center"/>
    </xf>
    <xf numFmtId="166" fontId="7" fillId="0" borderId="7" xfId="3" applyNumberFormat="1" applyFont="1" applyBorder="1" applyAlignment="1">
      <alignment horizontal="center"/>
    </xf>
    <xf numFmtId="164" fontId="7" fillId="0" borderId="5" xfId="3" applyNumberFormat="1" applyFont="1" applyBorder="1" applyAlignment="1">
      <alignment horizontal="center" vertical="center"/>
    </xf>
    <xf numFmtId="164" fontId="7" fillId="0" borderId="0" xfId="3" applyNumberFormat="1" applyFont="1" applyBorder="1" applyAlignment="1">
      <alignment horizontal="center"/>
    </xf>
    <xf numFmtId="166" fontId="7" fillId="0" borderId="0" xfId="3" applyNumberFormat="1" applyFont="1" applyBorder="1" applyAlignment="1">
      <alignment horizontal="center"/>
    </xf>
    <xf numFmtId="164" fontId="7" fillId="0" borderId="0" xfId="3" applyNumberFormat="1" applyFont="1" applyBorder="1" applyAlignment="1">
      <alignment horizontal="center" vertical="center"/>
    </xf>
    <xf numFmtId="0" fontId="7" fillId="0" borderId="7" xfId="3" applyNumberFormat="1" applyFont="1" applyBorder="1" applyAlignment="1">
      <alignment horizontal="center" vertical="center"/>
    </xf>
    <xf numFmtId="0" fontId="7" fillId="0" borderId="9" xfId="3" applyNumberFormat="1" applyFont="1" applyBorder="1" applyAlignment="1">
      <alignment horizontal="center" vertical="center"/>
    </xf>
    <xf numFmtId="166" fontId="7" fillId="0" borderId="8" xfId="3" applyNumberFormat="1" applyFont="1" applyBorder="1" applyAlignment="1">
      <alignment horizontal="center"/>
    </xf>
    <xf numFmtId="3" fontId="7" fillId="0" borderId="10" xfId="3" applyNumberFormat="1" applyFont="1" applyBorder="1" applyAlignment="1">
      <alignment horizontal="center"/>
    </xf>
    <xf numFmtId="166" fontId="7" fillId="0" borderId="10" xfId="3" applyNumberFormat="1" applyFont="1" applyBorder="1" applyAlignment="1">
      <alignment horizontal="center"/>
    </xf>
    <xf numFmtId="166" fontId="7" fillId="0" borderId="9" xfId="3" applyNumberFormat="1" applyFont="1" applyBorder="1" applyAlignment="1">
      <alignment horizontal="center"/>
    </xf>
    <xf numFmtId="164" fontId="7" fillId="0" borderId="0" xfId="2" applyNumberFormat="1" applyFont="1" applyAlignment="1">
      <alignment horizontal="center" vertical="center"/>
    </xf>
    <xf numFmtId="3" fontId="4" fillId="4" borderId="0" xfId="3" applyNumberFormat="1" applyFont="1" applyFill="1" applyBorder="1" applyAlignment="1">
      <alignment horizontal="center" vertical="center" wrapText="1"/>
    </xf>
    <xf numFmtId="166" fontId="10" fillId="5" borderId="2" xfId="3" applyNumberFormat="1" applyFont="1" applyFill="1" applyBorder="1" applyAlignment="1">
      <alignment horizontal="center" vertical="center"/>
    </xf>
    <xf numFmtId="165" fontId="10" fillId="2" borderId="3" xfId="3" applyNumberFormat="1" applyFont="1" applyFill="1" applyBorder="1" applyAlignment="1">
      <alignment horizontal="center"/>
    </xf>
    <xf numFmtId="166" fontId="10" fillId="5" borderId="3" xfId="3" applyNumberFormat="1" applyFont="1" applyFill="1" applyBorder="1" applyAlignment="1">
      <alignment horizontal="center"/>
    </xf>
    <xf numFmtId="164" fontId="10" fillId="5" borderId="4" xfId="3" applyNumberFormat="1" applyFont="1" applyFill="1" applyBorder="1" applyAlignment="1">
      <alignment horizontal="center"/>
    </xf>
    <xf numFmtId="165" fontId="7" fillId="0" borderId="7" xfId="3" applyNumberFormat="1" applyFont="1" applyBorder="1" applyAlignment="1">
      <alignment horizontal="center"/>
    </xf>
    <xf numFmtId="0" fontId="0" fillId="6" borderId="0" xfId="0" applyFill="1"/>
    <xf numFmtId="9" fontId="10" fillId="2" borderId="1" xfId="1" applyFont="1" applyFill="1" applyBorder="1" applyAlignment="1">
      <alignment horizontal="center"/>
    </xf>
    <xf numFmtId="0" fontId="7" fillId="6" borderId="0" xfId="2" applyFont="1" applyFill="1"/>
    <xf numFmtId="164" fontId="7" fillId="6" borderId="0" xfId="2" applyNumberFormat="1" applyFont="1" applyFill="1"/>
    <xf numFmtId="3" fontId="7" fillId="6" borderId="0" xfId="2" applyNumberFormat="1" applyFont="1" applyFill="1"/>
    <xf numFmtId="1" fontId="7" fillId="6" borderId="0" xfId="2" applyNumberFormat="1" applyFont="1" applyFill="1"/>
    <xf numFmtId="0" fontId="4" fillId="6" borderId="0" xfId="2" applyFont="1" applyFill="1" applyAlignment="1">
      <alignment vertical="center"/>
    </xf>
    <xf numFmtId="0" fontId="10" fillId="6" borderId="0" xfId="2" applyFont="1" applyFill="1"/>
    <xf numFmtId="164" fontId="10" fillId="6" borderId="0" xfId="3" applyNumberFormat="1" applyFont="1" applyFill="1" applyBorder="1" applyAlignment="1">
      <alignment horizontal="center"/>
    </xf>
    <xf numFmtId="3" fontId="10" fillId="6" borderId="0" xfId="3" applyNumberFormat="1" applyFont="1" applyFill="1" applyBorder="1" applyAlignment="1">
      <alignment horizontal="center"/>
    </xf>
    <xf numFmtId="37" fontId="10" fillId="6" borderId="0" xfId="3" applyNumberFormat="1" applyFont="1" applyFill="1" applyBorder="1" applyAlignment="1">
      <alignment horizontal="center"/>
    </xf>
    <xf numFmtId="1" fontId="10" fillId="6" borderId="0" xfId="3" applyNumberFormat="1" applyFont="1" applyFill="1" applyBorder="1" applyAlignment="1">
      <alignment horizontal="center"/>
    </xf>
    <xf numFmtId="1" fontId="10" fillId="6" borderId="0" xfId="3" applyNumberFormat="1" applyFont="1" applyFill="1" applyBorder="1" applyAlignment="1">
      <alignment horizontal="center" vertical="center"/>
    </xf>
    <xf numFmtId="0" fontId="7" fillId="6" borderId="5" xfId="2" applyFont="1" applyFill="1" applyBorder="1"/>
    <xf numFmtId="0" fontId="7" fillId="6" borderId="7" xfId="3" applyNumberFormat="1" applyFont="1" applyFill="1" applyBorder="1" applyAlignment="1">
      <alignment horizontal="center"/>
    </xf>
    <xf numFmtId="0" fontId="7" fillId="6" borderId="7" xfId="3" applyNumberFormat="1" applyFont="1" applyFill="1" applyBorder="1" applyAlignment="1">
      <alignment horizontal="center" vertical="center"/>
    </xf>
    <xf numFmtId="0" fontId="7" fillId="6" borderId="9" xfId="3" applyNumberFormat="1" applyFont="1" applyFill="1" applyBorder="1" applyAlignment="1">
      <alignment horizontal="center" vertical="center"/>
    </xf>
    <xf numFmtId="164" fontId="7" fillId="6" borderId="5" xfId="3" applyNumberFormat="1" applyFont="1" applyFill="1" applyBorder="1" applyAlignment="1">
      <alignment horizontal="center"/>
    </xf>
    <xf numFmtId="164" fontId="7" fillId="6" borderId="0" xfId="3" applyNumberFormat="1" applyFont="1" applyFill="1" applyBorder="1" applyAlignment="1">
      <alignment horizontal="center"/>
    </xf>
    <xf numFmtId="165" fontId="7" fillId="6" borderId="0" xfId="3" applyNumberFormat="1" applyFont="1" applyFill="1" applyBorder="1" applyAlignment="1">
      <alignment horizontal="center"/>
    </xf>
    <xf numFmtId="3" fontId="7" fillId="6" borderId="0" xfId="3" applyNumberFormat="1" applyFont="1" applyFill="1" applyBorder="1" applyAlignment="1">
      <alignment horizontal="center"/>
    </xf>
    <xf numFmtId="3" fontId="7" fillId="6" borderId="10" xfId="3" applyNumberFormat="1" applyFont="1" applyFill="1" applyBorder="1" applyAlignment="1">
      <alignment horizontal="center"/>
    </xf>
    <xf numFmtId="164" fontId="7" fillId="6" borderId="5" xfId="3" applyNumberFormat="1" applyFont="1" applyFill="1" applyBorder="1" applyAlignment="1">
      <alignment horizontal="center" vertical="center"/>
    </xf>
    <xf numFmtId="164" fontId="7" fillId="6" borderId="0" xfId="3" applyNumberFormat="1" applyFont="1" applyFill="1" applyBorder="1" applyAlignment="1">
      <alignment horizontal="center" vertical="center"/>
    </xf>
    <xf numFmtId="166" fontId="7" fillId="6" borderId="6" xfId="3" applyNumberFormat="1" applyFont="1" applyFill="1" applyBorder="1" applyAlignment="1">
      <alignment horizontal="center"/>
    </xf>
    <xf numFmtId="166" fontId="7" fillId="6" borderId="0" xfId="3" applyNumberFormat="1" applyFont="1" applyFill="1" applyBorder="1" applyAlignment="1">
      <alignment horizontal="center"/>
    </xf>
    <xf numFmtId="165" fontId="7" fillId="6" borderId="7" xfId="3" applyNumberFormat="1" applyFont="1" applyFill="1" applyBorder="1" applyAlignment="1">
      <alignment horizontal="center"/>
    </xf>
    <xf numFmtId="166" fontId="7" fillId="6" borderId="7" xfId="3" applyNumberFormat="1" applyFont="1" applyFill="1" applyBorder="1" applyAlignment="1">
      <alignment horizontal="center"/>
    </xf>
    <xf numFmtId="166" fontId="7" fillId="6" borderId="8" xfId="3" applyNumberFormat="1" applyFont="1" applyFill="1" applyBorder="1" applyAlignment="1">
      <alignment horizontal="center"/>
    </xf>
    <xf numFmtId="166" fontId="7" fillId="6" borderId="10" xfId="3" applyNumberFormat="1" applyFont="1" applyFill="1" applyBorder="1" applyAlignment="1">
      <alignment horizontal="center"/>
    </xf>
    <xf numFmtId="166" fontId="7" fillId="6" borderId="9" xfId="3" applyNumberFormat="1" applyFont="1" applyFill="1" applyBorder="1" applyAlignment="1">
      <alignment horizontal="center"/>
    </xf>
    <xf numFmtId="164" fontId="7" fillId="6" borderId="0" xfId="2" applyNumberFormat="1" applyFont="1" applyFill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 wrapText="1"/>
    </xf>
    <xf numFmtId="1" fontId="10" fillId="5" borderId="11" xfId="3" applyNumberFormat="1" applyFont="1" applyFill="1" applyBorder="1" applyAlignment="1">
      <alignment horizontal="center" vertical="center"/>
    </xf>
    <xf numFmtId="166" fontId="10" fillId="5" borderId="12" xfId="3" applyNumberFormat="1" applyFont="1" applyFill="1" applyBorder="1" applyAlignment="1">
      <alignment horizontal="center" vertical="center"/>
    </xf>
    <xf numFmtId="166" fontId="10" fillId="2" borderId="12" xfId="3" applyNumberFormat="1" applyFont="1" applyFill="1" applyBorder="1" applyAlignment="1">
      <alignment horizontal="center" vertical="center"/>
    </xf>
    <xf numFmtId="166" fontId="10" fillId="2" borderId="13" xfId="3" applyNumberFormat="1" applyFont="1" applyFill="1" applyBorder="1" applyAlignment="1">
      <alignment horizontal="center" vertical="center"/>
    </xf>
    <xf numFmtId="165" fontId="9" fillId="7" borderId="4" xfId="0" applyNumberFormat="1" applyFont="1" applyFill="1" applyBorder="1" applyAlignment="1" applyProtection="1">
      <alignment horizontal="center" vertical="center" wrapText="1"/>
      <protection locked="0"/>
    </xf>
    <xf numFmtId="9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7" borderId="2" xfId="2" applyFont="1" applyFill="1" applyBorder="1" applyProtection="1">
      <protection locked="0"/>
    </xf>
    <xf numFmtId="166" fontId="10" fillId="7" borderId="2" xfId="2" applyNumberFormat="1" applyFont="1" applyFill="1" applyBorder="1" applyAlignment="1" applyProtection="1">
      <alignment horizontal="center"/>
      <protection locked="0"/>
    </xf>
    <xf numFmtId="0" fontId="10" fillId="7" borderId="4" xfId="3" applyNumberFormat="1" applyFont="1" applyFill="1" applyBorder="1" applyAlignment="1" applyProtection="1">
      <alignment horizontal="center"/>
      <protection locked="0"/>
    </xf>
    <xf numFmtId="3" fontId="7" fillId="7" borderId="6" xfId="3" applyNumberFormat="1" applyFont="1" applyFill="1" applyBorder="1" applyAlignment="1" applyProtection="1">
      <alignment horizontal="center"/>
      <protection locked="0"/>
    </xf>
    <xf numFmtId="0" fontId="7" fillId="7" borderId="0" xfId="3" applyNumberFormat="1" applyFont="1" applyFill="1" applyBorder="1" applyAlignment="1" applyProtection="1">
      <alignment horizontal="center"/>
      <protection locked="0"/>
    </xf>
    <xf numFmtId="3" fontId="7" fillId="7" borderId="6" xfId="3" applyNumberFormat="1" applyFont="1" applyFill="1" applyBorder="1" applyAlignment="1" applyProtection="1">
      <alignment horizontal="center" vertical="center"/>
      <protection locked="0"/>
    </xf>
    <xf numFmtId="0" fontId="7" fillId="7" borderId="0" xfId="3" applyNumberFormat="1" applyFont="1" applyFill="1" applyBorder="1" applyAlignment="1" applyProtection="1">
      <alignment horizontal="center" vertical="center"/>
      <protection locked="0"/>
    </xf>
    <xf numFmtId="3" fontId="7" fillId="7" borderId="8" xfId="3" applyNumberFormat="1" applyFont="1" applyFill="1" applyBorder="1" applyAlignment="1" applyProtection="1">
      <alignment horizontal="center" vertical="center"/>
      <protection locked="0"/>
    </xf>
    <xf numFmtId="0" fontId="7" fillId="7" borderId="10" xfId="3" applyNumberFormat="1" applyFont="1" applyFill="1" applyBorder="1" applyAlignment="1" applyProtection="1">
      <alignment horizontal="center" vertical="center"/>
      <protection locked="0"/>
    </xf>
    <xf numFmtId="166" fontId="10" fillId="7" borderId="1" xfId="2" applyNumberFormat="1" applyFont="1" applyFill="1" applyBorder="1" applyAlignment="1" applyProtection="1">
      <alignment horizontal="center"/>
      <protection locked="0"/>
    </xf>
    <xf numFmtId="0" fontId="9" fillId="7" borderId="7" xfId="0" applyFont="1" applyFill="1" applyBorder="1" applyAlignment="1" applyProtection="1">
      <alignment horizontal="center" vertical="center" wrapText="1"/>
      <protection locked="0"/>
    </xf>
    <xf numFmtId="165" fontId="10" fillId="2" borderId="1" xfId="3" applyNumberFormat="1" applyFont="1" applyFill="1" applyBorder="1" applyAlignment="1">
      <alignment horizontal="center"/>
    </xf>
    <xf numFmtId="166" fontId="14" fillId="0" borderId="0" xfId="0" applyNumberFormat="1" applyFont="1" applyAlignment="1">
      <alignment horizontal="center" vertical="center"/>
    </xf>
    <xf numFmtId="9" fontId="9" fillId="7" borderId="7" xfId="1" applyFont="1" applyFill="1" applyBorder="1" applyAlignment="1" applyProtection="1">
      <alignment horizontal="center" vertical="center" wrapText="1"/>
      <protection locked="0"/>
    </xf>
    <xf numFmtId="3" fontId="7" fillId="7" borderId="3" xfId="3" applyNumberFormat="1" applyFont="1" applyFill="1" applyBorder="1" applyAlignment="1" applyProtection="1">
      <alignment horizontal="center"/>
      <protection locked="0"/>
    </xf>
    <xf numFmtId="0" fontId="7" fillId="7" borderId="5" xfId="3" applyNumberFormat="1" applyFont="1" applyFill="1" applyBorder="1" applyAlignment="1" applyProtection="1">
      <alignment horizontal="center"/>
      <protection locked="0"/>
    </xf>
    <xf numFmtId="0" fontId="7" fillId="0" borderId="4" xfId="3" applyNumberFormat="1" applyFont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5" fillId="0" borderId="0" xfId="2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0" fillId="5" borderId="0" xfId="2" applyFont="1" applyFill="1" applyAlignment="1">
      <alignment horizontal="center" vertical="center"/>
    </xf>
    <xf numFmtId="0" fontId="11" fillId="3" borderId="0" xfId="0" applyFont="1" applyFill="1" applyAlignment="1">
      <alignment horizontal="center" wrapText="1"/>
    </xf>
    <xf numFmtId="0" fontId="10" fillId="2" borderId="0" xfId="2" applyFont="1" applyFill="1" applyAlignment="1">
      <alignment horizontal="center" vertical="center"/>
    </xf>
  </cellXfs>
  <cellStyles count="4">
    <cellStyle name="Normal" xfId="0" builtinId="0"/>
    <cellStyle name="Normal 2" xfId="2" xr:uid="{99E8D6FB-AB8D-4554-9353-33816693AF8D}"/>
    <cellStyle name="Percent 2" xfId="3" xr:uid="{B2FA7DB2-4567-416F-B2B8-89C7E03B412E}"/>
    <cellStyle name="Porcentaje" xfId="1" builtinId="5"/>
  </cellStyles>
  <dxfs count="0"/>
  <tableStyles count="1" defaultTableStyle="TableStyleMedium2" defaultPivotStyle="PivotStyleLight16">
    <tableStyle name="Invisible" pivot="0" table="0" count="0" xr9:uid="{42D679A3-7B3A-4022-87C5-3C5EABD115A4}"/>
  </tableStyles>
  <colors>
    <mruColors>
      <color rgb="FFFFFF99"/>
      <color rgb="FFFFFFD1"/>
      <color rgb="FFAC0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0</xdr:row>
      <xdr:rowOff>190499</xdr:rowOff>
    </xdr:from>
    <xdr:to>
      <xdr:col>1</xdr:col>
      <xdr:colOff>441494</xdr:colOff>
      <xdr:row>4</xdr:row>
      <xdr:rowOff>76816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470FDD57-0993-413D-845B-8FD29C1EA4D5}"/>
            </a:ext>
          </a:extLst>
        </xdr:cNvPr>
        <xdr:cNvGrpSpPr/>
      </xdr:nvGrpSpPr>
      <xdr:grpSpPr>
        <a:xfrm>
          <a:off x="156882" y="190499"/>
          <a:ext cx="865637" cy="924542"/>
          <a:chOff x="2892820" y="0"/>
          <a:chExt cx="6406358" cy="6858000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62C687F6-FFD5-1495-C8D8-5F8EB7A30D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820" y="0"/>
            <a:ext cx="6406358" cy="6858000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85A174FB-7BFC-7D5D-A4E9-24DDB5E67B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679" y="207248"/>
            <a:ext cx="3003477" cy="3221753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2FF404FC-8785-449B-4137-2A8BEF0B8B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63545" y="3429001"/>
            <a:ext cx="3033993" cy="3221753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4303F793-B2D4-D84D-AFA3-0C45BF9B12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95820" y="207248"/>
            <a:ext cx="3001731" cy="3221753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3F72B1FB-840A-66E3-BDB3-AD09CB3466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95820" y="3429001"/>
            <a:ext cx="3007321" cy="3221753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634BCB58-F35C-9840-7729-C19BC5B3BA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92078" y="100724"/>
            <a:ext cx="6222126" cy="6656552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2FA0F233-0B48-0741-5285-835690DDA8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60381" y="2494105"/>
            <a:ext cx="1871237" cy="186978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155058</xdr:colOff>
      <xdr:row>0</xdr:row>
      <xdr:rowOff>177210</xdr:rowOff>
    </xdr:from>
    <xdr:to>
      <xdr:col>1</xdr:col>
      <xdr:colOff>490748</xdr:colOff>
      <xdr:row>5</xdr:row>
      <xdr:rowOff>164250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9515B743-28BD-4D92-AD73-E500D6C82AE8}"/>
            </a:ext>
          </a:extLst>
        </xdr:cNvPr>
        <xdr:cNvGrpSpPr/>
      </xdr:nvGrpSpPr>
      <xdr:grpSpPr>
        <a:xfrm>
          <a:off x="155058" y="177210"/>
          <a:ext cx="869090" cy="920490"/>
          <a:chOff x="2892820" y="0"/>
          <a:chExt cx="6406358" cy="685800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8A99E83F-6FD6-ED69-6B24-50249786D2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820" y="0"/>
            <a:ext cx="6406358" cy="6858000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CADD5D07-C6B9-18C4-85E3-37B44B0873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679" y="207248"/>
            <a:ext cx="3003477" cy="3221753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9A4B40B5-300C-B990-C235-4B94166C52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63545" y="3429001"/>
            <a:ext cx="3033993" cy="3221753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EBE9E2EE-B06A-DE5C-246F-851FA4883A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95820" y="207248"/>
            <a:ext cx="3001731" cy="3221753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2B27EB6-DB17-B86F-7E0E-9AC9FCF62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95820" y="3429001"/>
            <a:ext cx="3007321" cy="3221753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55BD4C47-0D78-A617-C6FC-7A9BE06B6E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92078" y="100724"/>
            <a:ext cx="6222126" cy="6656552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69561D14-FC9F-539A-93B8-9D09754E08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60381" y="2494105"/>
            <a:ext cx="1871237" cy="186978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DB83-F331-48E7-BC95-C77EB8411283}">
  <sheetPr>
    <tabColor theme="4"/>
  </sheetPr>
  <dimension ref="A2:Y61"/>
  <sheetViews>
    <sheetView showGridLines="0" tabSelected="1" zoomScale="85" zoomScaleNormal="85" workbookViewId="0">
      <selection activeCell="F20" sqref="F20"/>
    </sheetView>
  </sheetViews>
  <sheetFormatPr defaultColWidth="7.625" defaultRowHeight="16.5"/>
  <cols>
    <col min="1" max="2" width="7.625" style="5"/>
    <col min="3" max="3" width="59.875" style="5" customWidth="1"/>
    <col min="4" max="4" width="10.625" style="5" customWidth="1"/>
    <col min="5" max="5" width="2" style="5" customWidth="1"/>
    <col min="6" max="6" width="43.625" style="4" bestFit="1" customWidth="1"/>
    <col min="7" max="7" width="12.625" style="4" customWidth="1"/>
    <col min="8" max="8" width="14.125" style="4" customWidth="1"/>
    <col min="9" max="9" width="2.125" style="5" customWidth="1"/>
    <col min="10" max="12" width="12.75" style="4" customWidth="1"/>
    <col min="13" max="13" width="2.125" style="5" customWidth="1"/>
    <col min="14" max="15" width="10.75" style="6" customWidth="1"/>
    <col min="16" max="16" width="12.375" style="6" customWidth="1"/>
    <col min="17" max="17" width="10.75" style="7" customWidth="1"/>
    <col min="18" max="18" width="2.125" style="5" customWidth="1"/>
    <col min="19" max="19" width="11.75" style="8" customWidth="1"/>
    <col min="20" max="16384" width="7.625" style="5"/>
  </cols>
  <sheetData>
    <row r="2" spans="3:21" ht="15.75" customHeight="1">
      <c r="C2" s="109" t="s">
        <v>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3:21" ht="15.75" customHeight="1"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3:21" ht="33.75" customHeight="1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3:21" ht="17.25" customHeight="1">
      <c r="C5" s="9" t="s">
        <v>1</v>
      </c>
      <c r="D5" s="10"/>
      <c r="E5" s="10"/>
      <c r="F5" s="10"/>
    </row>
    <row r="7" spans="3:21">
      <c r="C7" s="11" t="s">
        <v>2</v>
      </c>
      <c r="D7" s="89"/>
    </row>
    <row r="8" spans="3:21">
      <c r="C8" s="84" t="s">
        <v>3</v>
      </c>
      <c r="D8" s="104"/>
    </row>
    <row r="9" spans="3:21">
      <c r="C9" s="12" t="s">
        <v>4</v>
      </c>
      <c r="D9" s="90"/>
    </row>
    <row r="11" spans="3:21" s="14" customFormat="1" ht="22.15" customHeight="1">
      <c r="C11" s="13"/>
      <c r="D11" s="13"/>
      <c r="F11" s="111" t="s">
        <v>5</v>
      </c>
      <c r="G11" s="111"/>
      <c r="H11" s="111"/>
      <c r="J11" s="113" t="s">
        <v>6</v>
      </c>
      <c r="K11" s="113"/>
      <c r="L11" s="113"/>
      <c r="N11" s="111" t="s">
        <v>7</v>
      </c>
      <c r="O11" s="111"/>
      <c r="P11" s="111"/>
      <c r="Q11" s="111"/>
      <c r="S11" s="15" t="s">
        <v>8</v>
      </c>
    </row>
    <row r="12" spans="3:21" ht="6.6" customHeight="1">
      <c r="F12" s="16"/>
      <c r="G12" s="16"/>
      <c r="H12" s="16"/>
      <c r="I12" s="14"/>
      <c r="J12" s="16"/>
      <c r="K12" s="16"/>
      <c r="L12" s="16"/>
      <c r="M12" s="14"/>
      <c r="N12" s="17"/>
      <c r="O12" s="17"/>
      <c r="P12" s="17"/>
      <c r="Q12" s="18"/>
      <c r="R12" s="14"/>
      <c r="S12" s="19"/>
    </row>
    <row r="13" spans="3:21" ht="40.5" customHeight="1">
      <c r="C13" s="1" t="s">
        <v>9</v>
      </c>
      <c r="D13" s="1" t="s">
        <v>10</v>
      </c>
      <c r="F13" s="20" t="s">
        <v>11</v>
      </c>
      <c r="G13" s="21" t="s">
        <v>12</v>
      </c>
      <c r="H13" s="21" t="s">
        <v>13</v>
      </c>
      <c r="I13" s="14"/>
      <c r="J13" s="21" t="s">
        <v>14</v>
      </c>
      <c r="K13" s="21" t="s">
        <v>15</v>
      </c>
      <c r="L13" s="21" t="s">
        <v>16</v>
      </c>
      <c r="M13" s="14"/>
      <c r="N13" s="21" t="s">
        <v>17</v>
      </c>
      <c r="O13" s="46" t="s">
        <v>18</v>
      </c>
      <c r="P13" s="46" t="s">
        <v>19</v>
      </c>
      <c r="Q13" s="21" t="s">
        <v>20</v>
      </c>
      <c r="R13" s="14"/>
      <c r="S13" s="21" t="s">
        <v>17</v>
      </c>
    </row>
    <row r="14" spans="3:21" ht="6.6" customHeight="1">
      <c r="F14" s="16"/>
      <c r="G14" s="16"/>
      <c r="H14" s="16"/>
      <c r="I14" s="14"/>
      <c r="J14" s="16"/>
      <c r="K14" s="16"/>
      <c r="L14" s="16"/>
      <c r="M14" s="14"/>
      <c r="N14" s="17"/>
      <c r="O14" s="17"/>
      <c r="P14" s="17"/>
      <c r="Q14" s="18"/>
      <c r="R14" s="14"/>
      <c r="S14" s="22"/>
    </row>
    <row r="15" spans="3:21" s="14" customFormat="1">
      <c r="C15" s="91" t="s">
        <v>21</v>
      </c>
      <c r="D15" s="92"/>
      <c r="F15" s="23"/>
      <c r="G15" s="24"/>
      <c r="H15" s="93"/>
      <c r="J15" s="48">
        <f>D15-N15-S15</f>
        <v>0</v>
      </c>
      <c r="K15" s="102" t="str">
        <f>IFERROR((J15/H15)*60,"")</f>
        <v/>
      </c>
      <c r="L15" s="53" t="str">
        <f>IFERROR(J15/D15,"")</f>
        <v/>
      </c>
      <c r="N15" s="49">
        <f>SUM(N16:N28)</f>
        <v>0</v>
      </c>
      <c r="O15" s="25"/>
      <c r="P15" s="25"/>
      <c r="Q15" s="50"/>
      <c r="S15" s="26">
        <f>$D$7/60*H15</f>
        <v>0</v>
      </c>
      <c r="T15" s="27"/>
      <c r="U15" s="27"/>
    </row>
    <row r="16" spans="3:21">
      <c r="C16" s="28"/>
      <c r="D16" s="28"/>
      <c r="F16" s="94"/>
      <c r="G16" s="95"/>
      <c r="H16" s="29"/>
      <c r="J16" s="30"/>
      <c r="K16" s="36"/>
      <c r="L16" s="36"/>
      <c r="N16" s="31" t="str">
        <f t="shared" ref="N16:N28" si="0">IFERROR(Q16/P16*G16,"")</f>
        <v/>
      </c>
      <c r="O16" s="37" t="str">
        <f>_xlfn.IFNA(VLOOKUP(F16,Pricing!A:C,2,0),"")</f>
        <v/>
      </c>
      <c r="P16" s="32" t="str">
        <f>_xlfn.IFNA(VLOOKUP(F16,Pricing!A:C,3,0),"")</f>
        <v/>
      </c>
      <c r="Q16" s="51" t="str">
        <f>IFERROR(O16*(1-$D$8),"")</f>
        <v/>
      </c>
      <c r="S16" s="35"/>
    </row>
    <row r="17" spans="3:21">
      <c r="F17" s="94"/>
      <c r="G17" s="95"/>
      <c r="H17" s="29"/>
      <c r="J17" s="36"/>
      <c r="K17" s="36"/>
      <c r="L17" s="36"/>
      <c r="N17" s="31" t="str">
        <f t="shared" si="0"/>
        <v/>
      </c>
      <c r="O17" s="37" t="str">
        <f>_xlfn.IFNA(VLOOKUP(F17,Pricing!A:C,2,0),"")</f>
        <v/>
      </c>
      <c r="P17" s="32" t="str">
        <f>_xlfn.IFNA(VLOOKUP(F17,Pricing!A:C,3,0),"")</f>
        <v/>
      </c>
      <c r="Q17" s="34" t="str">
        <f t="shared" ref="Q17:Q23" si="1">IFERROR(O17*(1-$D$8),"")</f>
        <v/>
      </c>
      <c r="S17" s="38"/>
    </row>
    <row r="18" spans="3:21">
      <c r="F18" s="94"/>
      <c r="G18" s="95"/>
      <c r="H18" s="29"/>
      <c r="J18" s="36"/>
      <c r="K18" s="36"/>
      <c r="L18" s="33"/>
      <c r="N18" s="31" t="str">
        <f t="shared" si="0"/>
        <v/>
      </c>
      <c r="O18" s="37" t="str">
        <f>_xlfn.IFNA(VLOOKUP(F18,Pricing!A:C,2,0),"")</f>
        <v/>
      </c>
      <c r="P18" s="32" t="str">
        <f>_xlfn.IFNA(VLOOKUP(F18,Pricing!A:C,3,0),"")</f>
        <v/>
      </c>
      <c r="Q18" s="34" t="str">
        <f t="shared" si="1"/>
        <v/>
      </c>
      <c r="S18" s="38"/>
    </row>
    <row r="19" spans="3:21">
      <c r="F19" s="94"/>
      <c r="G19" s="95"/>
      <c r="H19" s="29"/>
      <c r="J19" s="36"/>
      <c r="K19" s="36"/>
      <c r="L19" s="36"/>
      <c r="N19" s="31" t="str">
        <f t="shared" si="0"/>
        <v/>
      </c>
      <c r="O19" s="37" t="str">
        <f>_xlfn.IFNA(VLOOKUP(F19,Pricing!A:C,2,0),"")</f>
        <v/>
      </c>
      <c r="P19" s="32" t="str">
        <f>_xlfn.IFNA(VLOOKUP(F19,Pricing!A:C,3,0),"")</f>
        <v/>
      </c>
      <c r="Q19" s="34" t="str">
        <f t="shared" si="1"/>
        <v/>
      </c>
      <c r="S19" s="38"/>
    </row>
    <row r="20" spans="3:21">
      <c r="F20" s="94"/>
      <c r="G20" s="95"/>
      <c r="H20" s="29"/>
      <c r="J20" s="36"/>
      <c r="K20" s="36"/>
      <c r="L20" s="36"/>
      <c r="N20" s="31" t="str">
        <f t="shared" si="0"/>
        <v/>
      </c>
      <c r="O20" s="37" t="str">
        <f>_xlfn.IFNA(VLOOKUP(F20,Pricing!A:C,2,0),"")</f>
        <v/>
      </c>
      <c r="P20" s="32" t="str">
        <f>_xlfn.IFNA(VLOOKUP(F20,Pricing!A:C,3,0),"")</f>
        <v/>
      </c>
      <c r="Q20" s="34" t="str">
        <f t="shared" si="1"/>
        <v/>
      </c>
      <c r="S20" s="38"/>
    </row>
    <row r="21" spans="3:21">
      <c r="F21" s="94"/>
      <c r="G21" s="95"/>
      <c r="H21" s="29"/>
      <c r="J21" s="36"/>
      <c r="K21" s="36"/>
      <c r="L21" s="36"/>
      <c r="N21" s="31" t="str">
        <f t="shared" si="0"/>
        <v/>
      </c>
      <c r="O21" s="37" t="str">
        <f>_xlfn.IFNA(VLOOKUP(F21,Pricing!A:C,2,0),"")</f>
        <v/>
      </c>
      <c r="P21" s="32" t="str">
        <f>_xlfn.IFNA(VLOOKUP(F21,Pricing!A:C,3,0),"")</f>
        <v/>
      </c>
      <c r="Q21" s="34" t="str">
        <f t="shared" si="1"/>
        <v/>
      </c>
      <c r="S21" s="38"/>
    </row>
    <row r="22" spans="3:21">
      <c r="F22" s="94"/>
      <c r="G22" s="95"/>
      <c r="H22" s="29"/>
      <c r="J22" s="36"/>
      <c r="K22" s="36"/>
      <c r="L22" s="36"/>
      <c r="N22" s="31" t="str">
        <f t="shared" si="0"/>
        <v/>
      </c>
      <c r="O22" s="37" t="str">
        <f>_xlfn.IFNA(VLOOKUP(F22,Pricing!A:C,2,0),"")</f>
        <v/>
      </c>
      <c r="P22" s="32" t="str">
        <f>_xlfn.IFNA(VLOOKUP(F22,Pricing!A:C,3,0),"")</f>
        <v/>
      </c>
      <c r="Q22" s="34" t="str">
        <f t="shared" si="1"/>
        <v/>
      </c>
      <c r="S22" s="38"/>
    </row>
    <row r="23" spans="3:21">
      <c r="F23" s="94"/>
      <c r="G23" s="95"/>
      <c r="H23" s="29"/>
      <c r="J23" s="36"/>
      <c r="K23" s="36"/>
      <c r="L23" s="36"/>
      <c r="N23" s="31" t="str">
        <f t="shared" si="0"/>
        <v/>
      </c>
      <c r="O23" s="37" t="str">
        <f>_xlfn.IFNA(VLOOKUP(F23,Pricing!A:C,2,0),"")</f>
        <v/>
      </c>
      <c r="P23" s="32" t="str">
        <f>_xlfn.IFNA(VLOOKUP(F23,Pricing!A:C,3,0),"")</f>
        <v/>
      </c>
      <c r="Q23" s="34" t="str">
        <f t="shared" si="1"/>
        <v/>
      </c>
      <c r="S23" s="38"/>
    </row>
    <row r="24" spans="3:21">
      <c r="F24" s="105"/>
      <c r="G24" s="106"/>
      <c r="H24" s="107"/>
      <c r="J24" s="36"/>
      <c r="K24" s="36"/>
      <c r="L24" s="36"/>
      <c r="N24" s="31" t="str">
        <f t="shared" si="0"/>
        <v/>
      </c>
      <c r="O24" s="37" t="str">
        <f>_xlfn.IFNA(VLOOKUP(F24,Pricing!A:C,2,0),"")</f>
        <v/>
      </c>
      <c r="P24" s="32" t="str">
        <f>_xlfn.IFNA(VLOOKUP(F24,Pricing!A:C,3,0),"")</f>
        <v/>
      </c>
      <c r="Q24" s="34" t="str">
        <f t="shared" ref="Q24:Q28" si="2">IFERROR(O24*(1-$D$9),"")</f>
        <v/>
      </c>
      <c r="S24" s="38"/>
    </row>
    <row r="25" spans="3:21">
      <c r="F25" s="94"/>
      <c r="G25" s="95"/>
      <c r="H25" s="29"/>
      <c r="J25" s="36"/>
      <c r="K25" s="36"/>
      <c r="L25" s="36"/>
      <c r="N25" s="31" t="str">
        <f t="shared" si="0"/>
        <v/>
      </c>
      <c r="O25" s="37" t="str">
        <f>_xlfn.IFNA(VLOOKUP(F25,Pricing!A:C,2,0),"")</f>
        <v/>
      </c>
      <c r="P25" s="32" t="str">
        <f>_xlfn.IFNA(VLOOKUP(F25,Pricing!A:C,3,0),"")</f>
        <v/>
      </c>
      <c r="Q25" s="34" t="str">
        <f t="shared" si="2"/>
        <v/>
      </c>
      <c r="S25" s="38"/>
    </row>
    <row r="26" spans="3:21">
      <c r="F26" s="94"/>
      <c r="G26" s="95"/>
      <c r="H26" s="29"/>
      <c r="J26" s="36"/>
      <c r="K26" s="36"/>
      <c r="L26" s="36"/>
      <c r="N26" s="31" t="str">
        <f t="shared" si="0"/>
        <v/>
      </c>
      <c r="O26" s="37" t="str">
        <f>_xlfn.IFNA(VLOOKUP(F26,Pricing!A:C,2,0),"")</f>
        <v/>
      </c>
      <c r="P26" s="32" t="str">
        <f>_xlfn.IFNA(VLOOKUP(F26,Pricing!A:C,3,0),"")</f>
        <v/>
      </c>
      <c r="Q26" s="34" t="str">
        <f t="shared" si="2"/>
        <v/>
      </c>
      <c r="S26" s="38"/>
    </row>
    <row r="27" spans="3:21">
      <c r="F27" s="96"/>
      <c r="G27" s="97"/>
      <c r="H27" s="39"/>
      <c r="J27" s="36"/>
      <c r="K27" s="36"/>
      <c r="L27" s="36"/>
      <c r="N27" s="31" t="str">
        <f t="shared" si="0"/>
        <v/>
      </c>
      <c r="O27" s="37" t="str">
        <f>_xlfn.IFNA(VLOOKUP(F27,Pricing!A:C,2,0),"")</f>
        <v/>
      </c>
      <c r="P27" s="32" t="str">
        <f>_xlfn.IFNA(VLOOKUP(F27,Pricing!A:C,3,0),"")</f>
        <v/>
      </c>
      <c r="Q27" s="34" t="str">
        <f t="shared" si="2"/>
        <v/>
      </c>
      <c r="S27" s="38"/>
    </row>
    <row r="28" spans="3:21">
      <c r="F28" s="98"/>
      <c r="G28" s="99"/>
      <c r="H28" s="40"/>
      <c r="J28" s="36"/>
      <c r="K28" s="36"/>
      <c r="L28" s="36"/>
      <c r="N28" s="41" t="str">
        <f t="shared" si="0"/>
        <v/>
      </c>
      <c r="O28" s="43" t="str">
        <f>_xlfn.IFNA(VLOOKUP(F28,Pricing!A:C,2,0),"")</f>
        <v/>
      </c>
      <c r="P28" s="42" t="str">
        <f>_xlfn.IFNA(VLOOKUP(F28,Pricing!A:C,3,0),"")</f>
        <v/>
      </c>
      <c r="Q28" s="44" t="str">
        <f t="shared" si="2"/>
        <v/>
      </c>
      <c r="S28" s="38"/>
    </row>
    <row r="29" spans="3:21" ht="6.6" customHeight="1">
      <c r="Q29" s="4"/>
      <c r="S29" s="45"/>
    </row>
    <row r="30" spans="3:21" s="14" customFormat="1">
      <c r="C30" s="91"/>
      <c r="D30" s="92"/>
      <c r="F30" s="23"/>
      <c r="G30" s="24"/>
      <c r="H30" s="93"/>
      <c r="J30" s="48">
        <f>D30-N30-S30</f>
        <v>0</v>
      </c>
      <c r="K30" s="102" t="str">
        <f>IFERROR((J30/H30)*60,"")</f>
        <v/>
      </c>
      <c r="L30" s="53" t="str">
        <f>IFERROR(J30/D30,"")</f>
        <v/>
      </c>
      <c r="N30" s="49">
        <f>SUM(N31:N43)</f>
        <v>0</v>
      </c>
      <c r="O30" s="25"/>
      <c r="P30" s="25"/>
      <c r="Q30" s="50"/>
      <c r="S30" s="26">
        <f>$D$7/60*H30</f>
        <v>0</v>
      </c>
      <c r="T30" s="27"/>
      <c r="U30" s="27"/>
    </row>
    <row r="31" spans="3:21">
      <c r="C31" s="28"/>
      <c r="D31" s="28"/>
      <c r="F31" s="94"/>
      <c r="G31" s="95"/>
      <c r="H31" s="29"/>
      <c r="J31" s="30"/>
      <c r="K31" s="36"/>
      <c r="L31" s="36"/>
      <c r="N31" s="31" t="str">
        <f t="shared" ref="N31:N43" si="3">IFERROR(Q31/P31*G31,"")</f>
        <v/>
      </c>
      <c r="O31" s="37" t="str">
        <f>_xlfn.IFNA(VLOOKUP(F31,Pricing!A:C,2,0),"")</f>
        <v/>
      </c>
      <c r="P31" s="32" t="str">
        <f>_xlfn.IFNA(VLOOKUP(F31,Pricing!A:C,3,0),"")</f>
        <v/>
      </c>
      <c r="Q31" s="51" t="str">
        <f>IFERROR(O31*(1-$D$8),"")</f>
        <v/>
      </c>
      <c r="S31" s="35"/>
    </row>
    <row r="32" spans="3:21">
      <c r="F32" s="94"/>
      <c r="G32" s="95"/>
      <c r="H32" s="29"/>
      <c r="J32" s="36"/>
      <c r="K32" s="36"/>
      <c r="L32" s="36"/>
      <c r="N32" s="31" t="str">
        <f t="shared" si="3"/>
        <v/>
      </c>
      <c r="O32" s="37" t="str">
        <f>_xlfn.IFNA(VLOOKUP(F32,Pricing!A:C,2,0),"")</f>
        <v/>
      </c>
      <c r="P32" s="32" t="str">
        <f>_xlfn.IFNA(VLOOKUP(F32,Pricing!A:C,3,0),"")</f>
        <v/>
      </c>
      <c r="Q32" s="34" t="str">
        <f t="shared" ref="Q32:Q38" si="4">IFERROR(O32*(1-$D$8),"")</f>
        <v/>
      </c>
      <c r="S32" s="38"/>
    </row>
    <row r="33" spans="3:25">
      <c r="F33" s="94"/>
      <c r="G33" s="95"/>
      <c r="H33" s="29"/>
      <c r="J33" s="36"/>
      <c r="K33" s="36"/>
      <c r="L33" s="33"/>
      <c r="N33" s="31" t="str">
        <f t="shared" si="3"/>
        <v/>
      </c>
      <c r="O33" s="37" t="str">
        <f>_xlfn.IFNA(VLOOKUP(F33,Pricing!A:C,2,0),"")</f>
        <v/>
      </c>
      <c r="P33" s="32" t="str">
        <f>_xlfn.IFNA(VLOOKUP(F33,Pricing!A:C,3,0),"")</f>
        <v/>
      </c>
      <c r="Q33" s="34" t="str">
        <f t="shared" si="4"/>
        <v/>
      </c>
      <c r="S33" s="38"/>
    </row>
    <row r="34" spans="3:25">
      <c r="F34" s="94"/>
      <c r="G34" s="95"/>
      <c r="H34" s="29"/>
      <c r="J34" s="36"/>
      <c r="K34" s="36"/>
      <c r="L34" s="36"/>
      <c r="N34" s="31" t="str">
        <f t="shared" si="3"/>
        <v/>
      </c>
      <c r="O34" s="37" t="str">
        <f>_xlfn.IFNA(VLOOKUP(F34,Pricing!A:C,2,0),"")</f>
        <v/>
      </c>
      <c r="P34" s="32" t="str">
        <f>_xlfn.IFNA(VLOOKUP(F34,Pricing!A:C,3,0),"")</f>
        <v/>
      </c>
      <c r="Q34" s="34" t="str">
        <f t="shared" si="4"/>
        <v/>
      </c>
      <c r="S34" s="38"/>
    </row>
    <row r="35" spans="3:25">
      <c r="F35" s="94"/>
      <c r="G35" s="95"/>
      <c r="H35" s="29"/>
      <c r="J35" s="36"/>
      <c r="K35" s="36"/>
      <c r="L35" s="36"/>
      <c r="N35" s="31" t="str">
        <f t="shared" si="3"/>
        <v/>
      </c>
      <c r="O35" s="37" t="str">
        <f>_xlfn.IFNA(VLOOKUP(F35,Pricing!A:C,2,0),"")</f>
        <v/>
      </c>
      <c r="P35" s="32" t="str">
        <f>_xlfn.IFNA(VLOOKUP(F35,Pricing!A:C,3,0),"")</f>
        <v/>
      </c>
      <c r="Q35" s="34" t="str">
        <f t="shared" si="4"/>
        <v/>
      </c>
      <c r="S35" s="38"/>
    </row>
    <row r="36" spans="3:25">
      <c r="F36" s="94"/>
      <c r="G36" s="95"/>
      <c r="H36" s="29"/>
      <c r="J36" s="36"/>
      <c r="K36" s="36"/>
      <c r="L36" s="36"/>
      <c r="N36" s="31" t="str">
        <f t="shared" si="3"/>
        <v/>
      </c>
      <c r="O36" s="37" t="str">
        <f>_xlfn.IFNA(VLOOKUP(F36,Pricing!A:C,2,0),"")</f>
        <v/>
      </c>
      <c r="P36" s="32" t="str">
        <f>_xlfn.IFNA(VLOOKUP(F36,Pricing!A:C,3,0),"")</f>
        <v/>
      </c>
      <c r="Q36" s="34" t="str">
        <f t="shared" si="4"/>
        <v/>
      </c>
      <c r="S36" s="38"/>
    </row>
    <row r="37" spans="3:25">
      <c r="F37" s="94"/>
      <c r="G37" s="95"/>
      <c r="H37" s="29"/>
      <c r="J37" s="36"/>
      <c r="K37" s="36"/>
      <c r="L37" s="36"/>
      <c r="N37" s="31" t="str">
        <f t="shared" si="3"/>
        <v/>
      </c>
      <c r="O37" s="37" t="str">
        <f>_xlfn.IFNA(VLOOKUP(F37,Pricing!A:C,2,0),"")</f>
        <v/>
      </c>
      <c r="P37" s="32" t="str">
        <f>_xlfn.IFNA(VLOOKUP(F37,Pricing!A:C,3,0),"")</f>
        <v/>
      </c>
      <c r="Q37" s="34" t="str">
        <f t="shared" si="4"/>
        <v/>
      </c>
      <c r="S37" s="38"/>
    </row>
    <row r="38" spans="3:25">
      <c r="F38" s="94"/>
      <c r="G38" s="95"/>
      <c r="H38" s="29"/>
      <c r="J38" s="36"/>
      <c r="K38" s="36"/>
      <c r="L38" s="36"/>
      <c r="N38" s="31" t="str">
        <f t="shared" si="3"/>
        <v/>
      </c>
      <c r="O38" s="37" t="str">
        <f>_xlfn.IFNA(VLOOKUP(F38,Pricing!A:C,2,0),"")</f>
        <v/>
      </c>
      <c r="P38" s="32" t="str">
        <f>_xlfn.IFNA(VLOOKUP(F38,Pricing!A:C,3,0),"")</f>
        <v/>
      </c>
      <c r="Q38" s="34" t="str">
        <f t="shared" si="4"/>
        <v/>
      </c>
      <c r="S38" s="38"/>
    </row>
    <row r="39" spans="3:25">
      <c r="F39" s="105"/>
      <c r="G39" s="106"/>
      <c r="H39" s="107"/>
      <c r="J39" s="36"/>
      <c r="K39" s="36"/>
      <c r="L39" s="36"/>
      <c r="N39" s="31" t="str">
        <f t="shared" si="3"/>
        <v/>
      </c>
      <c r="O39" s="37" t="str">
        <f>_xlfn.IFNA(VLOOKUP(F39,Pricing!A:C,2,0),"")</f>
        <v/>
      </c>
      <c r="P39" s="32" t="str">
        <f>_xlfn.IFNA(VLOOKUP(F39,Pricing!A:C,3,0),"")</f>
        <v/>
      </c>
      <c r="Q39" s="34" t="str">
        <f t="shared" ref="Q39:Q43" si="5">IFERROR(O39*(1-$D$9),"")</f>
        <v/>
      </c>
      <c r="S39" s="38"/>
    </row>
    <row r="40" spans="3:25">
      <c r="F40" s="94"/>
      <c r="G40" s="95"/>
      <c r="H40" s="29"/>
      <c r="J40" s="36"/>
      <c r="K40" s="36"/>
      <c r="L40" s="36"/>
      <c r="N40" s="31" t="str">
        <f t="shared" si="3"/>
        <v/>
      </c>
      <c r="O40" s="37" t="str">
        <f>_xlfn.IFNA(VLOOKUP(F40,Pricing!A:C,2,0),"")</f>
        <v/>
      </c>
      <c r="P40" s="32" t="str">
        <f>_xlfn.IFNA(VLOOKUP(F40,Pricing!A:C,3,0),"")</f>
        <v/>
      </c>
      <c r="Q40" s="34" t="str">
        <f t="shared" si="5"/>
        <v/>
      </c>
      <c r="S40" s="38"/>
    </row>
    <row r="41" spans="3:25">
      <c r="F41" s="94"/>
      <c r="G41" s="95"/>
      <c r="H41" s="29"/>
      <c r="J41" s="36"/>
      <c r="K41" s="36"/>
      <c r="L41" s="36"/>
      <c r="N41" s="31" t="str">
        <f t="shared" si="3"/>
        <v/>
      </c>
      <c r="O41" s="37" t="str">
        <f>_xlfn.IFNA(VLOOKUP(F41,Pricing!A:C,2,0),"")</f>
        <v/>
      </c>
      <c r="P41" s="32" t="str">
        <f>_xlfn.IFNA(VLOOKUP(F41,Pricing!A:C,3,0),"")</f>
        <v/>
      </c>
      <c r="Q41" s="34" t="str">
        <f t="shared" si="5"/>
        <v/>
      </c>
      <c r="S41" s="38"/>
    </row>
    <row r="42" spans="3:25">
      <c r="F42" s="96"/>
      <c r="G42" s="97"/>
      <c r="H42" s="39"/>
      <c r="J42" s="36"/>
      <c r="K42" s="36"/>
      <c r="L42" s="36"/>
      <c r="N42" s="31" t="str">
        <f t="shared" si="3"/>
        <v/>
      </c>
      <c r="O42" s="37" t="str">
        <f>_xlfn.IFNA(VLOOKUP(F42,Pricing!A:C,2,0),"")</f>
        <v/>
      </c>
      <c r="P42" s="32" t="str">
        <f>_xlfn.IFNA(VLOOKUP(F42,Pricing!A:C,3,0),"")</f>
        <v/>
      </c>
      <c r="Q42" s="34" t="str">
        <f t="shared" si="5"/>
        <v/>
      </c>
      <c r="S42" s="38"/>
    </row>
    <row r="43" spans="3:25" s="6" customFormat="1" ht="18.75" customHeight="1">
      <c r="C43" s="5"/>
      <c r="D43" s="5"/>
      <c r="E43" s="5"/>
      <c r="F43" s="98"/>
      <c r="G43" s="99"/>
      <c r="H43" s="40"/>
      <c r="I43" s="5"/>
      <c r="J43" s="36"/>
      <c r="K43" s="36"/>
      <c r="L43" s="36"/>
      <c r="M43" s="5"/>
      <c r="N43" s="41" t="str">
        <f t="shared" si="3"/>
        <v/>
      </c>
      <c r="O43" s="43" t="str">
        <f>_xlfn.IFNA(VLOOKUP(F43,Pricing!A:C,2,0),"")</f>
        <v/>
      </c>
      <c r="P43" s="42" t="str">
        <f>_xlfn.IFNA(VLOOKUP(F43,Pricing!A:C,3,0),"")</f>
        <v/>
      </c>
      <c r="Q43" s="44" t="str">
        <f t="shared" si="5"/>
        <v/>
      </c>
      <c r="R43" s="5"/>
      <c r="S43" s="38"/>
      <c r="T43" s="5"/>
      <c r="U43" s="5"/>
      <c r="V43" s="5"/>
      <c r="W43" s="5"/>
      <c r="X43" s="5"/>
      <c r="Y43" s="5"/>
    </row>
    <row r="44" spans="3:25" ht="6.75" customHeight="1"/>
    <row r="45" spans="3:25" s="6" customFormat="1">
      <c r="C45" s="91"/>
      <c r="D45" s="92"/>
      <c r="E45" s="14"/>
      <c r="F45" s="23"/>
      <c r="G45" s="24"/>
      <c r="H45" s="93"/>
      <c r="I45" s="14"/>
      <c r="J45" s="48">
        <f>D45-N45-S45</f>
        <v>0</v>
      </c>
      <c r="K45" s="102" t="str">
        <f>IFERROR((J45/H45)*60,"")</f>
        <v/>
      </c>
      <c r="L45" s="53" t="str">
        <f>IFERROR(J45/D45,"")</f>
        <v/>
      </c>
      <c r="M45" s="14"/>
      <c r="N45" s="49">
        <f>SUM(N46:N58)</f>
        <v>0</v>
      </c>
      <c r="O45" s="25"/>
      <c r="P45" s="25"/>
      <c r="Q45" s="50"/>
      <c r="R45" s="14"/>
      <c r="S45" s="26">
        <f>$D$7/60*H45</f>
        <v>0</v>
      </c>
      <c r="T45" s="5"/>
      <c r="U45" s="5"/>
      <c r="V45" s="5"/>
      <c r="W45" s="5"/>
      <c r="X45" s="5"/>
      <c r="Y45" s="5"/>
    </row>
    <row r="46" spans="3:25" s="6" customFormat="1">
      <c r="C46" s="28"/>
      <c r="D46" s="28"/>
      <c r="E46" s="5"/>
      <c r="F46" s="94"/>
      <c r="G46" s="95"/>
      <c r="H46" s="29"/>
      <c r="I46" s="5"/>
      <c r="J46" s="30"/>
      <c r="K46" s="36"/>
      <c r="L46" s="36"/>
      <c r="M46" s="5"/>
      <c r="N46" s="31" t="str">
        <f t="shared" ref="N46:N58" si="6">IFERROR(Q46/P46*G46,"")</f>
        <v/>
      </c>
      <c r="O46" s="37" t="str">
        <f>_xlfn.IFNA(VLOOKUP(F46,Pricing!A:C,2,0),"")</f>
        <v/>
      </c>
      <c r="P46" s="32" t="str">
        <f>_xlfn.IFNA(VLOOKUP(F46,Pricing!A:C,3,0),"")</f>
        <v/>
      </c>
      <c r="Q46" s="51" t="str">
        <f>IFERROR(O46*(1-$D$8),"")</f>
        <v/>
      </c>
      <c r="R46" s="5"/>
      <c r="S46" s="35"/>
      <c r="T46" s="5"/>
      <c r="U46" s="5"/>
      <c r="V46" s="5"/>
      <c r="W46" s="5"/>
      <c r="X46" s="5"/>
      <c r="Y46" s="5"/>
    </row>
    <row r="47" spans="3:25" s="6" customFormat="1">
      <c r="C47" s="5"/>
      <c r="D47" s="5"/>
      <c r="E47" s="5"/>
      <c r="F47" s="94"/>
      <c r="G47" s="95"/>
      <c r="H47" s="29"/>
      <c r="I47" s="5"/>
      <c r="J47" s="36"/>
      <c r="K47" s="36"/>
      <c r="L47" s="36"/>
      <c r="M47" s="5"/>
      <c r="N47" s="31" t="str">
        <f t="shared" si="6"/>
        <v/>
      </c>
      <c r="O47" s="37" t="str">
        <f>_xlfn.IFNA(VLOOKUP(F47,Pricing!A:C,2,0),"")</f>
        <v/>
      </c>
      <c r="P47" s="32" t="str">
        <f>_xlfn.IFNA(VLOOKUP(F47,Pricing!A:C,3,0),"")</f>
        <v/>
      </c>
      <c r="Q47" s="34" t="str">
        <f t="shared" ref="Q47:Q53" si="7">IFERROR(O47*(1-$D$8),"")</f>
        <v/>
      </c>
      <c r="R47" s="5"/>
      <c r="S47" s="38"/>
      <c r="T47" s="5"/>
      <c r="U47" s="5"/>
      <c r="V47" s="5"/>
      <c r="W47" s="5"/>
      <c r="X47" s="5"/>
      <c r="Y47" s="5"/>
    </row>
    <row r="48" spans="3:25" s="6" customFormat="1">
      <c r="C48" s="5"/>
      <c r="D48" s="5"/>
      <c r="E48" s="5"/>
      <c r="F48" s="94"/>
      <c r="G48" s="95"/>
      <c r="H48" s="29"/>
      <c r="I48" s="5"/>
      <c r="J48" s="36"/>
      <c r="K48" s="36"/>
      <c r="L48" s="33"/>
      <c r="M48" s="5"/>
      <c r="N48" s="31" t="str">
        <f t="shared" si="6"/>
        <v/>
      </c>
      <c r="O48" s="37" t="str">
        <f>_xlfn.IFNA(VLOOKUP(F48,Pricing!A:C,2,0),"")</f>
        <v/>
      </c>
      <c r="P48" s="32" t="str">
        <f>_xlfn.IFNA(VLOOKUP(F48,Pricing!A:C,3,0),"")</f>
        <v/>
      </c>
      <c r="Q48" s="34" t="str">
        <f t="shared" si="7"/>
        <v/>
      </c>
      <c r="R48" s="5"/>
      <c r="S48" s="38"/>
      <c r="T48" s="5"/>
      <c r="U48" s="5"/>
      <c r="V48" s="5"/>
      <c r="W48" s="5"/>
      <c r="X48" s="5"/>
      <c r="Y48" s="5"/>
    </row>
    <row r="49" spans="1:25" s="6" customFormat="1">
      <c r="C49" s="5"/>
      <c r="D49" s="5"/>
      <c r="E49" s="5"/>
      <c r="F49" s="94"/>
      <c r="G49" s="95"/>
      <c r="H49" s="29"/>
      <c r="I49" s="5"/>
      <c r="J49" s="36"/>
      <c r="K49" s="36"/>
      <c r="L49" s="36"/>
      <c r="M49" s="5"/>
      <c r="N49" s="31" t="str">
        <f t="shared" si="6"/>
        <v/>
      </c>
      <c r="O49" s="37" t="str">
        <f>_xlfn.IFNA(VLOOKUP(F49,Pricing!A:C,2,0),"")</f>
        <v/>
      </c>
      <c r="P49" s="32" t="str">
        <f>_xlfn.IFNA(VLOOKUP(F49,Pricing!A:C,3,0),"")</f>
        <v/>
      </c>
      <c r="Q49" s="34" t="str">
        <f t="shared" si="7"/>
        <v/>
      </c>
      <c r="R49" s="5"/>
      <c r="S49" s="38"/>
      <c r="T49" s="5"/>
      <c r="U49" s="5"/>
      <c r="V49" s="5"/>
      <c r="W49" s="5"/>
      <c r="X49" s="5"/>
      <c r="Y49" s="5"/>
    </row>
    <row r="50" spans="1:25" s="6" customFormat="1">
      <c r="C50" s="5"/>
      <c r="D50" s="5"/>
      <c r="E50" s="5"/>
      <c r="F50" s="94"/>
      <c r="G50" s="95"/>
      <c r="H50" s="29"/>
      <c r="I50" s="5"/>
      <c r="J50" s="36"/>
      <c r="K50" s="36"/>
      <c r="L50" s="36"/>
      <c r="M50" s="5"/>
      <c r="N50" s="31" t="str">
        <f t="shared" si="6"/>
        <v/>
      </c>
      <c r="O50" s="37" t="str">
        <f>_xlfn.IFNA(VLOOKUP(F50,Pricing!A:C,2,0),"")</f>
        <v/>
      </c>
      <c r="P50" s="32" t="str">
        <f>_xlfn.IFNA(VLOOKUP(F50,Pricing!A:C,3,0),"")</f>
        <v/>
      </c>
      <c r="Q50" s="34" t="str">
        <f t="shared" si="7"/>
        <v/>
      </c>
      <c r="R50" s="5"/>
      <c r="S50" s="38"/>
      <c r="T50" s="5"/>
      <c r="U50" s="5"/>
      <c r="V50" s="5"/>
      <c r="W50" s="5"/>
      <c r="X50" s="5"/>
      <c r="Y50" s="5"/>
    </row>
    <row r="51" spans="1:25" s="6" customFormat="1">
      <c r="C51" s="5"/>
      <c r="D51" s="5"/>
      <c r="E51" s="5"/>
      <c r="F51" s="94"/>
      <c r="G51" s="95"/>
      <c r="H51" s="29"/>
      <c r="I51" s="5"/>
      <c r="J51" s="36"/>
      <c r="K51" s="36"/>
      <c r="L51" s="36"/>
      <c r="M51" s="5"/>
      <c r="N51" s="31" t="str">
        <f t="shared" si="6"/>
        <v/>
      </c>
      <c r="O51" s="37" t="str">
        <f>_xlfn.IFNA(VLOOKUP(F51,Pricing!A:C,2,0),"")</f>
        <v/>
      </c>
      <c r="P51" s="32" t="str">
        <f>_xlfn.IFNA(VLOOKUP(F51,Pricing!A:C,3,0),"")</f>
        <v/>
      </c>
      <c r="Q51" s="34" t="str">
        <f t="shared" si="7"/>
        <v/>
      </c>
      <c r="R51" s="5"/>
      <c r="S51" s="38"/>
      <c r="T51" s="5"/>
      <c r="U51" s="5"/>
      <c r="V51" s="5"/>
      <c r="W51" s="5"/>
      <c r="X51" s="5"/>
      <c r="Y51" s="5"/>
    </row>
    <row r="52" spans="1:25" s="6" customFormat="1">
      <c r="C52" s="5"/>
      <c r="D52" s="5"/>
      <c r="E52" s="5"/>
      <c r="F52" s="94"/>
      <c r="G52" s="95"/>
      <c r="H52" s="29"/>
      <c r="I52" s="5"/>
      <c r="J52" s="36"/>
      <c r="K52" s="36"/>
      <c r="L52" s="36"/>
      <c r="M52" s="5"/>
      <c r="N52" s="31" t="str">
        <f t="shared" si="6"/>
        <v/>
      </c>
      <c r="O52" s="37" t="str">
        <f>_xlfn.IFNA(VLOOKUP(F52,Pricing!A:C,2,0),"")</f>
        <v/>
      </c>
      <c r="P52" s="32" t="str">
        <f>_xlfn.IFNA(VLOOKUP(F52,Pricing!A:C,3,0),"")</f>
        <v/>
      </c>
      <c r="Q52" s="34" t="str">
        <f t="shared" si="7"/>
        <v/>
      </c>
      <c r="R52" s="5"/>
      <c r="S52" s="38"/>
      <c r="T52" s="5"/>
      <c r="U52" s="5"/>
      <c r="V52" s="5"/>
      <c r="W52" s="5"/>
      <c r="X52" s="5"/>
      <c r="Y52" s="5"/>
    </row>
    <row r="53" spans="1:25" s="6" customFormat="1">
      <c r="C53" s="5"/>
      <c r="D53" s="5"/>
      <c r="E53" s="5"/>
      <c r="F53" s="94"/>
      <c r="G53" s="95"/>
      <c r="H53" s="29"/>
      <c r="I53" s="5"/>
      <c r="J53" s="36"/>
      <c r="K53" s="36"/>
      <c r="L53" s="36"/>
      <c r="M53" s="5"/>
      <c r="N53" s="31" t="str">
        <f t="shared" si="6"/>
        <v/>
      </c>
      <c r="O53" s="37" t="str">
        <f>_xlfn.IFNA(VLOOKUP(F53,Pricing!A:C,2,0),"")</f>
        <v/>
      </c>
      <c r="P53" s="32" t="str">
        <f>_xlfn.IFNA(VLOOKUP(F53,Pricing!A:C,3,0),"")</f>
        <v/>
      </c>
      <c r="Q53" s="34" t="str">
        <f t="shared" si="7"/>
        <v/>
      </c>
      <c r="R53" s="5"/>
      <c r="S53" s="38"/>
      <c r="T53" s="5"/>
      <c r="U53" s="5"/>
      <c r="V53" s="5"/>
      <c r="W53" s="5"/>
      <c r="X53" s="5"/>
      <c r="Y53" s="5"/>
    </row>
    <row r="54" spans="1:25" s="6" customFormat="1">
      <c r="C54" s="5"/>
      <c r="D54" s="5"/>
      <c r="E54" s="5"/>
      <c r="F54" s="105"/>
      <c r="G54" s="106"/>
      <c r="H54" s="107"/>
      <c r="I54" s="5"/>
      <c r="J54" s="36"/>
      <c r="K54" s="36"/>
      <c r="L54" s="36"/>
      <c r="M54" s="5"/>
      <c r="N54" s="31" t="str">
        <f t="shared" si="6"/>
        <v/>
      </c>
      <c r="O54" s="37" t="str">
        <f>_xlfn.IFNA(VLOOKUP(F54,Pricing!A:C,2,0),"")</f>
        <v/>
      </c>
      <c r="P54" s="32" t="str">
        <f>_xlfn.IFNA(VLOOKUP(F54,Pricing!A:C,3,0),"")</f>
        <v/>
      </c>
      <c r="Q54" s="34" t="str">
        <f t="shared" ref="Q54:Q58" si="8">IFERROR(O54*(1-$D$9),"")</f>
        <v/>
      </c>
      <c r="R54" s="5"/>
      <c r="S54" s="38"/>
      <c r="T54" s="5"/>
      <c r="U54" s="5"/>
      <c r="V54" s="5"/>
      <c r="W54" s="5"/>
      <c r="X54" s="5"/>
      <c r="Y54" s="5"/>
    </row>
    <row r="55" spans="1:25" s="6" customFormat="1">
      <c r="C55" s="5"/>
      <c r="D55" s="5"/>
      <c r="E55" s="5"/>
      <c r="F55" s="94"/>
      <c r="G55" s="95"/>
      <c r="H55" s="29"/>
      <c r="I55" s="5"/>
      <c r="J55" s="36"/>
      <c r="K55" s="36"/>
      <c r="L55" s="36"/>
      <c r="M55" s="5"/>
      <c r="N55" s="31" t="str">
        <f t="shared" si="6"/>
        <v/>
      </c>
      <c r="O55" s="37" t="str">
        <f>_xlfn.IFNA(VLOOKUP(F55,Pricing!A:C,2,0),"")</f>
        <v/>
      </c>
      <c r="P55" s="32" t="str">
        <f>_xlfn.IFNA(VLOOKUP(F55,Pricing!A:C,3,0),"")</f>
        <v/>
      </c>
      <c r="Q55" s="34" t="str">
        <f t="shared" si="8"/>
        <v/>
      </c>
      <c r="R55" s="5"/>
      <c r="S55" s="38"/>
      <c r="T55" s="5"/>
      <c r="U55" s="5"/>
      <c r="V55" s="5"/>
      <c r="W55" s="5"/>
      <c r="X55" s="5"/>
      <c r="Y55" s="5"/>
    </row>
    <row r="56" spans="1:25" s="6" customFormat="1">
      <c r="C56" s="5"/>
      <c r="D56" s="5"/>
      <c r="E56" s="5"/>
      <c r="F56" s="94"/>
      <c r="G56" s="95"/>
      <c r="H56" s="29"/>
      <c r="I56" s="5"/>
      <c r="J56" s="36"/>
      <c r="K56" s="36"/>
      <c r="L56" s="36"/>
      <c r="M56" s="5"/>
      <c r="N56" s="31" t="str">
        <f t="shared" si="6"/>
        <v/>
      </c>
      <c r="O56" s="37" t="str">
        <f>_xlfn.IFNA(VLOOKUP(F56,Pricing!A:C,2,0),"")</f>
        <v/>
      </c>
      <c r="P56" s="32" t="str">
        <f>_xlfn.IFNA(VLOOKUP(F56,Pricing!A:C,3,0),"")</f>
        <v/>
      </c>
      <c r="Q56" s="34" t="str">
        <f t="shared" si="8"/>
        <v/>
      </c>
      <c r="R56" s="5"/>
      <c r="S56" s="38"/>
      <c r="T56" s="5"/>
      <c r="U56" s="5"/>
      <c r="V56" s="5"/>
      <c r="W56" s="5"/>
      <c r="X56" s="5"/>
      <c r="Y56" s="5"/>
    </row>
    <row r="57" spans="1:25" s="6" customFormat="1">
      <c r="C57" s="5"/>
      <c r="D57" s="5"/>
      <c r="E57" s="5"/>
      <c r="F57" s="96"/>
      <c r="G57" s="97"/>
      <c r="H57" s="39"/>
      <c r="I57" s="5"/>
      <c r="J57" s="36"/>
      <c r="K57" s="36"/>
      <c r="L57" s="36"/>
      <c r="M57" s="5"/>
      <c r="N57" s="31" t="str">
        <f t="shared" si="6"/>
        <v/>
      </c>
      <c r="O57" s="37" t="str">
        <f>_xlfn.IFNA(VLOOKUP(F57,Pricing!A:C,2,0),"")</f>
        <v/>
      </c>
      <c r="P57" s="32" t="str">
        <f>_xlfn.IFNA(VLOOKUP(F57,Pricing!A:C,3,0),"")</f>
        <v/>
      </c>
      <c r="Q57" s="34" t="str">
        <f t="shared" si="8"/>
        <v/>
      </c>
      <c r="R57" s="5"/>
      <c r="S57" s="38"/>
      <c r="T57" s="5"/>
      <c r="U57" s="5"/>
      <c r="V57" s="5"/>
      <c r="W57" s="5"/>
      <c r="X57" s="5"/>
      <c r="Y57" s="5"/>
    </row>
    <row r="58" spans="1:25" s="6" customFormat="1">
      <c r="C58" s="5"/>
      <c r="D58" s="5"/>
      <c r="E58" s="5"/>
      <c r="F58" s="98"/>
      <c r="G58" s="99"/>
      <c r="H58" s="40"/>
      <c r="I58" s="5"/>
      <c r="J58" s="36"/>
      <c r="K58" s="36"/>
      <c r="L58" s="36"/>
      <c r="M58" s="5"/>
      <c r="N58" s="41" t="str">
        <f t="shared" si="6"/>
        <v/>
      </c>
      <c r="O58" s="43" t="str">
        <f>_xlfn.IFNA(VLOOKUP(F58,Pricing!A:C,2,0),"")</f>
        <v/>
      </c>
      <c r="P58" s="42" t="str">
        <f>_xlfn.IFNA(VLOOKUP(F58,Pricing!A:C,3,0),"")</f>
        <v/>
      </c>
      <c r="Q58" s="44" t="str">
        <f t="shared" si="8"/>
        <v/>
      </c>
      <c r="R58" s="5"/>
      <c r="S58" s="38"/>
      <c r="T58" s="5"/>
      <c r="U58" s="5"/>
      <c r="V58" s="5"/>
      <c r="W58" s="5"/>
      <c r="X58" s="5"/>
      <c r="Y58" s="5"/>
    </row>
    <row r="60" spans="1:25" customFormat="1" ht="15" customHeight="1">
      <c r="A60" s="112" t="s">
        <v>22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</row>
    <row r="61" spans="1:25" customFormat="1" ht="16.5" customHeight="1">
      <c r="A61" s="110" t="s">
        <v>23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</row>
  </sheetData>
  <sheetProtection algorithmName="SHA-512" hashValue="Hjt407TUrXEnpGuDLnopIRl+XM+Xgx48STQAVDs7zwqBWMV0L3jzhILKdowQXwhuZwZh2NLiL9S36I5HEB6INQ==" saltValue="25RitVtZcEH3RCXJhGNKLA==" spinCount="100000" sheet="1" objects="1" scenarios="1" selectLockedCells="1"/>
  <mergeCells count="6">
    <mergeCell ref="C2:N4"/>
    <mergeCell ref="A61:S61"/>
    <mergeCell ref="F11:H11"/>
    <mergeCell ref="N11:Q11"/>
    <mergeCell ref="A60:S60"/>
    <mergeCell ref="J11:L11"/>
  </mergeCells>
  <pageMargins left="0.7" right="0.7" top="0.75" bottom="0.75" header="0.3" footer="0.3"/>
  <pageSetup orientation="portrait" r:id="rId1"/>
  <customProperties>
    <customPr name="_pios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B9A687A-F5BC-4E07-AB79-916DE5309277}">
          <x14:formula1>
            <xm:f>Pricing!$A$22:$A$45</xm:f>
          </x14:formula1>
          <xm:sqref>F24:F28 F54:F58 F39:F43</xm:sqref>
        </x14:dataValidation>
        <x14:dataValidation type="list" allowBlank="1" showInputMessage="1" showErrorMessage="1" xr:uid="{EA06C4BA-B32E-40BF-A88A-291EAB043F69}">
          <x14:formula1>
            <xm:f>Pricing!$A$3:$A$19</xm:f>
          </x14:formula1>
          <xm:sqref>F16:F23 F46:F53 F31:F38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3EF6-1DD8-41C6-BF42-F2E39AEF9B81}">
  <dimension ref="A2:AC48"/>
  <sheetViews>
    <sheetView topLeftCell="A9" zoomScale="86" zoomScaleNormal="86" workbookViewId="0">
      <selection activeCell="F19" sqref="F19"/>
    </sheetView>
  </sheetViews>
  <sheetFormatPr defaultColWidth="9" defaultRowHeight="14.45"/>
  <cols>
    <col min="1" max="1" width="7" style="52" customWidth="1"/>
    <col min="2" max="2" width="8.25" style="52" customWidth="1"/>
    <col min="3" max="3" width="48.25" style="52" bestFit="1" customWidth="1"/>
    <col min="4" max="4" width="9" style="52"/>
    <col min="5" max="5" width="1.75" style="52" customWidth="1"/>
    <col min="6" max="6" width="43.5" style="52" bestFit="1" customWidth="1"/>
    <col min="7" max="7" width="14" style="52" customWidth="1"/>
    <col min="8" max="8" width="9" style="52"/>
    <col min="9" max="9" width="1.75" style="52" customWidth="1"/>
    <col min="10" max="11" width="9" style="52"/>
    <col min="12" max="13" width="9.625" style="52" hidden="1" customWidth="1"/>
    <col min="14" max="14" width="11.25" style="52" hidden="1" customWidth="1"/>
    <col min="15" max="15" width="10.625" style="52" hidden="1" customWidth="1"/>
    <col min="16" max="16" width="1.625" style="52" hidden="1" customWidth="1"/>
    <col min="17" max="17" width="9" style="52" hidden="1" customWidth="1"/>
    <col min="18" max="18" width="2.125" style="52" customWidth="1"/>
    <col min="19" max="21" width="13.375" style="52" customWidth="1"/>
    <col min="22" max="22" width="12.25" style="52" customWidth="1"/>
    <col min="23" max="16384" width="9" style="52"/>
  </cols>
  <sheetData>
    <row r="2" spans="3:29" ht="15" customHeight="1">
      <c r="C2" s="109" t="s">
        <v>24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</row>
    <row r="3" spans="3:29" ht="15" customHeight="1"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3:29" ht="15" customHeight="1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</row>
    <row r="6" spans="3:29" ht="16.5">
      <c r="C6" s="9" t="s">
        <v>1</v>
      </c>
    </row>
    <row r="8" spans="3:29" ht="16.5">
      <c r="C8" s="11" t="s">
        <v>2</v>
      </c>
      <c r="D8" s="89"/>
      <c r="E8" s="54"/>
      <c r="F8" s="55"/>
      <c r="G8" s="55"/>
      <c r="H8" s="55"/>
      <c r="I8" s="54"/>
      <c r="J8" s="55"/>
      <c r="K8" s="55"/>
      <c r="L8" s="56"/>
      <c r="M8" s="56"/>
      <c r="N8" s="56"/>
      <c r="O8" s="56"/>
      <c r="P8" s="54"/>
      <c r="Q8" s="57"/>
    </row>
    <row r="9" spans="3:29" ht="16.5">
      <c r="C9" s="84" t="s">
        <v>25</v>
      </c>
      <c r="D9" s="101"/>
      <c r="E9" s="54"/>
      <c r="F9" s="55"/>
      <c r="G9" s="55"/>
      <c r="H9" s="55"/>
      <c r="I9" s="54"/>
      <c r="J9" s="55"/>
      <c r="K9" s="55"/>
      <c r="L9" s="56"/>
      <c r="M9" s="56"/>
      <c r="N9" s="56"/>
      <c r="O9" s="56"/>
      <c r="P9" s="54"/>
      <c r="Q9" s="57"/>
    </row>
    <row r="10" spans="3:29" ht="16.5">
      <c r="C10" s="84" t="s">
        <v>3</v>
      </c>
      <c r="D10" s="104"/>
      <c r="E10" s="54"/>
      <c r="F10" s="55"/>
      <c r="G10" s="55"/>
      <c r="H10" s="55"/>
      <c r="I10" s="54"/>
      <c r="J10" s="55"/>
      <c r="K10" s="55"/>
      <c r="L10" s="56"/>
      <c r="M10" s="56"/>
      <c r="N10" s="56"/>
      <c r="O10" s="56"/>
      <c r="P10" s="54"/>
      <c r="Q10" s="57"/>
    </row>
    <row r="11" spans="3:29" ht="16.5">
      <c r="C11" s="12" t="s">
        <v>4</v>
      </c>
      <c r="D11" s="90"/>
      <c r="E11" s="54"/>
      <c r="F11" s="55"/>
      <c r="G11" s="55"/>
      <c r="H11" s="55"/>
      <c r="I11" s="54"/>
      <c r="J11" s="55"/>
      <c r="K11" s="55"/>
      <c r="L11" s="56"/>
      <c r="M11" s="56"/>
      <c r="N11" s="56"/>
      <c r="O11" s="56"/>
      <c r="P11" s="54"/>
      <c r="Q11" s="57"/>
    </row>
    <row r="12" spans="3:29" ht="16.5">
      <c r="C12" s="54"/>
      <c r="D12" s="54"/>
      <c r="E12" s="54"/>
      <c r="F12" s="55"/>
      <c r="G12" s="55"/>
      <c r="H12" s="55"/>
      <c r="I12" s="54"/>
      <c r="J12" s="55"/>
      <c r="K12" s="55"/>
      <c r="L12" s="56"/>
      <c r="M12" s="56"/>
      <c r="N12" s="56"/>
      <c r="O12" s="56"/>
      <c r="P12" s="54"/>
      <c r="Q12" s="57"/>
    </row>
    <row r="13" spans="3:29" ht="16.5">
      <c r="C13" s="58"/>
      <c r="D13" s="58"/>
      <c r="E13" s="59"/>
      <c r="F13" s="111" t="s">
        <v>5</v>
      </c>
      <c r="G13" s="111"/>
      <c r="H13" s="111"/>
      <c r="I13" s="14"/>
      <c r="J13" s="113" t="s">
        <v>6</v>
      </c>
      <c r="K13" s="113"/>
      <c r="L13" s="111" t="s">
        <v>7</v>
      </c>
      <c r="M13" s="111"/>
      <c r="N13" s="111"/>
      <c r="O13" s="111"/>
      <c r="P13" s="14"/>
      <c r="Q13" s="15" t="s">
        <v>8</v>
      </c>
      <c r="S13" s="111" t="s">
        <v>26</v>
      </c>
      <c r="T13" s="111"/>
      <c r="U13" s="111"/>
      <c r="V13" s="111"/>
      <c r="W13" s="111"/>
    </row>
    <row r="14" spans="3:29" ht="6.75" customHeight="1">
      <c r="C14" s="54"/>
      <c r="D14" s="54"/>
      <c r="E14" s="54"/>
      <c r="F14" s="60"/>
      <c r="G14" s="60"/>
      <c r="H14" s="60"/>
      <c r="I14" s="59"/>
      <c r="J14" s="60"/>
      <c r="K14" s="60"/>
      <c r="L14" s="61"/>
      <c r="M14" s="61"/>
      <c r="N14" s="61"/>
      <c r="O14" s="62"/>
      <c r="P14" s="59"/>
      <c r="Q14" s="63"/>
    </row>
    <row r="15" spans="3:29" ht="49.5">
      <c r="C15" s="1" t="s">
        <v>9</v>
      </c>
      <c r="D15" s="1" t="s">
        <v>10</v>
      </c>
      <c r="E15" s="5"/>
      <c r="F15" s="20" t="s">
        <v>11</v>
      </c>
      <c r="G15" s="21" t="s">
        <v>12</v>
      </c>
      <c r="H15" s="21" t="s">
        <v>13</v>
      </c>
      <c r="I15" s="14"/>
      <c r="J15" s="21" t="s">
        <v>14</v>
      </c>
      <c r="K15" s="21" t="s">
        <v>16</v>
      </c>
      <c r="L15" s="21" t="s">
        <v>17</v>
      </c>
      <c r="M15" s="46" t="s">
        <v>18</v>
      </c>
      <c r="N15" s="46" t="s">
        <v>19</v>
      </c>
      <c r="O15" s="21" t="s">
        <v>20</v>
      </c>
      <c r="P15" s="14"/>
      <c r="Q15" s="21" t="s">
        <v>17</v>
      </c>
      <c r="S15" s="21" t="s">
        <v>27</v>
      </c>
      <c r="T15" s="21" t="s">
        <v>28</v>
      </c>
      <c r="U15" s="21" t="s">
        <v>29</v>
      </c>
      <c r="V15" s="21" t="s">
        <v>30</v>
      </c>
      <c r="W15" s="21" t="s">
        <v>15</v>
      </c>
    </row>
    <row r="16" spans="3:29" ht="6.75" customHeight="1">
      <c r="C16" s="54"/>
      <c r="D16" s="54"/>
      <c r="E16" s="54"/>
      <c r="F16" s="60"/>
      <c r="G16" s="60"/>
      <c r="H16" s="60"/>
      <c r="I16" s="59"/>
      <c r="J16" s="60"/>
      <c r="K16" s="60"/>
      <c r="L16" s="61"/>
      <c r="M16" s="61"/>
      <c r="N16" s="61"/>
      <c r="O16" s="62"/>
      <c r="P16" s="59"/>
      <c r="Q16" s="64"/>
    </row>
    <row r="17" spans="3:23" ht="16.5">
      <c r="C17" s="91" t="s">
        <v>31</v>
      </c>
      <c r="D17" s="92"/>
      <c r="E17" s="14"/>
      <c r="F17" s="23"/>
      <c r="G17" s="24"/>
      <c r="H17" s="93"/>
      <c r="I17" s="59"/>
      <c r="J17" s="48">
        <f>D17-L17-Q17</f>
        <v>0</v>
      </c>
      <c r="K17" s="53" t="str">
        <f>IFERROR(J17/D17,"")</f>
        <v/>
      </c>
      <c r="L17" s="49">
        <f>SUM(L18:L30)</f>
        <v>0</v>
      </c>
      <c r="M17" s="25"/>
      <c r="N17" s="25"/>
      <c r="O17" s="50"/>
      <c r="P17" s="59"/>
      <c r="Q17" s="26">
        <f>$D$8/60*H17</f>
        <v>0</v>
      </c>
      <c r="S17" s="85" t="str">
        <f>IFERROR(($D$9*60)/H17,"")</f>
        <v/>
      </c>
      <c r="T17" s="86">
        <f>IFERROR($D$8*$D$9,"")</f>
        <v>0</v>
      </c>
      <c r="U17" s="86" t="str">
        <f>IFERROR($D$17*S17,"")</f>
        <v/>
      </c>
      <c r="V17" s="87" t="str">
        <f>IFERROR(S17*J17,"")</f>
        <v/>
      </c>
      <c r="W17" s="88" t="str">
        <f>IFERROR(V17/$D$9,"")</f>
        <v/>
      </c>
    </row>
    <row r="18" spans="3:23" ht="16.5">
      <c r="C18" s="65"/>
      <c r="D18" s="65"/>
      <c r="E18" s="54"/>
      <c r="F18" s="94"/>
      <c r="G18" s="95"/>
      <c r="H18" s="66"/>
      <c r="I18" s="54"/>
      <c r="J18" s="69"/>
      <c r="K18" s="70"/>
      <c r="L18" s="76" t="str">
        <f t="shared" ref="L18:L30" si="0">IFERROR(O18/N18*G18,"")</f>
        <v/>
      </c>
      <c r="M18" s="77" t="str">
        <f>_xlfn.IFNA(VLOOKUP(F18,Pricing!A:C,2,0),"")</f>
        <v/>
      </c>
      <c r="N18" s="72" t="str">
        <f>_xlfn.IFNA(VLOOKUP(F18,Pricing!A:C,3,0),"")</f>
        <v/>
      </c>
      <c r="O18" s="78" t="str">
        <f>IFERROR(M18*(1-$D$10),"")</f>
        <v/>
      </c>
      <c r="P18" s="54"/>
      <c r="Q18" s="74"/>
    </row>
    <row r="19" spans="3:23" ht="16.5">
      <c r="C19" s="54"/>
      <c r="D19" s="54"/>
      <c r="E19" s="54"/>
      <c r="F19" s="94"/>
      <c r="G19" s="95"/>
      <c r="H19" s="66"/>
      <c r="I19" s="54"/>
      <c r="J19" s="70"/>
      <c r="K19" s="70"/>
      <c r="L19" s="76" t="str">
        <f t="shared" si="0"/>
        <v/>
      </c>
      <c r="M19" s="77" t="str">
        <f>_xlfn.IFNA(VLOOKUP(F19,Pricing!A:C,2,0),"")</f>
        <v/>
      </c>
      <c r="N19" s="72" t="str">
        <f>_xlfn.IFNA(VLOOKUP(F19,Pricing!A:C,3,0),"")</f>
        <v/>
      </c>
      <c r="O19" s="79" t="str">
        <f t="shared" ref="O19:O25" si="1">IFERROR(M19*(1-$D$10),"")</f>
        <v/>
      </c>
      <c r="P19" s="54"/>
      <c r="Q19" s="75"/>
    </row>
    <row r="20" spans="3:23" ht="16.5">
      <c r="C20" s="54"/>
      <c r="D20" s="54"/>
      <c r="E20" s="54"/>
      <c r="F20" s="94"/>
      <c r="G20" s="95"/>
      <c r="H20" s="66"/>
      <c r="I20" s="54"/>
      <c r="J20" s="70"/>
      <c r="K20" s="71"/>
      <c r="L20" s="76" t="str">
        <f t="shared" si="0"/>
        <v/>
      </c>
      <c r="M20" s="77" t="str">
        <f>_xlfn.IFNA(VLOOKUP(F20,Pricing!A:C,2,0),"")</f>
        <v/>
      </c>
      <c r="N20" s="72" t="str">
        <f>_xlfn.IFNA(VLOOKUP(F20,Pricing!A:C,3,0),"")</f>
        <v/>
      </c>
      <c r="O20" s="79" t="str">
        <f t="shared" si="1"/>
        <v/>
      </c>
      <c r="P20" s="54"/>
      <c r="Q20" s="75"/>
    </row>
    <row r="21" spans="3:23" ht="16.5">
      <c r="C21" s="54"/>
      <c r="D21" s="54"/>
      <c r="E21" s="54"/>
      <c r="F21" s="94"/>
      <c r="G21" s="95"/>
      <c r="H21" s="66"/>
      <c r="I21" s="54"/>
      <c r="J21" s="70"/>
      <c r="K21" s="70"/>
      <c r="L21" s="76" t="str">
        <f t="shared" si="0"/>
        <v/>
      </c>
      <c r="M21" s="77" t="str">
        <f>_xlfn.IFNA(VLOOKUP(F21,Pricing!A:C,2,0),"")</f>
        <v/>
      </c>
      <c r="N21" s="72" t="str">
        <f>_xlfn.IFNA(VLOOKUP(F21,Pricing!A:C,3,0),"")</f>
        <v/>
      </c>
      <c r="O21" s="79" t="str">
        <f t="shared" si="1"/>
        <v/>
      </c>
      <c r="P21" s="54"/>
      <c r="Q21" s="75"/>
    </row>
    <row r="22" spans="3:23" ht="16.5">
      <c r="C22" s="54"/>
      <c r="D22" s="54"/>
      <c r="E22" s="54"/>
      <c r="F22" s="94"/>
      <c r="G22" s="95"/>
      <c r="H22" s="66"/>
      <c r="I22" s="54"/>
      <c r="J22" s="70"/>
      <c r="K22" s="70"/>
      <c r="L22" s="76" t="str">
        <f t="shared" si="0"/>
        <v/>
      </c>
      <c r="M22" s="77" t="str">
        <f>_xlfn.IFNA(VLOOKUP(F22,Pricing!A:C,2,0),"")</f>
        <v/>
      </c>
      <c r="N22" s="72" t="str">
        <f>_xlfn.IFNA(VLOOKUP(F22,Pricing!A:C,3,0),"")</f>
        <v/>
      </c>
      <c r="O22" s="79" t="str">
        <f t="shared" si="1"/>
        <v/>
      </c>
      <c r="P22" s="54"/>
      <c r="Q22" s="75"/>
    </row>
    <row r="23" spans="3:23" ht="16.5">
      <c r="C23" s="54"/>
      <c r="D23" s="54"/>
      <c r="E23" s="54"/>
      <c r="F23" s="94"/>
      <c r="G23" s="95"/>
      <c r="H23" s="66"/>
      <c r="I23" s="54"/>
      <c r="J23" s="70"/>
      <c r="K23" s="70"/>
      <c r="L23" s="76" t="str">
        <f t="shared" si="0"/>
        <v/>
      </c>
      <c r="M23" s="77" t="str">
        <f>_xlfn.IFNA(VLOOKUP(F23,Pricing!A:C,2,0),"")</f>
        <v/>
      </c>
      <c r="N23" s="72" t="str">
        <f>_xlfn.IFNA(VLOOKUP(F23,Pricing!A:C,3,0),"")</f>
        <v/>
      </c>
      <c r="O23" s="79" t="str">
        <f t="shared" si="1"/>
        <v/>
      </c>
      <c r="P23" s="54"/>
      <c r="Q23" s="75"/>
    </row>
    <row r="24" spans="3:23" ht="16.5">
      <c r="C24" s="54"/>
      <c r="D24" s="54"/>
      <c r="E24" s="54"/>
      <c r="F24" s="94"/>
      <c r="G24" s="95"/>
      <c r="H24" s="66"/>
      <c r="I24" s="54"/>
      <c r="J24" s="70"/>
      <c r="K24" s="70"/>
      <c r="L24" s="76" t="str">
        <f t="shared" si="0"/>
        <v/>
      </c>
      <c r="M24" s="77" t="str">
        <f>_xlfn.IFNA(VLOOKUP(F24,Pricing!A:C,2,0),"")</f>
        <v/>
      </c>
      <c r="N24" s="72" t="str">
        <f>_xlfn.IFNA(VLOOKUP(F24,Pricing!A:C,3,0),"")</f>
        <v/>
      </c>
      <c r="O24" s="79" t="str">
        <f t="shared" si="1"/>
        <v/>
      </c>
      <c r="P24" s="54"/>
      <c r="Q24" s="75"/>
    </row>
    <row r="25" spans="3:23" ht="16.5">
      <c r="C25" s="54"/>
      <c r="D25" s="54"/>
      <c r="E25" s="54"/>
      <c r="F25" s="94"/>
      <c r="G25" s="95"/>
      <c r="H25" s="66"/>
      <c r="I25" s="54"/>
      <c r="J25" s="70"/>
      <c r="K25" s="70"/>
      <c r="L25" s="76" t="str">
        <f t="shared" si="0"/>
        <v/>
      </c>
      <c r="M25" s="77" t="str">
        <f>_xlfn.IFNA(VLOOKUP(F25,Pricing!A:C,2,0),"")</f>
        <v/>
      </c>
      <c r="N25" s="72" t="str">
        <f>_xlfn.IFNA(VLOOKUP(F25,Pricing!A:C,3,0),"")</f>
        <v/>
      </c>
      <c r="O25" s="79" t="str">
        <f t="shared" si="1"/>
        <v/>
      </c>
      <c r="P25" s="54"/>
      <c r="Q25" s="75"/>
    </row>
    <row r="26" spans="3:23" ht="16.5">
      <c r="C26" s="54"/>
      <c r="D26" s="54"/>
      <c r="E26" s="54"/>
      <c r="F26" s="105"/>
      <c r="G26" s="106"/>
      <c r="H26" s="108"/>
      <c r="I26" s="54"/>
      <c r="J26" s="70"/>
      <c r="K26" s="70"/>
      <c r="L26" s="76" t="str">
        <f t="shared" si="0"/>
        <v/>
      </c>
      <c r="M26" s="77" t="str">
        <f>_xlfn.IFNA(VLOOKUP(F26,Pricing!A:C,2,0),"")</f>
        <v/>
      </c>
      <c r="N26" s="72" t="str">
        <f>_xlfn.IFNA(VLOOKUP(F26,Pricing!A:C,3,0),"")</f>
        <v/>
      </c>
      <c r="O26" s="79" t="str">
        <f>IFERROR(M26*(1-$D$11),"")</f>
        <v/>
      </c>
      <c r="P26" s="54"/>
      <c r="Q26" s="75"/>
    </row>
    <row r="27" spans="3:23" ht="16.5">
      <c r="C27" s="54"/>
      <c r="D27" s="54"/>
      <c r="E27" s="54"/>
      <c r="F27" s="94"/>
      <c r="G27" s="95"/>
      <c r="H27" s="66"/>
      <c r="I27" s="54"/>
      <c r="J27" s="70"/>
      <c r="K27" s="70"/>
      <c r="L27" s="76" t="str">
        <f t="shared" si="0"/>
        <v/>
      </c>
      <c r="M27" s="77" t="str">
        <f>_xlfn.IFNA(VLOOKUP(F27,Pricing!A:C,2,0),"")</f>
        <v/>
      </c>
      <c r="N27" s="72" t="str">
        <f>_xlfn.IFNA(VLOOKUP(F27,Pricing!A:C,3,0),"")</f>
        <v/>
      </c>
      <c r="O27" s="79" t="str">
        <f t="shared" ref="O27:O30" si="2">IFERROR(M27*(1-$D$11),"")</f>
        <v/>
      </c>
      <c r="P27" s="54"/>
      <c r="Q27" s="75"/>
    </row>
    <row r="28" spans="3:23" ht="16.5">
      <c r="C28" s="54"/>
      <c r="D28" s="54"/>
      <c r="E28" s="54"/>
      <c r="F28" s="94"/>
      <c r="G28" s="95"/>
      <c r="H28" s="66"/>
      <c r="I28" s="54"/>
      <c r="J28" s="70"/>
      <c r="K28" s="70"/>
      <c r="L28" s="76" t="str">
        <f t="shared" si="0"/>
        <v/>
      </c>
      <c r="M28" s="77" t="str">
        <f>_xlfn.IFNA(VLOOKUP(F28,Pricing!A:C,2,0),"")</f>
        <v/>
      </c>
      <c r="N28" s="72" t="str">
        <f>_xlfn.IFNA(VLOOKUP(F28,Pricing!A:C,3,0),"")</f>
        <v/>
      </c>
      <c r="O28" s="79" t="str">
        <f t="shared" si="2"/>
        <v/>
      </c>
      <c r="P28" s="54"/>
      <c r="Q28" s="75"/>
    </row>
    <row r="29" spans="3:23" ht="16.5">
      <c r="C29" s="54"/>
      <c r="D29" s="54"/>
      <c r="E29" s="54"/>
      <c r="F29" s="96"/>
      <c r="G29" s="97"/>
      <c r="H29" s="67"/>
      <c r="I29" s="54"/>
      <c r="J29" s="70"/>
      <c r="K29" s="70"/>
      <c r="L29" s="76" t="str">
        <f t="shared" si="0"/>
        <v/>
      </c>
      <c r="M29" s="77" t="str">
        <f>_xlfn.IFNA(VLOOKUP(F29,Pricing!A:C,2,0),"")</f>
        <v/>
      </c>
      <c r="N29" s="72" t="str">
        <f>_xlfn.IFNA(VLOOKUP(F29,Pricing!A:C,3,0),"")</f>
        <v/>
      </c>
      <c r="O29" s="79" t="str">
        <f t="shared" si="2"/>
        <v/>
      </c>
      <c r="P29" s="54"/>
      <c r="Q29" s="75"/>
    </row>
    <row r="30" spans="3:23" ht="16.5">
      <c r="C30" s="54"/>
      <c r="D30" s="54"/>
      <c r="E30" s="54"/>
      <c r="F30" s="98"/>
      <c r="G30" s="99"/>
      <c r="H30" s="68"/>
      <c r="I30" s="54"/>
      <c r="J30" s="70"/>
      <c r="K30" s="70"/>
      <c r="L30" s="80" t="str">
        <f t="shared" si="0"/>
        <v/>
      </c>
      <c r="M30" s="81" t="str">
        <f>_xlfn.IFNA(VLOOKUP(F30,Pricing!A:C,2,0),"")</f>
        <v/>
      </c>
      <c r="N30" s="73" t="str">
        <f>_xlfn.IFNA(VLOOKUP(F30,Pricing!A:C,3,0),"")</f>
        <v/>
      </c>
      <c r="O30" s="82" t="str">
        <f t="shared" si="2"/>
        <v/>
      </c>
      <c r="P30" s="54"/>
      <c r="Q30" s="75"/>
    </row>
    <row r="31" spans="3:23" ht="9" customHeight="1">
      <c r="C31" s="54"/>
      <c r="D31" s="54"/>
      <c r="E31" s="54"/>
      <c r="F31" s="55"/>
      <c r="G31" s="55"/>
      <c r="H31" s="55"/>
      <c r="I31" s="54"/>
      <c r="J31" s="55"/>
      <c r="K31" s="55"/>
      <c r="L31" s="56"/>
      <c r="M31" s="56"/>
      <c r="N31" s="56"/>
      <c r="O31" s="55"/>
      <c r="P31" s="54"/>
      <c r="Q31" s="83"/>
    </row>
    <row r="32" spans="3:23" ht="16.5">
      <c r="C32" s="91" t="s">
        <v>32</v>
      </c>
      <c r="D32" s="100"/>
      <c r="E32" s="59"/>
      <c r="F32" s="23"/>
      <c r="G32" s="24"/>
      <c r="H32" s="93"/>
      <c r="I32" s="59"/>
      <c r="J32" s="48">
        <f>D32-L32-Q32</f>
        <v>0</v>
      </c>
      <c r="K32" s="53" t="str">
        <f>IFERROR(J32/D32,"")</f>
        <v/>
      </c>
      <c r="L32" s="49">
        <f>SUM(L33:L45)</f>
        <v>0</v>
      </c>
      <c r="M32" s="25"/>
      <c r="N32" s="25"/>
      <c r="O32" s="50"/>
      <c r="P32" s="59"/>
      <c r="Q32" s="47">
        <f>$D$8/60*H32</f>
        <v>0</v>
      </c>
      <c r="S32" s="85" t="str">
        <f>IFERROR(($D$9*60)/H32,"")</f>
        <v/>
      </c>
      <c r="T32" s="86">
        <f>IFERROR($D$8*$D$9,"")</f>
        <v>0</v>
      </c>
      <c r="U32" s="86" t="str">
        <f>IFERROR(D32*S32,"")</f>
        <v/>
      </c>
      <c r="V32" s="87" t="str">
        <f>IFERROR(S32*J32,"")</f>
        <v/>
      </c>
      <c r="W32" s="88" t="str">
        <f>IFERROR(V32/$D$9,"")</f>
        <v/>
      </c>
    </row>
    <row r="33" spans="1:23" ht="16.5">
      <c r="C33" s="65"/>
      <c r="D33" s="54"/>
      <c r="E33" s="54"/>
      <c r="F33" s="94"/>
      <c r="G33" s="95"/>
      <c r="H33" s="66"/>
      <c r="I33" s="54"/>
      <c r="J33" s="69"/>
      <c r="K33" s="70"/>
      <c r="L33" s="76" t="str">
        <f t="shared" ref="L33:L45" si="3">IFERROR(O33/N33*G33,"")</f>
        <v/>
      </c>
      <c r="M33" s="77" t="str">
        <f>_xlfn.IFNA(VLOOKUP(F33,Pricing!A:C,2,0),"")</f>
        <v/>
      </c>
      <c r="N33" s="72" t="str">
        <f>_xlfn.IFNA(VLOOKUP(F33,Pricing!A:C,3,0),"")</f>
        <v/>
      </c>
      <c r="O33" s="78" t="str">
        <f>IFERROR(M33*(1-$D$10),"")</f>
        <v/>
      </c>
      <c r="P33" s="54"/>
      <c r="Q33" s="74"/>
    </row>
    <row r="34" spans="1:23" ht="16.5">
      <c r="C34" s="54"/>
      <c r="D34" s="54"/>
      <c r="E34" s="54"/>
      <c r="F34" s="94"/>
      <c r="G34" s="95"/>
      <c r="H34" s="66"/>
      <c r="I34" s="54"/>
      <c r="J34" s="70"/>
      <c r="K34" s="70"/>
      <c r="L34" s="76" t="str">
        <f t="shared" si="3"/>
        <v/>
      </c>
      <c r="M34" s="77" t="str">
        <f>_xlfn.IFNA(VLOOKUP(F34,Pricing!A:C,2,0),"")</f>
        <v/>
      </c>
      <c r="N34" s="72" t="str">
        <f>_xlfn.IFNA(VLOOKUP(F34,Pricing!A:C,3,0),"")</f>
        <v/>
      </c>
      <c r="O34" s="79" t="str">
        <f t="shared" ref="O34:O40" si="4">IFERROR(M34*(1-$D$10),"")</f>
        <v/>
      </c>
      <c r="P34" s="54"/>
      <c r="Q34" s="75"/>
    </row>
    <row r="35" spans="1:23" ht="16.5">
      <c r="C35" s="54"/>
      <c r="D35" s="54"/>
      <c r="E35" s="54"/>
      <c r="F35" s="94"/>
      <c r="G35" s="95"/>
      <c r="H35" s="66"/>
      <c r="I35" s="54"/>
      <c r="J35" s="70"/>
      <c r="K35" s="71"/>
      <c r="L35" s="76" t="str">
        <f t="shared" si="3"/>
        <v/>
      </c>
      <c r="M35" s="77" t="str">
        <f>_xlfn.IFNA(VLOOKUP(F35,Pricing!A:C,2,0),"")</f>
        <v/>
      </c>
      <c r="N35" s="72" t="str">
        <f>_xlfn.IFNA(VLOOKUP(F35,Pricing!A:C,3,0),"")</f>
        <v/>
      </c>
      <c r="O35" s="79" t="str">
        <f t="shared" si="4"/>
        <v/>
      </c>
      <c r="P35" s="54"/>
      <c r="Q35" s="75"/>
    </row>
    <row r="36" spans="1:23" ht="16.5">
      <c r="C36" s="54"/>
      <c r="D36" s="54"/>
      <c r="E36" s="54"/>
      <c r="F36" s="94"/>
      <c r="G36" s="95"/>
      <c r="H36" s="66"/>
      <c r="I36" s="54"/>
      <c r="J36" s="70"/>
      <c r="K36" s="70"/>
      <c r="L36" s="76" t="str">
        <f t="shared" si="3"/>
        <v/>
      </c>
      <c r="M36" s="77" t="str">
        <f>_xlfn.IFNA(VLOOKUP(F36,Pricing!A:C,2,0),"")</f>
        <v/>
      </c>
      <c r="N36" s="72" t="str">
        <f>_xlfn.IFNA(VLOOKUP(F36,Pricing!A:C,3,0),"")</f>
        <v/>
      </c>
      <c r="O36" s="79" t="str">
        <f t="shared" si="4"/>
        <v/>
      </c>
      <c r="P36" s="54"/>
      <c r="Q36" s="75"/>
    </row>
    <row r="37" spans="1:23" ht="16.5">
      <c r="C37" s="54"/>
      <c r="D37" s="54"/>
      <c r="E37" s="54"/>
      <c r="F37" s="94"/>
      <c r="G37" s="95"/>
      <c r="H37" s="66"/>
      <c r="I37" s="54"/>
      <c r="J37" s="70"/>
      <c r="K37" s="70"/>
      <c r="L37" s="76" t="str">
        <f t="shared" si="3"/>
        <v/>
      </c>
      <c r="M37" s="77" t="str">
        <f>_xlfn.IFNA(VLOOKUP(F37,Pricing!A:C,2,0),"")</f>
        <v/>
      </c>
      <c r="N37" s="72" t="str">
        <f>_xlfn.IFNA(VLOOKUP(F37,Pricing!A:C,3,0),"")</f>
        <v/>
      </c>
      <c r="O37" s="79" t="str">
        <f t="shared" si="4"/>
        <v/>
      </c>
      <c r="P37" s="54"/>
      <c r="Q37" s="75"/>
    </row>
    <row r="38" spans="1:23" ht="16.5">
      <c r="C38" s="54"/>
      <c r="D38" s="54"/>
      <c r="E38" s="54"/>
      <c r="F38" s="94"/>
      <c r="G38" s="95"/>
      <c r="H38" s="66"/>
      <c r="I38" s="54"/>
      <c r="J38" s="70"/>
      <c r="K38" s="70"/>
      <c r="L38" s="76" t="str">
        <f t="shared" si="3"/>
        <v/>
      </c>
      <c r="M38" s="77" t="str">
        <f>_xlfn.IFNA(VLOOKUP(F38,Pricing!A:C,2,0),"")</f>
        <v/>
      </c>
      <c r="N38" s="72" t="str">
        <f>_xlfn.IFNA(VLOOKUP(F38,Pricing!A:C,3,0),"")</f>
        <v/>
      </c>
      <c r="O38" s="79" t="str">
        <f t="shared" si="4"/>
        <v/>
      </c>
      <c r="P38" s="54"/>
      <c r="Q38" s="75"/>
    </row>
    <row r="39" spans="1:23" ht="16.5">
      <c r="C39" s="54"/>
      <c r="D39" s="54"/>
      <c r="E39" s="54"/>
      <c r="F39" s="94"/>
      <c r="G39" s="95"/>
      <c r="H39" s="66"/>
      <c r="I39" s="54"/>
      <c r="J39" s="70"/>
      <c r="K39" s="70"/>
      <c r="L39" s="76" t="str">
        <f t="shared" si="3"/>
        <v/>
      </c>
      <c r="M39" s="77" t="str">
        <f>_xlfn.IFNA(VLOOKUP(F39,Pricing!A:C,2,0),"")</f>
        <v/>
      </c>
      <c r="N39" s="72" t="str">
        <f>_xlfn.IFNA(VLOOKUP(F39,Pricing!A:C,3,0),"")</f>
        <v/>
      </c>
      <c r="O39" s="79" t="str">
        <f t="shared" si="4"/>
        <v/>
      </c>
      <c r="P39" s="54"/>
      <c r="Q39" s="75"/>
    </row>
    <row r="40" spans="1:23" ht="16.5">
      <c r="C40" s="54"/>
      <c r="D40" s="54"/>
      <c r="E40" s="54"/>
      <c r="F40" s="94"/>
      <c r="G40" s="95"/>
      <c r="H40" s="66"/>
      <c r="I40" s="54"/>
      <c r="J40" s="70"/>
      <c r="K40" s="70"/>
      <c r="L40" s="76" t="str">
        <f t="shared" si="3"/>
        <v/>
      </c>
      <c r="M40" s="77" t="str">
        <f>_xlfn.IFNA(VLOOKUP(F40,Pricing!A:C,2,0),"")</f>
        <v/>
      </c>
      <c r="N40" s="72" t="str">
        <f>_xlfn.IFNA(VLOOKUP(F40,Pricing!A:C,3,0),"")</f>
        <v/>
      </c>
      <c r="O40" s="79" t="str">
        <f t="shared" si="4"/>
        <v/>
      </c>
      <c r="P40" s="54"/>
      <c r="Q40" s="75"/>
    </row>
    <row r="41" spans="1:23" ht="16.5">
      <c r="C41" s="54"/>
      <c r="D41" s="54"/>
      <c r="E41" s="54"/>
      <c r="F41" s="105"/>
      <c r="G41" s="106"/>
      <c r="H41" s="108"/>
      <c r="I41" s="54"/>
      <c r="J41" s="70"/>
      <c r="K41" s="70"/>
      <c r="L41" s="76" t="str">
        <f t="shared" si="3"/>
        <v/>
      </c>
      <c r="M41" s="77" t="str">
        <f>_xlfn.IFNA(VLOOKUP(F41,Pricing!A:C,2,0),"")</f>
        <v/>
      </c>
      <c r="N41" s="72" t="str">
        <f>_xlfn.IFNA(VLOOKUP(F41,Pricing!A:C,3,0),"")</f>
        <v/>
      </c>
      <c r="O41" s="79" t="str">
        <f>IFERROR(M41*(1-$D$11),"")</f>
        <v/>
      </c>
      <c r="P41" s="54"/>
      <c r="Q41" s="75"/>
    </row>
    <row r="42" spans="1:23" ht="16.5">
      <c r="C42" s="54"/>
      <c r="D42" s="54"/>
      <c r="E42" s="54"/>
      <c r="F42" s="94"/>
      <c r="G42" s="95"/>
      <c r="H42" s="66"/>
      <c r="I42" s="54"/>
      <c r="J42" s="70"/>
      <c r="K42" s="70"/>
      <c r="L42" s="76" t="str">
        <f t="shared" si="3"/>
        <v/>
      </c>
      <c r="M42" s="77" t="str">
        <f>_xlfn.IFNA(VLOOKUP(F42,Pricing!A:C,2,0),"")</f>
        <v/>
      </c>
      <c r="N42" s="72" t="str">
        <f>_xlfn.IFNA(VLOOKUP(F42,Pricing!A:C,3,0),"")</f>
        <v/>
      </c>
      <c r="O42" s="79" t="str">
        <f t="shared" ref="O42:O45" si="5">IFERROR(M42*(1-$D$11),"")</f>
        <v/>
      </c>
      <c r="P42" s="54"/>
      <c r="Q42" s="75"/>
    </row>
    <row r="43" spans="1:23" ht="16.5">
      <c r="C43" s="54"/>
      <c r="D43" s="54"/>
      <c r="E43" s="54"/>
      <c r="F43" s="94"/>
      <c r="G43" s="95"/>
      <c r="H43" s="66"/>
      <c r="I43" s="54"/>
      <c r="J43" s="70"/>
      <c r="K43" s="70"/>
      <c r="L43" s="76" t="str">
        <f t="shared" si="3"/>
        <v/>
      </c>
      <c r="M43" s="77" t="str">
        <f>_xlfn.IFNA(VLOOKUP(F43,Pricing!A:C,2,0),"")</f>
        <v/>
      </c>
      <c r="N43" s="72" t="str">
        <f>_xlfn.IFNA(VLOOKUP(F43,Pricing!A:C,3,0),"")</f>
        <v/>
      </c>
      <c r="O43" s="79" t="str">
        <f t="shared" si="5"/>
        <v/>
      </c>
      <c r="P43" s="54"/>
      <c r="Q43" s="75"/>
    </row>
    <row r="44" spans="1:23" ht="16.5">
      <c r="C44" s="54"/>
      <c r="D44" s="54"/>
      <c r="E44" s="54"/>
      <c r="F44" s="96"/>
      <c r="G44" s="97"/>
      <c r="H44" s="67"/>
      <c r="I44" s="54"/>
      <c r="J44" s="70"/>
      <c r="K44" s="70"/>
      <c r="L44" s="76" t="str">
        <f t="shared" si="3"/>
        <v/>
      </c>
      <c r="M44" s="77" t="str">
        <f>_xlfn.IFNA(VLOOKUP(F44,Pricing!A:C,2,0),"")</f>
        <v/>
      </c>
      <c r="N44" s="72" t="str">
        <f>_xlfn.IFNA(VLOOKUP(F44,Pricing!A:C,3,0),"")</f>
        <v/>
      </c>
      <c r="O44" s="79" t="str">
        <f t="shared" si="5"/>
        <v/>
      </c>
      <c r="P44" s="54"/>
      <c r="Q44" s="75"/>
    </row>
    <row r="45" spans="1:23" ht="16.5">
      <c r="F45" s="98"/>
      <c r="G45" s="99"/>
      <c r="H45" s="68"/>
      <c r="I45" s="54"/>
      <c r="J45" s="70"/>
      <c r="K45" s="70"/>
      <c r="L45" s="80" t="str">
        <f t="shared" si="3"/>
        <v/>
      </c>
      <c r="M45" s="81" t="str">
        <f>_xlfn.IFNA(VLOOKUP(F45,Pricing!A:C,2,0),"")</f>
        <v/>
      </c>
      <c r="N45" s="73" t="str">
        <f>_xlfn.IFNA(VLOOKUP(F45,Pricing!A:C,3,0),"")</f>
        <v/>
      </c>
      <c r="O45" s="82" t="str">
        <f t="shared" si="5"/>
        <v/>
      </c>
    </row>
    <row r="47" spans="1:23" ht="15" customHeight="1">
      <c r="A47" s="112" t="s">
        <v>22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</row>
    <row r="48" spans="1:23">
      <c r="A48" s="110" t="s">
        <v>23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</row>
  </sheetData>
  <sheetProtection algorithmName="SHA-512" hashValue="EdIhZnM9FX2kan9MCdnuO8p30buDxKmueHpboMAFHXhFH/HHX6JIQLQtmpksp2MS+kmJWDrmyERcuz9K7XwGTA==" saltValue="en4Peel0nv7W3GQfZIQtpQ==" spinCount="100000" sheet="1" objects="1" scenarios="1" selectLockedCells="1"/>
  <mergeCells count="7">
    <mergeCell ref="A47:W47"/>
    <mergeCell ref="A48:W48"/>
    <mergeCell ref="C2:AC4"/>
    <mergeCell ref="F13:H13"/>
    <mergeCell ref="J13:K13"/>
    <mergeCell ref="L13:O13"/>
    <mergeCell ref="S13:W13"/>
  </mergeCells>
  <pageMargins left="0.7" right="0.7" top="0.75" bottom="0.75" header="0.3" footer="0.3"/>
  <customProperties>
    <customPr name="_pios_id" r:id="rId1"/>
  </customPropertie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B21D85-3059-4595-B633-AB6A9F9A986E}">
          <x14:formula1>
            <xm:f>Pricing!$A$22:$A$45</xm:f>
          </x14:formula1>
          <xm:sqref>F26:F30 F41:F45</xm:sqref>
        </x14:dataValidation>
        <x14:dataValidation type="list" allowBlank="1" showInputMessage="1" showErrorMessage="1" xr:uid="{140E9625-1346-4746-ABB6-C0D73366404E}">
          <x14:formula1>
            <xm:f>Pricing!$A$3:$A$19</xm:f>
          </x14:formula1>
          <xm:sqref>F18:F25 F33:F40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B541C-7411-4C36-B1E6-7F8E75330499}">
  <dimension ref="A2:D45"/>
  <sheetViews>
    <sheetView workbookViewId="0">
      <selection activeCell="B7" sqref="B7"/>
    </sheetView>
  </sheetViews>
  <sheetFormatPr defaultRowHeight="14.45"/>
  <cols>
    <col min="1" max="1" width="37.875" bestFit="1" customWidth="1"/>
    <col min="3" max="3" width="9.5" bestFit="1" customWidth="1"/>
  </cols>
  <sheetData>
    <row r="2" spans="1:3">
      <c r="A2" s="2" t="s">
        <v>33</v>
      </c>
      <c r="B2" s="2" t="s">
        <v>34</v>
      </c>
      <c r="C2" s="2" t="s">
        <v>35</v>
      </c>
    </row>
    <row r="3" spans="1:3">
      <c r="A3" t="s">
        <v>36</v>
      </c>
      <c r="B3" s="3">
        <v>50.65</v>
      </c>
      <c r="C3">
        <v>800</v>
      </c>
    </row>
    <row r="4" spans="1:3">
      <c r="A4" t="s">
        <v>37</v>
      </c>
      <c r="B4" s="3">
        <v>17.3</v>
      </c>
      <c r="C4">
        <v>200</v>
      </c>
    </row>
    <row r="5" spans="1:3">
      <c r="A5" t="s">
        <v>38</v>
      </c>
      <c r="B5" s="3">
        <v>62.3</v>
      </c>
      <c r="C5">
        <v>800</v>
      </c>
    </row>
    <row r="6" spans="1:3">
      <c r="A6" t="s">
        <v>39</v>
      </c>
      <c r="B6" s="3">
        <v>11.35</v>
      </c>
      <c r="C6">
        <v>60</v>
      </c>
    </row>
    <row r="7" spans="1:3">
      <c r="A7" t="s">
        <v>40</v>
      </c>
      <c r="B7" s="3">
        <v>38.35</v>
      </c>
      <c r="C7">
        <v>500</v>
      </c>
    </row>
    <row r="8" spans="1:3">
      <c r="A8" t="s">
        <v>41</v>
      </c>
      <c r="B8" s="3">
        <v>11.9</v>
      </c>
      <c r="C8">
        <v>75</v>
      </c>
    </row>
    <row r="9" spans="1:3">
      <c r="A9" t="s">
        <v>42</v>
      </c>
      <c r="B9" s="3">
        <v>11.65</v>
      </c>
      <c r="C9">
        <v>60</v>
      </c>
    </row>
    <row r="10" spans="1:3">
      <c r="A10" t="s">
        <v>43</v>
      </c>
      <c r="B10" s="3">
        <v>11.45</v>
      </c>
      <c r="C10">
        <v>1000</v>
      </c>
    </row>
    <row r="11" spans="1:3">
      <c r="A11" t="s">
        <v>44</v>
      </c>
      <c r="B11" s="3">
        <v>13.65</v>
      </c>
      <c r="C11">
        <v>60</v>
      </c>
    </row>
    <row r="12" spans="1:3">
      <c r="A12" t="s">
        <v>45</v>
      </c>
      <c r="B12" s="3">
        <v>11.65</v>
      </c>
      <c r="C12">
        <v>60</v>
      </c>
    </row>
    <row r="13" spans="1:3">
      <c r="A13" t="s">
        <v>46</v>
      </c>
      <c r="B13" s="3">
        <v>36.35</v>
      </c>
      <c r="C13">
        <v>120</v>
      </c>
    </row>
    <row r="14" spans="1:3">
      <c r="A14" t="s">
        <v>47</v>
      </c>
      <c r="B14" s="3">
        <v>18.399999999999999</v>
      </c>
      <c r="C14">
        <v>250</v>
      </c>
    </row>
    <row r="15" spans="1:3">
      <c r="A15" t="s">
        <v>48</v>
      </c>
      <c r="B15" s="3">
        <v>11.2</v>
      </c>
      <c r="C15">
        <v>60</v>
      </c>
    </row>
    <row r="16" spans="1:3">
      <c r="A16" t="s">
        <v>49</v>
      </c>
      <c r="B16" s="3">
        <v>11.45</v>
      </c>
      <c r="C16">
        <v>1000</v>
      </c>
    </row>
    <row r="17" spans="1:4">
      <c r="A17" t="s">
        <v>50</v>
      </c>
      <c r="B17" s="3">
        <v>163.6</v>
      </c>
      <c r="C17">
        <v>500</v>
      </c>
    </row>
    <row r="18" spans="1:4">
      <c r="A18" t="s">
        <v>51</v>
      </c>
      <c r="B18" s="3">
        <v>84.05</v>
      </c>
      <c r="C18">
        <v>500</v>
      </c>
    </row>
    <row r="19" spans="1:4">
      <c r="A19" t="s">
        <v>52</v>
      </c>
      <c r="B19" s="3">
        <v>11.45</v>
      </c>
      <c r="C19">
        <v>1000</v>
      </c>
    </row>
    <row r="21" spans="1:4">
      <c r="A21" s="2" t="s">
        <v>53</v>
      </c>
    </row>
    <row r="22" spans="1:4">
      <c r="A22" t="s">
        <v>54</v>
      </c>
      <c r="B22" s="3">
        <v>20.6</v>
      </c>
      <c r="C22">
        <v>1000</v>
      </c>
      <c r="D22" s="103"/>
    </row>
    <row r="23" spans="1:4">
      <c r="A23" t="s">
        <v>55</v>
      </c>
      <c r="B23" s="3">
        <v>29.9</v>
      </c>
      <c r="C23">
        <v>1000</v>
      </c>
    </row>
    <row r="24" spans="1:4">
      <c r="A24" t="s">
        <v>56</v>
      </c>
      <c r="B24" s="3">
        <v>30.2</v>
      </c>
      <c r="C24">
        <v>500</v>
      </c>
    </row>
    <row r="25" spans="1:4">
      <c r="A25" t="s">
        <v>57</v>
      </c>
      <c r="B25" s="3">
        <v>29.85</v>
      </c>
      <c r="C25">
        <v>1000</v>
      </c>
    </row>
    <row r="26" spans="1:4">
      <c r="A26" t="s">
        <v>58</v>
      </c>
      <c r="B26" s="3">
        <v>24.25</v>
      </c>
      <c r="C26">
        <v>1000</v>
      </c>
    </row>
    <row r="27" spans="1:4">
      <c r="A27" t="s">
        <v>59</v>
      </c>
      <c r="B27" s="3">
        <v>31.2</v>
      </c>
      <c r="C27">
        <v>1000</v>
      </c>
    </row>
    <row r="28" spans="1:4">
      <c r="A28" t="s">
        <v>60</v>
      </c>
      <c r="B28" s="3">
        <v>32.25</v>
      </c>
      <c r="C28">
        <v>500</v>
      </c>
    </row>
    <row r="29" spans="1:4">
      <c r="A29" t="s">
        <v>61</v>
      </c>
      <c r="B29" s="3">
        <v>32.299999999999997</v>
      </c>
      <c r="C29">
        <v>1000</v>
      </c>
    </row>
    <row r="30" spans="1:4">
      <c r="A30" t="s">
        <v>62</v>
      </c>
      <c r="B30" s="3">
        <v>23.95</v>
      </c>
      <c r="C30">
        <v>500</v>
      </c>
    </row>
    <row r="31" spans="1:4">
      <c r="A31" t="s">
        <v>63</v>
      </c>
      <c r="B31" s="3">
        <v>28</v>
      </c>
      <c r="C31">
        <v>500</v>
      </c>
    </row>
    <row r="32" spans="1:4">
      <c r="A32" t="s">
        <v>64</v>
      </c>
      <c r="B32" s="3">
        <v>32.299999999999997</v>
      </c>
      <c r="C32">
        <v>1000</v>
      </c>
    </row>
    <row r="33" spans="1:3">
      <c r="A33" t="s">
        <v>65</v>
      </c>
      <c r="B33" s="3">
        <v>23.95</v>
      </c>
      <c r="C33">
        <v>500</v>
      </c>
    </row>
    <row r="34" spans="1:3">
      <c r="A34" t="s">
        <v>66</v>
      </c>
      <c r="B34" s="3">
        <v>28</v>
      </c>
      <c r="C34">
        <v>500</v>
      </c>
    </row>
    <row r="35" spans="1:3">
      <c r="A35" t="s">
        <v>67</v>
      </c>
      <c r="B35" s="3">
        <v>24.1</v>
      </c>
      <c r="C35">
        <v>1000</v>
      </c>
    </row>
    <row r="36" spans="1:3">
      <c r="A36" t="s">
        <v>68</v>
      </c>
      <c r="B36" s="3">
        <v>39.1</v>
      </c>
      <c r="C36">
        <v>1000</v>
      </c>
    </row>
    <row r="37" spans="1:3">
      <c r="A37" t="s">
        <v>69</v>
      </c>
      <c r="B37" s="3">
        <v>38.400000000000006</v>
      </c>
      <c r="C37">
        <v>400</v>
      </c>
    </row>
    <row r="38" spans="1:3">
      <c r="A38" t="s">
        <v>70</v>
      </c>
      <c r="B38" s="3">
        <v>28.200000000000003</v>
      </c>
      <c r="C38">
        <v>1000</v>
      </c>
    </row>
    <row r="39" spans="1:3">
      <c r="A39" t="s">
        <v>71</v>
      </c>
      <c r="B39" s="3">
        <v>32.1</v>
      </c>
      <c r="C39">
        <v>1000</v>
      </c>
    </row>
    <row r="40" spans="1:3">
      <c r="A40" t="s">
        <v>72</v>
      </c>
      <c r="B40" s="3">
        <v>34.9</v>
      </c>
      <c r="C40">
        <v>500</v>
      </c>
    </row>
    <row r="41" spans="1:3">
      <c r="A41" t="s">
        <v>73</v>
      </c>
      <c r="B41" s="3">
        <v>32.6</v>
      </c>
      <c r="C41">
        <v>1000</v>
      </c>
    </row>
    <row r="42" spans="1:3">
      <c r="A42" t="s">
        <v>74</v>
      </c>
      <c r="B42" s="3">
        <v>36.5</v>
      </c>
      <c r="C42">
        <v>1000</v>
      </c>
    </row>
    <row r="43" spans="1:3">
      <c r="A43" t="s">
        <v>75</v>
      </c>
      <c r="B43" s="3">
        <v>9.5500000000000007</v>
      </c>
      <c r="C43">
        <v>50</v>
      </c>
    </row>
    <row r="44" spans="1:3">
      <c r="A44" t="s">
        <v>76</v>
      </c>
      <c r="B44" s="3">
        <v>5.79</v>
      </c>
      <c r="C44">
        <v>5</v>
      </c>
    </row>
    <row r="45" spans="1:3">
      <c r="A45" t="s">
        <v>77</v>
      </c>
      <c r="B45" s="3">
        <v>9.4</v>
      </c>
      <c r="C45">
        <v>50</v>
      </c>
    </row>
  </sheetData>
  <sortState xmlns:xlrd2="http://schemas.microsoft.com/office/spreadsheetml/2017/richdata2" ref="A3:C19">
    <sortCondition ref="A3:A19"/>
  </sortState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5060ee9-6986-47b1-b8d4-e53e64535149" xsi:nil="true"/>
    <_ip_UnifiedCompliancePolicyProperties xmlns="http://schemas.microsoft.com/sharepoint/v3" xsi:nil="true"/>
    <lcf76f155ced4ddcb4097134ff3c332f xmlns="dd7c3b9b-05e0-450e-81cc-ac6b93c4c4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A2AFDE9A2F4AA18E3D29EB3AF739" ma:contentTypeVersion="28" ma:contentTypeDescription="Create a new document." ma:contentTypeScope="" ma:versionID="58e17faf80d7721faf6f22bf3f1f7a1c">
  <xsd:schema xmlns:xsd="http://www.w3.org/2001/XMLSchema" xmlns:xs="http://www.w3.org/2001/XMLSchema" xmlns:p="http://schemas.microsoft.com/office/2006/metadata/properties" xmlns:ns1="http://schemas.microsoft.com/sharepoint/v3" xmlns:ns2="dd7c3b9b-05e0-450e-81cc-ac6b93c4c451" xmlns:ns3="c5060ee9-6986-47b1-b8d4-e53e64535149" targetNamespace="http://schemas.microsoft.com/office/2006/metadata/properties" ma:root="true" ma:fieldsID="f9e929edefc879cae0456dd6da39a6d7" ns1:_="" ns2:_="" ns3:_="">
    <xsd:import namespace="http://schemas.microsoft.com/sharepoint/v3"/>
    <xsd:import namespace="dd7c3b9b-05e0-450e-81cc-ac6b93c4c451"/>
    <xsd:import namespace="c5060ee9-6986-47b1-b8d4-e53e645351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c3b9b-05e0-450e-81cc-ac6b93c4c4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6" nillable="true" ma:displayName="Tags" ma:internalName="MediaServiceAutoTag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15a3b32-8b0d-4028-a4ae-d3237d6076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60ee9-6986-47b1-b8d4-e53e645351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4c4d083-f524-472c-bf52-046444f3e91e}" ma:internalName="TaxCatchAll" ma:showField="CatchAllData" ma:web="c5060ee9-6986-47b1-b8d4-e53e645351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5 n s 0 W q z x + I m n A A A A 9 g A A A B I A H A B D b 2 5 m a W c v U G F j a 2 F n Z S 5 4 b W w g o h g A K K A U A A A A A A A A A A A A A A A A A A A A A A A A A A A A h Y 9 L C s I w G I S v U r J v H i 3 4 K H 9 T 0 I U b C 4 I g b k O M b b B N p U l N 7 + b C I 3 k F K 1 p 1 5 3 J m v o G Z + / U G W V 9 X w U W 1 V j c m R Q x T F C g j m 4 M 2 R Y o 6 d w x n K O O w E f I k C h U M s L F J b 3 W K S u f O C S H e e + x j 3 L Q F i S h l Z J + v t 7 J U t Q i 1 s U 4 Y q d C n d f j f Q h x 2 r z E 8 w i y e Y z a d Y A p k N C H X 5 g t E w 9 5 n + m P C s q t c 1 y q u T L h a A B k l k P c H / g B Q S w M E F A A C A A g A 5 n s 0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Z 7 N F o o i k e 4 D g A A A B E A A A A T A B w A R m 9 y b X V s Y X M v U 2 V j d G l v b j E u b S C i G A A o o B Q A A A A A A A A A A A A A A A A A A A A A A A A A A A A r T k 0 u y c z P U w i G 0 I b W A F B L A Q I t A B Q A A g A I A O Z 7 N F q s 8 f i J p w A A A P Y A A A A S A A A A A A A A A A A A A A A A A A A A A A B D b 2 5 m a W c v U G F j a 2 F n Z S 5 4 b W x Q S w E C L Q A U A A I A C A D m e z R a D 8 r p q 6 Q A A A D p A A A A E w A A A A A A A A A A A A A A A A D z A A A A W 0 N v b n R l b n R f V H l w Z X N d L n h t b F B L A Q I t A B Q A A g A I A O Z 7 N F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2 A I K i E C q Q o 3 k z C Q i b E Y a A A A A A A I A A A A A A A N m A A D A A A A A E A A A A H V t U n t R x 0 y 4 d P J I e M 9 o e + I A A A A A B I A A A K A A A A A Q A A A A Q I N f 6 n A C b 9 Y n M 4 e V R u C 1 N F A A A A D J O 8 f J T 2 Q S f 6 Q b 0 c 8 f 5 y e m R p r r 7 J 1 Z 6 C + t i u j R M K G h B l C e S i w g 4 d F c X i P l Y O U v q p x A 4 F Y 2 o h b a r J J v o l J E 0 X e 5 U V v I B A l 7 I 3 d m 2 O S U Z a 1 6 + R Q A A A D x R c K V T C q l J 1 4 a + x O n l z K T P g Y X l A = = < / D a t a M a s h u p > 
</file>

<file path=customXml/itemProps1.xml><?xml version="1.0" encoding="utf-8"?>
<ds:datastoreItem xmlns:ds="http://schemas.openxmlformats.org/officeDocument/2006/customXml" ds:itemID="{9995D602-9B8D-402B-98D5-B33754BC1A59}"/>
</file>

<file path=customXml/itemProps2.xml><?xml version="1.0" encoding="utf-8"?>
<ds:datastoreItem xmlns:ds="http://schemas.openxmlformats.org/officeDocument/2006/customXml" ds:itemID="{D11E425A-E777-490B-8F21-7ED0B0F1125D}"/>
</file>

<file path=customXml/itemProps3.xml><?xml version="1.0" encoding="utf-8"?>
<ds:datastoreItem xmlns:ds="http://schemas.openxmlformats.org/officeDocument/2006/customXml" ds:itemID="{E86E9BE4-967B-4816-9CDE-C129960BCE5A}"/>
</file>

<file path=customXml/itemProps4.xml><?xml version="1.0" encoding="utf-8"?>
<ds:datastoreItem xmlns:ds="http://schemas.openxmlformats.org/officeDocument/2006/customXml" ds:itemID="{7D64E4F7-F269-4C65-B27A-12521E7623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Palmer</dc:creator>
  <cp:keywords/>
  <dc:description/>
  <cp:lastModifiedBy/>
  <cp:revision/>
  <dcterms:created xsi:type="dcterms:W3CDTF">2024-12-18T14:54:41Z</dcterms:created>
  <dcterms:modified xsi:type="dcterms:W3CDTF">2025-02-11T16:37:33Z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cdfca4-3082-480b-8e7c-f1287b60b1e3_Enabled">
    <vt:lpwstr>true</vt:lpwstr>
  </property>
  <property fmtid="{D5CDD505-2E9C-101B-9397-08002B2CF9AE}" pid="3" name="MSIP_Label_5bcdfca4-3082-480b-8e7c-f1287b60b1e3_SetDate">
    <vt:lpwstr>2024-12-18T15:00:04Z</vt:lpwstr>
  </property>
  <property fmtid="{D5CDD505-2E9C-101B-9397-08002B2CF9AE}" pid="4" name="MSIP_Label_5bcdfca4-3082-480b-8e7c-f1287b60b1e3_Method">
    <vt:lpwstr>Standard</vt:lpwstr>
  </property>
  <property fmtid="{D5CDD505-2E9C-101B-9397-08002B2CF9AE}" pid="5" name="MSIP_Label_5bcdfca4-3082-480b-8e7c-f1287b60b1e3_Name">
    <vt:lpwstr>Internal (Restricted)</vt:lpwstr>
  </property>
  <property fmtid="{D5CDD505-2E9C-101B-9397-08002B2CF9AE}" pid="6" name="MSIP_Label_5bcdfca4-3082-480b-8e7c-f1287b60b1e3_SiteId">
    <vt:lpwstr>ab90ccb8-7c86-44ce-a472-e122f71345d0</vt:lpwstr>
  </property>
  <property fmtid="{D5CDD505-2E9C-101B-9397-08002B2CF9AE}" pid="7" name="MSIP_Label_5bcdfca4-3082-480b-8e7c-f1287b60b1e3_ActionId">
    <vt:lpwstr>346009a7-4f17-400e-9383-c97dfa5af70d</vt:lpwstr>
  </property>
  <property fmtid="{D5CDD505-2E9C-101B-9397-08002B2CF9AE}" pid="8" name="MSIP_Label_5bcdfca4-3082-480b-8e7c-f1287b60b1e3_ContentBits">
    <vt:lpwstr>0</vt:lpwstr>
  </property>
  <property fmtid="{D5CDD505-2E9C-101B-9397-08002B2CF9AE}" pid="9" name="ContentTypeId">
    <vt:lpwstr>0x010100E043A2AFDE9A2F4AA18E3D29EB3AF739</vt:lpwstr>
  </property>
</Properties>
</file>