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4.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7.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codeName="DieseArbeitsmappe" defaultThemeVersion="166925"/>
  <mc:AlternateContent xmlns:mc="http://schemas.openxmlformats.org/markup-compatibility/2006">
    <mc:Choice Requires="x15">
      <x15ac:absPath xmlns:x15ac="http://schemas.microsoft.com/office/spreadsheetml/2010/11/ac" url="https://siemens-my.sharepoint.com/personal/daniel-meyer_siemens_com/Documents/Documents/SQE/PPAP Projekt/PPAP Documents/PPAP Workbook Original vom System/"/>
    </mc:Choice>
  </mc:AlternateContent>
  <xr:revisionPtr revIDLastSave="120" documentId="8_{498F5CEE-E6A1-4116-9A9A-1A288C0F6E7B}" xr6:coauthVersionLast="45" xr6:coauthVersionMax="45" xr10:uidLastSave="{A2A04A5F-3C56-45FF-98B4-53342062DB6E}"/>
  <bookViews>
    <workbookView xWindow="28680" yWindow="-120" windowWidth="29040" windowHeight="15840" firstSheet="3" activeTab="10" xr2:uid="{6664A099-8A3B-493E-9804-9FD95547F352}"/>
  </bookViews>
  <sheets>
    <sheet name="Proposal BG" sheetId="14" state="hidden" r:id="rId1"/>
    <sheet name="Template Cover" sheetId="9" r:id="rId2"/>
    <sheet name="Instruction for Siemens" sheetId="20" r:id="rId3"/>
    <sheet name="PPAP Submission Data" sheetId="16" r:id="rId4"/>
    <sheet name="PPAP Variants" sheetId="23" r:id="rId5"/>
    <sheet name="PPAP Requirements" sheetId="4" r:id="rId6"/>
    <sheet name="Special Characteristics List" sheetId="12" r:id="rId7"/>
    <sheet name="DropDowns (2)" sheetId="18" state="hidden" r:id="rId8"/>
    <sheet name="RfQ Data for Procurement" sheetId="17" state="hidden" r:id="rId9"/>
    <sheet name="PSW" sheetId="15" r:id="rId10"/>
    <sheet name="PPAP Supplier Checklist" sheetId="24" r:id="rId11"/>
    <sheet name="Label" sheetId="5" r:id="rId12"/>
    <sheet name="Links" sheetId="19" r:id="rId13"/>
    <sheet name="PW Blattschutz" sheetId="8" state="hidden" r:id="rId14"/>
  </sheets>
  <externalReferences>
    <externalReference r:id="rId15"/>
    <externalReference r:id="rId16"/>
    <externalReference r:id="rId17"/>
    <externalReference r:id="rId18"/>
    <externalReference r:id="rId19"/>
  </externalReferences>
  <definedNames>
    <definedName name="Anzahl_Prüfer">'[1]gage_R&amp;R'!$C$14</definedName>
    <definedName name="Anzahl_Teile">'[1]gage_R&amp;R'!$C$13</definedName>
    <definedName name="AV">'[1]gage_R&amp;R'!$J$42</definedName>
    <definedName name="BuiltIn_AutoFiler___2">#REF!</definedName>
    <definedName name="BuiltIn_AutoFilter___1" localSheetId="9">#REF!</definedName>
    <definedName name="BuiltIn_AutoFilter___1" localSheetId="6">#REF!</definedName>
    <definedName name="BuiltIn_AutoFilter___1" localSheetId="1">#REF!</definedName>
    <definedName name="BuiltIn_AutoFilter___1">#REF!</definedName>
    <definedName name="BuiltIn_AutoFilter___1___0" localSheetId="9">#REF!</definedName>
    <definedName name="BuiltIn_AutoFilter___1___0" localSheetId="6">#REF!</definedName>
    <definedName name="BuiltIn_AutoFilter___1___0" localSheetId="1">#REF!</definedName>
    <definedName name="BuiltIn_AutoFilter___1___0">#REF!</definedName>
    <definedName name="BuiltIn_AutoFilter___1___0___0" localSheetId="9">#REF!</definedName>
    <definedName name="BuiltIn_AutoFilter___1___0___0" localSheetId="6">#REF!</definedName>
    <definedName name="BuiltIn_AutoFilter___1___0___0" localSheetId="1">#REF!</definedName>
    <definedName name="BuiltIn_AutoFilter___1___0___0">#REF!</definedName>
    <definedName name="BuiltIn_AutoFilter___1___1">#REF!</definedName>
    <definedName name="BuiltIn_AutoFilter___1_1" localSheetId="9">#REF!</definedName>
    <definedName name="BuiltIn_AutoFilter___1_1" localSheetId="6">#REF!</definedName>
    <definedName name="BuiltIn_AutoFilter___1_1" localSheetId="1">#REF!</definedName>
    <definedName name="BuiltIn_AutoFilter___1_1">#REF!</definedName>
    <definedName name="BuiltIn_AutoFilter___1_1___0" localSheetId="9">#REF!</definedName>
    <definedName name="BuiltIn_AutoFilter___1_1___0" localSheetId="6">#REF!</definedName>
    <definedName name="BuiltIn_AutoFilter___1_1___0" localSheetId="1">#REF!</definedName>
    <definedName name="BuiltIn_AutoFilter___1_1___0">#REF!</definedName>
    <definedName name="BuiltIn_AutoFilter___1_1___0___0" localSheetId="9">#REF!</definedName>
    <definedName name="BuiltIn_AutoFilter___1_1___0___0" localSheetId="6">#REF!</definedName>
    <definedName name="BuiltIn_AutoFilter___1_1___0___0" localSheetId="1">#REF!</definedName>
    <definedName name="BuiltIn_AutoFilter___1_1___0___0">#REF!</definedName>
    <definedName name="BuiltIn_AutoFilter___1_10">'[2]nächsteVersion 12.07.03'!$A$1:$K$58</definedName>
    <definedName name="BuiltIn_AutoFilter___1_11">'[2]nächsteVersion 12.07.03'!$A$1:$K$58</definedName>
    <definedName name="BuiltIn_AutoFilter___1_2" localSheetId="9">#REF!</definedName>
    <definedName name="BuiltIn_AutoFilter___1_2" localSheetId="6">#REF!</definedName>
    <definedName name="BuiltIn_AutoFilter___1_2" localSheetId="1">#REF!</definedName>
    <definedName name="BuiltIn_AutoFilter___1_2">#REF!</definedName>
    <definedName name="BuiltIn_AutoFilter___1_2___0" localSheetId="9">#REF!</definedName>
    <definedName name="BuiltIn_AutoFilter___1_2___0" localSheetId="6">#REF!</definedName>
    <definedName name="BuiltIn_AutoFilter___1_2___0" localSheetId="1">#REF!</definedName>
    <definedName name="BuiltIn_AutoFilter___1_2___0">#REF!</definedName>
    <definedName name="BuiltIn_AutoFilter___1_3" localSheetId="9">#REF!</definedName>
    <definedName name="BuiltIn_AutoFilter___1_3" localSheetId="6">#REF!</definedName>
    <definedName name="BuiltIn_AutoFilter___1_3" localSheetId="1">#REF!</definedName>
    <definedName name="BuiltIn_AutoFilter___1_3">#REF!</definedName>
    <definedName name="BuiltIn_AutoFilter___1_3___0" localSheetId="9">#REF!</definedName>
    <definedName name="BuiltIn_AutoFilter___1_3___0" localSheetId="6">#REF!</definedName>
    <definedName name="BuiltIn_AutoFilter___1_3___0" localSheetId="1">#REF!</definedName>
    <definedName name="BuiltIn_AutoFilter___1_3___0">#REF!</definedName>
    <definedName name="BuiltIn_AutoFilter___1_4" localSheetId="9">#REF!</definedName>
    <definedName name="BuiltIn_AutoFilter___1_4" localSheetId="6">#REF!</definedName>
    <definedName name="BuiltIn_AutoFilter___1_4" localSheetId="1">#REF!</definedName>
    <definedName name="BuiltIn_AutoFilter___1_4">#REF!</definedName>
    <definedName name="BuiltIn_AutoFilter___1_4___0" localSheetId="9">#REF!</definedName>
    <definedName name="BuiltIn_AutoFilter___1_4___0" localSheetId="6">#REF!</definedName>
    <definedName name="BuiltIn_AutoFilter___1_4___0" localSheetId="1">#REF!</definedName>
    <definedName name="BuiltIn_AutoFilter___1_4___0">#REF!</definedName>
    <definedName name="BuiltIn_AutoFilter___1_5" localSheetId="9">#REF!</definedName>
    <definedName name="BuiltIn_AutoFilter___1_5" localSheetId="6">#REF!</definedName>
    <definedName name="BuiltIn_AutoFilter___1_5" localSheetId="1">#REF!</definedName>
    <definedName name="BuiltIn_AutoFilter___1_5">#REF!</definedName>
    <definedName name="BuiltIn_AutoFilter___1_5___0" localSheetId="9">#REF!</definedName>
    <definedName name="BuiltIn_AutoFilter___1_5___0" localSheetId="6">#REF!</definedName>
    <definedName name="BuiltIn_AutoFilter___1_5___0" localSheetId="1">#REF!</definedName>
    <definedName name="BuiltIn_AutoFilter___1_5___0">#REF!</definedName>
    <definedName name="BuiltIn_AutoFilter___1_6" localSheetId="9">#REF!</definedName>
    <definedName name="BuiltIn_AutoFilter___1_6" localSheetId="6">#REF!</definedName>
    <definedName name="BuiltIn_AutoFilter___1_6" localSheetId="1">#REF!</definedName>
    <definedName name="BuiltIn_AutoFilter___1_6">#REF!</definedName>
    <definedName name="BuiltIn_AutoFilter___1_6___0" localSheetId="9">#REF!</definedName>
    <definedName name="BuiltIn_AutoFilter___1_6___0" localSheetId="6">#REF!</definedName>
    <definedName name="BuiltIn_AutoFilter___1_6___0" localSheetId="1">#REF!</definedName>
    <definedName name="BuiltIn_AutoFilter___1_6___0">#REF!</definedName>
    <definedName name="BuiltIn_AutoFilter___1_7" localSheetId="9">#REF!</definedName>
    <definedName name="BuiltIn_AutoFilter___1_7" localSheetId="6">#REF!</definedName>
    <definedName name="BuiltIn_AutoFilter___1_7" localSheetId="1">#REF!</definedName>
    <definedName name="BuiltIn_AutoFilter___1_7">#REF!</definedName>
    <definedName name="BuiltIn_AutoFilter___1_7___0" localSheetId="9">#REF!</definedName>
    <definedName name="BuiltIn_AutoFilter___1_7___0" localSheetId="6">#REF!</definedName>
    <definedName name="BuiltIn_AutoFilter___1_7___0" localSheetId="1">#REF!</definedName>
    <definedName name="BuiltIn_AutoFilter___1_7___0">#REF!</definedName>
    <definedName name="BuiltIn_AutoFilter___1_8">'[2]nächsteVersion 12.07.03'!$A$1:$K$58</definedName>
    <definedName name="BuiltIn_AutoFilter___1_9">'[2]nächsteVersion 12.07.03'!$A$1:$K$58</definedName>
    <definedName name="Calc_sens2" localSheetId="10">[3]!Calc_sens2</definedName>
    <definedName name="Calc_sens2">[3]!Calc_sens2</definedName>
    <definedName name="Clear_sens2" localSheetId="10">[3]!Clear_sens2</definedName>
    <definedName name="Clear_sens2">[3]!Clear_sens2</definedName>
    <definedName name="Cpk_LCLX">#REF!:OFFSET(#REF!,COUNTA(#REF!)-1,0)</definedName>
    <definedName name="Cpk_Mean">#REF!:OFFSET(#REF!,COUNTA(#REF!)-1,0)</definedName>
    <definedName name="Cpk_NumDataPoints">#REF!:OFFSET(#REF!,COUNTA(#REF!)-1,0)</definedName>
    <definedName name="Cpk_RangeAverage">#REF!:OFFSET(#REF!,COUNTA(#REF!)-1,0)</definedName>
    <definedName name="Cpk_TestValue">#REF!:OFFSET(#REF!,COUNTA(#REF!)-1,0)</definedName>
    <definedName name="Cpk_UCLR">#REF!:OFFSET(#REF!,COUNTA(#REF!)-1,0)</definedName>
    <definedName name="Cpk_UCLX">#REF!:OFFSET(#REF!,COUNTA(#REF!)-1,0)</definedName>
    <definedName name="Cpk_XmR">#REF!:OFFSET(#REF!,COUNTA(#REF!)-1,0)</definedName>
    <definedName name="DPMO" localSheetId="9">#REF!</definedName>
    <definedName name="DPMO" localSheetId="6">#REF!</definedName>
    <definedName name="DPMO" localSheetId="1">#REF!</definedName>
    <definedName name="DPMO">#REF!</definedName>
    <definedName name="DPMO2" localSheetId="9">#REF!</definedName>
    <definedName name="DPMO2" localSheetId="6">#REF!</definedName>
    <definedName name="DPMO2" localSheetId="1">#REF!</definedName>
    <definedName name="DPMO2">#REF!</definedName>
    <definedName name="DPMO3" localSheetId="9">#REF!</definedName>
    <definedName name="DPMO3" localSheetId="6">#REF!</definedName>
    <definedName name="DPMO3" localSheetId="1">#REF!</definedName>
    <definedName name="DPMO3">#REF!</definedName>
    <definedName name="drop_down_reason_for_sampling" localSheetId="4">'[4]PPAP Submission Data'!#REF!</definedName>
    <definedName name="drop_down_reason_for_sampling">'PPAP Submission Data'!#REF!</definedName>
    <definedName name="_xlnm.Print_Area" localSheetId="11">Label!$A$1:$T$33</definedName>
    <definedName name="_xlnm.Print_Area" localSheetId="5">'PPAP Requirements'!$A$1:$L$38</definedName>
    <definedName name="_xlnm.Print_Area" localSheetId="9">PSW!$A$1:$AS$84</definedName>
    <definedName name="_xlnm.Print_Area" localSheetId="6">'Special Characteristics List'!$A$1:$N$55</definedName>
    <definedName name="_xlnm.Print_Area" localSheetId="1">'Template Cover'!$A$1:$B$24</definedName>
    <definedName name="EV">'[1]gage_R&amp;R'!$J$40</definedName>
    <definedName name="K2_Wert">[1]Sverweis!$B$13</definedName>
    <definedName name="K3_Wert" localSheetId="9">[1]Sverweis!#REF!</definedName>
    <definedName name="K3_Wert" localSheetId="1">[1]Sverweis!#REF!</definedName>
    <definedName name="K3_Wert">[1]Sverweis!#REF!</definedName>
    <definedName name="K4_Wert">[1]Sverweis!$F$13</definedName>
    <definedName name="Mittelwert" localSheetId="9">#REF!</definedName>
    <definedName name="Mittelwert" localSheetId="6">#REF!</definedName>
    <definedName name="Mittelwert" localSheetId="1">#REF!</definedName>
    <definedName name="Mittelwert">#REF!</definedName>
    <definedName name="OLE_LINK1" localSheetId="9">#REF!</definedName>
    <definedName name="OLE_LINK1" localSheetId="6">#REF!</definedName>
    <definedName name="OLE_LINK1" localSheetId="1">#REF!</definedName>
    <definedName name="OLE_LINK1">#REF!</definedName>
    <definedName name="R_quer_quer">[1]Berechnung!$B$1</definedName>
    <definedName name="R_R">'[1]gage_R&amp;R'!$J$44</definedName>
    <definedName name="Shift" localSheetId="9">#REF!</definedName>
    <definedName name="Shift" localSheetId="6">#REF!</definedName>
    <definedName name="Shift" localSheetId="1">#REF!</definedName>
    <definedName name="Shift">#REF!</definedName>
    <definedName name="Sigma" localSheetId="9">#REF!</definedName>
    <definedName name="Sigma" localSheetId="6">#REF!</definedName>
    <definedName name="Sigma" localSheetId="1">#REF!</definedName>
    <definedName name="Sigma">#REF!</definedName>
    <definedName name="Sigma2" localSheetId="9">#REF!</definedName>
    <definedName name="Sigma2" localSheetId="6">#REF!</definedName>
    <definedName name="Sigma2" localSheetId="1">#REF!</definedName>
    <definedName name="Sigma2">#REF!</definedName>
    <definedName name="Sigma3" localSheetId="9">#REF!</definedName>
    <definedName name="Sigma3" localSheetId="6">#REF!</definedName>
    <definedName name="Sigma3" localSheetId="1">#REF!</definedName>
    <definedName name="Sigma3">#REF!</definedName>
    <definedName name="SSSS" localSheetId="9">#REF!</definedName>
    <definedName name="SSSS" localSheetId="6">#REF!</definedName>
    <definedName name="SSSS" localSheetId="1">#REF!</definedName>
    <definedName name="SSSS">#REF!</definedName>
    <definedName name="Standardabweichung" localSheetId="9">#REF!</definedName>
    <definedName name="Standardabweichung" localSheetId="6">#REF!</definedName>
    <definedName name="Standardabweichung" localSheetId="1">#REF!</definedName>
    <definedName name="Standardabweichung">#REF!</definedName>
    <definedName name="Teile99">[5]Listen!$D$2:$D$101</definedName>
    <definedName name="Toleranz">'[1]gage_R&amp;R'!$C$11</definedName>
    <definedName name="TOP" localSheetId="9">#REF!</definedName>
    <definedName name="TOP" localSheetId="6">#REF!</definedName>
    <definedName name="TOP" localSheetId="1">#REF!</definedName>
    <definedName name="TOP">#REF!</definedName>
    <definedName name="unnamed" localSheetId="9">#REF!</definedName>
    <definedName name="unnamed" localSheetId="6">#REF!</definedName>
    <definedName name="unnamed" localSheetId="1">#REF!</definedName>
    <definedName name="unnamed">#REF!</definedName>
    <definedName name="unnamed___0" localSheetId="9">#REF!</definedName>
    <definedName name="unnamed___0" localSheetId="6">#REF!</definedName>
    <definedName name="unnamed___0" localSheetId="1">#REF!</definedName>
    <definedName name="unnamed___0">#REF!</definedName>
    <definedName name="unnamed___0___0" localSheetId="9">#REF!</definedName>
    <definedName name="unnamed___0___0" localSheetId="6">#REF!</definedName>
    <definedName name="unnamed___0___0" localSheetId="1">#REF!</definedName>
    <definedName name="unnamed___0___0">#REF!</definedName>
    <definedName name="x_quer_A">'[1]gage_R&amp;R'!$C$38</definedName>
    <definedName name="x_quer_B">'[1]gage_R&amp;R'!$F$38</definedName>
    <definedName name="x_quer_C">'[1]gage_R&amp;R'!$I$38</definedName>
    <definedName name="x_quer_Diff.">[1]Berechnung!$B$5</definedName>
    <definedName name="Yield" localSheetId="9">#REF!</definedName>
    <definedName name="Yield" localSheetId="6">#REF!</definedName>
    <definedName name="Yield" localSheetId="1">#REF!</definedName>
    <definedName name="Yield">#REF!</definedName>
    <definedName name="Yield1" localSheetId="9">#REF!</definedName>
    <definedName name="Yield1" localSheetId="6">#REF!</definedName>
    <definedName name="Yield1" localSheetId="1">#REF!</definedName>
    <definedName name="Yield1">#REF!</definedName>
    <definedName name="Yield2" localSheetId="9">#REF!</definedName>
    <definedName name="Yield2" localSheetId="6">#REF!</definedName>
    <definedName name="Yield2" localSheetId="1">#REF!</definedName>
    <definedName name="Yield2">#REF!</definedName>
    <definedName name="Yield3" localSheetId="9">#REF!</definedName>
    <definedName name="Yield3" localSheetId="6">#REF!</definedName>
    <definedName name="Yield3" localSheetId="1">#REF!</definedName>
    <definedName name="Yield3">#REF!</definedName>
    <definedName name="Z_1789A3D4_BBF4_41AE_BE34_AA6D4F7235F5_.wvu.Cols" localSheetId="6" hidden="1">'Special Characteristics List'!$S:$U</definedName>
    <definedName name="Z_1789A3D4_BBF4_41AE_BE34_AA6D4F7235F5_.wvu.PrintArea" localSheetId="6" hidden="1">'Special Characteristics List'!$A$1:$O$54</definedName>
    <definedName name="Z_1789A3D4_BBF4_41AE_BE34_AA6D4F7235F5_.wvu.Rows" localSheetId="6" hidden="1">'Special Characteristics List'!$9:$40</definedName>
    <definedName name="Z_19B06703_FAD6_4F16_87BE_06E67697D654_.wvu.Cols" localSheetId="6" hidden="1">'Special Characteristics List'!$S:$U</definedName>
    <definedName name="Z_19B06703_FAD6_4F16_87BE_06E67697D654_.wvu.PrintArea" localSheetId="6" hidden="1">'Special Characteristics List'!$A$1:$O$54</definedName>
    <definedName name="Z_19B06703_FAD6_4F16_87BE_06E67697D654_.wvu.Rows" localSheetId="6" hidden="1">'Special Characteristics List'!$9:$40</definedName>
    <definedName name="Z_19B06703_FAD6_4F16_87BE_06E67697D654_.wvu.Rows" localSheetId="1" hidden="1">'Template Cover'!#REF!</definedName>
    <definedName name="Z_688D7950_10D5_49BD_ACD1_4F93038060D1_.wvu.Cols" localSheetId="6" hidden="1">'Special Characteristics List'!$S:$U</definedName>
    <definedName name="Z_688D7950_10D5_49BD_ACD1_4F93038060D1_.wvu.PrintArea" localSheetId="6" hidden="1">'Special Characteristics List'!$A$1:$O$54</definedName>
    <definedName name="Z_688D7950_10D5_49BD_ACD1_4F93038060D1_.wvu.Rows" localSheetId="6" hidden="1">'Special Characteristics List'!$9:$40</definedName>
    <definedName name="Z_688D7950_10D5_49BD_ACD1_4F93038060D1_.wvu.Rows" localSheetId="1" hidden="1">'Template Cover'!#REF!</definedName>
    <definedName name="Z_96D0DC7A_487B_4E9D_9BBE_1CABC46D75A7_.wvu.Cols" localSheetId="6" hidden="1">'Special Characteristics List'!$S:$U</definedName>
    <definedName name="Z_96D0DC7A_487B_4E9D_9BBE_1CABC46D75A7_.wvu.PrintArea" localSheetId="6" hidden="1">'Special Characteristics List'!$A$1:$O$54</definedName>
    <definedName name="Z_96D0DC7A_487B_4E9D_9BBE_1CABC46D75A7_.wvu.Rows" localSheetId="6" hidden="1">'Special Characteristics List'!$9:$40</definedName>
    <definedName name="Z_BCF3C0B4_E883_4ADF_994F_007CE6AEFF05_.wvu.Cols" localSheetId="6" hidden="1">'Special Characteristics List'!$S:$U</definedName>
    <definedName name="Z_BCF3C0B4_E883_4ADF_994F_007CE6AEFF05_.wvu.PrintArea" localSheetId="6" hidden="1">'Special Characteristics List'!$A$1:$O$54</definedName>
    <definedName name="Z_BCF3C0B4_E883_4ADF_994F_007CE6AEFF05_.wvu.Rows" localSheetId="6" hidden="1">'Special Characteristics List'!$9:$40</definedName>
    <definedName name="Zwischenwert1">[1]Berechnung!$E$1</definedName>
    <definedName name="Zwischenwert2">[1]Berechnung!$E$2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23" i="15" l="1"/>
  <c r="AQ22" i="15"/>
  <c r="AO22" i="15"/>
  <c r="AJ22" i="15"/>
  <c r="AA22" i="15"/>
  <c r="X24" i="15"/>
  <c r="K29" i="4"/>
  <c r="J29" i="4"/>
  <c r="I29" i="4"/>
  <c r="B29" i="16"/>
  <c r="B31" i="16"/>
  <c r="B68" i="16"/>
  <c r="B66" i="16"/>
  <c r="C35" i="15" l="1"/>
  <c r="B14" i="20"/>
  <c r="C48" i="16" l="1"/>
  <c r="C46" i="16"/>
  <c r="F19" i="16"/>
  <c r="F15" i="16"/>
  <c r="C19" i="16"/>
  <c r="C15" i="16"/>
  <c r="C17" i="16"/>
  <c r="Y35" i="15" l="1"/>
  <c r="B32" i="15"/>
  <c r="Y34" i="15" l="1"/>
  <c r="B21" i="16" l="1"/>
  <c r="F16" i="4"/>
  <c r="F15" i="4"/>
  <c r="K25" i="24"/>
  <c r="J25" i="24"/>
  <c r="L25" i="24"/>
  <c r="L24" i="24"/>
  <c r="I25" i="24"/>
  <c r="I24" i="24"/>
  <c r="B36" i="16" l="1"/>
  <c r="B38" i="16" l="1"/>
  <c r="C21" i="16"/>
  <c r="F17" i="16"/>
  <c r="B11" i="15"/>
  <c r="B18" i="20" l="1"/>
  <c r="B7" i="20"/>
  <c r="B17" i="20"/>
  <c r="B10" i="20"/>
  <c r="B12" i="20"/>
  <c r="C14" i="20"/>
  <c r="C10" i="20"/>
  <c r="B38" i="4" l="1"/>
  <c r="E21" i="5" l="1"/>
  <c r="E19" i="5"/>
  <c r="P35" i="24" l="1"/>
  <c r="O35" i="24"/>
  <c r="N35" i="24"/>
  <c r="M35" i="24"/>
  <c r="B27" i="16"/>
  <c r="B22" i="4"/>
  <c r="B20" i="4"/>
  <c r="P14" i="24" l="1"/>
  <c r="D6" i="24"/>
  <c r="B16" i="24"/>
  <c r="K7" i="24"/>
  <c r="K6" i="24"/>
  <c r="H7" i="24"/>
  <c r="H6" i="24"/>
  <c r="H5" i="24"/>
  <c r="G7" i="24"/>
  <c r="D7" i="24"/>
  <c r="B7" i="24"/>
  <c r="B6" i="24"/>
  <c r="B5" i="24"/>
  <c r="F1" i="24"/>
  <c r="G5" i="24" l="1"/>
  <c r="G6" i="24"/>
  <c r="D5" i="24"/>
  <c r="X23" i="15"/>
  <c r="AA23" i="15"/>
  <c r="AO21" i="15"/>
  <c r="E16" i="5" s="1"/>
  <c r="AO23" i="15"/>
  <c r="AJ23" i="15"/>
  <c r="X22" i="15"/>
  <c r="B19" i="16"/>
  <c r="B17" i="16"/>
  <c r="B9" i="24"/>
  <c r="E48" i="16"/>
  <c r="AJ21" i="15"/>
  <c r="E13" i="5" s="1"/>
  <c r="AA21" i="15"/>
  <c r="E11" i="5" s="1"/>
  <c r="B58" i="16"/>
  <c r="C15" i="20" l="1"/>
  <c r="C16" i="20"/>
  <c r="B16" i="20"/>
  <c r="B15" i="20"/>
  <c r="B13" i="20"/>
  <c r="B11" i="20"/>
  <c r="B10" i="16" l="1"/>
  <c r="B54" i="16"/>
  <c r="C34" i="15" l="1"/>
  <c r="O2" i="24" l="1" a="1"/>
  <c r="O2" i="24" s="1"/>
  <c r="N14" i="24"/>
  <c r="O14" i="24"/>
  <c r="M14" i="24"/>
  <c r="H14" i="24"/>
  <c r="B11" i="24"/>
  <c r="B10" i="24"/>
  <c r="K4" i="24"/>
  <c r="H4" i="24"/>
  <c r="G4" i="24"/>
  <c r="D4" i="24"/>
  <c r="F14" i="16"/>
  <c r="B15" i="16"/>
  <c r="K36" i="24"/>
  <c r="J36" i="24"/>
  <c r="I36" i="24"/>
  <c r="K32" i="4"/>
  <c r="K31" i="4"/>
  <c r="K30" i="4"/>
  <c r="K28" i="4"/>
  <c r="K27" i="4"/>
  <c r="K26" i="4"/>
  <c r="K25" i="4"/>
  <c r="K42" i="24" l="1"/>
  <c r="K39" i="24"/>
  <c r="K38" i="24"/>
  <c r="K37" i="24"/>
  <c r="K43" i="24"/>
  <c r="J25" i="4"/>
  <c r="B24" i="4"/>
  <c r="J32" i="4"/>
  <c r="J43" i="24" s="1"/>
  <c r="J31" i="4"/>
  <c r="J42" i="24" s="1"/>
  <c r="J30" i="4"/>
  <c r="J41" i="24" s="1"/>
  <c r="J40" i="24"/>
  <c r="J28" i="4"/>
  <c r="J39" i="24" s="1"/>
  <c r="J27" i="4"/>
  <c r="J38" i="24" s="1"/>
  <c r="J26" i="4"/>
  <c r="J37" i="24" s="1"/>
  <c r="H37" i="24"/>
  <c r="L37" i="24"/>
  <c r="H38" i="24"/>
  <c r="L38" i="24"/>
  <c r="H39" i="24"/>
  <c r="L39" i="24"/>
  <c r="H40" i="24"/>
  <c r="K40" i="24"/>
  <c r="L40" i="24"/>
  <c r="H41" i="24"/>
  <c r="K41" i="24"/>
  <c r="L41" i="24"/>
  <c r="H42" i="24"/>
  <c r="L42" i="24"/>
  <c r="H43" i="24"/>
  <c r="L43" i="24"/>
  <c r="L36" i="24"/>
  <c r="H36" i="24"/>
  <c r="I29" i="24"/>
  <c r="J29" i="24"/>
  <c r="K29" i="24"/>
  <c r="L29" i="24"/>
  <c r="I30" i="24"/>
  <c r="J30" i="24"/>
  <c r="K30" i="24"/>
  <c r="L30" i="24"/>
  <c r="I31" i="24"/>
  <c r="J31" i="24"/>
  <c r="K31" i="24"/>
  <c r="L31" i="24"/>
  <c r="I32" i="24"/>
  <c r="J32" i="24"/>
  <c r="K32" i="24"/>
  <c r="L32" i="24"/>
  <c r="I33" i="24"/>
  <c r="J33" i="24"/>
  <c r="K33" i="24"/>
  <c r="L33" i="24"/>
  <c r="I34" i="24"/>
  <c r="J34" i="24"/>
  <c r="K34" i="24"/>
  <c r="L34" i="24"/>
  <c r="L28" i="24"/>
  <c r="K28" i="24"/>
  <c r="J28" i="24"/>
  <c r="I28" i="24"/>
  <c r="I21" i="24"/>
  <c r="J21" i="24"/>
  <c r="K21" i="24"/>
  <c r="L21" i="24"/>
  <c r="I22" i="24"/>
  <c r="J22" i="24"/>
  <c r="K22" i="24"/>
  <c r="L22" i="24"/>
  <c r="I23" i="24"/>
  <c r="J23" i="24"/>
  <c r="K23" i="24"/>
  <c r="L23" i="24"/>
  <c r="J24" i="24"/>
  <c r="K24" i="24"/>
  <c r="I17" i="24"/>
  <c r="J17" i="24"/>
  <c r="K17" i="24"/>
  <c r="L17" i="24"/>
  <c r="I18" i="24"/>
  <c r="J18" i="24"/>
  <c r="K18" i="24"/>
  <c r="L18" i="24"/>
  <c r="I19" i="24"/>
  <c r="J19" i="24"/>
  <c r="K19" i="24"/>
  <c r="L19" i="24"/>
  <c r="I20" i="24"/>
  <c r="J20" i="24"/>
  <c r="K20" i="24"/>
  <c r="L20" i="24"/>
  <c r="I16" i="24"/>
  <c r="J16" i="24"/>
  <c r="K16" i="24"/>
  <c r="L16" i="24"/>
  <c r="H25" i="24"/>
  <c r="H34" i="24"/>
  <c r="H33" i="24"/>
  <c r="H32" i="24"/>
  <c r="H31" i="24"/>
  <c r="H30" i="24"/>
  <c r="H29" i="24"/>
  <c r="H28" i="24"/>
  <c r="H18" i="24"/>
  <c r="H19" i="24"/>
  <c r="H20" i="24"/>
  <c r="H21" i="24"/>
  <c r="H22" i="24"/>
  <c r="H23" i="24"/>
  <c r="H24" i="24"/>
  <c r="H17" i="24"/>
  <c r="H16" i="24"/>
  <c r="B34" i="4"/>
  <c r="B37" i="4"/>
  <c r="B48" i="24"/>
  <c r="B35" i="4"/>
  <c r="M1" i="4" a="1"/>
  <c r="M1" i="4" s="1"/>
  <c r="I32" i="4"/>
  <c r="I43" i="24" s="1"/>
  <c r="I31" i="4"/>
  <c r="I42" i="24" s="1"/>
  <c r="I30" i="4"/>
  <c r="I41" i="24" s="1"/>
  <c r="B46" i="24"/>
  <c r="I40" i="24"/>
  <c r="I28" i="4"/>
  <c r="I39" i="24" s="1"/>
  <c r="I27" i="4"/>
  <c r="I38" i="24" s="1"/>
  <c r="I26" i="4"/>
  <c r="I37" i="24" s="1"/>
  <c r="I25" i="4"/>
  <c r="B13" i="4"/>
  <c r="F23" i="24"/>
  <c r="B45" i="24"/>
  <c r="B49" i="24" l="1"/>
  <c r="B47" i="24"/>
  <c r="B44" i="24"/>
  <c r="F43" i="24"/>
  <c r="B43" i="24"/>
  <c r="F42" i="24"/>
  <c r="F41" i="24"/>
  <c r="B41" i="24"/>
  <c r="F40" i="24"/>
  <c r="B40" i="24"/>
  <c r="F39" i="24"/>
  <c r="B39" i="24"/>
  <c r="F38" i="24"/>
  <c r="B38" i="24"/>
  <c r="F37" i="24"/>
  <c r="B37" i="24"/>
  <c r="F36" i="24"/>
  <c r="B36" i="24"/>
  <c r="B35" i="24"/>
  <c r="F34" i="24"/>
  <c r="B34" i="24"/>
  <c r="F33" i="24"/>
  <c r="F32" i="24"/>
  <c r="B32" i="24"/>
  <c r="F31" i="24"/>
  <c r="B31" i="24"/>
  <c r="F30" i="24"/>
  <c r="B30" i="24"/>
  <c r="F29" i="24"/>
  <c r="B29" i="24"/>
  <c r="F28" i="24"/>
  <c r="B28" i="24"/>
  <c r="F27" i="24"/>
  <c r="F26" i="24"/>
  <c r="F25" i="24"/>
  <c r="B25" i="24"/>
  <c r="F24" i="24"/>
  <c r="B24" i="24"/>
  <c r="B23" i="24"/>
  <c r="F22" i="24"/>
  <c r="B22" i="24"/>
  <c r="F21" i="24"/>
  <c r="B21" i="24"/>
  <c r="F20" i="24"/>
  <c r="B20" i="24"/>
  <c r="B19" i="24"/>
  <c r="F18" i="24"/>
  <c r="B18" i="24"/>
  <c r="F17" i="24"/>
  <c r="B17" i="24"/>
  <c r="F16" i="24"/>
  <c r="B14" i="24"/>
  <c r="A14" i="24"/>
  <c r="F44" i="24" s="1"/>
  <c r="B12" i="16" l="1"/>
  <c r="B63" i="15"/>
  <c r="B62" i="15"/>
  <c r="B52" i="16"/>
  <c r="F30" i="17" l="1"/>
  <c r="F29" i="17"/>
  <c r="F28" i="17"/>
  <c r="F27" i="17"/>
  <c r="F10" i="17"/>
  <c r="B19" i="4" l="1"/>
  <c r="F27" i="4"/>
  <c r="F26" i="4"/>
  <c r="F25" i="4"/>
  <c r="B8" i="16" l="1"/>
  <c r="F14" i="4" l="1"/>
  <c r="F13" i="4"/>
  <c r="B11" i="4" l="1"/>
  <c r="B10" i="4"/>
  <c r="B7" i="4" l="1"/>
  <c r="E21" i="17"/>
  <c r="E46" i="16" l="1"/>
  <c r="B46" i="16"/>
  <c r="B50" i="16"/>
  <c r="B48" i="16"/>
  <c r="B23" i="16"/>
  <c r="B23" i="17"/>
  <c r="I2" i="17"/>
  <c r="I3" i="17"/>
  <c r="I4" i="17"/>
  <c r="I5" i="17"/>
  <c r="G2" i="17"/>
  <c r="E3" i="17"/>
  <c r="G3" i="17"/>
  <c r="E4" i="17"/>
  <c r="G4" i="17"/>
  <c r="E5" i="17"/>
  <c r="G5" i="17"/>
  <c r="C2" i="17"/>
  <c r="C3" i="17"/>
  <c r="C4" i="17"/>
  <c r="C5" i="17"/>
  <c r="E2" i="17"/>
  <c r="B3" i="17"/>
  <c r="B5" i="17" l="1"/>
  <c r="B4" i="17"/>
  <c r="E20" i="17"/>
  <c r="E30" i="17"/>
  <c r="B21" i="17"/>
  <c r="B20" i="17"/>
  <c r="B21" i="15" l="1"/>
  <c r="B25" i="16"/>
  <c r="F11" i="4" l="1"/>
  <c r="E8" i="17" l="1"/>
  <c r="B8" i="17"/>
  <c r="B40" i="16"/>
  <c r="B83" i="16" l="1"/>
  <c r="E35" i="17" l="1"/>
  <c r="E34" i="17"/>
  <c r="E33" i="17"/>
  <c r="E32" i="17"/>
  <c r="E31" i="17"/>
  <c r="E29" i="17"/>
  <c r="E28" i="17"/>
  <c r="E27" i="17"/>
  <c r="E26" i="17"/>
  <c r="E25" i="17"/>
  <c r="E19" i="17"/>
  <c r="E18" i="17"/>
  <c r="E17" i="17"/>
  <c r="E16" i="17"/>
  <c r="E15" i="17"/>
  <c r="E14" i="17"/>
  <c r="E12" i="17"/>
  <c r="E11" i="17"/>
  <c r="E10" i="17"/>
  <c r="E9" i="17"/>
  <c r="E7" i="17"/>
  <c r="B90" i="16"/>
  <c r="B35" i="17" s="1"/>
  <c r="B85" i="16"/>
  <c r="B32" i="17" s="1"/>
  <c r="B19" i="17"/>
  <c r="B81" i="16"/>
  <c r="B76" i="16"/>
  <c r="B34" i="17" s="1"/>
  <c r="B72" i="16"/>
  <c r="B33" i="17" s="1"/>
  <c r="B70" i="16"/>
  <c r="B31" i="17" s="1"/>
  <c r="B30" i="17"/>
  <c r="B64" i="16"/>
  <c r="B29" i="17" s="1"/>
  <c r="B62" i="16"/>
  <c r="B28" i="17" s="1"/>
  <c r="B60" i="16"/>
  <c r="B27" i="17" s="1"/>
  <c r="B26" i="17"/>
  <c r="B56" i="16"/>
  <c r="B25" i="17" s="1"/>
  <c r="B18" i="17"/>
  <c r="B17" i="17"/>
  <c r="B16" i="17"/>
  <c r="B42" i="16"/>
  <c r="B15" i="17" s="1"/>
  <c r="B14" i="17"/>
  <c r="B33" i="16"/>
  <c r="B12" i="17" s="1"/>
  <c r="B11" i="17"/>
  <c r="B10" i="17"/>
  <c r="B9" i="17"/>
  <c r="B7" i="17"/>
  <c r="B27" i="4"/>
  <c r="B4" i="4" l="1"/>
  <c r="B32" i="4"/>
  <c r="B30" i="4"/>
  <c r="B28" i="4"/>
  <c r="C39" i="15" l="1"/>
  <c r="AO19" i="15" l="1"/>
  <c r="AJ19" i="15"/>
  <c r="AA19" i="15"/>
  <c r="X21" i="15"/>
  <c r="H65" i="15" l="1"/>
  <c r="X4" i="15" l="1"/>
  <c r="B80" i="15"/>
  <c r="B51" i="15"/>
  <c r="B57" i="15"/>
  <c r="C43" i="15"/>
  <c r="C42" i="15"/>
  <c r="C41" i="15"/>
  <c r="C40" i="15"/>
  <c r="B37" i="15"/>
  <c r="X13" i="15"/>
  <c r="B23" i="15"/>
  <c r="B2" i="4" l="1"/>
  <c r="F32" i="4" l="1"/>
  <c r="F31" i="4"/>
  <c r="F29" i="4"/>
  <c r="F28" i="4"/>
  <c r="F21" i="4"/>
  <c r="F9" i="4"/>
  <c r="Y49" i="15" l="1"/>
  <c r="AB67" i="15"/>
  <c r="T67" i="15"/>
  <c r="L67" i="15"/>
  <c r="H67" i="15"/>
  <c r="F30" i="4"/>
  <c r="B29" i="4"/>
  <c r="F23" i="4"/>
  <c r="F19" i="4"/>
  <c r="F22" i="4"/>
  <c r="F20" i="4"/>
  <c r="F18" i="4"/>
  <c r="F17" i="4"/>
  <c r="F10" i="4"/>
  <c r="F8" i="4"/>
  <c r="F12" i="4"/>
  <c r="F6" i="4"/>
  <c r="F5" i="4" l="1"/>
  <c r="B9" i="4"/>
  <c r="F4" i="4"/>
  <c r="B8" i="4"/>
  <c r="B36" i="4"/>
  <c r="B33" i="4"/>
  <c r="B25" i="4"/>
  <c r="B26" i="4"/>
  <c r="B23" i="4"/>
  <c r="V49" i="15" l="1"/>
  <c r="B3" i="15" l="1"/>
  <c r="X5" i="15"/>
  <c r="X6" i="15"/>
  <c r="X7" i="15"/>
  <c r="X8" i="15"/>
  <c r="X9" i="15"/>
  <c r="B10" i="15"/>
  <c r="X10" i="15"/>
  <c r="X11" i="15"/>
  <c r="X12" i="15"/>
  <c r="B17" i="15"/>
  <c r="X17" i="15"/>
  <c r="B19" i="15"/>
  <c r="Q19" i="15"/>
  <c r="B22" i="15"/>
  <c r="B24" i="15"/>
  <c r="B27" i="15"/>
  <c r="B29" i="15"/>
  <c r="X29" i="15"/>
  <c r="B30" i="15"/>
  <c r="B45" i="15"/>
  <c r="B47" i="15"/>
  <c r="C48" i="15"/>
  <c r="M48" i="15"/>
  <c r="U48" i="15"/>
  <c r="C49" i="15"/>
  <c r="M49" i="15"/>
  <c r="B53" i="15"/>
  <c r="B55" i="15"/>
  <c r="X55" i="15"/>
  <c r="B56" i="15"/>
  <c r="B58" i="15"/>
  <c r="J58" i="15"/>
  <c r="C65" i="15"/>
  <c r="P65" i="15"/>
  <c r="B70" i="15"/>
  <c r="B73" i="15"/>
  <c r="B75" i="15"/>
  <c r="B78" i="15"/>
  <c r="X78" i="15"/>
  <c r="B79" i="15"/>
  <c r="B81" i="15"/>
  <c r="B82" i="15"/>
  <c r="B21" i="4" l="1"/>
  <c r="B18" i="4"/>
  <c r="B17" i="4"/>
  <c r="A2" i="4" l="1"/>
  <c r="F1" i="4"/>
  <c r="F33" i="4" l="1"/>
  <c r="B12" i="4"/>
  <c r="B5" i="4"/>
  <c r="B6" i="4" l="1"/>
  <c r="H2"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<sst xmlns="http://schemas.openxmlformats.org/spreadsheetml/2006/main" count="434" uniqueCount="294">
  <si>
    <t>*</t>
  </si>
  <si>
    <t>S</t>
  </si>
  <si>
    <t>R</t>
  </si>
  <si>
    <t>Siemens 
Part Number:</t>
  </si>
  <si>
    <t>Part Name:</t>
  </si>
  <si>
    <t>Contact Person:</t>
  </si>
  <si>
    <t>Quantity:</t>
  </si>
  <si>
    <t>Production Date:</t>
  </si>
  <si>
    <t>Supplier Name:</t>
  </si>
  <si>
    <t>Purchasing Order Number:</t>
  </si>
  <si>
    <t xml:space="preserve"> </t>
  </si>
  <si>
    <t>ENGLISH / GERMAN</t>
  </si>
  <si>
    <t>ENGLISH / CHINESE</t>
  </si>
  <si>
    <t>Document confidentiality level</t>
  </si>
  <si>
    <t>Document Title</t>
  </si>
  <si>
    <t>Author</t>
  </si>
  <si>
    <t>Owner</t>
  </si>
  <si>
    <t>Document-Number</t>
  </si>
  <si>
    <t>Regime ID: 11541</t>
  </si>
  <si>
    <t>Index / revision</t>
  </si>
  <si>
    <t>Issue Date</t>
  </si>
  <si>
    <t xml:space="preserve">Sheets:  </t>
  </si>
  <si>
    <t>PSW (Part Submission Warrant)</t>
  </si>
  <si>
    <t>Label</t>
  </si>
  <si>
    <t>Daniel Meyer</t>
  </si>
  <si>
    <t>Drop Down Lists</t>
  </si>
  <si>
    <t>Sheet</t>
  </si>
  <si>
    <t>Cells</t>
  </si>
  <si>
    <t>Drop Down List</t>
  </si>
  <si>
    <t>Actuators</t>
  </si>
  <si>
    <t>New part</t>
  </si>
  <si>
    <t>ASICs / Micros</t>
  </si>
  <si>
    <t>Changed specification</t>
  </si>
  <si>
    <t>Batteries</t>
  </si>
  <si>
    <t>Process change supplier</t>
  </si>
  <si>
    <t>Cables / Cable Assemblies</t>
  </si>
  <si>
    <t>Relocation at supplier</t>
  </si>
  <si>
    <t>Cast Parts</t>
  </si>
  <si>
    <t>New supplier</t>
  </si>
  <si>
    <t>Connectors</t>
  </si>
  <si>
    <t>New tool order</t>
  </si>
  <si>
    <t>EMS</t>
  </si>
  <si>
    <t>Other Siemens change</t>
  </si>
  <si>
    <t>Fuses</t>
  </si>
  <si>
    <t>Other supplier change</t>
  </si>
  <si>
    <t>HMI (Keyboards)</t>
  </si>
  <si>
    <t>Inductors / Transformers</t>
  </si>
  <si>
    <t>Labeling</t>
  </si>
  <si>
    <t>LCD</t>
  </si>
  <si>
    <t>Machined Parts</t>
  </si>
  <si>
    <t>Mech. Assemblies</t>
  </si>
  <si>
    <t>Memories</t>
  </si>
  <si>
    <t>Motors</t>
  </si>
  <si>
    <t>Paperboard</t>
  </si>
  <si>
    <t>Passives Components</t>
  </si>
  <si>
    <t>PCBs</t>
  </si>
  <si>
    <t>Plastic Parts</t>
  </si>
  <si>
    <t>Power Supplies</t>
  </si>
  <si>
    <t>Punched parts / sheet metal</t>
  </si>
  <si>
    <t>Relays</t>
  </si>
  <si>
    <t>RF-Components</t>
  </si>
  <si>
    <t>Room Thermostats</t>
  </si>
  <si>
    <t>Rubber</t>
  </si>
  <si>
    <t>Sensors / MIT</t>
  </si>
  <si>
    <t>Sinter parts</t>
  </si>
  <si>
    <t>Standard Components</t>
  </si>
  <si>
    <t>Switches</t>
  </si>
  <si>
    <t>Valves (trade goods)</t>
  </si>
  <si>
    <t>VSD (trade goods)</t>
  </si>
  <si>
    <t>OTHERS not listed</t>
  </si>
  <si>
    <t xml:space="preserve">No.:
</t>
  </si>
  <si>
    <t xml:space="preserve">
&lt;S&gt;
&lt;C&gt;
&lt;P&gt;
</t>
  </si>
  <si>
    <t xml:space="preserve">Cm/Cmk-Pp/Ppk </t>
  </si>
  <si>
    <t>Yes</t>
  </si>
  <si>
    <t>Legend:</t>
  </si>
  <si>
    <t xml:space="preserve">Poka-Yoke (100%-Check)
Poka-Yoke (100% Absicherung
</t>
  </si>
  <si>
    <t xml:space="preserve">100% automatic check or test
100% automatische Überprüfung
</t>
  </si>
  <si>
    <t xml:space="preserve">SPC (controllable)
SPC (regelbar)
</t>
  </si>
  <si>
    <t xml:space="preserve">Quantitative (variable) controllable characteristics
Quantitative (variable) regelbare Merkmale
</t>
  </si>
  <si>
    <t xml:space="preserve">Attributive (qualitative)
Attribitive (qualitative)
</t>
  </si>
  <si>
    <t xml:space="preserve">Go/No Go check for controllable or uncontrollable characteristics, which are not statistically evaluated
Qualitative (attributive) regelbare und nicht regelbare Merkmale, die nicht statistisch ausgewertet werden
</t>
  </si>
  <si>
    <t xml:space="preserve">Processes with several influences
Prozesse mit mehreren Einflussgrössen
</t>
  </si>
  <si>
    <t xml:space="preserve">Characteristics, whose processes to be subject to several influencing variables
Merkmale, deren Prozess mehreren Einflussgrössen unterliegen
</t>
  </si>
  <si>
    <t xml:space="preserve">Dependant characteristics
Abhängige Merkmale
</t>
  </si>
  <si>
    <t xml:space="preserve">Characteristics varies correlating to another characteristic
Merkmale, die sich nur in Abhängigkeit von anderen Merkmalen verändern
</t>
  </si>
  <si>
    <t xml:space="preserve">Mechanical/Chemical Test
Mechanische/Chemische Prüfung
</t>
  </si>
  <si>
    <t xml:space="preserve">Material or Performance tests (e.g. destructive testing) according deliver specification
Werkstoffprüfungen bzw. Leistungstests (z.B. zerstörende Prüfung) gemäss Lieferspezifikation
</t>
  </si>
  <si>
    <t xml:space="preserve">Trend Processes (Tool Wear)
Trendprozesse (Werkzeugverschleiss)
</t>
  </si>
  <si>
    <t xml:space="preserve">These processes show the typical saw-tooth shaped control chart
Diese Prozesse zeigen den typischen Sägezahnverlauf
</t>
  </si>
  <si>
    <t xml:space="preserve">Tool characteristics
Werkzeugmasse
</t>
  </si>
  <si>
    <t xml:space="preserve">These characteristics are not going to be checked on the product
Diese Merkmale werden am Produkt nicht mehr überprüft
</t>
  </si>
  <si>
    <t>&lt;C&gt; = Critical characteristics are classified 10 in the Severity of the Risk assessment</t>
  </si>
  <si>
    <t>&lt;S&gt; = Significant Characteristics are classified 9-8 in the Severity of the Risk assessment</t>
  </si>
  <si>
    <t>&lt;P&gt; = Peruse Characteristics are unclassified by the Risk assessment and no capability study required.</t>
  </si>
  <si>
    <t>&lt;C&gt; or &lt;S&gt; means automatically "Cm/Cmk and Pp/Ppk" request !</t>
  </si>
  <si>
    <t>Special characteristics must have a documented and detectable capability of &gt;2.0 for &lt;C&gt; and &gt;1,67 for &lt;S&gt; in the preliminary process!</t>
  </si>
  <si>
    <t>If the planned process do not achieve the requested capability the chosen frequency must be 100% (Poka Yoke).</t>
  </si>
  <si>
    <t xml:space="preserve">All &lt;C&gt; and &lt;S&gt; characteristics needs to be special marked in the control plan and controlled in adequate frequency including </t>
  </si>
  <si>
    <t>regular evaluation and data archiving in accordance to the contracts, standards or requirements.</t>
  </si>
  <si>
    <t>All used (According the control plan) gauges for all &lt;C&gt; and &lt;S&gt; characteristics needs to be verified and provided by GRR &lt;10 %!</t>
  </si>
  <si>
    <t>For &lt;P&gt; Characteristics required GRR &lt; 30%! All GRR studies are required a Type-2-Method.</t>
  </si>
  <si>
    <t>Examples: See below</t>
  </si>
  <si>
    <t>C-4</t>
  </si>
  <si>
    <t>&lt;S&gt;</t>
  </si>
  <si>
    <t>length</t>
  </si>
  <si>
    <t>23 ± 0,02</t>
  </si>
  <si>
    <t>Height Inspection/ Trimos</t>
  </si>
  <si>
    <t>NA</t>
  </si>
  <si>
    <t>Implement Length Control in the line (POKA YOKE)</t>
  </si>
  <si>
    <t>CM=1,78 / PP=1,70</t>
  </si>
  <si>
    <t>A-2</t>
  </si>
  <si>
    <t>&lt;C&gt;</t>
  </si>
  <si>
    <t>diameter</t>
  </si>
  <si>
    <t>Ø 64 +0,03</t>
  </si>
  <si>
    <t>Micrometer</t>
  </si>
  <si>
    <t>5/ 100</t>
  </si>
  <si>
    <t>Driller Worn off after 1400 pcs must change/machine stop</t>
  </si>
  <si>
    <t>First and Last Part inspection</t>
  </si>
  <si>
    <t>CM=3,03 / PP=2,78</t>
  </si>
  <si>
    <t>perpendic.</t>
  </si>
  <si>
    <t>┴ 0,05</t>
  </si>
  <si>
    <t>Mahr Pertomether</t>
  </si>
  <si>
    <t>Inline gauge</t>
  </si>
  <si>
    <t>100% control</t>
  </si>
  <si>
    <t>CM=1,67 / PP=1,72</t>
  </si>
  <si>
    <t>F-8</t>
  </si>
  <si>
    <t>force</t>
  </si>
  <si>
    <t>min 500 N</t>
  </si>
  <si>
    <t>Force measurement/ resolution 10N</t>
  </si>
  <si>
    <t>3/ 200</t>
  </si>
  <si>
    <t>material analysis per lot</t>
  </si>
  <si>
    <t>reject/scrap (no rework)</t>
  </si>
  <si>
    <t>CM=1,83 / PP=1,79</t>
  </si>
  <si>
    <t>D-2</t>
  </si>
  <si>
    <t>&lt;P&gt;</t>
  </si>
  <si>
    <t>1,7 -0,1</t>
  </si>
  <si>
    <t>Vernier</t>
  </si>
  <si>
    <t>3/1000</t>
  </si>
  <si>
    <t>Cross Check at Final Inspection</t>
  </si>
  <si>
    <t>C-1</t>
  </si>
  <si>
    <t>15,5 ± 0,05</t>
  </si>
  <si>
    <t>10/ Lot</t>
  </si>
  <si>
    <t>Improve process is finished end with revision change</t>
  </si>
  <si>
    <t>100% contol</t>
  </si>
  <si>
    <t>CM=1,48 / PP=1,07</t>
  </si>
  <si>
    <t>Part Name / Artikelname:</t>
  </si>
  <si>
    <t>Part Number / Artikelnummer:</t>
  </si>
  <si>
    <t>Drawing- or Specification Number / Zeichnungs- oder Spezifikationsnummer:</t>
  </si>
  <si>
    <t>Drawing- or Specification Index / Zeichnungs- oder Spezifikationsindex:</t>
  </si>
  <si>
    <t>Smart Infrastructure</t>
  </si>
  <si>
    <t>Special Characteristics List / Liste besondere Merkmale</t>
  </si>
  <si>
    <t>Siemens (in case of OEM, Supplier needs to fill this columns as well)
Siemens (falls OEM, muss der Lieferant diese Spalten ebenfalls ausfüllen)</t>
  </si>
  <si>
    <t>Drawing position / Zeichnungsposition</t>
  </si>
  <si>
    <t>(Description / Rationale) / Merkmal (Beschreibung/ Gründe)</t>
  </si>
  <si>
    <t>Characteristic
(Description / Rationale) / Merkmal (Beschreibung/ Gründe)</t>
  </si>
  <si>
    <t>Specified Value/
Tolerance / Angegebener Wert/ Toleranz</t>
  </si>
  <si>
    <t>Severity acc. Risk assessment / Schweregrad gemäss Risikoabschätzung</t>
  </si>
  <si>
    <t>Control method / Prüfmethode</t>
  </si>
  <si>
    <t>Supplier (Results)
Lieferant (Resultate)</t>
  </si>
  <si>
    <t>Test/ Inspection method/ Equipment / Test/ Prüfverfahren/ Prüfmittel</t>
  </si>
  <si>
    <t>Gauge R&amp;R % Wiederhol- und Vergleichspräzision des Prüfmittels</t>
  </si>
  <si>
    <t>Frequency / Häufigkeit</t>
  </si>
  <si>
    <t>Special Agreement eg. (100% control, control charts, gauging, quantities, other capability requirements, reporting method etc...) / Sondervereinbarungen z.B. (100% Kontrolle, Kontrollkarten, Kalibrierung, andere Fähigkeitsanforderungen, Auswertungsmethode etc…)</t>
  </si>
  <si>
    <t>Actions: 
Which will be applied, if capability will not meet the requirements / Aktionen: welche werden angewandt, wenn die Fähigkeiten nicht den Anforderungen entsprechen.</t>
  </si>
  <si>
    <t>Explanation of Control Method Codes
Code-Legende für die Lenkungsmethode</t>
  </si>
  <si>
    <t>Supplier Code:</t>
  </si>
  <si>
    <t>SUBMISSION RESULTS</t>
  </si>
  <si>
    <t>The results for __ dimensional measurements __ material and functional tests __ appearance criteria __ statistical process package</t>
  </si>
  <si>
    <t>These results meet all drawing and specification requirements; __ Yes __  NO (If "NO" - Explanation Required)</t>
  </si>
  <si>
    <t>Mold / Cavity / Production Process</t>
  </si>
  <si>
    <t>DECLARATION</t>
  </si>
  <si>
    <t>I hereby affirm that the samples represented by this warrant are representative of our parts, which were made by a process that meets all Production Part</t>
  </si>
  <si>
    <t>Approval Process Manual 4th Edition Requirements. I further affirm that these samples were produced at thed production rate of  ____ / ___ hours.</t>
  </si>
  <si>
    <t>I also certify that documented evidence of such compliance is on file and available for review. I have noted any deviations from this declaration below.</t>
  </si>
  <si>
    <t>EXPLANATION/COMMENTS:</t>
  </si>
  <si>
    <t>Is each Customer Tool properly tagged and numbered?</t>
  </si>
  <si>
    <t>__ Yes   __ No</t>
  </si>
  <si>
    <t xml:space="preserve">
Smart Infrastructure</t>
  </si>
  <si>
    <t xml:space="preserve">   </t>
  </si>
  <si>
    <t>Part Submission Warrant (PSW)</t>
  </si>
  <si>
    <t>Legal requirements (i.e. UL, CE, VDE etc.)</t>
  </si>
  <si>
    <t>PPAP</t>
  </si>
  <si>
    <t>Sample Production Part</t>
  </si>
  <si>
    <t>please select</t>
  </si>
  <si>
    <t>Requirements</t>
  </si>
  <si>
    <t>Submission Levels</t>
  </si>
  <si>
    <t>D4</t>
  </si>
  <si>
    <t>D10</t>
  </si>
  <si>
    <t>B9</t>
  </si>
  <si>
    <t>Trade Goods</t>
  </si>
  <si>
    <t>PPAP_Workbook.xlsx</t>
  </si>
  <si>
    <t>Template Cover</t>
  </si>
  <si>
    <t>PPAP Submission Data</t>
  </si>
  <si>
    <t>PPAP Requirements</t>
  </si>
  <si>
    <t>Special Charateristics List</t>
  </si>
  <si>
    <t>PPAP Documents Revision Date:</t>
  </si>
  <si>
    <t>PPAP Documents - Revision description:</t>
  </si>
  <si>
    <t xml:space="preserve">PPAP Workbook </t>
  </si>
  <si>
    <t>Smart Infrastructures - Building Products</t>
  </si>
  <si>
    <t>New Document for PPAP</t>
  </si>
  <si>
    <t>Name</t>
  </si>
  <si>
    <t>Rev.</t>
  </si>
  <si>
    <t>Rev. State</t>
  </si>
  <si>
    <t>Incl. measured samples (see below) / Inkl. Ausgemessene Muster (siehe unten)</t>
  </si>
  <si>
    <t>Stored in the sample warehouse / Gelagert im Musterlager</t>
  </si>
  <si>
    <t>Prüfmittel</t>
  </si>
  <si>
    <t xml:space="preserve">                                           </t>
  </si>
  <si>
    <t>MSA/ Cm,Cmk/ Pp,Ppk/ Cp,Cpk</t>
  </si>
  <si>
    <t>MSA (Gage R&amp;R) / First Process Studies</t>
  </si>
  <si>
    <t>PPAP - Variation summary</t>
  </si>
  <si>
    <t>BOM-Parts</t>
  </si>
  <si>
    <t>Specification</t>
  </si>
  <si>
    <t>Samples</t>
  </si>
  <si>
    <t>S_Part Number</t>
  </si>
  <si>
    <t>S_Part Revision</t>
  </si>
  <si>
    <t>S_Part Name</t>
  </si>
  <si>
    <t>Total number of samples</t>
  </si>
  <si>
    <t>Thereof number of individually measured sample</t>
  </si>
  <si>
    <t>No</t>
  </si>
  <si>
    <t>D15</t>
  </si>
  <si>
    <t>a</t>
  </si>
  <si>
    <t>b</t>
  </si>
  <si>
    <t>c</t>
  </si>
  <si>
    <t>e</t>
  </si>
  <si>
    <t>d</t>
  </si>
  <si>
    <t>f</t>
  </si>
  <si>
    <t>g</t>
  </si>
  <si>
    <t>h</t>
  </si>
  <si>
    <t>Submission Level</t>
  </si>
  <si>
    <t>Variant Sampling</t>
  </si>
  <si>
    <t>N/A</t>
  </si>
  <si>
    <t>1.0 / March 2020</t>
  </si>
  <si>
    <t>PPAP Supplier Checklist</t>
  </si>
  <si>
    <t>Links</t>
  </si>
  <si>
    <t>S_Design Number
Dev. Doc. Number</t>
  </si>
  <si>
    <t>S_Design
Dev. Doc.
Revision</t>
  </si>
  <si>
    <t>S_Design / Dev. Doc. Name</t>
  </si>
  <si>
    <t>Subscriber Package</t>
  </si>
  <si>
    <t>Revision State:</t>
  </si>
  <si>
    <t>PPAP Variants</t>
  </si>
  <si>
    <t>AIAG Book PPAP</t>
  </si>
  <si>
    <t>AIAG Book APQP</t>
  </si>
  <si>
    <t>AIAG / VDA Book FMEA</t>
  </si>
  <si>
    <t>AIAG Book SPC</t>
  </si>
  <si>
    <t>AIAG Book MSA</t>
  </si>
  <si>
    <t>AIAG Website</t>
  </si>
  <si>
    <t>Book Advanced Product Quality Planning</t>
  </si>
  <si>
    <t>Book Porduction Part Approval Process</t>
  </si>
  <si>
    <t>Book Failure Mode and Effects Analysis</t>
  </si>
  <si>
    <t>Book Statistical Process Control</t>
  </si>
  <si>
    <t>Book Measurement System Analysis / Gage R&amp;R</t>
  </si>
  <si>
    <t>Website of Automotive Industry Action Group</t>
  </si>
  <si>
    <t>Siemens Supplier Internet</t>
  </si>
  <si>
    <t>Supplier Cockpit</t>
  </si>
  <si>
    <t>Supplier Cockpit Document Center</t>
  </si>
  <si>
    <t>daniel-meyer@siemens.com</t>
  </si>
  <si>
    <t>For any Error Messages, Change Requests, Ideas etc.</t>
  </si>
  <si>
    <t>Free (but for Siemens Supplier use only)</t>
  </si>
  <si>
    <t>PPAP Handbuch Deutsch</t>
  </si>
  <si>
    <t>PPAP Manual English</t>
  </si>
  <si>
    <t>PPAP optional templates</t>
  </si>
  <si>
    <t>PPAP Requirements English</t>
  </si>
  <si>
    <t>PPAP Anforderungen Deutsch</t>
  </si>
  <si>
    <t>Supplier Manual / Handbuch für Lieferanten</t>
  </si>
  <si>
    <t>Templates for PPAP Submission / Vorlagen für PPAP Einreichung</t>
  </si>
  <si>
    <t>AIAG Books and Website / AIAG Bücher und Website</t>
  </si>
  <si>
    <t>Contact for this PPAP Workbook / Kontakt für dieses PPAP Workbook</t>
  </si>
  <si>
    <t>Caution: These PPAP Requirements are only for information: Only those requirements are valid that were transmitted to the supplier with the PPAP Workbook from Siemens</t>
  </si>
  <si>
    <t>Achtung: Diese PPAP Anforderungen sind nur zur Information: Gültig sind nur die Anforderungen, die mit dem PPAP Workbook von Siemens an den Lieferanten übermittelt wurden</t>
  </si>
  <si>
    <t>FDO</t>
  </si>
  <si>
    <t>SRA</t>
  </si>
  <si>
    <t>FS</t>
  </si>
  <si>
    <t>Business Segment</t>
  </si>
  <si>
    <t>Diverse small changes / Adding fields "Segment" and "Commodity" / Supplier Templates removed and created a separate Sheet with the templates for Supplier Internet / Adaption of LoDS Statement in PSW file</t>
  </si>
  <si>
    <t>PPAP Requirements / PPAP Anforderungen / BOMCheck (LoDS)</t>
  </si>
  <si>
    <t>BOMCheck (LoDS) English</t>
  </si>
  <si>
    <t>BOMCheck (LoDS) Deutsch</t>
  </si>
  <si>
    <t>Link to BOMCheck (LoDS) Website</t>
  </si>
  <si>
    <t>List of Restricted and Declarable Substances For Electrical and Mechanical Products (LoDS)</t>
  </si>
  <si>
    <t>Link zur BOMCheck (LoDS) Webseite</t>
  </si>
  <si>
    <t>Link to LoDS List (direct)
Link zur LoDS Liste (direkt)</t>
  </si>
  <si>
    <t>SupplierData Package (.zip)</t>
  </si>
  <si>
    <t>SupplierData Package Number
Part Number:</t>
  </si>
  <si>
    <t>Product Related Test Results, Dimensional Test Results, Material Test Results, Appearance Approval Results, P-FMEA, Control Plan, Supplier Change Request, Label</t>
  </si>
  <si>
    <t>0</t>
  </si>
  <si>
    <t>1.1 / June 2020</t>
  </si>
  <si>
    <t>Siemens Schweiz AG
xxxxxx xxxxxxx
Theilerstrasse 1A
6300 Zug
Switzerland</t>
  </si>
  <si>
    <t>Instruction for Siemens</t>
  </si>
  <si>
    <t>SI BP QM SQM</t>
  </si>
  <si>
    <t>SQE</t>
  </si>
  <si>
    <t>Procurement</t>
  </si>
  <si>
    <t>1.2 / September 2020</t>
  </si>
  <si>
    <t>1.2.0</t>
  </si>
  <si>
    <t>kennzeichnen, dass dies für Siemens gilt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</si>
</sst>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93" x14ac:knownFonts="1">
    <font>
      <sz val="11"/>
      <color theme="1"/>
      <name val="Calibri"/>
      <family val="2"/>
      <scheme val="minor"/>
    </font>
    <font>
      <sz val="10"/>
      <name val="Arial"/>
      <family val="2"/>
    </font>
    <font>
      <sz val="10"/>
      <color theme="1"/>
      <name val="Arial"/>
      <family val="2"/>
    </font>
    <font>
      <b/>
      <sz val="10"/>
      <color theme="1"/>
      <name val="Arial"/>
      <family val="2"/>
    </font>
    <font>
      <sz val="12"/>
      <color theme="1"/>
      <name val="Arial"/>
      <family val="2"/>
    </font>
    <font>
      <b/>
      <sz val="16"/>
      <color theme="1"/>
      <name val="Arial"/>
      <family val="2"/>
    </font>
    <font>
      <sz val="11"/>
      <name val="Arial"/>
      <family val="2"/>
    </font>
    <font>
      <b/>
      <sz val="10"/>
      <name val="Tahoma"/>
      <family val="2"/>
    </font>
    <font>
      <sz val="10"/>
      <name val="Tahoma"/>
      <family val="2"/>
    </font>
    <font>
      <b/>
      <sz val="12"/>
      <name val="Arial"/>
      <family val="2"/>
      <charset val="238"/>
    </font>
    <font>
      <b/>
      <sz val="24"/>
      <name val="Arial"/>
      <family val="2"/>
      <charset val="238"/>
    </font>
    <font>
      <sz val="9"/>
      <name val="Arial"/>
      <family val="2"/>
    </font>
    <font>
      <b/>
      <sz val="14"/>
      <name val="Arial"/>
      <family val="2"/>
    </font>
    <font>
      <b/>
      <sz val="10"/>
      <name val="Arial"/>
      <family val="2"/>
      <charset val="238"/>
    </font>
    <font>
      <sz val="10"/>
      <name val="Arial"/>
      <family val="2"/>
      <charset val="238"/>
    </font>
    <font>
      <b/>
      <sz val="10"/>
      <name val="Arial"/>
      <family val="2"/>
    </font>
    <font>
      <b/>
      <sz val="9"/>
      <name val="Arial"/>
      <family val="2"/>
    </font>
    <font>
      <u/>
      <sz val="10"/>
      <color indexed="12"/>
      <name val="Arial"/>
      <family val="2"/>
    </font>
    <font>
      <sz val="10"/>
      <name val="Tahoma"/>
      <family val="2"/>
      <charset val="238"/>
    </font>
    <font>
      <b/>
      <sz val="16"/>
      <name val="Tahoma"/>
      <family val="2"/>
    </font>
    <font>
      <sz val="9"/>
      <color theme="1"/>
      <name val="Arial"/>
      <family val="2"/>
    </font>
    <font>
      <b/>
      <sz val="9"/>
      <color theme="1"/>
      <name val="Arial"/>
      <family val="2"/>
    </font>
    <font>
      <sz val="10"/>
      <name val="Times New Roman"/>
      <family val="1"/>
    </font>
    <font>
      <sz val="8"/>
      <color rgb="FF000000"/>
      <name val="Segoe UI"/>
      <family val="2"/>
    </font>
    <font>
      <sz val="12"/>
      <name val="Tahoma"/>
      <family val="2"/>
    </font>
    <font>
      <b/>
      <sz val="20"/>
      <name val="Tahoma"/>
      <family val="2"/>
    </font>
    <font>
      <sz val="16"/>
      <color theme="0"/>
      <name val="Tahoma"/>
      <family val="2"/>
    </font>
    <font>
      <sz val="11"/>
      <name val="Tahoma"/>
      <family val="2"/>
    </font>
    <font>
      <sz val="12"/>
      <color theme="1"/>
      <name val="Tahoma"/>
      <family val="2"/>
    </font>
    <font>
      <sz val="8"/>
      <name val="Tahoma"/>
      <family val="2"/>
    </font>
    <font>
      <sz val="12"/>
      <color theme="0"/>
      <name val="Tahoma"/>
      <family val="2"/>
    </font>
    <font>
      <u/>
      <sz val="10"/>
      <color theme="10"/>
      <name val="Times New Roman"/>
      <family val="1"/>
    </font>
    <font>
      <b/>
      <sz val="8"/>
      <color indexed="10"/>
      <name val="Arial"/>
      <family val="2"/>
    </font>
    <font>
      <b/>
      <sz val="16"/>
      <color indexed="8"/>
      <name val="Tahoma"/>
      <family val="2"/>
    </font>
    <font>
      <b/>
      <sz val="16"/>
      <name val="Arial"/>
      <family val="2"/>
      <charset val="238"/>
    </font>
    <font>
      <b/>
      <sz val="11"/>
      <name val="Arial"/>
      <family val="2"/>
    </font>
    <font>
      <sz val="8"/>
      <name val="Arial"/>
      <family val="2"/>
    </font>
    <font>
      <b/>
      <sz val="8"/>
      <name val="Arial"/>
      <family val="2"/>
    </font>
    <font>
      <sz val="10"/>
      <color rgb="FFFF0000"/>
      <name val="Arial"/>
      <family val="2"/>
    </font>
    <font>
      <b/>
      <sz val="10"/>
      <color rgb="FFFF0000"/>
      <name val="Arial"/>
      <family val="2"/>
    </font>
    <font>
      <b/>
      <sz val="11"/>
      <color indexed="10"/>
      <name val="Arial"/>
      <family val="2"/>
    </font>
    <font>
      <b/>
      <sz val="10"/>
      <color indexed="10"/>
      <name val="Arial"/>
      <family val="2"/>
    </font>
    <font>
      <sz val="8"/>
      <color rgb="FF000000"/>
      <name val="Tahoma"/>
      <family val="2"/>
    </font>
    <font>
      <sz val="8"/>
      <color indexed="9"/>
      <name val="Arial"/>
      <family val="2"/>
    </font>
    <font>
      <i/>
      <sz val="8"/>
      <name val="Courier New"/>
      <family val="3"/>
    </font>
    <font>
      <i/>
      <sz val="9"/>
      <name val="Arial"/>
      <family val="2"/>
    </font>
    <font>
      <sz val="7"/>
      <name val="Arial"/>
      <family val="2"/>
    </font>
    <font>
      <b/>
      <sz val="9"/>
      <color rgb="FFFF0000"/>
      <name val="Arial"/>
      <family val="2"/>
    </font>
    <font>
      <sz val="8"/>
      <color rgb="FF0000FF"/>
      <name val="Arial"/>
      <family val="2"/>
    </font>
    <font>
      <b/>
      <sz val="9"/>
      <color rgb="FF0000FF"/>
      <name val="Arial"/>
      <family val="2"/>
    </font>
    <font>
      <i/>
      <sz val="8"/>
      <name val="Arial"/>
      <family val="2"/>
    </font>
    <font>
      <sz val="10"/>
      <color theme="1"/>
      <name val="Calibri"/>
      <family val="2"/>
      <scheme val="minor"/>
    </font>
    <font>
      <b/>
      <sz val="14"/>
      <color theme="1"/>
      <name val="Arial"/>
      <family val="2"/>
    </font>
    <font>
      <b/>
      <sz val="12"/>
      <name val="Arial"/>
      <family val="2"/>
    </font>
    <font>
      <b/>
      <sz val="12"/>
      <color theme="1"/>
      <name val="Calibri"/>
      <family val="2"/>
      <scheme val="minor"/>
    </font>
    <font>
      <b/>
      <sz val="11"/>
      <color theme="1"/>
      <name val="Calibri"/>
      <family val="2"/>
      <scheme val="minor"/>
    </font>
    <font>
      <sz val="8"/>
      <color theme="1"/>
      <name val="Calibri"/>
      <family val="2"/>
      <scheme val="minor"/>
    </font>
    <font>
      <sz val="8"/>
      <name val="Calibri"/>
      <family val="2"/>
      <scheme val="minor"/>
    </font>
    <font>
      <sz val="8"/>
      <color theme="1"/>
      <name val="Arial"/>
      <family val="2"/>
    </font>
    <font>
      <b/>
      <sz val="8"/>
      <color theme="1"/>
      <name val="Arial"/>
      <family val="2"/>
    </font>
    <font>
      <b/>
      <sz val="10"/>
      <color theme="4" tint="0.79998168889431442"/>
      <name val="Tahoma"/>
      <family val="2"/>
    </font>
    <font>
      <sz val="10"/>
      <color theme="0" tint="-0.14999847407452621"/>
      <name val="Arial"/>
      <family val="2"/>
    </font>
    <font>
      <b/>
      <i/>
      <sz val="10"/>
      <color theme="1"/>
      <name val="Arial"/>
      <family val="2"/>
    </font>
    <font>
      <sz val="10"/>
      <color rgb="FF000000"/>
      <name val="Arial"/>
      <family val="2"/>
    </font>
    <font>
      <sz val="8"/>
      <color rgb="FF000000"/>
      <name val="Arial"/>
      <family val="2"/>
    </font>
    <font>
      <b/>
      <sz val="10"/>
      <color theme="0"/>
      <name val="Arial"/>
      <family val="2"/>
    </font>
    <font>
      <sz val="10"/>
      <color theme="4" tint="0.59999389629810485"/>
      <name val="Arial"/>
      <family val="2"/>
    </font>
    <font>
      <u/>
      <sz val="11"/>
      <color theme="10"/>
      <name val="Calibri"/>
      <family val="2"/>
      <scheme val="minor"/>
    </font>
    <font>
      <sz val="11"/>
      <color theme="0"/>
      <name val="Calibri"/>
      <family val="2"/>
      <scheme val="minor"/>
    </font>
    <font>
      <b/>
      <sz val="16"/>
      <color rgb="FF0000FF"/>
      <name val="Calibri"/>
      <family val="2"/>
      <scheme val="minor"/>
    </font>
    <font>
      <b/>
      <sz val="11"/>
      <color rgb="FF0000FF"/>
      <name val="Calibri"/>
      <family val="2"/>
      <scheme val="minor"/>
    </font>
    <font>
      <sz val="9"/>
      <color theme="1"/>
      <name val="Calibri"/>
      <family val="2"/>
      <scheme val="minor"/>
    </font>
    <font>
      <b/>
      <sz val="9"/>
      <color theme="1"/>
      <name val="Calibri"/>
      <family val="2"/>
      <scheme val="minor"/>
    </font>
    <font>
      <sz val="9"/>
      <name val="Calibri"/>
      <family val="2"/>
      <scheme val="minor"/>
    </font>
    <font>
      <b/>
      <sz val="9"/>
      <name val="Calibri"/>
      <family val="2"/>
      <scheme val="minor"/>
    </font>
    <font>
      <b/>
      <i/>
      <sz val="11"/>
      <color theme="1"/>
      <name val="Calibri"/>
      <family val="2"/>
      <scheme val="minor"/>
    </font>
    <font>
      <i/>
      <sz val="9"/>
      <color theme="1"/>
      <name val="Calibri"/>
      <family val="2"/>
      <scheme val="minor"/>
    </font>
    <font>
      <sz val="9"/>
      <color theme="0" tint="-0.249977111117893"/>
      <name val="Calibri"/>
      <family val="2"/>
      <scheme val="minor"/>
    </font>
    <font>
      <sz val="11"/>
      <name val="Calibri"/>
      <family val="2"/>
      <scheme val="minor"/>
    </font>
    <font>
      <b/>
      <sz val="8"/>
      <color theme="1"/>
      <name val="Calibri"/>
      <family val="2"/>
      <scheme val="minor"/>
    </font>
    <font>
      <sz val="10"/>
      <color theme="0"/>
      <name val="Arial"/>
      <family val="2"/>
    </font>
    <font>
      <sz val="11"/>
      <color theme="4" tint="0.59999389629810485"/>
      <name val="Calibri"/>
      <family val="2"/>
      <scheme val="minor"/>
    </font>
    <font>
      <b/>
      <sz val="8"/>
      <color theme="0"/>
      <name val="Arial"/>
      <family val="2"/>
    </font>
    <font>
      <b/>
      <sz val="14"/>
      <color theme="1"/>
      <name val="Calibri"/>
      <family val="2"/>
      <scheme val="minor"/>
    </font>
    <font>
      <b/>
      <sz val="18"/>
      <color theme="1"/>
      <name val="Calibri"/>
      <family val="2"/>
      <scheme val="minor"/>
    </font>
    <font>
      <b/>
      <i/>
      <sz val="11"/>
      <color theme="0"/>
      <name val="Calibri"/>
      <family val="2"/>
      <scheme val="minor"/>
    </font>
    <font>
      <b/>
      <sz val="18"/>
      <name val="Tahoma"/>
      <family val="2"/>
    </font>
    <font>
      <b/>
      <sz val="11"/>
      <color theme="1"/>
      <name val="Arial"/>
      <family val="2"/>
    </font>
    <font>
      <sz val="11"/>
      <color theme="1"/>
      <name val="Arial"/>
      <family val="2"/>
    </font>
    <font>
      <u/>
      <sz val="11"/>
      <color theme="10"/>
      <name val="Arial"/>
      <family val="2"/>
    </font>
    <font>
      <u/>
      <sz val="8"/>
      <color theme="10"/>
      <name val="Arial"/>
      <family val="2"/>
    </font>
    <font>
      <u/>
      <sz val="9"/>
      <color theme="10"/>
      <name val="Arial"/>
      <family val="2"/>
    </font>
    <font>
      <sz val="8"/>
      <color theme="0"/>
      <name val="Arial"/>
      <family val="2"/>
    </font>
  </fonts>
  <fills count="26">
    <fill>
      <patternFill patternType="none"/>
    </fill>
    <fill>
      <patternFill patternType="gray125"/>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99"/>
        <bgColor indexed="64"/>
      </patternFill>
    </fill>
    <fill>
      <patternFill patternType="solid">
        <fgColor indexed="47"/>
        <bgColor indexed="64"/>
      </patternFill>
    </fill>
    <fill>
      <patternFill patternType="solid">
        <fgColor rgb="FFDBE5F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rgb="FF92D05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FFFFCC"/>
        <bgColor indexed="64"/>
      </patternFill>
    </fill>
    <fill>
      <patternFill patternType="solid">
        <fgColor theme="8" tint="0.59999389629810485"/>
        <bgColor indexed="64"/>
      </patternFill>
    </fill>
    <fill>
      <patternFill patternType="solid">
        <fgColor rgb="FF00B0F0"/>
        <bgColor indexed="64"/>
      </patternFill>
    </fill>
    <fill>
      <patternFill patternType="solid">
        <fgColor theme="5" tint="0.59996337778862885"/>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top style="medium">
        <color indexed="10"/>
      </top>
      <bottom/>
      <diagonal/>
    </border>
    <border>
      <left/>
      <right/>
      <top style="medium">
        <color indexed="10"/>
      </top>
      <bottom/>
      <diagonal/>
    </border>
    <border>
      <left/>
      <right style="medium">
        <color indexed="64"/>
      </right>
      <top style="medium">
        <color indexed="10"/>
      </top>
      <bottom/>
      <diagonal/>
    </border>
    <border>
      <left/>
      <right style="medium">
        <color indexed="10"/>
      </right>
      <top style="medium">
        <color indexed="10"/>
      </top>
      <bottom/>
      <diagonal/>
    </border>
    <border>
      <left style="medium">
        <color indexed="64"/>
      </left>
      <right style="thin">
        <color indexed="64"/>
      </right>
      <top/>
      <bottom/>
      <diagonal/>
    </border>
    <border>
      <left/>
      <right style="medium">
        <color indexed="10"/>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10"/>
      </bottom>
      <diagonal/>
    </border>
    <border>
      <left/>
      <right/>
      <top/>
      <bottom style="medium">
        <color indexed="10"/>
      </bottom>
      <diagonal/>
    </border>
    <border>
      <left/>
      <right style="medium">
        <color indexed="64"/>
      </right>
      <top/>
      <bottom style="medium">
        <color indexed="10"/>
      </bottom>
      <diagonal/>
    </border>
    <border>
      <left/>
      <right style="medium">
        <color indexed="10"/>
      </right>
      <top/>
      <bottom style="medium">
        <color indexed="10"/>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right/>
      <top/>
      <bottom style="dashed">
        <color auto="1"/>
      </bottom>
      <diagonal/>
    </border>
    <border>
      <left/>
      <right/>
      <top style="dashed">
        <color auto="1"/>
      </top>
      <bottom style="dashed">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14">
    <xf numFmtId="0" fontId="0" fillId="0" borderId="0"/>
    <xf numFmtId="0" fontId="6" fillId="0" borderId="0"/>
    <xf numFmtId="0" fontId="1" fillId="0" borderId="0"/>
    <xf numFmtId="0" fontId="1" fillId="0" borderId="0"/>
    <xf numFmtId="0" fontId="17" fillId="0" borderId="0" applyNumberFormat="0" applyFill="0" applyBorder="0" applyAlignment="0" applyProtection="0">
      <alignment vertical="top"/>
      <protection locked="0"/>
    </xf>
    <xf numFmtId="0" fontId="18" fillId="0" borderId="0"/>
    <xf numFmtId="0" fontId="22" fillId="0" borderId="0"/>
    <xf numFmtId="0" fontId="31" fillId="0" borderId="0" applyNumberFormat="0" applyFill="0" applyBorder="0" applyAlignment="0" applyProtection="0">
      <alignment vertical="top"/>
      <protection locked="0"/>
    </xf>
    <xf numFmtId="0" fontId="1" fillId="0" borderId="0"/>
    <xf numFmtId="0" fontId="6" fillId="0" borderId="0"/>
    <xf numFmtId="0" fontId="22" fillId="0" borderId="0"/>
    <xf numFmtId="0" fontId="67" fillId="0" borderId="0" applyNumberFormat="0" applyFill="0" applyBorder="0" applyAlignment="0" applyProtection="0"/>
    <xf numFmtId="0" fontId="1" fillId="0" borderId="0"/>
    <xf numFmtId="0" fontId="17" fillId="0" borderId="0" applyNumberFormat="0" applyFill="0" applyBorder="0" applyAlignment="0" applyProtection="0">
      <alignment vertical="top"/>
      <protection locked="0"/>
    </xf>
  </cellStyleXfs>
  <cellXfs count="985">
    <xf numFmtId="0" fontId="0" fillId="0" borderId="0" xfId="0"/>
    <xf numFmtId="0" fontId="1" fillId="0" borderId="27" xfId="2" applyBorder="1"/>
    <xf numFmtId="0" fontId="1" fillId="0" borderId="28" xfId="2" applyBorder="1"/>
    <xf numFmtId="0" fontId="1" fillId="0" borderId="29" xfId="2" applyBorder="1"/>
    <xf numFmtId="0" fontId="1" fillId="0" borderId="0" xfId="2"/>
    <xf numFmtId="0" fontId="1" fillId="0" borderId="30" xfId="2" applyBorder="1"/>
    <xf numFmtId="0" fontId="1" fillId="3" borderId="0" xfId="2" applyFill="1"/>
    <xf numFmtId="0" fontId="1" fillId="0" borderId="31" xfId="2" applyBorder="1"/>
    <xf numFmtId="0" fontId="1" fillId="2" borderId="27" xfId="2" applyFill="1" applyBorder="1"/>
    <xf numFmtId="0" fontId="1" fillId="2" borderId="28" xfId="2" applyFill="1" applyBorder="1"/>
    <xf numFmtId="0" fontId="1" fillId="2" borderId="29" xfId="2" applyFill="1" applyBorder="1"/>
    <xf numFmtId="0" fontId="1" fillId="2" borderId="30" xfId="2" applyFill="1" applyBorder="1"/>
    <xf numFmtId="0" fontId="1" fillId="2" borderId="31" xfId="2" applyFill="1" applyBorder="1"/>
    <xf numFmtId="0" fontId="1" fillId="2" borderId="32" xfId="2" applyFill="1" applyBorder="1"/>
    <xf numFmtId="0" fontId="1" fillId="2" borderId="21" xfId="2" applyFill="1" applyBorder="1"/>
    <xf numFmtId="0" fontId="1" fillId="2" borderId="33" xfId="2" applyFill="1" applyBorder="1"/>
    <xf numFmtId="0" fontId="1" fillId="2" borderId="0" xfId="2" applyFill="1"/>
    <xf numFmtId="0" fontId="13" fillId="2" borderId="0" xfId="2" applyFont="1" applyFill="1" applyAlignment="1">
      <alignment wrapText="1"/>
    </xf>
    <xf numFmtId="0" fontId="1" fillId="2" borderId="0" xfId="2" applyFill="1" applyAlignment="1">
      <alignment horizontal="center" wrapText="1"/>
    </xf>
    <xf numFmtId="0" fontId="1" fillId="0" borderId="32" xfId="2" applyBorder="1"/>
    <xf numFmtId="0" fontId="1" fillId="0" borderId="21" xfId="2" applyBorder="1"/>
    <xf numFmtId="0" fontId="1" fillId="0" borderId="33" xfId="2" applyBorder="1"/>
    <xf numFmtId="14" fontId="26" fillId="4" borderId="0" xfId="6" applyNumberFormat="1" applyFont="1" applyFill="1" applyAlignment="1">
      <alignment horizontal="left" vertical="center"/>
    </xf>
    <xf numFmtId="0" fontId="8" fillId="4" borderId="0" xfId="6" applyFont="1" applyFill="1"/>
    <xf numFmtId="0" fontId="8" fillId="4" borderId="0" xfId="6" applyFont="1" applyFill="1" applyAlignment="1">
      <alignment vertical="center"/>
    </xf>
    <xf numFmtId="0" fontId="8" fillId="4" borderId="0" xfId="6" applyFont="1" applyFill="1" applyAlignment="1">
      <alignment horizontal="left" vertical="center" wrapText="1"/>
    </xf>
    <xf numFmtId="0" fontId="24" fillId="4" borderId="0" xfId="6" applyFont="1" applyFill="1" applyAlignment="1">
      <alignment horizontal="left" vertical="center"/>
    </xf>
    <xf numFmtId="0" fontId="8" fillId="4" borderId="0" xfId="6" applyFont="1" applyFill="1" applyAlignment="1">
      <alignment horizontal="left" vertical="top" wrapText="1"/>
    </xf>
    <xf numFmtId="0" fontId="29" fillId="4" borderId="0" xfId="6" applyFont="1" applyFill="1" applyAlignment="1">
      <alignment vertical="top"/>
    </xf>
    <xf numFmtId="14" fontId="24" fillId="6" borderId="31" xfId="6" applyNumberFormat="1" applyFont="1" applyFill="1" applyBorder="1" applyAlignment="1">
      <alignment horizontal="left" vertical="center" wrapText="1"/>
    </xf>
    <xf numFmtId="14" fontId="24" fillId="4" borderId="32" xfId="6" applyNumberFormat="1" applyFont="1" applyFill="1" applyBorder="1" applyAlignment="1">
      <alignment horizontal="left" vertical="center"/>
    </xf>
    <xf numFmtId="14" fontId="24" fillId="4" borderId="33" xfId="6" applyNumberFormat="1" applyFont="1" applyFill="1" applyBorder="1" applyAlignment="1">
      <alignment horizontal="left" vertical="center" wrapText="1"/>
    </xf>
    <xf numFmtId="0" fontId="8" fillId="4" borderId="0" xfId="6" applyFont="1" applyFill="1" applyAlignment="1">
      <alignment vertical="top"/>
    </xf>
    <xf numFmtId="0" fontId="8" fillId="4" borderId="0" xfId="6" applyFont="1" applyFill="1" applyAlignment="1">
      <alignment vertical="top" wrapText="1"/>
    </xf>
    <xf numFmtId="0" fontId="8" fillId="4" borderId="0" xfId="6" applyFont="1" applyFill="1" applyAlignment="1">
      <alignment wrapText="1"/>
    </xf>
    <xf numFmtId="14" fontId="24" fillId="4" borderId="0" xfId="6" applyNumberFormat="1" applyFont="1" applyFill="1" applyAlignment="1">
      <alignment horizontal="left" vertical="center"/>
    </xf>
    <xf numFmtId="14" fontId="24" fillId="4" borderId="0" xfId="6" applyNumberFormat="1" applyFont="1" applyFill="1" applyAlignment="1">
      <alignment horizontal="left" vertical="center" wrapText="1"/>
    </xf>
    <xf numFmtId="0" fontId="32" fillId="0" borderId="0" xfId="8" applyFont="1" applyAlignment="1">
      <alignment horizontal="center" vertical="center"/>
    </xf>
    <xf numFmtId="0" fontId="22" fillId="0" borderId="0" xfId="6" applyAlignment="1">
      <alignment vertical="center"/>
    </xf>
    <xf numFmtId="0" fontId="1" fillId="0" borderId="0" xfId="6" applyFont="1" applyAlignment="1">
      <alignment vertical="center"/>
    </xf>
    <xf numFmtId="0" fontId="1" fillId="0" borderId="0" xfId="8" applyAlignment="1">
      <alignment vertical="center"/>
    </xf>
    <xf numFmtId="0" fontId="36" fillId="0" borderId="0" xfId="8" applyFont="1" applyAlignment="1">
      <alignment vertical="center"/>
    </xf>
    <xf numFmtId="0" fontId="6" fillId="0" borderId="0" xfId="1" applyAlignment="1">
      <alignment vertical="center"/>
    </xf>
    <xf numFmtId="0" fontId="32" fillId="0" borderId="0" xfId="8" applyFont="1" applyAlignment="1" applyProtection="1">
      <alignment horizontal="center" vertical="center"/>
      <protection locked="0"/>
    </xf>
    <xf numFmtId="0" fontId="22" fillId="0" borderId="0" xfId="6" applyAlignment="1" applyProtection="1">
      <alignment vertical="center"/>
      <protection locked="0"/>
    </xf>
    <xf numFmtId="0" fontId="1" fillId="0" borderId="27" xfId="6" applyFont="1" applyBorder="1" applyAlignment="1" applyProtection="1">
      <alignment horizontal="center" vertical="center" wrapText="1"/>
      <protection locked="0"/>
    </xf>
    <xf numFmtId="0" fontId="1" fillId="0" borderId="28" xfId="6" applyFont="1" applyBorder="1" applyAlignment="1" applyProtection="1">
      <alignment horizontal="center" vertical="center" wrapText="1"/>
      <protection locked="0"/>
    </xf>
    <xf numFmtId="0" fontId="1" fillId="0" borderId="43" xfId="6" applyFont="1" applyBorder="1" applyAlignment="1" applyProtection="1">
      <alignment horizontal="center" vertical="center" wrapText="1"/>
      <protection locked="0"/>
    </xf>
    <xf numFmtId="0" fontId="1" fillId="10" borderId="13" xfId="6" applyFont="1" applyFill="1" applyBorder="1" applyAlignment="1" applyProtection="1">
      <alignment horizontal="center" wrapText="1"/>
      <protection locked="0"/>
    </xf>
    <xf numFmtId="0" fontId="15" fillId="0" borderId="44" xfId="6" applyFont="1" applyBorder="1" applyAlignment="1" applyProtection="1">
      <alignment horizontal="left" vertical="center"/>
      <protection locked="0"/>
    </xf>
    <xf numFmtId="0" fontId="15" fillId="0" borderId="45" xfId="6" applyFont="1" applyBorder="1" applyAlignment="1" applyProtection="1">
      <alignment horizontal="left" vertical="center"/>
      <protection locked="0"/>
    </xf>
    <xf numFmtId="0" fontId="1" fillId="0" borderId="45" xfId="6" applyFont="1" applyBorder="1" applyAlignment="1" applyProtection="1">
      <alignment horizontal="left" vertical="center" wrapText="1"/>
      <protection locked="0"/>
    </xf>
    <xf numFmtId="0" fontId="1" fillId="0" borderId="46" xfId="6" applyFont="1" applyBorder="1" applyAlignment="1" applyProtection="1">
      <alignment horizontal="left" vertical="center" wrapText="1"/>
      <protection locked="0"/>
    </xf>
    <xf numFmtId="0" fontId="1" fillId="0" borderId="47" xfId="6" applyFont="1" applyBorder="1" applyAlignment="1" applyProtection="1">
      <alignment horizontal="left" vertical="center" wrapText="1"/>
      <protection locked="0"/>
    </xf>
    <xf numFmtId="0" fontId="1" fillId="0" borderId="48" xfId="6" applyFont="1" applyBorder="1" applyAlignment="1" applyProtection="1">
      <alignment vertical="center" wrapText="1"/>
      <protection locked="0"/>
    </xf>
    <xf numFmtId="0" fontId="1" fillId="0" borderId="0" xfId="6" applyFont="1" applyAlignment="1" applyProtection="1">
      <alignment horizontal="left" vertical="center" wrapText="1"/>
      <protection locked="0"/>
    </xf>
    <xf numFmtId="0" fontId="1" fillId="0" borderId="31" xfId="6" applyFont="1" applyBorder="1" applyAlignment="1" applyProtection="1">
      <alignment horizontal="left" vertical="center" wrapText="1"/>
      <protection locked="0"/>
    </xf>
    <xf numFmtId="0" fontId="1" fillId="0" borderId="49" xfId="6" applyFont="1" applyBorder="1" applyAlignment="1" applyProtection="1">
      <alignment horizontal="left" vertical="center" wrapText="1"/>
      <protection locked="0"/>
    </xf>
    <xf numFmtId="0" fontId="36" fillId="0" borderId="48" xfId="6" applyFont="1" applyBorder="1" applyAlignment="1" applyProtection="1">
      <alignment horizontal="center" vertical="center"/>
      <protection locked="0"/>
    </xf>
    <xf numFmtId="0" fontId="37" fillId="0" borderId="1" xfId="6" applyFont="1" applyBorder="1" applyAlignment="1" applyProtection="1">
      <alignment horizontal="center" vertical="center"/>
      <protection locked="0"/>
    </xf>
    <xf numFmtId="0" fontId="15" fillId="0" borderId="30" xfId="6" applyFont="1" applyBorder="1" applyAlignment="1" applyProtection="1">
      <alignment horizontal="left" vertical="center"/>
      <protection locked="0"/>
    </xf>
    <xf numFmtId="0" fontId="15" fillId="0" borderId="0" xfId="6" applyFont="1" applyAlignment="1" applyProtection="1">
      <alignment horizontal="left" vertical="center"/>
      <protection locked="0"/>
    </xf>
    <xf numFmtId="0" fontId="38" fillId="0" borderId="0" xfId="6" applyFont="1" applyAlignment="1" applyProtection="1">
      <alignment vertical="center" wrapText="1"/>
      <protection locked="0"/>
    </xf>
    <xf numFmtId="0" fontId="15" fillId="0" borderId="0" xfId="6" applyFont="1" applyAlignment="1" applyProtection="1">
      <alignment horizontal="left" vertical="center" wrapText="1"/>
      <protection locked="0"/>
    </xf>
    <xf numFmtId="0" fontId="39" fillId="0" borderId="0" xfId="6" applyFont="1" applyAlignment="1" applyProtection="1">
      <alignment horizontal="left" vertical="center" wrapText="1"/>
      <protection locked="0"/>
    </xf>
    <xf numFmtId="0" fontId="15" fillId="0" borderId="30" xfId="6" applyFont="1" applyBorder="1" applyAlignment="1" applyProtection="1">
      <alignment vertical="center"/>
      <protection locked="0"/>
    </xf>
    <xf numFmtId="0" fontId="15" fillId="0" borderId="0" xfId="6" applyFont="1" applyAlignment="1" applyProtection="1">
      <alignment vertical="center"/>
      <protection locked="0"/>
    </xf>
    <xf numFmtId="0" fontId="1" fillId="0" borderId="26" xfId="6" applyFont="1" applyBorder="1" applyAlignment="1" applyProtection="1">
      <alignment vertical="center"/>
      <protection locked="0"/>
    </xf>
    <xf numFmtId="0" fontId="1" fillId="0" borderId="7" xfId="6" applyFont="1" applyBorder="1" applyAlignment="1" applyProtection="1">
      <alignment vertical="center"/>
      <protection locked="0"/>
    </xf>
    <xf numFmtId="0" fontId="1" fillId="0" borderId="7" xfId="6" applyFont="1" applyBorder="1" applyAlignment="1" applyProtection="1">
      <alignment horizontal="left" vertical="center" wrapText="1"/>
      <protection locked="0"/>
    </xf>
    <xf numFmtId="0" fontId="1" fillId="0" borderId="50" xfId="6" applyFont="1" applyBorder="1" applyAlignment="1" applyProtection="1">
      <alignment horizontal="center" vertical="center" wrapText="1"/>
      <protection locked="0"/>
    </xf>
    <xf numFmtId="0" fontId="1" fillId="0" borderId="18" xfId="6" applyFont="1" applyBorder="1" applyAlignment="1" applyProtection="1">
      <alignment horizontal="center" vertical="center" wrapText="1"/>
      <protection locked="0"/>
    </xf>
    <xf numFmtId="0" fontId="1" fillId="0" borderId="9" xfId="6" applyFont="1" applyBorder="1" applyAlignment="1" applyProtection="1">
      <alignment horizontal="center" vertical="center" wrapText="1"/>
      <protection locked="0"/>
    </xf>
    <xf numFmtId="9" fontId="1" fillId="0" borderId="9" xfId="6" applyNumberFormat="1" applyFont="1" applyBorder="1" applyAlignment="1" applyProtection="1">
      <alignment horizontal="center" vertical="center" wrapText="1"/>
      <protection locked="0"/>
    </xf>
    <xf numFmtId="0" fontId="1" fillId="0" borderId="6" xfId="6" applyFont="1" applyBorder="1" applyAlignment="1" applyProtection="1">
      <alignment horizontal="center" vertical="center" wrapText="1"/>
      <protection locked="0"/>
    </xf>
    <xf numFmtId="0" fontId="1" fillId="0" borderId="2" xfId="6" applyFont="1" applyBorder="1" applyAlignment="1" applyProtection="1">
      <alignment horizontal="center" vertical="center" wrapText="1"/>
      <protection locked="0"/>
    </xf>
    <xf numFmtId="0" fontId="1" fillId="0" borderId="51" xfId="6" applyFont="1" applyBorder="1" applyAlignment="1" applyProtection="1">
      <alignment horizontal="left" vertical="center" wrapText="1"/>
      <protection locked="0"/>
    </xf>
    <xf numFmtId="0" fontId="1" fillId="0" borderId="4" xfId="6" applyFont="1" applyBorder="1" applyAlignment="1" applyProtection="1">
      <alignment horizontal="center" vertical="center" wrapText="1"/>
      <protection locked="0"/>
    </xf>
    <xf numFmtId="0" fontId="1" fillId="0" borderId="1" xfId="6" applyFont="1" applyBorder="1" applyAlignment="1" applyProtection="1">
      <alignment horizontal="center" vertical="center" wrapText="1"/>
      <protection locked="0"/>
    </xf>
    <xf numFmtId="9" fontId="1" fillId="0" borderId="1" xfId="6" applyNumberFormat="1" applyFont="1" applyBorder="1" applyAlignment="1" applyProtection="1">
      <alignment horizontal="center" vertical="center" wrapText="1"/>
      <protection locked="0"/>
    </xf>
    <xf numFmtId="9" fontId="38" fillId="0" borderId="1" xfId="6" applyNumberFormat="1" applyFont="1" applyBorder="1" applyAlignment="1" applyProtection="1">
      <alignment horizontal="center" vertical="center" wrapText="1"/>
      <protection locked="0"/>
    </xf>
    <xf numFmtId="165" fontId="1" fillId="0" borderId="1" xfId="6" applyNumberFormat="1" applyFont="1" applyBorder="1" applyAlignment="1" applyProtection="1">
      <alignment horizontal="center" vertical="center" wrapText="1"/>
      <protection locked="0"/>
    </xf>
    <xf numFmtId="0" fontId="1" fillId="0" borderId="51" xfId="6" applyFont="1" applyBorder="1" applyAlignment="1" applyProtection="1">
      <alignment horizontal="center" vertical="center" wrapText="1"/>
      <protection locked="0"/>
    </xf>
    <xf numFmtId="0" fontId="38" fillId="0" borderId="51" xfId="6" applyFont="1" applyBorder="1" applyAlignment="1" applyProtection="1">
      <alignment horizontal="left" vertical="center" wrapText="1"/>
      <protection locked="0"/>
    </xf>
    <xf numFmtId="0" fontId="1" fillId="0" borderId="52" xfId="6" applyFont="1" applyBorder="1" applyAlignment="1" applyProtection="1">
      <alignment horizontal="left" vertical="center" wrapText="1"/>
      <protection locked="0"/>
    </xf>
    <xf numFmtId="0" fontId="1" fillId="0" borderId="53" xfId="6" applyFont="1" applyBorder="1" applyAlignment="1" applyProtection="1">
      <alignment horizontal="left" vertical="center" wrapText="1"/>
      <protection locked="0"/>
    </xf>
    <xf numFmtId="0" fontId="1" fillId="0" borderId="54" xfId="6" applyFont="1" applyBorder="1" applyAlignment="1" applyProtection="1">
      <alignment horizontal="left" vertical="center" wrapText="1"/>
      <protection locked="0"/>
    </xf>
    <xf numFmtId="0" fontId="1" fillId="0" borderId="55" xfId="6" applyFont="1" applyBorder="1" applyAlignment="1" applyProtection="1">
      <alignment horizontal="left" vertical="center" wrapText="1"/>
      <protection locked="0"/>
    </xf>
    <xf numFmtId="0" fontId="1" fillId="0" borderId="32" xfId="6" applyFont="1" applyBorder="1" applyAlignment="1" applyProtection="1">
      <alignment horizontal="center" vertical="center" wrapText="1"/>
      <protection locked="0"/>
    </xf>
    <xf numFmtId="0" fontId="1" fillId="0" borderId="21" xfId="6" applyFont="1" applyBorder="1" applyAlignment="1" applyProtection="1">
      <alignment horizontal="center" vertical="center" wrapText="1"/>
      <protection locked="0"/>
    </xf>
    <xf numFmtId="0" fontId="1" fillId="0" borderId="42" xfId="6" applyFont="1" applyBorder="1" applyAlignment="1" applyProtection="1">
      <alignment horizontal="center" vertical="center" wrapText="1"/>
      <protection locked="0"/>
    </xf>
    <xf numFmtId="0" fontId="22" fillId="0" borderId="31" xfId="6" applyBorder="1" applyAlignment="1" applyProtection="1">
      <alignment vertical="center"/>
      <protection locked="0"/>
    </xf>
    <xf numFmtId="0" fontId="40" fillId="0" borderId="0" xfId="1" applyFont="1" applyAlignment="1" applyProtection="1">
      <alignment horizontal="center" vertical="center"/>
      <protection locked="0"/>
    </xf>
    <xf numFmtId="0" fontId="41" fillId="0" borderId="0" xfId="8" applyFont="1" applyAlignment="1" applyProtection="1">
      <alignment horizontal="center" vertical="center"/>
      <protection locked="0"/>
    </xf>
    <xf numFmtId="0" fontId="1" fillId="0" borderId="0" xfId="6" applyFont="1" applyAlignment="1" applyProtection="1">
      <alignment vertical="center"/>
      <protection locked="0"/>
    </xf>
    <xf numFmtId="0" fontId="35" fillId="0" borderId="0" xfId="6" applyFont="1" applyAlignment="1" applyProtection="1">
      <alignment vertical="center"/>
      <protection locked="0"/>
    </xf>
    <xf numFmtId="0" fontId="6" fillId="0" borderId="0" xfId="6" applyFont="1" applyAlignment="1" applyProtection="1">
      <alignment vertical="center"/>
      <protection locked="0"/>
    </xf>
    <xf numFmtId="0" fontId="1" fillId="0" borderId="0" xfId="6" applyFont="1" applyAlignment="1" applyProtection="1">
      <alignment vertical="center" wrapText="1"/>
      <protection locked="0"/>
    </xf>
    <xf numFmtId="0" fontId="1" fillId="0" borderId="0" xfId="6" applyFont="1" applyAlignment="1" applyProtection="1">
      <alignment horizontal="center" vertical="center" wrapText="1"/>
      <protection locked="0"/>
    </xf>
    <xf numFmtId="0" fontId="1" fillId="0" borderId="56" xfId="6" applyFont="1" applyBorder="1" applyAlignment="1" applyProtection="1">
      <alignment horizontal="center" vertical="center" wrapText="1"/>
      <protection locked="0"/>
    </xf>
    <xf numFmtId="0" fontId="1" fillId="0" borderId="15" xfId="6" applyFont="1" applyBorder="1" applyAlignment="1" applyProtection="1">
      <alignment horizontal="center" vertical="center" wrapText="1"/>
      <protection locked="0"/>
    </xf>
    <xf numFmtId="0" fontId="1" fillId="0" borderId="16" xfId="6" applyFont="1" applyBorder="1" applyAlignment="1" applyProtection="1">
      <alignment horizontal="center" vertical="center" wrapText="1"/>
      <protection locked="0"/>
    </xf>
    <xf numFmtId="0" fontId="1" fillId="0" borderId="20" xfId="6" applyFont="1" applyBorder="1" applyAlignment="1" applyProtection="1">
      <alignment horizontal="center" vertical="center" wrapText="1"/>
      <protection locked="0"/>
    </xf>
    <xf numFmtId="9" fontId="1" fillId="0" borderId="20" xfId="6" applyNumberFormat="1" applyFont="1" applyBorder="1" applyAlignment="1" applyProtection="1">
      <alignment horizontal="center" vertical="center" wrapText="1"/>
      <protection locked="0"/>
    </xf>
    <xf numFmtId="0" fontId="1" fillId="10" borderId="15" xfId="6" applyFont="1" applyFill="1" applyBorder="1" applyAlignment="1" applyProtection="1">
      <alignment horizontal="center" wrapText="1"/>
      <protection locked="0"/>
    </xf>
    <xf numFmtId="0" fontId="1" fillId="10" borderId="20" xfId="6" applyFont="1" applyFill="1" applyBorder="1" applyAlignment="1" applyProtection="1">
      <alignment horizontal="center" wrapText="1"/>
      <protection locked="0"/>
    </xf>
    <xf numFmtId="165" fontId="1" fillId="0" borderId="15" xfId="6" applyNumberFormat="1" applyFont="1" applyBorder="1" applyAlignment="1" applyProtection="1">
      <alignment horizontal="center" vertical="center" wrapText="1"/>
      <protection locked="0"/>
    </xf>
    <xf numFmtId="0" fontId="1" fillId="10" borderId="16" xfId="6" applyFont="1" applyFill="1" applyBorder="1" applyAlignment="1" applyProtection="1">
      <alignment horizontal="center" wrapText="1"/>
      <protection locked="0"/>
    </xf>
    <xf numFmtId="0" fontId="37" fillId="0" borderId="35" xfId="0" applyFont="1" applyBorder="1"/>
    <xf numFmtId="0" fontId="36" fillId="0" borderId="0" xfId="0" applyFont="1"/>
    <xf numFmtId="0" fontId="36" fillId="0" borderId="34" xfId="0" applyFont="1" applyBorder="1"/>
    <xf numFmtId="0" fontId="36" fillId="0" borderId="35" xfId="0" applyFont="1" applyBorder="1"/>
    <xf numFmtId="0" fontId="36" fillId="0" borderId="7" xfId="0" applyFont="1" applyBorder="1"/>
    <xf numFmtId="0" fontId="46" fillId="0" borderId="35" xfId="0" applyFont="1" applyBorder="1"/>
    <xf numFmtId="0" fontId="36" fillId="0" borderId="18" xfId="0" applyFont="1" applyBorder="1"/>
    <xf numFmtId="0" fontId="36" fillId="0" borderId="0" xfId="0" applyFont="1" applyAlignment="1">
      <alignment horizontal="left"/>
    </xf>
    <xf numFmtId="0" fontId="36" fillId="0" borderId="0" xfId="0" applyFont="1" applyAlignment="1">
      <alignment horizontal="right"/>
    </xf>
    <xf numFmtId="0" fontId="0" fillId="0" borderId="22" xfId="0" applyBorder="1" applyAlignment="1" applyProtection="1">
      <alignment horizontal="center" vertical="center" wrapText="1"/>
      <protection locked="0"/>
    </xf>
    <xf numFmtId="0" fontId="8" fillId="0" borderId="0" xfId="5" applyFont="1" applyAlignment="1" applyProtection="1">
      <alignment horizontal="center" vertical="center"/>
    </xf>
    <xf numFmtId="0" fontId="36" fillId="0" borderId="30" xfId="3" applyFont="1" applyBorder="1" applyAlignment="1" applyProtection="1">
      <alignment vertical="center"/>
    </xf>
    <xf numFmtId="0" fontId="36" fillId="0" borderId="0" xfId="3" applyFont="1" applyBorder="1" applyAlignment="1" applyProtection="1">
      <alignment vertical="center"/>
    </xf>
    <xf numFmtId="0" fontId="43" fillId="0" borderId="0" xfId="3" applyFont="1" applyBorder="1" applyAlignment="1" applyProtection="1">
      <alignment vertical="center"/>
    </xf>
    <xf numFmtId="0" fontId="36" fillId="0" borderId="0" xfId="3" applyFont="1" applyBorder="1" applyAlignment="1" applyProtection="1">
      <alignment horizontal="right" vertical="center"/>
    </xf>
    <xf numFmtId="0" fontId="1" fillId="0" borderId="0" xfId="3" applyProtection="1"/>
    <xf numFmtId="0" fontId="11" fillId="0" borderId="30" xfId="3" applyFont="1" applyBorder="1" applyAlignment="1" applyProtection="1">
      <alignment vertical="center"/>
    </xf>
    <xf numFmtId="0" fontId="16" fillId="0" borderId="8" xfId="3" applyFont="1" applyBorder="1" applyAlignment="1" applyProtection="1">
      <alignment vertical="center"/>
    </xf>
    <xf numFmtId="0" fontId="11" fillId="0" borderId="10" xfId="3" applyFont="1" applyBorder="1" applyAlignment="1" applyProtection="1">
      <alignment vertical="center"/>
    </xf>
    <xf numFmtId="0" fontId="11" fillId="0" borderId="10" xfId="3" applyFont="1" applyBorder="1" applyProtection="1"/>
    <xf numFmtId="0" fontId="11" fillId="0" borderId="17" xfId="3" applyFont="1" applyBorder="1" applyAlignment="1" applyProtection="1">
      <alignment vertical="center"/>
    </xf>
    <xf numFmtId="0" fontId="11" fillId="0" borderId="0" xfId="3" applyFont="1" applyBorder="1" applyAlignment="1" applyProtection="1">
      <alignment vertical="center"/>
    </xf>
    <xf numFmtId="0" fontId="1" fillId="0" borderId="0" xfId="3" applyBorder="1" applyProtection="1"/>
    <xf numFmtId="0" fontId="11" fillId="0" borderId="31" xfId="3" applyFont="1" applyBorder="1" applyAlignment="1" applyProtection="1">
      <alignment vertical="center"/>
    </xf>
    <xf numFmtId="0" fontId="15" fillId="0" borderId="0" xfId="3" applyFont="1" applyBorder="1" applyAlignment="1" applyProtection="1">
      <alignment vertical="center"/>
    </xf>
    <xf numFmtId="0" fontId="45" fillId="0" borderId="10" xfId="3" applyFont="1" applyBorder="1" applyAlignment="1" applyProtection="1">
      <alignment vertical="center"/>
    </xf>
    <xf numFmtId="0" fontId="45" fillId="0" borderId="17" xfId="3" applyFont="1" applyBorder="1" applyAlignment="1" applyProtection="1">
      <alignment vertical="center"/>
    </xf>
    <xf numFmtId="0" fontId="16" fillId="0" borderId="0" xfId="3" applyFont="1" applyBorder="1" applyAlignment="1" applyProtection="1">
      <alignment vertical="center"/>
    </xf>
    <xf numFmtId="0" fontId="15" fillId="0" borderId="0" xfId="3" applyFont="1" applyBorder="1" applyAlignment="1" applyProtection="1">
      <alignment horizontal="left" vertical="center"/>
    </xf>
    <xf numFmtId="0" fontId="36" fillId="0" borderId="31" xfId="3" applyFont="1" applyBorder="1" applyAlignment="1" applyProtection="1">
      <alignment vertical="center"/>
    </xf>
    <xf numFmtId="0" fontId="36" fillId="0" borderId="7" xfId="3" applyFont="1" applyBorder="1" applyAlignment="1" applyProtection="1">
      <alignment vertical="center"/>
    </xf>
    <xf numFmtId="0" fontId="36" fillId="0" borderId="78" xfId="3" applyFont="1" applyBorder="1" applyAlignment="1" applyProtection="1">
      <alignment vertical="center"/>
    </xf>
    <xf numFmtId="0" fontId="36" fillId="13" borderId="62" xfId="3" applyFont="1" applyFill="1" applyBorder="1" applyAlignment="1" applyProtection="1">
      <alignment vertical="center"/>
    </xf>
    <xf numFmtId="0" fontId="36" fillId="13" borderId="10" xfId="3" applyFont="1" applyFill="1" applyBorder="1" applyAlignment="1" applyProtection="1">
      <alignment vertical="center"/>
    </xf>
    <xf numFmtId="0" fontId="16" fillId="13" borderId="10" xfId="3" applyFont="1" applyFill="1" applyBorder="1" applyAlignment="1" applyProtection="1">
      <alignment vertical="center"/>
    </xf>
    <xf numFmtId="0" fontId="36" fillId="13" borderId="10" xfId="3" applyFont="1" applyFill="1" applyBorder="1" applyAlignment="1" applyProtection="1">
      <alignment horizontal="right" vertical="center"/>
    </xf>
    <xf numFmtId="0" fontId="36" fillId="13" borderId="79" xfId="3" applyFont="1" applyFill="1" applyBorder="1" applyAlignment="1" applyProtection="1">
      <alignment vertical="center"/>
    </xf>
    <xf numFmtId="0" fontId="36" fillId="0" borderId="62" xfId="3" applyFont="1" applyBorder="1" applyAlignment="1" applyProtection="1">
      <alignment vertical="center"/>
    </xf>
    <xf numFmtId="0" fontId="36" fillId="0" borderId="10" xfId="3" applyFont="1" applyBorder="1" applyAlignment="1" applyProtection="1">
      <alignment horizontal="left" vertical="center"/>
    </xf>
    <xf numFmtId="0" fontId="36" fillId="0" borderId="10" xfId="3" applyFont="1" applyBorder="1" applyAlignment="1" applyProtection="1">
      <alignment vertical="center"/>
    </xf>
    <xf numFmtId="0" fontId="36" fillId="0" borderId="10" xfId="3" applyFont="1" applyBorder="1" applyAlignment="1" applyProtection="1">
      <alignment vertical="top"/>
    </xf>
    <xf numFmtId="0" fontId="16" fillId="0" borderId="10" xfId="3" applyFont="1" applyBorder="1" applyAlignment="1" applyProtection="1">
      <alignment horizontal="left" vertical="center"/>
    </xf>
    <xf numFmtId="0" fontId="16" fillId="0" borderId="10" xfId="3" applyFont="1" applyBorder="1" applyAlignment="1" applyProtection="1">
      <alignment horizontal="center" vertical="center"/>
    </xf>
    <xf numFmtId="0" fontId="16" fillId="0" borderId="17" xfId="3" applyFont="1" applyBorder="1" applyAlignment="1" applyProtection="1">
      <alignment horizontal="center" vertical="center"/>
    </xf>
    <xf numFmtId="0" fontId="36" fillId="0" borderId="10" xfId="3" applyFont="1" applyBorder="1" applyAlignment="1" applyProtection="1">
      <alignment horizontal="right" vertical="center"/>
    </xf>
    <xf numFmtId="0" fontId="36" fillId="0" borderId="79" xfId="3" applyFont="1" applyBorder="1" applyAlignment="1" applyProtection="1">
      <alignment vertical="center"/>
    </xf>
    <xf numFmtId="0" fontId="37" fillId="0" borderId="0" xfId="3" applyFont="1" applyBorder="1" applyAlignment="1" applyProtection="1">
      <alignment vertical="center"/>
    </xf>
    <xf numFmtId="0" fontId="37" fillId="0" borderId="34" xfId="3" applyFont="1" applyBorder="1" applyAlignment="1" applyProtection="1">
      <alignment horizontal="center" vertical="center"/>
    </xf>
    <xf numFmtId="0" fontId="36" fillId="0" borderId="0" xfId="3" applyFont="1" applyBorder="1" applyAlignment="1" applyProtection="1">
      <alignment horizontal="left" vertical="center"/>
    </xf>
    <xf numFmtId="0" fontId="36" fillId="0" borderId="0" xfId="3" applyFont="1" applyBorder="1" applyAlignment="1" applyProtection="1">
      <alignment vertical="top"/>
    </xf>
    <xf numFmtId="0" fontId="16" fillId="0" borderId="0" xfId="3" applyFont="1" applyBorder="1" applyAlignment="1" applyProtection="1">
      <alignment horizontal="left" vertical="center"/>
    </xf>
    <xf numFmtId="0" fontId="16" fillId="0" borderId="0" xfId="3" applyFont="1" applyBorder="1" applyAlignment="1" applyProtection="1">
      <alignment horizontal="center" vertical="center"/>
    </xf>
    <xf numFmtId="0" fontId="16" fillId="0" borderId="34" xfId="3" applyFont="1" applyBorder="1" applyAlignment="1" applyProtection="1">
      <alignment horizontal="center" vertical="center"/>
    </xf>
    <xf numFmtId="0" fontId="36" fillId="0" borderId="34" xfId="3" applyFont="1" applyBorder="1" applyAlignment="1" applyProtection="1">
      <alignment horizontal="center" vertical="center"/>
    </xf>
    <xf numFmtId="14" fontId="36" fillId="0" borderId="34" xfId="3" applyNumberFormat="1" applyFont="1" applyBorder="1" applyAlignment="1" applyProtection="1">
      <alignment horizontal="center" vertical="center"/>
    </xf>
    <xf numFmtId="14" fontId="36" fillId="0" borderId="31" xfId="3" applyNumberFormat="1" applyFont="1" applyBorder="1" applyAlignment="1" applyProtection="1">
      <alignment vertical="center" wrapText="1"/>
    </xf>
    <xf numFmtId="0" fontId="36" fillId="0" borderId="31" xfId="3" applyFont="1" applyBorder="1" applyAlignment="1" applyProtection="1">
      <alignment vertical="top"/>
    </xf>
    <xf numFmtId="0" fontId="36" fillId="0" borderId="26" xfId="3" applyFont="1" applyBorder="1" applyAlignment="1" applyProtection="1">
      <alignment vertical="center"/>
    </xf>
    <xf numFmtId="0" fontId="36" fillId="0" borderId="7" xfId="3" applyFont="1" applyBorder="1" applyAlignment="1" applyProtection="1">
      <alignment horizontal="left" vertical="center"/>
    </xf>
    <xf numFmtId="0" fontId="36" fillId="0" borderId="7" xfId="3" applyFont="1" applyBorder="1" applyAlignment="1" applyProtection="1">
      <alignment vertical="top"/>
    </xf>
    <xf numFmtId="0" fontId="36" fillId="0" borderId="7" xfId="3" applyFont="1" applyBorder="1" applyAlignment="1" applyProtection="1">
      <alignment horizontal="center" vertical="center"/>
    </xf>
    <xf numFmtId="0" fontId="36" fillId="0" borderId="18" xfId="3" applyFont="1" applyBorder="1" applyAlignment="1" applyProtection="1">
      <alignment horizontal="center" vertical="center"/>
    </xf>
    <xf numFmtId="0" fontId="36" fillId="0" borderId="78" xfId="3" applyFont="1" applyBorder="1" applyAlignment="1" applyProtection="1">
      <alignment vertical="top"/>
    </xf>
    <xf numFmtId="0" fontId="36" fillId="13" borderId="26" xfId="3" applyFont="1" applyFill="1" applyBorder="1" applyAlignment="1" applyProtection="1">
      <alignment vertical="center"/>
    </xf>
    <xf numFmtId="0" fontId="16" fillId="13" borderId="7" xfId="3" applyFont="1" applyFill="1" applyBorder="1" applyAlignment="1" applyProtection="1">
      <alignment vertical="center"/>
    </xf>
    <xf numFmtId="0" fontId="36" fillId="13" borderId="7" xfId="3" applyFont="1" applyFill="1" applyBorder="1" applyAlignment="1" applyProtection="1">
      <alignment vertical="center"/>
    </xf>
    <xf numFmtId="0" fontId="36" fillId="13" borderId="2" xfId="3" applyFont="1" applyFill="1" applyBorder="1" applyAlignment="1" applyProtection="1">
      <alignment vertical="center"/>
    </xf>
    <xf numFmtId="0" fontId="16" fillId="13" borderId="3" xfId="3" applyFont="1" applyFill="1" applyBorder="1" applyAlignment="1" applyProtection="1">
      <alignment vertical="center"/>
    </xf>
    <xf numFmtId="0" fontId="36" fillId="13" borderId="3" xfId="3" applyFont="1" applyFill="1" applyBorder="1" applyAlignment="1" applyProtection="1">
      <alignment vertical="center"/>
    </xf>
    <xf numFmtId="0" fontId="36" fillId="0" borderId="0" xfId="3" applyFont="1" applyBorder="1" applyAlignment="1" applyProtection="1">
      <alignment horizontal="center" vertical="center"/>
    </xf>
    <xf numFmtId="49" fontId="37" fillId="0" borderId="10" xfId="3" applyNumberFormat="1" applyFont="1" applyBorder="1" applyAlignment="1" applyProtection="1">
      <alignment horizontal="left" vertical="center"/>
    </xf>
    <xf numFmtId="49" fontId="37" fillId="0" borderId="79" xfId="3" applyNumberFormat="1" applyFont="1" applyBorder="1" applyAlignment="1" applyProtection="1">
      <alignment horizontal="left" vertical="center"/>
    </xf>
    <xf numFmtId="49" fontId="37" fillId="0" borderId="0" xfId="3" applyNumberFormat="1" applyFont="1" applyBorder="1" applyAlignment="1" applyProtection="1">
      <alignment vertical="center"/>
    </xf>
    <xf numFmtId="0" fontId="36" fillId="0" borderId="34" xfId="3" applyFont="1" applyBorder="1" applyAlignment="1" applyProtection="1">
      <alignment vertical="center"/>
    </xf>
    <xf numFmtId="0" fontId="36" fillId="0" borderId="35" xfId="3" applyFont="1" applyBorder="1" applyAlignment="1" applyProtection="1">
      <alignment vertical="center"/>
    </xf>
    <xf numFmtId="49" fontId="15" fillId="0" borderId="31" xfId="3" applyNumberFormat="1" applyFont="1" applyBorder="1" applyAlignment="1" applyProtection="1">
      <alignment vertical="center"/>
    </xf>
    <xf numFmtId="49" fontId="37" fillId="0" borderId="0" xfId="3" applyNumberFormat="1" applyFont="1" applyBorder="1" applyAlignment="1" applyProtection="1">
      <alignment horizontal="left" vertical="center"/>
    </xf>
    <xf numFmtId="0" fontId="36" fillId="0" borderId="18" xfId="3" applyFont="1" applyBorder="1" applyAlignment="1" applyProtection="1">
      <alignment vertical="center"/>
    </xf>
    <xf numFmtId="0" fontId="36" fillId="0" borderId="6" xfId="3" applyFont="1" applyBorder="1" applyAlignment="1" applyProtection="1">
      <alignment vertical="center"/>
    </xf>
    <xf numFmtId="0" fontId="36" fillId="13" borderId="25" xfId="3" applyFont="1" applyFill="1" applyBorder="1" applyAlignment="1" applyProtection="1">
      <alignment vertical="center"/>
    </xf>
    <xf numFmtId="0" fontId="36" fillId="13" borderId="3" xfId="3" applyFont="1" applyFill="1" applyBorder="1" applyAlignment="1" applyProtection="1">
      <alignment horizontal="left" vertical="center"/>
    </xf>
    <xf numFmtId="0" fontId="36" fillId="13" borderId="41" xfId="3" applyFont="1" applyFill="1" applyBorder="1" applyAlignment="1" applyProtection="1">
      <alignment vertical="center"/>
    </xf>
    <xf numFmtId="0" fontId="36" fillId="0" borderId="62" xfId="3" applyFont="1" applyFill="1" applyBorder="1" applyAlignment="1" applyProtection="1">
      <alignment vertical="center"/>
    </xf>
    <xf numFmtId="0" fontId="36" fillId="0" borderId="10" xfId="3" applyFont="1" applyFill="1" applyBorder="1" applyAlignment="1" applyProtection="1">
      <alignment vertical="center"/>
    </xf>
    <xf numFmtId="0" fontId="36" fillId="0" borderId="79" xfId="3" applyFont="1" applyFill="1" applyBorder="1" applyAlignment="1" applyProtection="1">
      <alignment vertical="center"/>
    </xf>
    <xf numFmtId="0" fontId="36" fillId="0" borderId="30" xfId="3" applyFont="1" applyFill="1" applyBorder="1" applyAlignment="1" applyProtection="1">
      <alignment vertical="center"/>
    </xf>
    <xf numFmtId="0" fontId="36" fillId="0" borderId="0" xfId="3" applyFont="1" applyFill="1" applyBorder="1" applyAlignment="1" applyProtection="1">
      <alignment horizontal="left" vertical="center"/>
    </xf>
    <xf numFmtId="0" fontId="36" fillId="0" borderId="31" xfId="3" applyFont="1" applyFill="1" applyBorder="1" applyAlignment="1" applyProtection="1">
      <alignment vertical="center"/>
    </xf>
    <xf numFmtId="0" fontId="36" fillId="0" borderId="0" xfId="3" applyFont="1" applyFill="1" applyBorder="1" applyAlignment="1" applyProtection="1">
      <alignment vertical="center"/>
    </xf>
    <xf numFmtId="0" fontId="36" fillId="0" borderId="26" xfId="3" applyFont="1" applyFill="1" applyBorder="1" applyAlignment="1" applyProtection="1">
      <alignment vertical="center"/>
    </xf>
    <xf numFmtId="0" fontId="36" fillId="0" borderId="7" xfId="3" applyFont="1" applyFill="1" applyBorder="1" applyAlignment="1" applyProtection="1">
      <alignment vertical="center"/>
    </xf>
    <xf numFmtId="0" fontId="36" fillId="0" borderId="78" xfId="3" applyFont="1" applyFill="1" applyBorder="1" applyAlignment="1" applyProtection="1">
      <alignment vertical="center"/>
    </xf>
    <xf numFmtId="0" fontId="36" fillId="0" borderId="0" xfId="3" applyFont="1" applyFill="1" applyBorder="1" applyAlignment="1" applyProtection="1">
      <alignment horizontal="center" vertical="center"/>
    </xf>
    <xf numFmtId="0" fontId="36" fillId="0" borderId="17" xfId="3" applyFont="1" applyBorder="1" applyAlignment="1" applyProtection="1">
      <alignment vertical="center"/>
    </xf>
    <xf numFmtId="0" fontId="36" fillId="0" borderId="8" xfId="3" applyFont="1" applyBorder="1" applyAlignment="1" applyProtection="1">
      <alignment vertical="center"/>
    </xf>
    <xf numFmtId="0" fontId="36" fillId="3" borderId="30" xfId="3" applyFont="1" applyFill="1" applyBorder="1" applyAlignment="1" applyProtection="1">
      <alignment vertical="center"/>
    </xf>
    <xf numFmtId="0" fontId="36" fillId="3" borderId="0" xfId="3" applyFont="1" applyFill="1" applyBorder="1" applyAlignment="1" applyProtection="1">
      <alignment vertical="center"/>
    </xf>
    <xf numFmtId="0" fontId="36" fillId="3" borderId="31" xfId="3" applyFont="1" applyFill="1" applyBorder="1" applyAlignment="1" applyProtection="1">
      <alignment vertical="center"/>
    </xf>
    <xf numFmtId="0" fontId="36" fillId="12" borderId="30" xfId="3" applyFont="1" applyFill="1" applyBorder="1" applyAlignment="1" applyProtection="1">
      <alignment vertical="center"/>
    </xf>
    <xf numFmtId="0" fontId="36" fillId="12" borderId="0" xfId="3" applyFont="1" applyFill="1" applyBorder="1" applyAlignment="1" applyProtection="1">
      <alignment vertical="center"/>
    </xf>
    <xf numFmtId="0" fontId="36" fillId="12" borderId="31" xfId="3" applyFont="1" applyFill="1" applyBorder="1" applyAlignment="1" applyProtection="1">
      <alignment vertical="center"/>
    </xf>
    <xf numFmtId="0" fontId="16" fillId="7" borderId="0" xfId="3" applyFont="1" applyFill="1" applyBorder="1" applyAlignment="1" applyProtection="1">
      <alignment horizontal="left" vertical="center"/>
    </xf>
    <xf numFmtId="0" fontId="47" fillId="7" borderId="0" xfId="3" applyFont="1" applyFill="1" applyBorder="1" applyAlignment="1" applyProtection="1">
      <alignment horizontal="left" vertical="center"/>
    </xf>
    <xf numFmtId="0" fontId="47" fillId="12" borderId="31" xfId="3" applyFont="1" applyFill="1" applyBorder="1" applyAlignment="1" applyProtection="1">
      <alignment horizontal="left" vertical="center"/>
    </xf>
    <xf numFmtId="0" fontId="48" fillId="12" borderId="30" xfId="3" applyFont="1" applyFill="1" applyBorder="1" applyAlignment="1" applyProtection="1">
      <alignment vertical="center"/>
    </xf>
    <xf numFmtId="0" fontId="49" fillId="12" borderId="0" xfId="3" applyFont="1" applyFill="1" applyBorder="1" applyAlignment="1" applyProtection="1">
      <alignment horizontal="left" vertical="center"/>
    </xf>
    <xf numFmtId="0" fontId="49" fillId="12" borderId="31" xfId="3" applyFont="1" applyFill="1" applyBorder="1" applyAlignment="1" applyProtection="1">
      <alignment horizontal="left" vertical="center"/>
    </xf>
    <xf numFmtId="0" fontId="11" fillId="12" borderId="0" xfId="3" applyFont="1" applyFill="1" applyBorder="1" applyAlignment="1" applyProtection="1">
      <alignment horizontal="left" vertical="center"/>
    </xf>
    <xf numFmtId="0" fontId="11" fillId="12" borderId="31" xfId="3" applyFont="1" applyFill="1" applyBorder="1" applyAlignment="1" applyProtection="1">
      <alignment horizontal="left" vertical="center"/>
    </xf>
    <xf numFmtId="0" fontId="1" fillId="0" borderId="0" xfId="3" applyFont="1" applyProtection="1"/>
    <xf numFmtId="0" fontId="36" fillId="12" borderId="26" xfId="3" applyFont="1" applyFill="1" applyBorder="1" applyAlignment="1" applyProtection="1">
      <alignment vertical="center"/>
    </xf>
    <xf numFmtId="0" fontId="36" fillId="12" borderId="7" xfId="3" applyFont="1" applyFill="1" applyBorder="1" applyAlignment="1" applyProtection="1">
      <alignment vertical="center"/>
    </xf>
    <xf numFmtId="0" fontId="36" fillId="12" borderId="78" xfId="3" applyFont="1" applyFill="1" applyBorder="1" applyAlignment="1" applyProtection="1">
      <alignment vertical="center"/>
    </xf>
    <xf numFmtId="0" fontId="36" fillId="12" borderId="62" xfId="3" applyFont="1" applyFill="1" applyBorder="1" applyAlignment="1" applyProtection="1">
      <alignment vertical="center"/>
    </xf>
    <xf numFmtId="0" fontId="36" fillId="12" borderId="10" xfId="3" applyFont="1" applyFill="1" applyBorder="1" applyAlignment="1" applyProtection="1">
      <alignment vertical="center"/>
    </xf>
    <xf numFmtId="0" fontId="36" fillId="12" borderId="79" xfId="3" applyFont="1" applyFill="1" applyBorder="1" applyAlignment="1" applyProtection="1">
      <alignment vertical="center"/>
    </xf>
    <xf numFmtId="0" fontId="37" fillId="12" borderId="0" xfId="3" applyFont="1" applyFill="1" applyBorder="1" applyAlignment="1" applyProtection="1">
      <alignment vertical="center"/>
    </xf>
    <xf numFmtId="0" fontId="36" fillId="12" borderId="0" xfId="3" applyFont="1" applyFill="1" applyBorder="1" applyAlignment="1" applyProtection="1">
      <alignment horizontal="left" vertical="center"/>
    </xf>
    <xf numFmtId="49" fontId="37" fillId="12" borderId="0" xfId="3" applyNumberFormat="1" applyFont="1" applyFill="1" applyBorder="1" applyAlignment="1" applyProtection="1">
      <alignment horizontal="left" vertical="center"/>
    </xf>
    <xf numFmtId="0" fontId="36" fillId="12" borderId="34" xfId="3" applyFont="1" applyFill="1" applyBorder="1" applyAlignment="1" applyProtection="1">
      <alignment vertical="center"/>
    </xf>
    <xf numFmtId="0" fontId="36" fillId="12" borderId="65" xfId="3" applyFont="1" applyFill="1" applyBorder="1" applyAlignment="1" applyProtection="1">
      <alignment vertical="center"/>
    </xf>
    <xf numFmtId="0" fontId="36" fillId="12" borderId="17" xfId="3" applyFont="1" applyFill="1" applyBorder="1" applyAlignment="1" applyProtection="1">
      <alignment vertical="center"/>
    </xf>
    <xf numFmtId="0" fontId="36" fillId="12" borderId="8" xfId="3" applyFont="1" applyFill="1" applyBorder="1" applyAlignment="1" applyProtection="1">
      <alignment vertical="center"/>
    </xf>
    <xf numFmtId="0" fontId="36" fillId="12" borderId="35" xfId="3" applyFont="1" applyFill="1" applyBorder="1" applyAlignment="1" applyProtection="1">
      <alignment vertical="center"/>
    </xf>
    <xf numFmtId="0" fontId="36" fillId="12" borderId="32" xfId="3" applyFont="1" applyFill="1" applyBorder="1" applyAlignment="1" applyProtection="1">
      <alignment vertical="center"/>
    </xf>
    <xf numFmtId="0" fontId="36" fillId="12" borderId="21" xfId="3" applyFont="1" applyFill="1" applyBorder="1" applyAlignment="1" applyProtection="1">
      <alignment horizontal="left"/>
    </xf>
    <xf numFmtId="0" fontId="36" fillId="12" borderId="80" xfId="3" applyFont="1" applyFill="1" applyBorder="1" applyAlignment="1" applyProtection="1">
      <alignment vertical="center"/>
    </xf>
    <xf numFmtId="0" fontId="36" fillId="12" borderId="33" xfId="3" applyFont="1" applyFill="1" applyBorder="1" applyAlignment="1" applyProtection="1">
      <alignment vertical="center"/>
    </xf>
    <xf numFmtId="0" fontId="0" fillId="0" borderId="0" xfId="0" applyAlignment="1" applyProtection="1">
      <alignment horizontal="left" vertical="top" wrapText="1"/>
    </xf>
    <xf numFmtId="0" fontId="0" fillId="0" borderId="0" xfId="0" applyAlignment="1" applyProtection="1">
      <alignment horizontal="center" vertical="top" wrapText="1"/>
    </xf>
    <xf numFmtId="0" fontId="59" fillId="0" borderId="14" xfId="0" applyFont="1" applyBorder="1" applyAlignment="1" applyProtection="1">
      <alignment horizontal="center" vertical="center" wrapText="1"/>
    </xf>
    <xf numFmtId="0" fontId="20" fillId="2" borderId="14" xfId="0" applyFont="1" applyFill="1" applyBorder="1" applyAlignment="1" applyProtection="1">
      <alignment horizontal="center" vertical="center" wrapText="1"/>
    </xf>
    <xf numFmtId="0" fontId="59" fillId="2" borderId="39" xfId="0" applyFont="1" applyFill="1" applyBorder="1" applyAlignment="1" applyProtection="1">
      <alignment horizontal="center" vertical="center" wrapText="1"/>
    </xf>
    <xf numFmtId="0" fontId="59" fillId="2" borderId="37" xfId="0" applyFont="1" applyFill="1" applyBorder="1" applyAlignment="1" applyProtection="1">
      <alignment horizontal="center" vertical="center" wrapText="1"/>
    </xf>
    <xf numFmtId="0" fontId="59" fillId="2" borderId="40" xfId="0" applyFont="1" applyFill="1" applyBorder="1" applyAlignment="1" applyProtection="1">
      <alignment horizontal="center" vertical="center" wrapText="1"/>
    </xf>
    <xf numFmtId="0" fontId="0" fillId="0" borderId="0" xfId="0" applyFill="1" applyAlignment="1" applyProtection="1">
      <alignment horizontal="left" vertical="center" wrapText="1"/>
    </xf>
    <xf numFmtId="0" fontId="0" fillId="0" borderId="0" xfId="0" applyAlignment="1" applyProtection="1">
      <alignment horizontal="center" vertical="center" wrapText="1"/>
    </xf>
    <xf numFmtId="0" fontId="58" fillId="0" borderId="20" xfId="0" applyFont="1" applyBorder="1" applyAlignment="1" applyProtection="1">
      <alignment horizontal="center" vertical="center" wrapText="1"/>
    </xf>
    <xf numFmtId="0" fontId="2" fillId="0" borderId="57" xfId="0" applyFont="1" applyBorder="1" applyAlignment="1" applyProtection="1">
      <alignment horizontal="left" vertical="center" wrapText="1"/>
    </xf>
    <xf numFmtId="0" fontId="3" fillId="0" borderId="0" xfId="0" applyFont="1" applyAlignment="1" applyProtection="1">
      <alignment horizontal="left" vertical="top" wrapText="1"/>
    </xf>
    <xf numFmtId="0" fontId="2" fillId="0" borderId="0" xfId="0" applyFont="1" applyAlignment="1" applyProtection="1">
      <alignment horizontal="center" vertical="top" wrapText="1"/>
    </xf>
    <xf numFmtId="0" fontId="58" fillId="0" borderId="15" xfId="0" applyFont="1" applyBorder="1" applyAlignment="1" applyProtection="1">
      <alignment horizontal="center" vertical="center" wrapText="1"/>
    </xf>
    <xf numFmtId="0" fontId="2" fillId="0" borderId="3" xfId="0" applyFont="1" applyBorder="1" applyAlignment="1" applyProtection="1">
      <alignment horizontal="left" vertical="center" wrapText="1"/>
    </xf>
    <xf numFmtId="0" fontId="0" fillId="0" borderId="0" xfId="0" applyAlignment="1" applyProtection="1">
      <alignment horizontal="left" vertical="center" wrapText="1"/>
    </xf>
    <xf numFmtId="0" fontId="1" fillId="0" borderId="10" xfId="0" applyFont="1" applyBorder="1" applyAlignment="1" applyProtection="1">
      <alignment horizontal="left" vertical="center" wrapText="1"/>
    </xf>
    <xf numFmtId="0" fontId="2" fillId="0" borderId="0" xfId="0" applyFont="1" applyAlignment="1" applyProtection="1">
      <alignment horizontal="left" vertical="top" wrapText="1"/>
    </xf>
    <xf numFmtId="0" fontId="1" fillId="0" borderId="3" xfId="0" applyFont="1" applyBorder="1" applyAlignment="1" applyProtection="1">
      <alignment horizontal="left" vertical="center" wrapText="1"/>
    </xf>
    <xf numFmtId="0" fontId="51" fillId="0" borderId="10" xfId="0" applyFont="1" applyBorder="1" applyAlignment="1" applyProtection="1">
      <alignment horizontal="left" vertical="center" wrapText="1"/>
    </xf>
    <xf numFmtId="0" fontId="0" fillId="0" borderId="7" xfId="0" applyFont="1" applyBorder="1" applyAlignment="1" applyProtection="1">
      <alignment horizontal="left" vertical="center" wrapText="1"/>
    </xf>
    <xf numFmtId="0" fontId="0" fillId="0" borderId="3" xfId="0" applyFont="1" applyBorder="1" applyAlignment="1" applyProtection="1">
      <alignment horizontal="left" vertical="center" wrapText="1"/>
    </xf>
    <xf numFmtId="0" fontId="2" fillId="13" borderId="15" xfId="0" applyFont="1" applyFill="1" applyBorder="1" applyAlignment="1" applyProtection="1">
      <alignment horizontal="center" vertical="center" wrapText="1"/>
    </xf>
    <xf numFmtId="0" fontId="0" fillId="13" borderId="3" xfId="0" applyFont="1" applyFill="1" applyBorder="1" applyAlignment="1" applyProtection="1">
      <alignment horizontal="left" vertical="center" wrapText="1"/>
    </xf>
    <xf numFmtId="0" fontId="4" fillId="13" borderId="3" xfId="0" applyFont="1" applyFill="1" applyBorder="1" applyAlignment="1" applyProtection="1">
      <alignment horizontal="center" vertical="center" wrapText="1"/>
    </xf>
    <xf numFmtId="0" fontId="4" fillId="13" borderId="41" xfId="0" applyFont="1" applyFill="1" applyBorder="1" applyAlignment="1" applyProtection="1">
      <alignment horizontal="center" vertical="center" wrapText="1"/>
    </xf>
    <xf numFmtId="0" fontId="20" fillId="2" borderId="16" xfId="0" applyFont="1" applyFill="1" applyBorder="1" applyAlignment="1" applyProtection="1">
      <alignment horizontal="center" vertical="center" wrapText="1"/>
    </xf>
    <xf numFmtId="0" fontId="36" fillId="0" borderId="0" xfId="3" applyFont="1" applyBorder="1" applyAlignment="1" applyProtection="1">
      <alignment horizontal="left" vertical="center"/>
    </xf>
    <xf numFmtId="0" fontId="36" fillId="0" borderId="0" xfId="3" applyFont="1" applyBorder="1" applyAlignment="1" applyProtection="1">
      <alignment horizontal="left" vertical="center"/>
      <protection locked="0"/>
    </xf>
    <xf numFmtId="0" fontId="37" fillId="0" borderId="0" xfId="3" applyFont="1" applyBorder="1" applyAlignment="1" applyProtection="1">
      <alignment horizontal="left" vertical="center"/>
    </xf>
    <xf numFmtId="0" fontId="2" fillId="0" borderId="0" xfId="0" applyFont="1"/>
    <xf numFmtId="0" fontId="58" fillId="0" borderId="0" xfId="0" applyFont="1"/>
    <xf numFmtId="0" fontId="2" fillId="0" borderId="0" xfId="0" applyFont="1" applyAlignment="1">
      <alignment vertical="center"/>
    </xf>
    <xf numFmtId="0" fontId="63" fillId="0" borderId="0" xfId="0" applyFont="1" applyAlignment="1">
      <alignment vertical="center" readingOrder="1"/>
    </xf>
    <xf numFmtId="0" fontId="7" fillId="0" borderId="0" xfId="10" applyFont="1"/>
    <xf numFmtId="0" fontId="8" fillId="0" borderId="0" xfId="10" applyFont="1"/>
    <xf numFmtId="0" fontId="8" fillId="0" borderId="0" xfId="0" applyFont="1"/>
    <xf numFmtId="0" fontId="58" fillId="0" borderId="1" xfId="0" applyFont="1" applyBorder="1" applyAlignment="1" applyProtection="1">
      <alignment horizontal="left" vertical="center"/>
      <protection locked="0"/>
    </xf>
    <xf numFmtId="0" fontId="52" fillId="0" borderId="23" xfId="0" applyFont="1" applyBorder="1" applyAlignment="1" applyProtection="1">
      <alignment horizontal="left" vertical="center" wrapText="1"/>
    </xf>
    <xf numFmtId="0" fontId="58" fillId="0" borderId="19" xfId="0" applyFont="1" applyBorder="1" applyAlignment="1" applyProtection="1">
      <alignment horizontal="center" vertical="center" wrapText="1"/>
    </xf>
    <xf numFmtId="0" fontId="32" fillId="0" borderId="0" xfId="8" applyFont="1" applyAlignment="1" applyProtection="1">
      <alignment horizontal="center" vertical="center" wrapText="1"/>
      <protection locked="0"/>
    </xf>
    <xf numFmtId="0" fontId="22" fillId="0" borderId="0" xfId="6" applyAlignment="1" applyProtection="1">
      <alignment vertical="center" wrapText="1"/>
      <protection locked="0"/>
    </xf>
    <xf numFmtId="0" fontId="59" fillId="0" borderId="0" xfId="0" applyFont="1" applyAlignment="1">
      <alignment horizontal="left" vertical="center" wrapText="1"/>
    </xf>
    <xf numFmtId="0" fontId="58" fillId="0" borderId="0" xfId="0" applyFont="1" applyAlignment="1">
      <alignment horizontal="left" vertical="center" wrapText="1"/>
    </xf>
    <xf numFmtId="0" fontId="56" fillId="0" borderId="0" xfId="0" applyFont="1" applyAlignment="1">
      <alignment horizontal="left" vertical="center" wrapText="1"/>
    </xf>
    <xf numFmtId="0" fontId="65" fillId="14" borderId="2" xfId="0" applyFont="1" applyFill="1" applyBorder="1" applyAlignment="1">
      <alignment vertical="center"/>
    </xf>
    <xf numFmtId="0" fontId="62" fillId="15" borderId="2" xfId="0" applyFont="1" applyFill="1" applyBorder="1" applyAlignment="1">
      <alignment vertical="center"/>
    </xf>
    <xf numFmtId="0" fontId="58" fillId="15" borderId="4" xfId="0" applyFont="1" applyFill="1" applyBorder="1" applyAlignment="1">
      <alignment horizontal="left" vertical="center"/>
    </xf>
    <xf numFmtId="0" fontId="62" fillId="15" borderId="3" xfId="0" applyFont="1" applyFill="1" applyBorder="1" applyAlignment="1">
      <alignment vertical="center"/>
    </xf>
    <xf numFmtId="0" fontId="58" fillId="0" borderId="1" xfId="0" quotePrefix="1" applyNumberFormat="1" applyFont="1" applyBorder="1" applyAlignment="1" applyProtection="1">
      <alignment horizontal="left" vertical="center"/>
      <protection locked="0"/>
    </xf>
    <xf numFmtId="0" fontId="2" fillId="16" borderId="27" xfId="0" applyFont="1" applyFill="1" applyBorder="1"/>
    <xf numFmtId="0" fontId="61" fillId="16" borderId="28" xfId="0" applyFont="1" applyFill="1" applyBorder="1" applyAlignment="1" applyProtection="1">
      <alignment horizontal="left" vertical="top"/>
      <protection locked="0"/>
    </xf>
    <xf numFmtId="0" fontId="58" fillId="16" borderId="28" xfId="0" applyFont="1" applyFill="1" applyBorder="1"/>
    <xf numFmtId="0" fontId="2" fillId="16" borderId="29" xfId="0" applyFont="1" applyFill="1" applyBorder="1"/>
    <xf numFmtId="0" fontId="2" fillId="16" borderId="30" xfId="0" applyFont="1" applyFill="1" applyBorder="1"/>
    <xf numFmtId="0" fontId="2" fillId="16" borderId="0" xfId="0" applyFont="1" applyFill="1" applyProtection="1">
      <protection locked="0"/>
    </xf>
    <xf numFmtId="0" fontId="58" fillId="16" borderId="0" xfId="0" applyFont="1" applyFill="1"/>
    <xf numFmtId="0" fontId="2" fillId="16" borderId="31" xfId="0" applyFont="1" applyFill="1" applyBorder="1"/>
    <xf numFmtId="0" fontId="2" fillId="16" borderId="0" xfId="0" applyFont="1" applyFill="1"/>
    <xf numFmtId="0" fontId="2" fillId="16" borderId="30" xfId="0" applyFont="1" applyFill="1" applyBorder="1" applyAlignment="1">
      <alignment vertical="center"/>
    </xf>
    <xf numFmtId="0" fontId="2" fillId="16" borderId="31" xfId="0" applyFont="1" applyFill="1" applyBorder="1" applyAlignment="1">
      <alignment vertical="center"/>
    </xf>
    <xf numFmtId="0" fontId="3" fillId="16" borderId="0" xfId="0" applyFont="1" applyFill="1" applyAlignment="1">
      <alignment vertical="center"/>
    </xf>
    <xf numFmtId="0" fontId="58" fillId="16" borderId="0" xfId="0" applyFont="1" applyFill="1" applyAlignment="1">
      <alignment vertical="center"/>
    </xf>
    <xf numFmtId="0" fontId="59" fillId="16" borderId="0" xfId="0" applyFont="1" applyFill="1" applyAlignment="1">
      <alignment vertical="center"/>
    </xf>
    <xf numFmtId="0" fontId="59" fillId="16" borderId="0" xfId="0" applyFont="1" applyFill="1" applyAlignment="1">
      <alignment horizontal="left" vertical="center"/>
    </xf>
    <xf numFmtId="0" fontId="58" fillId="16" borderId="0" xfId="0" applyFont="1" applyFill="1" applyAlignment="1">
      <alignment horizontal="left" vertical="center"/>
    </xf>
    <xf numFmtId="0" fontId="58" fillId="16" borderId="0" xfId="0" applyFont="1" applyFill="1" applyBorder="1" applyAlignment="1" applyProtection="1">
      <alignment horizontal="left" vertical="center"/>
    </xf>
    <xf numFmtId="0" fontId="58" fillId="16" borderId="0" xfId="0" applyFont="1" applyFill="1" applyBorder="1" applyAlignment="1" applyProtection="1">
      <alignment horizontal="left" vertical="center"/>
      <protection locked="0"/>
    </xf>
    <xf numFmtId="0" fontId="63" fillId="16" borderId="0" xfId="0" applyFont="1" applyFill="1" applyAlignment="1">
      <alignment vertical="center" readingOrder="1"/>
    </xf>
    <xf numFmtId="0" fontId="58" fillId="12" borderId="0" xfId="0" applyFont="1" applyFill="1" applyAlignment="1">
      <alignment vertical="center"/>
    </xf>
    <xf numFmtId="0" fontId="36" fillId="12" borderId="0" xfId="0" applyFont="1" applyFill="1" applyAlignment="1">
      <alignment horizontal="left" vertical="top" wrapText="1"/>
    </xf>
    <xf numFmtId="0" fontId="36" fillId="12" borderId="0" xfId="0" applyFont="1" applyFill="1" applyAlignment="1">
      <alignment horizontal="left" vertical="center" wrapText="1"/>
    </xf>
    <xf numFmtId="0" fontId="59" fillId="12" borderId="0" xfId="0" applyFont="1" applyFill="1" applyAlignment="1">
      <alignment vertical="center"/>
    </xf>
    <xf numFmtId="0" fontId="64" fillId="12" borderId="0" xfId="0" applyFont="1" applyFill="1" applyAlignment="1">
      <alignment vertical="center" wrapText="1" readingOrder="1"/>
    </xf>
    <xf numFmtId="0" fontId="36" fillId="12" borderId="0" xfId="0" applyFont="1" applyFill="1" applyAlignment="1">
      <alignment vertical="center" wrapText="1"/>
    </xf>
    <xf numFmtId="0" fontId="2" fillId="0" borderId="0" xfId="0" applyFont="1" applyFill="1" applyAlignment="1">
      <alignment vertical="center"/>
    </xf>
    <xf numFmtId="0" fontId="36" fillId="12" borderId="0" xfId="0" applyFont="1" applyFill="1" applyAlignment="1">
      <alignment vertical="top" wrapText="1"/>
    </xf>
    <xf numFmtId="0" fontId="58" fillId="12" borderId="0" xfId="0" applyFont="1" applyFill="1" applyAlignment="1">
      <alignment vertical="top"/>
    </xf>
    <xf numFmtId="0" fontId="2" fillId="17" borderId="27" xfId="0" applyFont="1" applyFill="1" applyBorder="1" applyAlignment="1">
      <alignment vertical="center"/>
    </xf>
    <xf numFmtId="0" fontId="2" fillId="17" borderId="28" xfId="0" applyFont="1" applyFill="1" applyBorder="1" applyAlignment="1">
      <alignment vertical="center"/>
    </xf>
    <xf numFmtId="0" fontId="58" fillId="17" borderId="28" xfId="0" applyFont="1" applyFill="1" applyBorder="1" applyAlignment="1">
      <alignment horizontal="left" vertical="center"/>
    </xf>
    <xf numFmtId="0" fontId="2" fillId="17" borderId="29" xfId="0" applyFont="1" applyFill="1" applyBorder="1" applyAlignment="1">
      <alignment vertical="center"/>
    </xf>
    <xf numFmtId="0" fontId="2" fillId="17" borderId="30" xfId="0" applyFont="1" applyFill="1" applyBorder="1" applyAlignment="1">
      <alignment vertical="center"/>
    </xf>
    <xf numFmtId="0" fontId="2" fillId="17" borderId="32" xfId="0" applyFont="1" applyFill="1" applyBorder="1"/>
    <xf numFmtId="0" fontId="3" fillId="17" borderId="0" xfId="0" applyFont="1" applyFill="1" applyAlignment="1">
      <alignment vertical="center"/>
    </xf>
    <xf numFmtId="0" fontId="58" fillId="17" borderId="0" xfId="0" applyFont="1" applyFill="1" applyAlignment="1">
      <alignment vertical="center"/>
    </xf>
    <xf numFmtId="0" fontId="59" fillId="17" borderId="0" xfId="0" applyFont="1" applyFill="1" applyAlignment="1">
      <alignment vertical="center"/>
    </xf>
    <xf numFmtId="0" fontId="2" fillId="17" borderId="21" xfId="0" applyFont="1" applyFill="1" applyBorder="1"/>
    <xf numFmtId="0" fontId="2" fillId="17" borderId="31" xfId="0" applyFont="1" applyFill="1" applyBorder="1" applyAlignment="1">
      <alignment vertical="center"/>
    </xf>
    <xf numFmtId="0" fontId="58" fillId="17" borderId="0" xfId="0" applyFont="1" applyFill="1" applyBorder="1" applyAlignment="1">
      <alignment vertical="center"/>
    </xf>
    <xf numFmtId="0" fontId="58" fillId="17" borderId="21" xfId="0" applyFont="1" applyFill="1" applyBorder="1"/>
    <xf numFmtId="0" fontId="2" fillId="17" borderId="33" xfId="0" applyFont="1" applyFill="1" applyBorder="1"/>
    <xf numFmtId="0" fontId="58" fillId="18" borderId="0" xfId="0" applyFont="1" applyFill="1" applyAlignment="1">
      <alignment vertical="center"/>
    </xf>
    <xf numFmtId="0" fontId="58" fillId="18" borderId="0" xfId="0" applyFont="1" applyFill="1" applyAlignment="1">
      <alignment vertical="top"/>
    </xf>
    <xf numFmtId="0" fontId="36" fillId="18" borderId="0" xfId="0" applyFont="1" applyFill="1" applyAlignment="1">
      <alignment vertical="center" wrapText="1"/>
    </xf>
    <xf numFmtId="0" fontId="36" fillId="18" borderId="0" xfId="0" applyFont="1" applyFill="1" applyAlignment="1">
      <alignment vertical="top" wrapText="1"/>
    </xf>
    <xf numFmtId="0" fontId="58" fillId="12" borderId="0" xfId="0" applyFont="1" applyFill="1" applyBorder="1" applyAlignment="1">
      <alignment vertical="center"/>
    </xf>
    <xf numFmtId="0" fontId="59" fillId="0" borderId="0" xfId="0" applyFont="1" applyAlignment="1" applyProtection="1">
      <alignment horizontal="left" vertical="center" wrapText="1"/>
    </xf>
    <xf numFmtId="0" fontId="59" fillId="0" borderId="81" xfId="0" applyFont="1" applyBorder="1" applyAlignment="1" applyProtection="1">
      <alignment horizontal="left" vertical="center" wrapText="1"/>
    </xf>
    <xf numFmtId="0" fontId="56" fillId="0" borderId="81" xfId="0" applyFont="1" applyBorder="1" applyAlignment="1">
      <alignment horizontal="left" vertical="center" wrapText="1"/>
    </xf>
    <xf numFmtId="0" fontId="59" fillId="0" borderId="82" xfId="0" applyFont="1" applyBorder="1" applyAlignment="1" applyProtection="1">
      <alignment horizontal="left" vertical="center" wrapText="1"/>
    </xf>
    <xf numFmtId="0" fontId="56" fillId="0" borderId="82" xfId="0" applyFont="1" applyBorder="1" applyAlignment="1">
      <alignment horizontal="left" vertical="center" wrapText="1"/>
    </xf>
    <xf numFmtId="0" fontId="66" fillId="16" borderId="28" xfId="0" applyFont="1" applyFill="1" applyBorder="1" applyAlignment="1" applyProtection="1">
      <alignment horizontal="left" vertical="top"/>
      <protection locked="0"/>
    </xf>
    <xf numFmtId="0" fontId="58" fillId="0" borderId="82" xfId="0" applyFont="1" applyBorder="1" applyAlignment="1" applyProtection="1">
      <alignment horizontal="left" vertical="center" wrapText="1"/>
    </xf>
    <xf numFmtId="0" fontId="58" fillId="0" borderId="0" xfId="0" applyFont="1" applyAlignment="1" applyProtection="1">
      <alignment horizontal="left" vertical="center" wrapText="1"/>
    </xf>
    <xf numFmtId="0" fontId="0" fillId="0" borderId="0" xfId="0" applyAlignment="1">
      <alignment horizontal="left" vertical="center" wrapText="1"/>
    </xf>
    <xf numFmtId="0" fontId="58" fillId="0" borderId="81" xfId="0" applyFont="1" applyBorder="1" applyAlignment="1" applyProtection="1">
      <alignment horizontal="left" vertical="center" wrapText="1"/>
    </xf>
    <xf numFmtId="0" fontId="0" fillId="0" borderId="10" xfId="0" applyFont="1" applyFill="1" applyBorder="1" applyAlignment="1" applyProtection="1">
      <alignment horizontal="left" vertical="center" wrapText="1"/>
    </xf>
    <xf numFmtId="0" fontId="0" fillId="0" borderId="0" xfId="0" applyFont="1" applyFill="1" applyBorder="1" applyAlignment="1" applyProtection="1">
      <alignment horizontal="left" vertical="center" wrapText="1"/>
    </xf>
    <xf numFmtId="0" fontId="0" fillId="0" borderId="7" xfId="0" applyFont="1" applyFill="1" applyBorder="1" applyAlignment="1" applyProtection="1">
      <alignment horizontal="left" vertical="center" wrapText="1"/>
    </xf>
    <xf numFmtId="0" fontId="58" fillId="0" borderId="82" xfId="0" applyFont="1" applyBorder="1" applyAlignment="1" applyProtection="1">
      <alignment horizontal="left" vertical="center" wrapText="1"/>
    </xf>
    <xf numFmtId="0" fontId="68" fillId="0" borderId="0" xfId="0" applyFont="1" applyAlignment="1">
      <alignment horizontal="left" vertical="center" wrapText="1"/>
    </xf>
    <xf numFmtId="0" fontId="0" fillId="0" borderId="0" xfId="0" applyAlignment="1">
      <alignment vertical="top" wrapText="1"/>
    </xf>
    <xf numFmtId="0" fontId="0" fillId="0" borderId="0" xfId="0" applyAlignment="1">
      <alignment vertical="top"/>
    </xf>
    <xf numFmtId="0" fontId="0" fillId="0" borderId="0" xfId="0" applyAlignment="1">
      <alignment horizontal="center" vertical="center"/>
    </xf>
    <xf numFmtId="0" fontId="0" fillId="0" borderId="0" xfId="0" applyAlignment="1">
      <alignment vertical="center"/>
    </xf>
    <xf numFmtId="0" fontId="69" fillId="0" borderId="0" xfId="0" applyFont="1"/>
    <xf numFmtId="0" fontId="71" fillId="4" borderId="0" xfId="0" applyFont="1" applyFill="1" applyAlignment="1">
      <alignment horizontal="left" indent="1"/>
    </xf>
    <xf numFmtId="0" fontId="72" fillId="4" borderId="0" xfId="0" applyFont="1" applyFill="1" applyAlignment="1">
      <alignment horizontal="left" indent="1"/>
    </xf>
    <xf numFmtId="0" fontId="73" fillId="4" borderId="0" xfId="0" applyFont="1" applyFill="1" applyAlignment="1">
      <alignment horizontal="left" indent="1"/>
    </xf>
    <xf numFmtId="0" fontId="74" fillId="4" borderId="0" xfId="0" applyFont="1" applyFill="1" applyAlignment="1">
      <alignment horizontal="left" indent="1"/>
    </xf>
    <xf numFmtId="0" fontId="71" fillId="0" borderId="0" xfId="0" applyFont="1" applyAlignment="1">
      <alignment horizontal="left" indent="1"/>
    </xf>
    <xf numFmtId="0" fontId="75" fillId="0" borderId="0" xfId="0" applyFont="1"/>
    <xf numFmtId="0" fontId="76" fillId="21" borderId="83" xfId="0" applyFont="1" applyFill="1" applyBorder="1" applyAlignment="1">
      <alignment horizontal="left" wrapText="1" indent="1"/>
    </xf>
    <xf numFmtId="0" fontId="76" fillId="21" borderId="84" xfId="0" applyFont="1" applyFill="1" applyBorder="1" applyAlignment="1">
      <alignment horizontal="left" wrapText="1" indent="1"/>
    </xf>
    <xf numFmtId="0" fontId="76" fillId="21" borderId="85" xfId="0" applyFont="1" applyFill="1" applyBorder="1" applyAlignment="1">
      <alignment horizontal="left" vertical="center" indent="1"/>
    </xf>
    <xf numFmtId="0" fontId="76" fillId="22" borderId="83" xfId="0" applyFont="1" applyFill="1" applyBorder="1" applyAlignment="1">
      <alignment horizontal="left" vertical="center" wrapText="1" indent="1"/>
    </xf>
    <xf numFmtId="0" fontId="76" fillId="22" borderId="84" xfId="0" applyFont="1" applyFill="1" applyBorder="1" applyAlignment="1">
      <alignment horizontal="left" vertical="center" wrapText="1" indent="1"/>
    </xf>
    <xf numFmtId="0" fontId="76" fillId="22" borderId="84" xfId="0" applyFont="1" applyFill="1" applyBorder="1" applyAlignment="1">
      <alignment horizontal="left" vertical="center" indent="1"/>
    </xf>
    <xf numFmtId="0" fontId="76" fillId="23" borderId="84" xfId="0" applyFont="1" applyFill="1" applyBorder="1" applyAlignment="1">
      <alignment horizontal="left" vertical="center" wrapText="1" indent="1"/>
    </xf>
    <xf numFmtId="0" fontId="76" fillId="23" borderId="85" xfId="0" applyFont="1" applyFill="1" applyBorder="1" applyAlignment="1">
      <alignment horizontal="left" vertical="center" wrapText="1" indent="1"/>
    </xf>
    <xf numFmtId="0" fontId="76" fillId="0" borderId="0" xfId="0" applyFont="1" applyAlignment="1">
      <alignment horizontal="left" vertical="center" indent="1"/>
    </xf>
    <xf numFmtId="0" fontId="71" fillId="0" borderId="30" xfId="0" applyFont="1" applyBorder="1" applyAlignment="1">
      <alignment horizontal="left" indent="1"/>
    </xf>
    <xf numFmtId="0" fontId="72" fillId="0" borderId="0" xfId="0" applyFont="1"/>
    <xf numFmtId="0" fontId="71" fillId="0" borderId="0" xfId="0" applyFont="1"/>
    <xf numFmtId="0" fontId="71" fillId="23" borderId="0" xfId="0" applyFont="1" applyFill="1"/>
    <xf numFmtId="0" fontId="71" fillId="23" borderId="31" xfId="0" applyFont="1" applyFill="1" applyBorder="1"/>
    <xf numFmtId="0" fontId="73" fillId="0" borderId="0" xfId="0" applyFont="1" applyAlignment="1">
      <alignment horizontal="left" indent="1"/>
    </xf>
    <xf numFmtId="0" fontId="73" fillId="0" borderId="0" xfId="0" applyFont="1"/>
    <xf numFmtId="0" fontId="77" fillId="0" borderId="0" xfId="0" applyFont="1" applyAlignment="1">
      <alignment horizontal="left" indent="1"/>
    </xf>
    <xf numFmtId="0" fontId="78" fillId="0" borderId="0" xfId="0" applyFont="1"/>
    <xf numFmtId="0" fontId="77" fillId="0" borderId="0" xfId="0" applyFont="1" applyAlignment="1">
      <alignment horizontal="left" vertical="center" indent="1"/>
    </xf>
    <xf numFmtId="0" fontId="0" fillId="16" borderId="0" xfId="0" applyFont="1" applyFill="1" applyBorder="1" applyAlignment="1">
      <alignment vertical="center"/>
    </xf>
    <xf numFmtId="0" fontId="59" fillId="2" borderId="14" xfId="0" applyFont="1" applyFill="1" applyBorder="1" applyAlignment="1" applyProtection="1">
      <alignment horizontal="center" vertical="center" wrapText="1"/>
    </xf>
    <xf numFmtId="0" fontId="59" fillId="13" borderId="5" xfId="0" applyFont="1" applyFill="1" applyBorder="1" applyAlignment="1" applyProtection="1">
      <alignment horizontal="center" vertical="center" wrapText="1"/>
    </xf>
    <xf numFmtId="0" fontId="59" fillId="13" borderId="1" xfId="0" applyFont="1" applyFill="1" applyBorder="1" applyAlignment="1" applyProtection="1">
      <alignment horizontal="center" vertical="center" wrapText="1"/>
    </xf>
    <xf numFmtId="0" fontId="2" fillId="13" borderId="19" xfId="0" applyFont="1" applyFill="1" applyBorder="1" applyAlignment="1" applyProtection="1">
      <alignment horizontal="center" vertical="center" wrapText="1"/>
    </xf>
    <xf numFmtId="0" fontId="20" fillId="2" borderId="92" xfId="0" applyFont="1" applyFill="1" applyBorder="1" applyAlignment="1" applyProtection="1">
      <alignment horizontal="center" vertical="center" wrapText="1"/>
    </xf>
    <xf numFmtId="0" fontId="59" fillId="7" borderId="14" xfId="0" applyFont="1" applyFill="1" applyBorder="1" applyAlignment="1" applyProtection="1">
      <alignment horizontal="center" vertical="center" wrapText="1"/>
    </xf>
    <xf numFmtId="0" fontId="59" fillId="13" borderId="14" xfId="0" applyFont="1" applyFill="1" applyBorder="1" applyAlignment="1" applyProtection="1">
      <alignment horizontal="center" vertical="center" wrapText="1"/>
    </xf>
    <xf numFmtId="0" fontId="59" fillId="24" borderId="14" xfId="0" applyFont="1" applyFill="1" applyBorder="1" applyAlignment="1" applyProtection="1">
      <alignment horizontal="center" vertical="center" wrapText="1"/>
    </xf>
    <xf numFmtId="0" fontId="59" fillId="0" borderId="1" xfId="0" applyFont="1" applyFill="1" applyBorder="1" applyAlignment="1" applyProtection="1">
      <alignment horizontal="center" vertical="center" wrapText="1"/>
    </xf>
    <xf numFmtId="0" fontId="59" fillId="0" borderId="11" xfId="0" applyFont="1" applyFill="1" applyBorder="1" applyAlignment="1" applyProtection="1">
      <alignment horizontal="center" vertical="center" wrapText="1"/>
    </xf>
    <xf numFmtId="0" fontId="0" fillId="0" borderId="0" xfId="0" applyAlignment="1" applyProtection="1">
      <alignment horizontal="center" vertical="top" wrapText="1"/>
    </xf>
    <xf numFmtId="0" fontId="68" fillId="0" borderId="0" xfId="0" applyFont="1" applyAlignment="1" applyProtection="1">
      <alignment horizontal="left" vertical="top" wrapText="1"/>
    </xf>
    <xf numFmtId="0" fontId="68" fillId="0" borderId="0" xfId="0" applyFont="1" applyAlignment="1" applyProtection="1">
      <alignment horizontal="center" vertical="top" wrapText="1"/>
    </xf>
    <xf numFmtId="0" fontId="59" fillId="7" borderId="15" xfId="0" applyFont="1" applyFill="1" applyBorder="1" applyAlignment="1" applyProtection="1">
      <alignment horizontal="center" vertical="center" wrapText="1"/>
    </xf>
    <xf numFmtId="0" fontId="59" fillId="13" borderId="15" xfId="0" applyFont="1" applyFill="1" applyBorder="1" applyAlignment="1" applyProtection="1">
      <alignment horizontal="center" vertical="center" wrapText="1"/>
    </xf>
    <xf numFmtId="0" fontId="59" fillId="0" borderId="15" xfId="0" applyFont="1" applyFill="1" applyBorder="1" applyAlignment="1" applyProtection="1">
      <alignment horizontal="center" vertical="center" wrapText="1"/>
    </xf>
    <xf numFmtId="0" fontId="59" fillId="13" borderId="86" xfId="0" applyFont="1" applyFill="1" applyBorder="1" applyAlignment="1" applyProtection="1">
      <alignment horizontal="center" vertical="center" wrapText="1"/>
    </xf>
    <xf numFmtId="0" fontId="59" fillId="13" borderId="66" xfId="0" applyFont="1" applyFill="1" applyBorder="1" applyAlignment="1" applyProtection="1">
      <alignment horizontal="center" vertical="center" wrapText="1"/>
    </xf>
    <xf numFmtId="0" fontId="59" fillId="13" borderId="51" xfId="0" applyFont="1" applyFill="1" applyBorder="1" applyAlignment="1" applyProtection="1">
      <alignment horizontal="center" vertical="center" wrapText="1"/>
    </xf>
    <xf numFmtId="0" fontId="59" fillId="13" borderId="50" xfId="0" applyFont="1" applyFill="1" applyBorder="1" applyAlignment="1" applyProtection="1">
      <alignment horizontal="center" vertical="center" wrapText="1"/>
    </xf>
    <xf numFmtId="0" fontId="59" fillId="0" borderId="87" xfId="0" applyFont="1" applyFill="1" applyBorder="1" applyAlignment="1" applyProtection="1">
      <alignment horizontal="center" vertical="center" wrapText="1"/>
    </xf>
    <xf numFmtId="0" fontId="59" fillId="0" borderId="14" xfId="0" applyFont="1" applyFill="1" applyBorder="1" applyAlignment="1" applyProtection="1">
      <alignment horizontal="center" vertical="center" wrapText="1"/>
    </xf>
    <xf numFmtId="0" fontId="55" fillId="16" borderId="0" xfId="0" applyFont="1" applyFill="1" applyBorder="1" applyAlignment="1" applyProtection="1">
      <alignment horizontal="center" vertical="center" wrapText="1"/>
    </xf>
    <xf numFmtId="0" fontId="0" fillId="16" borderId="21" xfId="0" applyFill="1" applyBorder="1" applyAlignment="1" applyProtection="1">
      <alignment horizontal="center" vertical="center" wrapText="1"/>
    </xf>
    <xf numFmtId="0" fontId="0" fillId="16" borderId="21" xfId="0" applyFill="1" applyBorder="1" applyAlignment="1" applyProtection="1">
      <alignment horizontal="right" vertical="center" wrapText="1"/>
    </xf>
    <xf numFmtId="0" fontId="0" fillId="16" borderId="33" xfId="0" applyFill="1" applyBorder="1" applyAlignment="1" applyProtection="1">
      <alignment horizontal="right" vertical="center" wrapText="1"/>
    </xf>
    <xf numFmtId="0" fontId="3" fillId="16" borderId="28" xfId="0" applyFont="1" applyFill="1" applyBorder="1" applyAlignment="1" applyProtection="1">
      <alignment horizontal="center" vertical="center" wrapText="1"/>
    </xf>
    <xf numFmtId="0" fontId="2" fillId="16" borderId="28" xfId="0" applyFont="1" applyFill="1" applyBorder="1" applyAlignment="1" applyProtection="1">
      <alignment horizontal="center" vertical="top" wrapText="1"/>
    </xf>
    <xf numFmtId="0" fontId="2" fillId="16" borderId="28" xfId="0" applyFont="1" applyFill="1" applyBorder="1" applyAlignment="1" applyProtection="1">
      <alignment horizontal="center" vertical="center" wrapText="1"/>
    </xf>
    <xf numFmtId="0" fontId="2" fillId="16" borderId="28" xfId="0" applyFont="1" applyFill="1" applyBorder="1" applyAlignment="1" applyProtection="1">
      <alignment horizontal="right" vertical="center" wrapText="1"/>
    </xf>
    <xf numFmtId="0" fontId="2" fillId="16" borderId="29" xfId="0" applyFont="1" applyFill="1" applyBorder="1" applyAlignment="1" applyProtection="1">
      <alignment horizontal="right" vertical="center" wrapText="1"/>
    </xf>
    <xf numFmtId="0" fontId="2" fillId="16" borderId="0" xfId="0" applyFont="1" applyFill="1" applyBorder="1" applyAlignment="1" applyProtection="1">
      <alignment horizontal="center" vertical="center" wrapText="1"/>
    </xf>
    <xf numFmtId="0" fontId="2" fillId="16" borderId="0" xfId="0" applyFont="1" applyFill="1" applyBorder="1" applyAlignment="1" applyProtection="1">
      <alignment horizontal="center" vertical="top" wrapText="1"/>
    </xf>
    <xf numFmtId="0" fontId="2" fillId="16" borderId="0" xfId="0" applyFont="1" applyFill="1" applyBorder="1" applyAlignment="1" applyProtection="1">
      <alignment horizontal="right" vertical="center" wrapText="1"/>
    </xf>
    <xf numFmtId="0" fontId="2" fillId="16" borderId="31" xfId="0" applyFont="1" applyFill="1" applyBorder="1" applyAlignment="1" applyProtection="1">
      <alignment horizontal="right" vertical="center" wrapText="1"/>
    </xf>
    <xf numFmtId="0" fontId="2" fillId="16" borderId="32" xfId="0" applyFont="1" applyFill="1" applyBorder="1" applyAlignment="1" applyProtection="1">
      <alignment horizontal="center" vertical="center" wrapText="1"/>
      <protection locked="0"/>
    </xf>
    <xf numFmtId="0" fontId="3" fillId="16" borderId="21" xfId="0" applyFont="1" applyFill="1" applyBorder="1" applyAlignment="1" applyProtection="1">
      <alignment horizontal="left" vertical="center" wrapText="1"/>
    </xf>
    <xf numFmtId="0" fontId="3" fillId="16" borderId="21" xfId="0" applyFont="1" applyFill="1" applyBorder="1" applyAlignment="1" applyProtection="1">
      <alignment horizontal="center" vertical="center" wrapText="1"/>
    </xf>
    <xf numFmtId="0" fontId="3" fillId="16" borderId="21" xfId="0" applyFont="1" applyFill="1" applyBorder="1" applyAlignment="1" applyProtection="1">
      <alignment horizontal="right" vertical="center" wrapText="1"/>
    </xf>
    <xf numFmtId="0" fontId="2" fillId="16" borderId="21" xfId="0" applyFont="1" applyFill="1" applyBorder="1" applyAlignment="1" applyProtection="1">
      <alignment horizontal="right" vertical="center" wrapText="1"/>
    </xf>
    <xf numFmtId="0" fontId="2" fillId="16" borderId="33" xfId="0" applyFont="1" applyFill="1" applyBorder="1" applyAlignment="1" applyProtection="1">
      <alignment horizontal="right" vertical="center" wrapText="1"/>
    </xf>
    <xf numFmtId="0" fontId="58" fillId="0" borderId="1" xfId="0" quotePrefix="1" applyFont="1" applyBorder="1" applyAlignment="1" applyProtection="1">
      <alignment horizontal="left" vertical="center"/>
      <protection locked="0"/>
    </xf>
    <xf numFmtId="0" fontId="0" fillId="16" borderId="28" xfId="0" applyFill="1" applyBorder="1" applyAlignment="1" applyProtection="1">
      <alignment horizontal="center" vertical="center" wrapText="1"/>
    </xf>
    <xf numFmtId="0" fontId="0" fillId="16" borderId="28" xfId="0" applyFill="1" applyBorder="1" applyAlignment="1" applyProtection="1">
      <alignment horizontal="center" vertical="top" wrapText="1"/>
    </xf>
    <xf numFmtId="0" fontId="0" fillId="16" borderId="29" xfId="0" applyFill="1" applyBorder="1" applyAlignment="1" applyProtection="1">
      <alignment horizontal="center" vertical="top" wrapText="1"/>
    </xf>
    <xf numFmtId="0" fontId="81" fillId="16" borderId="31" xfId="0" applyFont="1" applyFill="1" applyBorder="1" applyAlignment="1" applyProtection="1">
      <alignment horizontal="center" vertical="top" wrapText="1"/>
    </xf>
    <xf numFmtId="0" fontId="80" fillId="16" borderId="27" xfId="0" applyFont="1" applyFill="1" applyBorder="1" applyAlignment="1">
      <alignment horizontal="center" vertical="center" wrapText="1"/>
    </xf>
    <xf numFmtId="0" fontId="80" fillId="16" borderId="30" xfId="0" applyFont="1" applyFill="1" applyBorder="1" applyAlignment="1">
      <alignment horizontal="center" vertical="center" wrapText="1"/>
    </xf>
    <xf numFmtId="0" fontId="80" fillId="16" borderId="32" xfId="0" applyFont="1" applyFill="1" applyBorder="1" applyAlignment="1">
      <alignment horizontal="center" vertical="center" wrapText="1"/>
    </xf>
    <xf numFmtId="0" fontId="2" fillId="16" borderId="21" xfId="0" applyFont="1" applyFill="1" applyBorder="1" applyAlignment="1" applyProtection="1">
      <alignment horizontal="center" vertical="center" wrapText="1"/>
    </xf>
    <xf numFmtId="0" fontId="2" fillId="16" borderId="21" xfId="0" applyFont="1" applyFill="1" applyBorder="1" applyAlignment="1" applyProtection="1">
      <alignment horizontal="center" vertical="top" wrapText="1"/>
    </xf>
    <xf numFmtId="0" fontId="1" fillId="2" borderId="0" xfId="2" applyFill="1"/>
    <xf numFmtId="0" fontId="82" fillId="0" borderId="0" xfId="8" applyFont="1" applyAlignment="1">
      <alignment horizontal="center" vertical="center"/>
    </xf>
    <xf numFmtId="0" fontId="58" fillId="0" borderId="56" xfId="0" applyFont="1" applyBorder="1" applyAlignment="1" applyProtection="1">
      <alignment horizontal="center" vertical="center" wrapText="1"/>
      <protection locked="0"/>
    </xf>
    <xf numFmtId="0" fontId="58" fillId="0" borderId="15" xfId="0" applyFont="1" applyBorder="1" applyAlignment="1" applyProtection="1">
      <alignment horizontal="center" vertical="center" wrapText="1"/>
      <protection locked="0"/>
    </xf>
    <xf numFmtId="0" fontId="58" fillId="0" borderId="16" xfId="0" applyFont="1" applyBorder="1" applyAlignment="1" applyProtection="1">
      <alignment horizontal="center" vertical="center" wrapText="1"/>
      <protection locked="0"/>
    </xf>
    <xf numFmtId="0" fontId="59" fillId="0" borderId="5" xfId="0" applyFont="1" applyFill="1" applyBorder="1" applyAlignment="1" applyProtection="1">
      <alignment horizontal="center" vertical="center" wrapText="1"/>
    </xf>
    <xf numFmtId="0" fontId="59" fillId="13" borderId="12" xfId="0" applyFont="1" applyFill="1" applyBorder="1" applyAlignment="1" applyProtection="1">
      <alignment horizontal="center" vertical="center" wrapText="1"/>
    </xf>
    <xf numFmtId="0" fontId="59" fillId="13" borderId="11" xfId="0" applyFont="1" applyFill="1" applyBorder="1" applyAlignment="1" applyProtection="1">
      <alignment horizontal="center" vertical="center" wrapText="1"/>
    </xf>
    <xf numFmtId="0" fontId="36" fillId="0" borderId="0" xfId="3" applyFont="1" applyBorder="1" applyAlignment="1" applyProtection="1">
      <alignment horizontal="left" vertical="center"/>
    </xf>
    <xf numFmtId="0" fontId="36" fillId="0" borderId="34" xfId="3" applyFont="1" applyBorder="1" applyAlignment="1" applyProtection="1">
      <alignment horizontal="center" vertical="center"/>
    </xf>
    <xf numFmtId="0" fontId="3" fillId="16" borderId="21" xfId="0" applyFont="1" applyFill="1" applyBorder="1" applyAlignment="1" applyProtection="1">
      <alignment horizontal="left" vertical="center" wrapText="1"/>
    </xf>
    <xf numFmtId="0" fontId="2" fillId="16" borderId="0" xfId="0" applyFont="1" applyFill="1" applyBorder="1" applyAlignment="1" applyProtection="1">
      <alignment horizontal="center" vertical="center" wrapText="1"/>
    </xf>
    <xf numFmtId="0" fontId="0" fillId="0" borderId="0" xfId="0" applyAlignment="1">
      <alignment horizontal="center" vertical="center" wrapText="1"/>
    </xf>
    <xf numFmtId="0" fontId="2" fillId="16" borderId="0" xfId="0" applyFont="1" applyFill="1" applyBorder="1" applyAlignment="1" applyProtection="1">
      <alignment horizontal="center" vertical="center" wrapText="1"/>
    </xf>
    <xf numFmtId="0" fontId="3" fillId="16" borderId="0" xfId="0" applyFont="1" applyFill="1" applyBorder="1" applyAlignment="1" applyProtection="1">
      <alignment horizontal="left" vertical="center" wrapText="1"/>
    </xf>
    <xf numFmtId="0" fontId="3" fillId="16" borderId="28" xfId="0" applyFont="1" applyFill="1" applyBorder="1" applyAlignment="1" applyProtection="1">
      <alignment horizontal="left" vertical="center" wrapText="1"/>
    </xf>
    <xf numFmtId="0" fontId="0" fillId="0" borderId="0" xfId="0" applyAlignment="1">
      <alignment horizontal="center" vertical="top" wrapText="1"/>
    </xf>
    <xf numFmtId="0" fontId="0" fillId="0" borderId="0" xfId="0" applyAlignment="1">
      <alignment vertical="center" wrapText="1"/>
    </xf>
    <xf numFmtId="0" fontId="71" fillId="21" borderId="39" xfId="0" applyFont="1" applyFill="1" applyBorder="1" applyAlignment="1" applyProtection="1">
      <alignment horizontal="left" indent="1"/>
      <protection locked="0"/>
    </xf>
    <xf numFmtId="0" fontId="72" fillId="21" borderId="37" xfId="0" applyFont="1" applyFill="1" applyBorder="1" applyAlignment="1" applyProtection="1">
      <alignment horizontal="left" indent="1"/>
      <protection locked="0"/>
    </xf>
    <xf numFmtId="0" fontId="56" fillId="21" borderId="37" xfId="0" applyFont="1" applyFill="1" applyBorder="1" applyAlignment="1" applyProtection="1">
      <alignment horizontal="left" indent="1"/>
      <protection locked="0"/>
    </xf>
    <xf numFmtId="0" fontId="71" fillId="22" borderId="37" xfId="0" applyFont="1" applyFill="1" applyBorder="1" applyAlignment="1" applyProtection="1">
      <alignment horizontal="left" indent="1"/>
      <protection locked="0"/>
    </xf>
    <xf numFmtId="0" fontId="71" fillId="23" borderId="37" xfId="0" applyFont="1" applyFill="1" applyBorder="1" applyAlignment="1" applyProtection="1">
      <alignment horizontal="left" indent="1"/>
      <protection locked="0"/>
    </xf>
    <xf numFmtId="0" fontId="71" fillId="23" borderId="40" xfId="0" applyFont="1" applyFill="1" applyBorder="1" applyAlignment="1" applyProtection="1">
      <alignment horizontal="left" indent="1"/>
      <protection locked="0"/>
    </xf>
    <xf numFmtId="0" fontId="71" fillId="0" borderId="30" xfId="0" applyFont="1" applyBorder="1" applyAlignment="1" applyProtection="1">
      <alignment horizontal="left" indent="1"/>
      <protection locked="0"/>
    </xf>
    <xf numFmtId="0" fontId="71" fillId="0" borderId="0" xfId="0" applyFont="1" applyAlignment="1" applyProtection="1">
      <alignment horizontal="left" indent="1"/>
      <protection locked="0"/>
    </xf>
    <xf numFmtId="0" fontId="72" fillId="0" borderId="0" xfId="0" applyFont="1" applyProtection="1">
      <protection locked="0"/>
    </xf>
    <xf numFmtId="0" fontId="71" fillId="0" borderId="0" xfId="0" applyFont="1" applyProtection="1">
      <protection locked="0"/>
    </xf>
    <xf numFmtId="0" fontId="71" fillId="23" borderId="0" xfId="0" applyFont="1" applyFill="1" applyProtection="1">
      <protection locked="0"/>
    </xf>
    <xf numFmtId="0" fontId="71" fillId="23" borderId="31" xfId="0" applyFont="1" applyFill="1" applyBorder="1" applyProtection="1">
      <protection locked="0"/>
    </xf>
    <xf numFmtId="0" fontId="72" fillId="21" borderId="37" xfId="0" quotePrefix="1" applyFont="1" applyFill="1" applyBorder="1" applyAlignment="1" applyProtection="1">
      <alignment horizontal="left" indent="1"/>
      <protection locked="0"/>
    </xf>
    <xf numFmtId="0" fontId="71" fillId="21" borderId="37" xfId="0" applyFont="1" applyFill="1" applyBorder="1" applyAlignment="1" applyProtection="1">
      <alignment horizontal="left" indent="1"/>
      <protection locked="0"/>
    </xf>
    <xf numFmtId="0" fontId="72" fillId="0" borderId="0" xfId="0" applyFont="1" applyAlignment="1" applyProtection="1">
      <alignment horizontal="left" indent="1"/>
      <protection locked="0"/>
    </xf>
    <xf numFmtId="0" fontId="73" fillId="0" borderId="30" xfId="0" applyFont="1" applyBorder="1" applyAlignment="1" applyProtection="1">
      <alignment horizontal="left" indent="1"/>
      <protection locked="0"/>
    </xf>
    <xf numFmtId="0" fontId="74" fillId="0" borderId="0" xfId="0" applyFont="1" applyAlignment="1" applyProtection="1">
      <alignment horizontal="left" indent="1"/>
      <protection locked="0"/>
    </xf>
    <xf numFmtId="0" fontId="73" fillId="0" borderId="0" xfId="0" applyFont="1" applyAlignment="1" applyProtection="1">
      <alignment horizontal="left" indent="1"/>
      <protection locked="0"/>
    </xf>
    <xf numFmtId="0" fontId="74" fillId="0" borderId="0" xfId="0" applyFont="1" applyProtection="1">
      <protection locked="0"/>
    </xf>
    <xf numFmtId="0" fontId="73" fillId="0" borderId="0" xfId="0" applyFont="1" applyProtection="1">
      <protection locked="0"/>
    </xf>
    <xf numFmtId="0" fontId="73" fillId="23" borderId="0" xfId="0" applyFont="1" applyFill="1" applyProtection="1">
      <protection locked="0"/>
    </xf>
    <xf numFmtId="0" fontId="73" fillId="23" borderId="31" xfId="0" applyFont="1" applyFill="1" applyBorder="1" applyProtection="1">
      <protection locked="0"/>
    </xf>
    <xf numFmtId="0" fontId="73" fillId="21" borderId="39" xfId="0" applyFont="1" applyFill="1" applyBorder="1" applyAlignment="1" applyProtection="1">
      <alignment horizontal="left" indent="1"/>
      <protection locked="0"/>
    </xf>
    <xf numFmtId="0" fontId="74" fillId="21" borderId="37" xfId="0" applyFont="1" applyFill="1" applyBorder="1" applyAlignment="1" applyProtection="1">
      <alignment horizontal="left" indent="1"/>
      <protection locked="0"/>
    </xf>
    <xf numFmtId="0" fontId="73" fillId="21" borderId="37" xfId="0" applyFont="1" applyFill="1" applyBorder="1" applyAlignment="1" applyProtection="1">
      <alignment horizontal="left" indent="1"/>
      <protection locked="0"/>
    </xf>
    <xf numFmtId="0" fontId="73" fillId="22" borderId="37" xfId="0" applyFont="1" applyFill="1" applyBorder="1" applyAlignment="1" applyProtection="1">
      <alignment horizontal="left" indent="1"/>
      <protection locked="0"/>
    </xf>
    <xf numFmtId="0" fontId="74" fillId="22" borderId="37" xfId="0" applyFont="1" applyFill="1" applyBorder="1" applyAlignment="1" applyProtection="1">
      <alignment horizontal="left" indent="1"/>
      <protection locked="0"/>
    </xf>
    <xf numFmtId="0" fontId="77" fillId="23" borderId="37" xfId="0" applyFont="1" applyFill="1" applyBorder="1" applyAlignment="1" applyProtection="1">
      <alignment horizontal="left" indent="1"/>
      <protection locked="0"/>
    </xf>
    <xf numFmtId="0" fontId="77" fillId="23" borderId="40" xfId="0" applyFont="1" applyFill="1" applyBorder="1" applyAlignment="1" applyProtection="1">
      <alignment horizontal="left" indent="1"/>
      <protection locked="0"/>
    </xf>
    <xf numFmtId="0" fontId="78" fillId="0" borderId="30" xfId="0" applyFont="1" applyBorder="1" applyProtection="1">
      <protection locked="0"/>
    </xf>
    <xf numFmtId="0" fontId="78" fillId="0" borderId="0" xfId="0" applyFont="1" applyProtection="1">
      <protection locked="0"/>
    </xf>
    <xf numFmtId="0" fontId="78" fillId="23" borderId="0" xfId="0" applyFont="1" applyFill="1" applyProtection="1">
      <protection locked="0"/>
    </xf>
    <xf numFmtId="0" fontId="78" fillId="23" borderId="31" xfId="0" applyFont="1" applyFill="1" applyBorder="1" applyProtection="1">
      <protection locked="0"/>
    </xf>
    <xf numFmtId="0" fontId="73" fillId="21" borderId="39" xfId="0" applyFont="1" applyFill="1" applyBorder="1" applyAlignment="1" applyProtection="1">
      <alignment horizontal="left" vertical="center" indent="1"/>
      <protection locked="0"/>
    </xf>
    <xf numFmtId="0" fontId="74" fillId="21" borderId="37" xfId="0" applyFont="1" applyFill="1" applyBorder="1" applyAlignment="1" applyProtection="1">
      <alignment horizontal="left" vertical="center" indent="1"/>
      <protection locked="0"/>
    </xf>
    <xf numFmtId="0" fontId="73" fillId="21" borderId="37" xfId="0" applyFont="1" applyFill="1" applyBorder="1" applyAlignment="1" applyProtection="1">
      <alignment horizontal="left" vertical="center" wrapText="1" indent="1"/>
      <protection locked="0"/>
    </xf>
    <xf numFmtId="0" fontId="73" fillId="22" borderId="37" xfId="0" applyFont="1" applyFill="1" applyBorder="1" applyAlignment="1" applyProtection="1">
      <alignment horizontal="left" vertical="center" indent="1"/>
      <protection locked="0"/>
    </xf>
    <xf numFmtId="0" fontId="74" fillId="22" borderId="37" xfId="0" applyFont="1" applyFill="1" applyBorder="1" applyAlignment="1" applyProtection="1">
      <alignment horizontal="left" vertical="center" indent="1"/>
      <protection locked="0"/>
    </xf>
    <xf numFmtId="0" fontId="77" fillId="23" borderId="37" xfId="0" applyFont="1" applyFill="1" applyBorder="1" applyAlignment="1" applyProtection="1">
      <alignment horizontal="left" vertical="center" indent="1"/>
      <protection locked="0"/>
    </xf>
    <xf numFmtId="0" fontId="77" fillId="23" borderId="40" xfId="0" applyFont="1" applyFill="1" applyBorder="1" applyAlignment="1" applyProtection="1">
      <alignment horizontal="left" vertical="center" indent="1"/>
      <protection locked="0"/>
    </xf>
    <xf numFmtId="0" fontId="0" fillId="0" borderId="30" xfId="0" applyBorder="1" applyProtection="1">
      <protection locked="0"/>
    </xf>
    <xf numFmtId="0" fontId="0" fillId="0" borderId="0" xfId="0" applyProtection="1">
      <protection locked="0"/>
    </xf>
    <xf numFmtId="0" fontId="0" fillId="23" borderId="0" xfId="0" applyFill="1" applyProtection="1">
      <protection locked="0"/>
    </xf>
    <xf numFmtId="0" fontId="0" fillId="23" borderId="31" xfId="0" applyFill="1" applyBorder="1" applyProtection="1">
      <protection locked="0"/>
    </xf>
    <xf numFmtId="0" fontId="22" fillId="0" borderId="27" xfId="6" applyBorder="1" applyAlignment="1" applyProtection="1">
      <alignment vertical="center"/>
    </xf>
    <xf numFmtId="0" fontId="22" fillId="0" borderId="28" xfId="6" applyBorder="1" applyAlignment="1" applyProtection="1">
      <alignment vertical="center"/>
    </xf>
    <xf numFmtId="0" fontId="35" fillId="0" borderId="32" xfId="6" applyFont="1" applyBorder="1" applyAlignment="1" applyProtection="1">
      <alignment vertical="center"/>
    </xf>
    <xf numFmtId="0" fontId="35" fillId="0" borderId="21" xfId="6" applyFont="1" applyBorder="1" applyAlignment="1" applyProtection="1">
      <alignment vertical="center"/>
    </xf>
    <xf numFmtId="0" fontId="22" fillId="0" borderId="21" xfId="6" applyBorder="1" applyAlignment="1" applyProtection="1">
      <alignment vertical="center"/>
    </xf>
    <xf numFmtId="0" fontId="1" fillId="8" borderId="39" xfId="6" applyFont="1" applyFill="1" applyBorder="1" applyAlignment="1" applyProtection="1">
      <alignment horizontal="center" vertical="center" wrapText="1"/>
    </xf>
    <xf numFmtId="0" fontId="1" fillId="8" borderId="14" xfId="6" applyFont="1" applyFill="1" applyBorder="1" applyAlignment="1" applyProtection="1">
      <alignment horizontal="center" vertical="center" wrapText="1"/>
    </xf>
    <xf numFmtId="0" fontId="15" fillId="8" borderId="14" xfId="6" applyFont="1" applyFill="1" applyBorder="1" applyAlignment="1" applyProtection="1">
      <alignment horizontal="center" vertical="center" wrapText="1"/>
    </xf>
    <xf numFmtId="0" fontId="1" fillId="9" borderId="24" xfId="6" applyFont="1" applyFill="1" applyBorder="1" applyAlignment="1" applyProtection="1">
      <alignment horizontal="center" vertical="center" wrapText="1"/>
    </xf>
    <xf numFmtId="0" fontId="1" fillId="9" borderId="40" xfId="6" applyFont="1" applyFill="1" applyBorder="1" applyAlignment="1" applyProtection="1">
      <alignment horizontal="center" vertical="center" wrapText="1"/>
    </xf>
    <xf numFmtId="0" fontId="2" fillId="16" borderId="21" xfId="0" applyFont="1" applyFill="1" applyBorder="1" applyAlignment="1" applyProtection="1">
      <alignment horizontal="left" vertical="center" wrapText="1"/>
      <protection locked="0"/>
    </xf>
    <xf numFmtId="0" fontId="1" fillId="2" borderId="0" xfId="2" applyFill="1" applyProtection="1">
      <protection locked="0"/>
    </xf>
    <xf numFmtId="0" fontId="13" fillId="2" borderId="0" xfId="2" applyFont="1" applyFill="1" applyProtection="1">
      <protection locked="0"/>
    </xf>
    <xf numFmtId="0" fontId="14" fillId="2" borderId="0" xfId="2" applyFont="1" applyFill="1" applyProtection="1">
      <protection locked="0"/>
    </xf>
    <xf numFmtId="0" fontId="15" fillId="2" borderId="0" xfId="2" applyFont="1" applyFill="1" applyProtection="1">
      <protection locked="0"/>
    </xf>
    <xf numFmtId="0" fontId="13" fillId="2" borderId="0" xfId="2" applyFont="1" applyFill="1" applyAlignment="1" applyProtection="1">
      <alignment vertical="center"/>
      <protection locked="0"/>
    </xf>
    <xf numFmtId="0" fontId="13" fillId="2" borderId="0" xfId="2" applyFont="1" applyFill="1" applyAlignment="1" applyProtection="1">
      <alignment horizontal="left" vertical="center"/>
      <protection locked="0"/>
    </xf>
    <xf numFmtId="0" fontId="84" fillId="0" borderId="0" xfId="0" applyFont="1"/>
    <xf numFmtId="14" fontId="24" fillId="0" borderId="31" xfId="6" applyNumberFormat="1" applyFont="1" applyFill="1" applyBorder="1" applyAlignment="1">
      <alignment horizontal="left" vertical="center" wrapText="1"/>
    </xf>
    <xf numFmtId="0" fontId="19" fillId="5" borderId="30" xfId="6" applyFont="1" applyFill="1" applyBorder="1" applyAlignment="1" applyProtection="1">
      <alignment vertical="center"/>
    </xf>
    <xf numFmtId="0" fontId="27" fillId="5" borderId="31" xfId="6" applyFont="1" applyFill="1" applyBorder="1" applyAlignment="1" applyProtection="1">
      <alignment vertical="center" wrapText="1"/>
    </xf>
    <xf numFmtId="0" fontId="24" fillId="0" borderId="30" xfId="6" applyFont="1" applyBorder="1" applyAlignment="1" applyProtection="1">
      <alignment horizontal="left" vertical="center"/>
    </xf>
    <xf numFmtId="0" fontId="24" fillId="0" borderId="31" xfId="6" applyFont="1" applyBorder="1" applyAlignment="1" applyProtection="1">
      <alignment horizontal="left" vertical="center"/>
    </xf>
    <xf numFmtId="0" fontId="24" fillId="0" borderId="31" xfId="6" applyFont="1" applyFill="1" applyBorder="1" applyAlignment="1" applyProtection="1">
      <alignment horizontal="left" vertical="center" wrapText="1"/>
    </xf>
    <xf numFmtId="0" fontId="24" fillId="0" borderId="31" xfId="6" applyFont="1" applyBorder="1" applyAlignment="1" applyProtection="1">
      <alignment horizontal="left" vertical="center" wrapText="1"/>
    </xf>
    <xf numFmtId="14" fontId="24" fillId="0" borderId="31" xfId="6" applyNumberFormat="1" applyFont="1" applyBorder="1" applyAlignment="1" applyProtection="1">
      <alignment horizontal="left" vertical="center" wrapText="1"/>
    </xf>
    <xf numFmtId="0" fontId="24" fillId="0" borderId="30" xfId="6" applyFont="1" applyBorder="1" applyAlignment="1" applyProtection="1">
      <alignment horizontal="left" vertical="top" wrapText="1"/>
    </xf>
    <xf numFmtId="0" fontId="24" fillId="0" borderId="30" xfId="6" applyFont="1" applyBorder="1" applyAlignment="1" applyProtection="1">
      <alignment vertical="center"/>
    </xf>
    <xf numFmtId="14" fontId="28" fillId="0" borderId="30" xfId="6" applyNumberFormat="1" applyFont="1" applyBorder="1" applyAlignment="1" applyProtection="1">
      <alignment horizontal="left" vertical="center"/>
    </xf>
    <xf numFmtId="14" fontId="24" fillId="0" borderId="30" xfId="6" applyNumberFormat="1" applyFont="1" applyBorder="1" applyAlignment="1" applyProtection="1">
      <alignment horizontal="left" vertical="center"/>
    </xf>
    <xf numFmtId="0" fontId="30" fillId="3" borderId="30" xfId="6" applyFont="1" applyFill="1" applyBorder="1" applyAlignment="1" applyProtection="1">
      <alignment vertical="center"/>
    </xf>
    <xf numFmtId="0" fontId="30" fillId="3" borderId="31" xfId="6" applyFont="1" applyFill="1" applyBorder="1" applyAlignment="1" applyProtection="1">
      <alignment horizontal="left" vertical="center" wrapText="1"/>
    </xf>
    <xf numFmtId="14" fontId="24" fillId="4" borderId="31" xfId="6" applyNumberFormat="1" applyFont="1" applyFill="1" applyBorder="1" applyAlignment="1" applyProtection="1">
      <alignment horizontal="left" vertical="center" wrapText="1"/>
    </xf>
    <xf numFmtId="0" fontId="58" fillId="0" borderId="1" xfId="0" applyFont="1" applyFill="1" applyBorder="1" applyAlignment="1" applyProtection="1">
      <alignment horizontal="left" vertical="center"/>
      <protection locked="0"/>
    </xf>
    <xf numFmtId="0" fontId="2" fillId="0" borderId="0" xfId="0" applyFont="1" applyProtection="1">
      <protection locked="0"/>
    </xf>
    <xf numFmtId="0" fontId="2" fillId="0" borderId="0" xfId="0" applyFont="1" applyAlignment="1" applyProtection="1">
      <alignment vertical="center"/>
      <protection locked="0"/>
    </xf>
    <xf numFmtId="0" fontId="68" fillId="0" borderId="0" xfId="0" applyFont="1" applyAlignment="1" applyProtection="1">
      <alignment horizontal="left" vertical="top" wrapText="1"/>
      <protection locked="0"/>
    </xf>
    <xf numFmtId="0" fontId="58" fillId="0" borderId="56" xfId="0" applyFont="1" applyBorder="1" applyAlignment="1" applyProtection="1">
      <alignment horizontal="left" vertical="center" wrapText="1"/>
      <protection locked="0"/>
    </xf>
    <xf numFmtId="0" fontId="58" fillId="0" borderId="56" xfId="0" applyFont="1" applyBorder="1" applyAlignment="1" applyProtection="1">
      <alignment horizontal="left" vertical="top" wrapText="1"/>
      <protection locked="0"/>
    </xf>
    <xf numFmtId="0" fontId="58" fillId="0" borderId="15" xfId="0" applyFont="1" applyBorder="1" applyAlignment="1" applyProtection="1">
      <alignment horizontal="left" vertical="top" wrapText="1"/>
      <protection locked="0"/>
    </xf>
    <xf numFmtId="0" fontId="58" fillId="0" borderId="15" xfId="0" applyFont="1" applyBorder="1" applyAlignment="1" applyProtection="1">
      <alignment horizontal="left" vertical="center" wrapText="1"/>
      <protection locked="0"/>
    </xf>
    <xf numFmtId="0" fontId="58" fillId="0" borderId="16" xfId="0" applyFont="1" applyBorder="1" applyAlignment="1" applyProtection="1">
      <alignment horizontal="left" vertical="center" wrapText="1"/>
      <protection locked="0"/>
    </xf>
    <xf numFmtId="0" fontId="58" fillId="0" borderId="16" xfId="0" applyFont="1" applyBorder="1" applyAlignment="1" applyProtection="1">
      <alignment horizontal="left" vertical="top" wrapText="1"/>
      <protection locked="0"/>
    </xf>
    <xf numFmtId="0" fontId="2" fillId="16" borderId="0" xfId="0" applyFont="1" applyFill="1" applyBorder="1" applyAlignment="1" applyProtection="1">
      <alignment horizontal="left" vertical="center" wrapText="1"/>
    </xf>
    <xf numFmtId="0" fontId="2" fillId="8" borderId="0" xfId="0" applyFont="1" applyFill="1" applyBorder="1" applyAlignment="1" applyProtection="1">
      <alignment horizontal="left" vertical="center" wrapText="1"/>
    </xf>
    <xf numFmtId="0" fontId="55" fillId="8" borderId="1" xfId="0" applyFont="1" applyFill="1" applyBorder="1" applyAlignment="1" applyProtection="1">
      <alignment horizontal="center" vertical="top" wrapText="1"/>
    </xf>
    <xf numFmtId="0" fontId="76" fillId="25" borderId="84" xfId="0" applyFont="1" applyFill="1" applyBorder="1" applyAlignment="1">
      <alignment horizontal="left" vertical="center" indent="1"/>
    </xf>
    <xf numFmtId="0" fontId="71" fillId="25" borderId="37" xfId="0" applyFont="1" applyFill="1" applyBorder="1" applyAlignment="1" applyProtection="1">
      <alignment horizontal="left" indent="1"/>
      <protection locked="0"/>
    </xf>
    <xf numFmtId="0" fontId="73" fillId="25" borderId="37" xfId="0" applyFont="1" applyFill="1" applyBorder="1" applyAlignment="1" applyProtection="1">
      <alignment horizontal="left" indent="1"/>
      <protection locked="0"/>
    </xf>
    <xf numFmtId="0" fontId="73" fillId="25" borderId="37" xfId="0" applyFont="1" applyFill="1" applyBorder="1" applyAlignment="1" applyProtection="1">
      <alignment horizontal="left" vertical="center" indent="1"/>
      <protection locked="0"/>
    </xf>
    <xf numFmtId="0" fontId="85" fillId="14" borderId="57" xfId="0" applyFont="1" applyFill="1" applyBorder="1" applyAlignment="1">
      <alignment horizontal="left"/>
    </xf>
    <xf numFmtId="0" fontId="58" fillId="16" borderId="0" xfId="0" applyFont="1" applyFill="1" applyBorder="1" applyAlignment="1">
      <alignment horizontal="left" vertical="center"/>
    </xf>
    <xf numFmtId="0" fontId="59" fillId="16" borderId="0" xfId="0" applyFont="1" applyFill="1" applyAlignment="1">
      <alignment vertical="center"/>
    </xf>
    <xf numFmtId="0" fontId="1" fillId="2" borderId="0" xfId="2" applyFill="1"/>
    <xf numFmtId="0" fontId="8" fillId="12" borderId="22" xfId="5" applyFont="1" applyFill="1" applyBorder="1" applyAlignment="1" applyProtection="1">
      <alignment horizontal="center" vertical="center"/>
    </xf>
    <xf numFmtId="0" fontId="8" fillId="12" borderId="23" xfId="5" applyFont="1" applyFill="1" applyBorder="1" applyAlignment="1" applyProtection="1">
      <alignment horizontal="center" vertical="center"/>
    </xf>
    <xf numFmtId="0" fontId="7" fillId="11" borderId="23" xfId="5" applyFont="1" applyFill="1" applyBorder="1" applyAlignment="1" applyProtection="1">
      <alignment vertical="center"/>
    </xf>
    <xf numFmtId="0" fontId="60" fillId="12" borderId="24" xfId="5" applyFont="1" applyFill="1" applyBorder="1" applyAlignment="1" applyProtection="1">
      <alignment vertical="center"/>
      <protection locked="0"/>
    </xf>
    <xf numFmtId="0" fontId="86" fillId="11" borderId="23" xfId="5" applyFont="1" applyFill="1" applyBorder="1" applyAlignment="1" applyProtection="1">
      <alignment vertical="center"/>
    </xf>
    <xf numFmtId="49" fontId="1" fillId="2" borderId="0" xfId="2" applyNumberFormat="1" applyFill="1" applyBorder="1" applyAlignment="1" applyProtection="1">
      <alignment vertical="center"/>
      <protection locked="0"/>
    </xf>
    <xf numFmtId="0" fontId="13" fillId="2" borderId="0" xfId="2" applyFont="1" applyFill="1" applyAlignment="1" applyProtection="1">
      <protection locked="0"/>
    </xf>
    <xf numFmtId="0" fontId="1" fillId="2" borderId="0" xfId="2" applyFill="1" applyBorder="1" applyAlignment="1" applyProtection="1">
      <alignment vertical="center"/>
      <protection locked="0"/>
    </xf>
    <xf numFmtId="0" fontId="1" fillId="2" borderId="0" xfId="2" applyFill="1" applyBorder="1" applyAlignment="1" applyProtection="1">
      <alignment vertical="center" wrapText="1"/>
      <protection locked="0"/>
    </xf>
    <xf numFmtId="0" fontId="59" fillId="0" borderId="1" xfId="0" applyFont="1" applyFill="1" applyBorder="1" applyAlignment="1" applyProtection="1">
      <alignment horizontal="center" vertical="center" wrapText="1"/>
      <protection locked="0"/>
    </xf>
    <xf numFmtId="0" fontId="59" fillId="0" borderId="5" xfId="0" applyFont="1" applyFill="1" applyBorder="1" applyAlignment="1" applyProtection="1">
      <alignment horizontal="center" vertical="center" wrapText="1"/>
      <protection locked="0"/>
    </xf>
    <xf numFmtId="0" fontId="58" fillId="12" borderId="0" xfId="0" applyFont="1" applyFill="1" applyAlignment="1">
      <alignment vertical="center" wrapText="1"/>
    </xf>
    <xf numFmtId="0" fontId="58" fillId="12" borderId="0" xfId="0" applyFont="1" applyFill="1" applyAlignment="1">
      <alignment vertical="center" wrapText="1" readingOrder="1"/>
    </xf>
    <xf numFmtId="0" fontId="58" fillId="16" borderId="0" xfId="0" applyFont="1" applyFill="1" applyAlignment="1">
      <alignment horizontal="left" vertical="center" wrapText="1" readingOrder="1"/>
    </xf>
    <xf numFmtId="0" fontId="2" fillId="16" borderId="0" xfId="0" applyFont="1" applyFill="1" applyAlignment="1">
      <alignment vertical="center" readingOrder="1"/>
    </xf>
    <xf numFmtId="0" fontId="3" fillId="14" borderId="3" xfId="0" applyFont="1" applyFill="1" applyBorder="1" applyAlignment="1">
      <alignment vertical="center"/>
    </xf>
    <xf numFmtId="0" fontId="58" fillId="14" borderId="4" xfId="0" applyFont="1" applyFill="1" applyBorder="1" applyAlignment="1">
      <alignment vertical="center"/>
    </xf>
    <xf numFmtId="0" fontId="88" fillId="0" borderId="0" xfId="0" applyFont="1"/>
    <xf numFmtId="0" fontId="89" fillId="0" borderId="0" xfId="11" applyFont="1" applyAlignment="1">
      <alignment vertical="center"/>
    </xf>
    <xf numFmtId="0" fontId="88" fillId="0" borderId="0" xfId="0" applyFont="1" applyAlignment="1">
      <alignment vertical="center"/>
    </xf>
    <xf numFmtId="0" fontId="89" fillId="0" borderId="50" xfId="11" applyFont="1" applyBorder="1" applyAlignment="1">
      <alignment vertical="center"/>
    </xf>
    <xf numFmtId="0" fontId="88" fillId="0" borderId="51" xfId="0" applyFont="1" applyBorder="1" applyAlignment="1">
      <alignment vertical="center"/>
    </xf>
    <xf numFmtId="0" fontId="89" fillId="0" borderId="83" xfId="11" applyFont="1" applyBorder="1" applyAlignment="1">
      <alignment vertical="center"/>
    </xf>
    <xf numFmtId="0" fontId="88" fillId="0" borderId="85" xfId="0" applyFont="1" applyBorder="1" applyAlignment="1">
      <alignment vertical="center"/>
    </xf>
    <xf numFmtId="0" fontId="88" fillId="0" borderId="51" xfId="0" applyFont="1" applyBorder="1" applyAlignment="1">
      <alignment vertical="center" wrapText="1"/>
    </xf>
    <xf numFmtId="0" fontId="88" fillId="0" borderId="85" xfId="0" applyFont="1" applyBorder="1" applyAlignment="1">
      <alignment vertical="center" wrapText="1"/>
    </xf>
    <xf numFmtId="0" fontId="0" fillId="0" borderId="0" xfId="0" applyAlignment="1" applyProtection="1">
      <alignment vertical="top" wrapText="1"/>
    </xf>
    <xf numFmtId="0" fontId="83" fillId="0" borderId="0" xfId="0" applyFont="1" applyAlignment="1" applyProtection="1">
      <alignment vertical="center" wrapText="1"/>
    </xf>
    <xf numFmtId="0" fontId="0" fillId="0" borderId="0" xfId="0" applyAlignment="1" applyProtection="1">
      <alignment vertical="center" wrapText="1"/>
    </xf>
    <xf numFmtId="0" fontId="0" fillId="0" borderId="87" xfId="0" applyBorder="1" applyAlignment="1" applyProtection="1">
      <alignment vertical="center" wrapText="1"/>
    </xf>
    <xf numFmtId="0" fontId="0" fillId="0" borderId="1" xfId="0" applyBorder="1" applyAlignment="1" applyProtection="1">
      <alignment vertical="center" wrapText="1"/>
    </xf>
    <xf numFmtId="0" fontId="0" fillId="8" borderId="39" xfId="0" applyFill="1" applyBorder="1" applyAlignment="1" applyProtection="1">
      <alignment horizontal="center" vertical="center" wrapText="1"/>
    </xf>
    <xf numFmtId="0" fontId="0" fillId="8" borderId="37" xfId="0" applyFill="1" applyBorder="1" applyAlignment="1" applyProtection="1">
      <alignment vertical="center" wrapText="1"/>
    </xf>
    <xf numFmtId="0" fontId="0" fillId="8" borderId="40" xfId="0" applyFill="1" applyBorder="1" applyAlignment="1" applyProtection="1">
      <alignment horizontal="center" vertical="center" wrapText="1"/>
    </xf>
    <xf numFmtId="0" fontId="0" fillId="0" borderId="39" xfId="0" applyFill="1" applyBorder="1" applyAlignment="1" applyProtection="1">
      <alignment horizontal="center" vertical="center" wrapText="1"/>
    </xf>
    <xf numFmtId="0" fontId="0" fillId="0" borderId="37" xfId="0" applyFill="1" applyBorder="1" applyAlignment="1" applyProtection="1">
      <alignment vertical="center" wrapText="1"/>
    </xf>
    <xf numFmtId="0" fontId="0" fillId="0" borderId="40" xfId="0" applyFill="1" applyBorder="1" applyAlignment="1" applyProtection="1">
      <alignment horizontal="center" vertical="center" wrapText="1"/>
    </xf>
    <xf numFmtId="0" fontId="0" fillId="0" borderId="84" xfId="0" applyFill="1" applyBorder="1" applyAlignment="1" applyProtection="1">
      <alignment vertical="center" wrapText="1"/>
    </xf>
    <xf numFmtId="0" fontId="0" fillId="8" borderId="84" xfId="0" applyFill="1" applyBorder="1" applyAlignment="1" applyProtection="1">
      <alignment vertical="center" wrapText="1"/>
    </xf>
    <xf numFmtId="0" fontId="59" fillId="16" borderId="0" xfId="0" applyFont="1" applyFill="1" applyAlignment="1">
      <alignment vertical="center"/>
    </xf>
    <xf numFmtId="0" fontId="58" fillId="0" borderId="1" xfId="0" applyFont="1" applyFill="1" applyBorder="1" applyAlignment="1" applyProtection="1">
      <alignment horizontal="left" vertical="center"/>
      <protection locked="0"/>
    </xf>
    <xf numFmtId="14" fontId="24" fillId="4" borderId="30" xfId="6" applyNumberFormat="1" applyFont="1" applyFill="1" applyBorder="1" applyAlignment="1" applyProtection="1">
      <alignment horizontal="left" vertical="center" wrapText="1"/>
    </xf>
    <xf numFmtId="14" fontId="24" fillId="6" borderId="30" xfId="6" applyNumberFormat="1" applyFont="1" applyFill="1" applyBorder="1" applyAlignment="1">
      <alignment horizontal="left" vertical="center" wrapText="1"/>
    </xf>
    <xf numFmtId="14" fontId="24" fillId="6" borderId="30" xfId="6" applyNumberFormat="1" applyFont="1" applyFill="1" applyBorder="1" applyAlignment="1">
      <alignment horizontal="left" vertical="top" wrapText="1"/>
    </xf>
    <xf numFmtId="0" fontId="0" fillId="0" borderId="34" xfId="0" applyFont="1" applyFill="1" applyBorder="1" applyAlignment="1" applyProtection="1">
      <alignment horizontal="left" vertical="center" wrapText="1"/>
    </xf>
    <xf numFmtId="0" fontId="0" fillId="0" borderId="18" xfId="0" applyFont="1" applyFill="1" applyBorder="1" applyAlignment="1" applyProtection="1">
      <alignment horizontal="left" vertical="center" wrapText="1"/>
    </xf>
    <xf numFmtId="0" fontId="89" fillId="0" borderId="11" xfId="11" applyFont="1" applyBorder="1" applyAlignment="1">
      <alignment vertical="center"/>
    </xf>
    <xf numFmtId="0" fontId="88" fillId="0" borderId="12" xfId="0" applyFont="1" applyBorder="1" applyAlignment="1">
      <alignment vertical="center" wrapText="1"/>
    </xf>
    <xf numFmtId="0" fontId="89" fillId="0" borderId="83" xfId="11" applyFont="1" applyBorder="1" applyAlignment="1">
      <alignment vertical="center" wrapText="1"/>
    </xf>
    <xf numFmtId="0" fontId="89" fillId="0" borderId="64" xfId="11" applyFont="1" applyBorder="1" applyAlignment="1">
      <alignment vertical="center"/>
    </xf>
    <xf numFmtId="0" fontId="88" fillId="0" borderId="13" xfId="0" applyFont="1" applyBorder="1" applyAlignment="1">
      <alignment vertical="center"/>
    </xf>
    <xf numFmtId="0" fontId="88" fillId="0" borderId="13" xfId="0" applyFont="1" applyBorder="1" applyAlignment="1">
      <alignment vertical="center" wrapText="1"/>
    </xf>
    <xf numFmtId="0" fontId="89" fillId="0" borderId="94" xfId="11" applyFont="1" applyBorder="1" applyAlignment="1">
      <alignment vertical="center"/>
    </xf>
    <xf numFmtId="0" fontId="88" fillId="0" borderId="93" xfId="0" applyFont="1" applyBorder="1" applyAlignment="1">
      <alignment vertical="center"/>
    </xf>
    <xf numFmtId="0" fontId="89" fillId="0" borderId="64" xfId="11" applyFont="1" applyBorder="1" applyAlignment="1">
      <alignment horizontal="left" vertical="center"/>
    </xf>
    <xf numFmtId="0" fontId="55" fillId="0" borderId="0" xfId="0" applyFont="1" applyBorder="1" applyAlignment="1">
      <alignment horizontal="right"/>
    </xf>
    <xf numFmtId="14" fontId="70" fillId="0" borderId="0" xfId="0" applyNumberFormat="1" applyFont="1" applyBorder="1"/>
    <xf numFmtId="0" fontId="0" fillId="0" borderId="0" xfId="0" applyBorder="1"/>
    <xf numFmtId="164" fontId="24" fillId="0" borderId="31" xfId="6" quotePrefix="1" applyNumberFormat="1" applyFont="1" applyBorder="1" applyAlignment="1" applyProtection="1">
      <alignment horizontal="left" vertical="center" wrapText="1"/>
    </xf>
    <xf numFmtId="0" fontId="0" fillId="0" borderId="83" xfId="0" applyFill="1" applyBorder="1" applyAlignment="1" applyProtection="1">
      <alignment horizontal="center" vertical="center" wrapText="1"/>
    </xf>
    <xf numFmtId="0" fontId="0" fillId="8" borderId="83" xfId="0" applyFill="1" applyBorder="1" applyAlignment="1" applyProtection="1">
      <alignment horizontal="center" vertical="center" wrapText="1"/>
    </xf>
    <xf numFmtId="0" fontId="0" fillId="0" borderId="93" xfId="0" applyFill="1" applyBorder="1" applyAlignment="1" applyProtection="1">
      <alignment horizontal="center" vertical="center" wrapText="1"/>
    </xf>
    <xf numFmtId="0" fontId="0" fillId="8" borderId="93" xfId="0" applyFill="1" applyBorder="1" applyAlignment="1" applyProtection="1">
      <alignment horizontal="center" vertical="center" wrapText="1"/>
    </xf>
    <xf numFmtId="0" fontId="59" fillId="16" borderId="0" xfId="0" applyFont="1" applyFill="1" applyAlignment="1">
      <alignment vertical="center"/>
    </xf>
    <xf numFmtId="14" fontId="24" fillId="4" borderId="30" xfId="6" quotePrefix="1" applyNumberFormat="1" applyFont="1" applyFill="1" applyBorder="1" applyAlignment="1">
      <alignment horizontal="left" vertical="center" wrapText="1"/>
    </xf>
    <xf numFmtId="0" fontId="24" fillId="0" borderId="27" xfId="6" applyFont="1" applyBorder="1" applyAlignment="1" applyProtection="1">
      <alignment horizontal="center"/>
    </xf>
    <xf numFmtId="0" fontId="24" fillId="0" borderId="30" xfId="6" applyFont="1" applyBorder="1" applyAlignment="1" applyProtection="1">
      <alignment horizontal="center"/>
    </xf>
    <xf numFmtId="0" fontId="25" fillId="0" borderId="29" xfId="6" applyFont="1" applyBorder="1" applyAlignment="1" applyProtection="1">
      <alignment horizontal="right" vertical="center" wrapText="1"/>
    </xf>
    <xf numFmtId="0" fontId="25" fillId="0" borderId="31" xfId="6" applyFont="1" applyBorder="1" applyAlignment="1" applyProtection="1">
      <alignment horizontal="right" vertical="center" wrapText="1"/>
    </xf>
    <xf numFmtId="0" fontId="0" fillId="0" borderId="27" xfId="0"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29" xfId="0" applyBorder="1" applyAlignment="1" applyProtection="1">
      <alignment horizontal="center" vertical="center" wrapText="1"/>
    </xf>
    <xf numFmtId="0" fontId="0" fillId="0" borderId="31" xfId="0" applyBorder="1" applyAlignment="1" applyProtection="1">
      <alignment horizontal="center" vertical="center" wrapText="1"/>
    </xf>
    <xf numFmtId="0" fontId="3" fillId="16" borderId="0" xfId="0" applyFont="1" applyFill="1" applyAlignment="1">
      <alignment horizontal="left" vertical="center" wrapText="1"/>
    </xf>
    <xf numFmtId="0" fontId="58" fillId="0" borderId="2" xfId="0" applyFont="1" applyFill="1" applyBorder="1" applyAlignment="1" applyProtection="1">
      <alignment horizontal="left" vertical="center"/>
      <protection locked="0"/>
    </xf>
    <xf numFmtId="0" fontId="0" fillId="0" borderId="3" xfId="0" applyFont="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0" fillId="0" borderId="3" xfId="0" applyFont="1" applyFill="1" applyBorder="1" applyAlignment="1" applyProtection="1">
      <alignment horizontal="left" vertical="center"/>
      <protection locked="0"/>
    </xf>
    <xf numFmtId="0" fontId="0" fillId="0" borderId="4" xfId="0" applyFont="1" applyFill="1" applyBorder="1" applyAlignment="1" applyProtection="1">
      <alignment horizontal="left" vertical="center"/>
      <protection locked="0"/>
    </xf>
    <xf numFmtId="0" fontId="58" fillId="0" borderId="2" xfId="0" applyFont="1" applyFill="1" applyBorder="1" applyAlignment="1" applyProtection="1">
      <alignment horizontal="left" vertical="center" wrapText="1"/>
      <protection locked="0"/>
    </xf>
    <xf numFmtId="0" fontId="58" fillId="0" borderId="8" xfId="0" applyFont="1" applyFill="1" applyBorder="1" applyAlignment="1" applyProtection="1">
      <alignment horizontal="left" vertical="top" wrapText="1"/>
      <protection locked="0"/>
    </xf>
    <xf numFmtId="0" fontId="0" fillId="0" borderId="10" xfId="0" applyFont="1" applyBorder="1" applyAlignment="1" applyProtection="1">
      <alignment horizontal="left" vertical="top" wrapText="1"/>
      <protection locked="0"/>
    </xf>
    <xf numFmtId="0" fontId="0" fillId="0" borderId="17" xfId="0" applyFont="1" applyBorder="1" applyAlignment="1" applyProtection="1">
      <alignment horizontal="left" vertical="top" wrapText="1"/>
      <protection locked="0"/>
    </xf>
    <xf numFmtId="0" fontId="0" fillId="0" borderId="35" xfId="0" applyFont="1" applyBorder="1" applyAlignment="1" applyProtection="1">
      <alignment horizontal="left" vertical="top" wrapText="1"/>
      <protection locked="0"/>
    </xf>
    <xf numFmtId="0" fontId="0" fillId="0" borderId="0" xfId="0" applyFont="1" applyBorder="1" applyAlignment="1" applyProtection="1">
      <alignment horizontal="left" vertical="top" wrapText="1"/>
      <protection locked="0"/>
    </xf>
    <xf numFmtId="0" fontId="0" fillId="0" borderId="34" xfId="0" applyFont="1" applyBorder="1" applyAlignment="1" applyProtection="1">
      <alignment horizontal="left" vertical="top" wrapText="1"/>
      <protection locked="0"/>
    </xf>
    <xf numFmtId="0" fontId="0" fillId="0" borderId="6" xfId="0" applyFont="1" applyBorder="1" applyAlignment="1" applyProtection="1">
      <alignment horizontal="left" vertical="top" wrapText="1"/>
      <protection locked="0"/>
    </xf>
    <xf numFmtId="0" fontId="0" fillId="0" borderId="7" xfId="0" applyFont="1" applyBorder="1" applyAlignment="1" applyProtection="1">
      <alignment horizontal="left" vertical="top" wrapText="1"/>
      <protection locked="0"/>
    </xf>
    <xf numFmtId="0" fontId="0" fillId="0" borderId="18" xfId="0" applyFont="1" applyBorder="1" applyAlignment="1" applyProtection="1">
      <alignment horizontal="left" vertical="top" wrapText="1"/>
      <protection locked="0"/>
    </xf>
    <xf numFmtId="0" fontId="58" fillId="16" borderId="35" xfId="0" applyFont="1" applyFill="1" applyBorder="1" applyAlignment="1">
      <alignment horizontal="left" vertical="center"/>
    </xf>
    <xf numFmtId="0" fontId="58" fillId="16" borderId="0" xfId="0" applyFont="1" applyFill="1" applyBorder="1" applyAlignment="1">
      <alignment horizontal="left" vertical="center"/>
    </xf>
    <xf numFmtId="0" fontId="59" fillId="16" borderId="0" xfId="0" applyFont="1" applyFill="1" applyAlignment="1">
      <alignment vertical="center"/>
    </xf>
    <xf numFmtId="0" fontId="56" fillId="0" borderId="0" xfId="0" applyFont="1" applyAlignment="1">
      <alignment vertical="center"/>
    </xf>
    <xf numFmtId="0" fontId="58" fillId="0" borderId="35" xfId="0" applyFont="1" applyFill="1" applyBorder="1" applyAlignment="1" applyProtection="1">
      <alignment horizontal="left" vertical="top" wrapText="1"/>
      <protection locked="0"/>
    </xf>
    <xf numFmtId="0" fontId="58" fillId="0" borderId="8" xfId="0" applyFont="1" applyFill="1" applyBorder="1" applyAlignment="1" applyProtection="1">
      <alignment horizontal="left" vertical="top"/>
      <protection locked="0"/>
    </xf>
    <xf numFmtId="0" fontId="58" fillId="0" borderId="10" xfId="0" applyFont="1" applyFill="1" applyBorder="1" applyAlignment="1" applyProtection="1">
      <alignment horizontal="left" vertical="top"/>
      <protection locked="0"/>
    </xf>
    <xf numFmtId="0" fontId="58" fillId="0" borderId="17" xfId="0" applyFont="1" applyFill="1" applyBorder="1" applyAlignment="1" applyProtection="1">
      <alignment horizontal="left" vertical="top"/>
      <protection locked="0"/>
    </xf>
    <xf numFmtId="0" fontId="58" fillId="0" borderId="35" xfId="0" applyFont="1" applyFill="1" applyBorder="1" applyAlignment="1" applyProtection="1">
      <alignment horizontal="left" vertical="top"/>
      <protection locked="0"/>
    </xf>
    <xf numFmtId="0" fontId="58" fillId="0" borderId="0" xfId="0" applyFont="1" applyFill="1" applyBorder="1" applyAlignment="1" applyProtection="1">
      <alignment horizontal="left" vertical="top"/>
      <protection locked="0"/>
    </xf>
    <xf numFmtId="0" fontId="58" fillId="0" borderId="34" xfId="0" applyFont="1" applyFill="1" applyBorder="1" applyAlignment="1" applyProtection="1">
      <alignment horizontal="left" vertical="top"/>
      <protection locked="0"/>
    </xf>
    <xf numFmtId="0" fontId="58" fillId="0" borderId="6" xfId="0" applyFont="1" applyFill="1" applyBorder="1" applyAlignment="1" applyProtection="1">
      <alignment horizontal="left" vertical="top"/>
      <protection locked="0"/>
    </xf>
    <xf numFmtId="0" fontId="58" fillId="0" borderId="7" xfId="0" applyFont="1" applyFill="1" applyBorder="1" applyAlignment="1" applyProtection="1">
      <alignment horizontal="left" vertical="top"/>
      <protection locked="0"/>
    </xf>
    <xf numFmtId="0" fontId="58" fillId="0" borderId="18" xfId="0" applyFont="1" applyFill="1" applyBorder="1" applyAlignment="1" applyProtection="1">
      <alignment horizontal="left" vertical="top"/>
      <protection locked="0"/>
    </xf>
    <xf numFmtId="0" fontId="15" fillId="2" borderId="2"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58" fillId="0" borderId="3" xfId="0" applyFont="1" applyFill="1" applyBorder="1" applyAlignment="1" applyProtection="1">
      <alignment horizontal="left" vertical="center"/>
      <protection locked="0"/>
    </xf>
    <xf numFmtId="0" fontId="58" fillId="0" borderId="4" xfId="0" applyFont="1" applyFill="1" applyBorder="1" applyAlignment="1" applyProtection="1">
      <alignment horizontal="left" vertical="center"/>
      <protection locked="0"/>
    </xf>
    <xf numFmtId="0" fontId="56" fillId="0" borderId="4" xfId="0" applyFont="1" applyFill="1" applyBorder="1" applyAlignment="1" applyProtection="1">
      <alignment horizontal="left" vertical="center"/>
      <protection locked="0"/>
    </xf>
    <xf numFmtId="0" fontId="58" fillId="0" borderId="1" xfId="0" applyFont="1" applyFill="1" applyBorder="1" applyAlignment="1" applyProtection="1">
      <alignment horizontal="left" vertical="center"/>
      <protection locked="0"/>
    </xf>
    <xf numFmtId="0" fontId="0" fillId="0" borderId="1" xfId="0" applyFont="1" applyBorder="1" applyAlignment="1" applyProtection="1">
      <alignment horizontal="left" vertical="center"/>
      <protection locked="0"/>
    </xf>
    <xf numFmtId="0" fontId="75" fillId="19" borderId="86" xfId="0" applyFont="1" applyFill="1" applyBorder="1" applyAlignment="1">
      <alignment horizontal="left" indent="1"/>
    </xf>
    <xf numFmtId="0" fontId="75" fillId="19" borderId="87" xfId="0" applyFont="1" applyFill="1" applyBorder="1" applyAlignment="1">
      <alignment horizontal="left" indent="1"/>
    </xf>
    <xf numFmtId="0" fontId="75" fillId="19" borderId="66" xfId="0" applyFont="1" applyFill="1" applyBorder="1" applyAlignment="1">
      <alignment horizontal="left" indent="1"/>
    </xf>
    <xf numFmtId="0" fontId="75" fillId="9" borderId="88" xfId="0" applyFont="1" applyFill="1" applyBorder="1" applyAlignment="1">
      <alignment horizontal="left"/>
    </xf>
    <xf numFmtId="0" fontId="75" fillId="9" borderId="57" xfId="0" applyFont="1" applyFill="1" applyBorder="1" applyAlignment="1">
      <alignment horizontal="left"/>
    </xf>
    <xf numFmtId="0" fontId="75" fillId="9" borderId="89" xfId="0" applyFont="1" applyFill="1" applyBorder="1" applyAlignment="1">
      <alignment horizontal="left"/>
    </xf>
    <xf numFmtId="0" fontId="75" fillId="20" borderId="90" xfId="0" applyFont="1" applyFill="1" applyBorder="1" applyAlignment="1">
      <alignment horizontal="left"/>
    </xf>
    <xf numFmtId="0" fontId="75" fillId="20" borderId="91" xfId="0" applyFont="1" applyFill="1" applyBorder="1" applyAlignment="1">
      <alignment horizontal="left"/>
    </xf>
    <xf numFmtId="0" fontId="37" fillId="2" borderId="25" xfId="0" applyFont="1" applyFill="1" applyBorder="1" applyAlignment="1" applyProtection="1">
      <alignment horizontal="left" vertical="center" wrapText="1"/>
    </xf>
    <xf numFmtId="0" fontId="37" fillId="2" borderId="3" xfId="0" applyFont="1" applyFill="1" applyBorder="1" applyAlignment="1" applyProtection="1">
      <alignment horizontal="left" vertical="center" wrapText="1"/>
    </xf>
    <xf numFmtId="0" fontId="79" fillId="2" borderId="3" xfId="0" applyFont="1" applyFill="1" applyBorder="1" applyAlignment="1" applyProtection="1">
      <alignment horizontal="left" vertical="center" wrapText="1"/>
    </xf>
    <xf numFmtId="0" fontId="79" fillId="2" borderId="3" xfId="0" applyFont="1" applyFill="1" applyBorder="1" applyAlignment="1" applyProtection="1">
      <alignment vertical="center" wrapText="1"/>
    </xf>
    <xf numFmtId="0" fontId="79" fillId="2" borderId="41" xfId="0" applyFont="1" applyFill="1" applyBorder="1" applyAlignment="1" applyProtection="1">
      <alignment vertical="center" wrapText="1"/>
    </xf>
    <xf numFmtId="0" fontId="36" fillId="13" borderId="3" xfId="0" applyFont="1" applyFill="1" applyBorder="1" applyAlignment="1" applyProtection="1">
      <alignment horizontal="left" vertical="center" wrapText="1"/>
    </xf>
    <xf numFmtId="0" fontId="56" fillId="13" borderId="3" xfId="0" applyFont="1" applyFill="1" applyBorder="1" applyAlignment="1" applyProtection="1">
      <alignment horizontal="left" vertical="center" wrapText="1"/>
    </xf>
    <xf numFmtId="0" fontId="36" fillId="0" borderId="51" xfId="0" applyFont="1" applyBorder="1" applyAlignment="1" applyProtection="1">
      <alignment horizontal="left" vertical="center" wrapText="1"/>
    </xf>
    <xf numFmtId="0" fontId="56" fillId="0" borderId="15" xfId="0" applyFont="1" applyBorder="1" applyAlignment="1" applyProtection="1">
      <alignment horizontal="left" vertical="center" wrapText="1"/>
    </xf>
    <xf numFmtId="0" fontId="2" fillId="2" borderId="59" xfId="0" applyFont="1" applyFill="1" applyBorder="1" applyAlignment="1" applyProtection="1">
      <alignment horizontal="left" vertical="center" wrapText="1"/>
    </xf>
    <xf numFmtId="0" fontId="51" fillId="2" borderId="59" xfId="0" applyFont="1" applyFill="1" applyBorder="1" applyAlignment="1" applyProtection="1">
      <alignment horizontal="left" vertical="center" wrapText="1"/>
    </xf>
    <xf numFmtId="0" fontId="51" fillId="2" borderId="60" xfId="0" applyFont="1" applyFill="1" applyBorder="1" applyAlignment="1" applyProtection="1">
      <alignment horizontal="left" vertical="center" wrapText="1"/>
    </xf>
    <xf numFmtId="0" fontId="79" fillId="2" borderId="41" xfId="0" applyFont="1" applyFill="1" applyBorder="1" applyAlignment="1" applyProtection="1">
      <alignment horizontal="left" vertical="center" wrapText="1"/>
    </xf>
    <xf numFmtId="0" fontId="53" fillId="2" borderId="58" xfId="0" applyFont="1" applyFill="1" applyBorder="1" applyAlignment="1" applyProtection="1">
      <alignment horizontal="left" vertical="center" wrapText="1"/>
    </xf>
    <xf numFmtId="0" fontId="54" fillId="2" borderId="59" xfId="0" applyFont="1" applyFill="1" applyBorder="1" applyAlignment="1" applyProtection="1">
      <alignment horizontal="left" vertical="center" wrapText="1"/>
    </xf>
    <xf numFmtId="0" fontId="36" fillId="0" borderId="26" xfId="0" applyFont="1" applyBorder="1" applyAlignment="1" applyProtection="1">
      <alignment horizontal="left" vertical="center" wrapText="1"/>
    </xf>
    <xf numFmtId="0" fontId="56" fillId="0" borderId="7" xfId="0" applyFont="1" applyBorder="1" applyAlignment="1" applyProtection="1">
      <alignment horizontal="left" vertical="center" wrapText="1"/>
    </xf>
    <xf numFmtId="0" fontId="36" fillId="0" borderId="25" xfId="0" applyFont="1" applyBorder="1" applyAlignment="1" applyProtection="1">
      <alignment horizontal="left" vertical="center" wrapText="1"/>
    </xf>
    <xf numFmtId="0" fontId="56" fillId="0" borderId="3" xfId="0" applyFont="1" applyBorder="1" applyAlignment="1" applyProtection="1">
      <alignment horizontal="left" vertical="center" wrapText="1"/>
    </xf>
    <xf numFmtId="0" fontId="36" fillId="0" borderId="66" xfId="0" applyFont="1" applyBorder="1" applyAlignment="1" applyProtection="1">
      <alignment horizontal="left" vertical="center" wrapText="1"/>
    </xf>
    <xf numFmtId="0" fontId="56" fillId="0" borderId="56" xfId="0" applyFont="1" applyBorder="1" applyAlignment="1" applyProtection="1">
      <alignment horizontal="left" vertical="center" wrapText="1"/>
    </xf>
    <xf numFmtId="0" fontId="1" fillId="13" borderId="25" xfId="0" applyFont="1" applyFill="1" applyBorder="1" applyAlignment="1" applyProtection="1">
      <alignment horizontal="left" vertical="center" wrapText="1"/>
    </xf>
    <xf numFmtId="0" fontId="51" fillId="13" borderId="3" xfId="0" applyFont="1" applyFill="1" applyBorder="1" applyAlignment="1" applyProtection="1">
      <alignment horizontal="left" vertical="center" wrapText="1"/>
    </xf>
    <xf numFmtId="0" fontId="5" fillId="0" borderId="23" xfId="0" applyFont="1" applyBorder="1" applyAlignment="1" applyProtection="1">
      <alignment horizontal="right" vertical="center" wrapText="1"/>
    </xf>
    <xf numFmtId="0" fontId="0" fillId="0" borderId="23" xfId="0" applyBorder="1" applyAlignment="1" applyProtection="1">
      <alignment horizontal="right" vertical="center" wrapText="1"/>
    </xf>
    <xf numFmtId="0" fontId="0" fillId="0" borderId="24" xfId="0" applyBorder="1" applyAlignment="1" applyProtection="1">
      <alignment horizontal="right" vertical="center" wrapText="1"/>
    </xf>
    <xf numFmtId="0" fontId="5" fillId="0" borderId="23" xfId="0" applyFont="1" applyBorder="1" applyAlignment="1" applyProtection="1">
      <alignment horizontal="center" vertical="center" wrapText="1"/>
    </xf>
    <xf numFmtId="0" fontId="59" fillId="0" borderId="36" xfId="0" applyFont="1" applyBorder="1" applyAlignment="1" applyProtection="1">
      <alignment horizontal="left" vertical="center" wrapText="1"/>
    </xf>
    <xf numFmtId="0" fontId="59" fillId="0" borderId="37" xfId="0" applyFont="1" applyBorder="1" applyAlignment="1" applyProtection="1">
      <alignment horizontal="left" vertical="center" wrapText="1"/>
    </xf>
    <xf numFmtId="0" fontId="59" fillId="0" borderId="38" xfId="0" applyFont="1" applyBorder="1" applyAlignment="1" applyProtection="1">
      <alignment horizontal="left" vertical="center" wrapText="1"/>
    </xf>
    <xf numFmtId="0" fontId="59" fillId="0" borderId="39" xfId="0" applyFont="1" applyBorder="1" applyAlignment="1" applyProtection="1">
      <alignment horizontal="center" vertical="center" wrapText="1"/>
    </xf>
    <xf numFmtId="0" fontId="59" fillId="0" borderId="37" xfId="0" applyFont="1" applyBorder="1" applyAlignment="1" applyProtection="1">
      <alignment horizontal="center" vertical="center" wrapText="1"/>
    </xf>
    <xf numFmtId="0" fontId="59" fillId="0" borderId="40" xfId="0" applyFont="1" applyBorder="1" applyAlignment="1" applyProtection="1">
      <alignment horizontal="center" vertical="center" wrapText="1"/>
    </xf>
    <xf numFmtId="0" fontId="21" fillId="2" borderId="22" xfId="0" applyFont="1" applyFill="1" applyBorder="1" applyAlignment="1" applyProtection="1">
      <alignment horizontal="left" vertical="center" wrapText="1"/>
    </xf>
    <xf numFmtId="0" fontId="21" fillId="2" borderId="23" xfId="0" applyFont="1" applyFill="1" applyBorder="1" applyAlignment="1" applyProtection="1">
      <alignment horizontal="left" vertical="center" wrapText="1"/>
    </xf>
    <xf numFmtId="0" fontId="21" fillId="2" borderId="24" xfId="0" applyFont="1" applyFill="1" applyBorder="1" applyAlignment="1" applyProtection="1">
      <alignment horizontal="left" vertical="center" wrapText="1"/>
    </xf>
    <xf numFmtId="0" fontId="52" fillId="0" borderId="23" xfId="0" applyFont="1" applyBorder="1" applyAlignment="1" applyProtection="1">
      <alignment horizontal="left" vertical="center" wrapText="1"/>
    </xf>
    <xf numFmtId="0" fontId="36" fillId="0" borderId="25" xfId="0" applyFont="1" applyFill="1" applyBorder="1" applyAlignment="1" applyProtection="1">
      <alignment horizontal="left" vertical="center" wrapText="1"/>
    </xf>
    <xf numFmtId="0" fontId="56" fillId="0" borderId="3" xfId="0" applyFont="1" applyFill="1" applyBorder="1" applyAlignment="1" applyProtection="1">
      <alignment horizontal="left" vertical="center" wrapText="1"/>
    </xf>
    <xf numFmtId="0" fontId="36" fillId="0" borderId="62" xfId="0" applyFont="1" applyFill="1" applyBorder="1" applyAlignment="1" applyProtection="1">
      <alignment horizontal="left" vertical="center" wrapText="1"/>
    </xf>
    <xf numFmtId="0" fontId="36" fillId="0" borderId="10" xfId="0" applyFont="1" applyFill="1" applyBorder="1" applyAlignment="1" applyProtection="1">
      <alignment horizontal="left" vertical="center" wrapText="1"/>
    </xf>
    <xf numFmtId="0" fontId="36" fillId="0" borderId="30" xfId="0" applyFont="1" applyFill="1" applyBorder="1" applyAlignment="1" applyProtection="1">
      <alignment horizontal="left" vertical="center" wrapText="1"/>
    </xf>
    <xf numFmtId="0" fontId="36" fillId="0" borderId="0" xfId="0" applyFont="1" applyFill="1" applyBorder="1" applyAlignment="1" applyProtection="1">
      <alignment horizontal="left" vertical="center" wrapText="1"/>
    </xf>
    <xf numFmtId="0" fontId="36" fillId="0" borderId="26" xfId="0" applyFont="1" applyFill="1" applyBorder="1" applyAlignment="1" applyProtection="1">
      <alignment horizontal="left" vertical="center" wrapText="1"/>
    </xf>
    <xf numFmtId="0" fontId="36" fillId="0" borderId="7" xfId="0" applyFont="1" applyFill="1" applyBorder="1" applyAlignment="1" applyProtection="1">
      <alignment horizontal="left" vertical="center" wrapText="1"/>
    </xf>
    <xf numFmtId="0" fontId="59" fillId="0" borderId="5" xfId="0" applyFont="1" applyFill="1" applyBorder="1" applyAlignment="1" applyProtection="1">
      <alignment horizontal="center" vertical="center" wrapText="1"/>
    </xf>
    <xf numFmtId="0" fontId="59" fillId="0" borderId="63" xfId="0" applyFont="1" applyFill="1" applyBorder="1" applyAlignment="1" applyProtection="1">
      <alignment horizontal="center" vertical="center" wrapText="1"/>
    </xf>
    <xf numFmtId="0" fontId="0" fillId="0" borderId="9" xfId="0" applyBorder="1" applyAlignment="1">
      <alignment horizontal="center" vertical="center" wrapText="1"/>
    </xf>
    <xf numFmtId="0" fontId="36" fillId="0" borderId="51" xfId="0" applyFont="1" applyFill="1" applyBorder="1" applyAlignment="1" applyProtection="1">
      <alignment horizontal="left" vertical="center" wrapText="1"/>
    </xf>
    <xf numFmtId="0" fontId="56" fillId="0" borderId="15" xfId="0" applyFont="1" applyFill="1" applyBorder="1" applyAlignment="1" applyProtection="1">
      <alignment horizontal="left" vertical="center" wrapText="1"/>
    </xf>
    <xf numFmtId="0" fontId="57" fillId="0" borderId="15" xfId="0" applyFont="1" applyFill="1" applyBorder="1" applyAlignment="1" applyProtection="1">
      <alignment horizontal="left" vertical="center" wrapText="1"/>
    </xf>
    <xf numFmtId="0" fontId="90" fillId="0" borderId="6" xfId="11" applyFont="1" applyFill="1" applyBorder="1" applyAlignment="1" applyProtection="1">
      <alignment horizontal="left" vertical="center" wrapText="1"/>
    </xf>
    <xf numFmtId="0" fontId="90" fillId="0" borderId="78" xfId="11" applyFont="1" applyBorder="1" applyAlignment="1">
      <alignment horizontal="left" vertical="center" wrapText="1"/>
    </xf>
    <xf numFmtId="0" fontId="36" fillId="0" borderId="2" xfId="0" applyFont="1" applyFill="1" applyBorder="1" applyAlignment="1" applyProtection="1">
      <alignment horizontal="left" vertical="center" wrapText="1"/>
    </xf>
    <xf numFmtId="0" fontId="36" fillId="0" borderId="41" xfId="0" applyFont="1" applyFill="1" applyBorder="1" applyAlignment="1" applyProtection="1">
      <alignment horizontal="left" vertical="center" wrapText="1"/>
    </xf>
    <xf numFmtId="0" fontId="35" fillId="2" borderId="22" xfId="0" applyFont="1" applyFill="1" applyBorder="1" applyAlignment="1" applyProtection="1">
      <alignment horizontal="left" vertical="center" wrapText="1"/>
    </xf>
    <xf numFmtId="0" fontId="55" fillId="2" borderId="23" xfId="0" applyFont="1" applyFill="1" applyBorder="1" applyAlignment="1" applyProtection="1">
      <alignment vertical="center" wrapText="1"/>
    </xf>
    <xf numFmtId="0" fontId="55" fillId="2" borderId="24" xfId="0" applyFont="1" applyFill="1" applyBorder="1" applyAlignment="1" applyProtection="1">
      <alignment vertical="center" wrapText="1"/>
    </xf>
    <xf numFmtId="0" fontId="36" fillId="0" borderId="12"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36" fillId="0" borderId="62" xfId="0" applyFont="1" applyBorder="1" applyAlignment="1" applyProtection="1">
      <alignment horizontal="left" vertical="center" wrapText="1"/>
    </xf>
    <xf numFmtId="0" fontId="56" fillId="0" borderId="10" xfId="0" applyFont="1" applyBorder="1" applyAlignment="1" applyProtection="1">
      <alignment horizontal="left" vertical="center" wrapText="1"/>
    </xf>
    <xf numFmtId="0" fontId="59" fillId="0" borderId="5" xfId="0" applyFont="1" applyFill="1" applyBorder="1" applyAlignment="1" applyProtection="1">
      <alignment horizontal="center" vertical="center" wrapText="1"/>
      <protection locked="0"/>
    </xf>
    <xf numFmtId="0" fontId="59" fillId="0" borderId="63" xfId="0" applyFont="1" applyFill="1" applyBorder="1" applyAlignment="1" applyProtection="1">
      <alignment horizontal="center" vertical="center" wrapText="1"/>
      <protection locked="0"/>
    </xf>
    <xf numFmtId="0" fontId="59" fillId="13" borderId="12" xfId="0" applyFont="1" applyFill="1" applyBorder="1" applyAlignment="1" applyProtection="1">
      <alignment horizontal="center" vertical="center" wrapText="1"/>
    </xf>
    <xf numFmtId="0" fontId="59" fillId="13" borderId="65" xfId="0" applyFont="1" applyFill="1" applyBorder="1" applyAlignment="1" applyProtection="1">
      <alignment horizontal="center" vertical="center" wrapText="1"/>
    </xf>
    <xf numFmtId="0" fontId="0" fillId="0" borderId="13" xfId="0" applyBorder="1" applyAlignment="1">
      <alignment horizontal="center" vertical="center" wrapText="1"/>
    </xf>
    <xf numFmtId="0" fontId="59" fillId="13" borderId="11" xfId="0" applyFont="1" applyFill="1" applyBorder="1" applyAlignment="1" applyProtection="1">
      <alignment horizontal="center" vertical="center" wrapText="1"/>
    </xf>
    <xf numFmtId="0" fontId="59" fillId="13" borderId="48" xfId="0" applyFont="1" applyFill="1" applyBorder="1" applyAlignment="1" applyProtection="1">
      <alignment horizontal="center" vertical="center" wrapText="1"/>
    </xf>
    <xf numFmtId="0" fontId="0" fillId="0" borderId="64" xfId="0" applyBorder="1" applyAlignment="1">
      <alignment horizontal="center" vertical="center" wrapText="1"/>
    </xf>
    <xf numFmtId="0" fontId="58" fillId="0" borderId="19" xfId="0" applyFont="1" applyFill="1" applyBorder="1" applyAlignment="1" applyProtection="1">
      <alignment horizontal="center" vertical="center" wrapText="1"/>
    </xf>
    <xf numFmtId="0" fontId="58" fillId="0" borderId="61" xfId="0" applyFont="1" applyFill="1" applyBorder="1" applyAlignment="1" applyProtection="1">
      <alignment horizontal="center" vertical="center" wrapText="1"/>
    </xf>
    <xf numFmtId="0" fontId="0" fillId="0" borderId="20" xfId="0" applyBorder="1" applyAlignment="1">
      <alignment horizontal="center" vertical="center" wrapText="1"/>
    </xf>
    <xf numFmtId="0" fontId="36" fillId="0" borderId="8" xfId="0" applyFont="1" applyFill="1" applyBorder="1" applyAlignment="1" applyProtection="1">
      <alignment horizontal="left" vertical="center" wrapText="1"/>
    </xf>
    <xf numFmtId="0" fontId="36" fillId="0" borderId="79" xfId="0" applyFont="1" applyFill="1" applyBorder="1" applyAlignment="1" applyProtection="1">
      <alignment horizontal="left" vertical="center" wrapText="1"/>
    </xf>
    <xf numFmtId="0" fontId="37" fillId="0" borderId="2" xfId="6" applyFont="1" applyBorder="1" applyAlignment="1" applyProtection="1">
      <alignment horizontal="left" vertical="top" wrapText="1"/>
      <protection locked="0"/>
    </xf>
    <xf numFmtId="0" fontId="37" fillId="0" borderId="4" xfId="6" applyFont="1" applyBorder="1" applyAlignment="1" applyProtection="1">
      <alignment horizontal="left" vertical="top" wrapText="1"/>
      <protection locked="0"/>
    </xf>
    <xf numFmtId="0" fontId="37" fillId="0" borderId="3" xfId="6" applyFont="1" applyBorder="1" applyAlignment="1" applyProtection="1">
      <alignment horizontal="left" vertical="top" wrapText="1"/>
      <protection locked="0"/>
    </xf>
    <xf numFmtId="0" fontId="33" fillId="5" borderId="27" xfId="9" applyFont="1" applyFill="1" applyBorder="1" applyAlignment="1" applyProtection="1">
      <alignment horizontal="center" vertical="center" wrapText="1"/>
    </xf>
    <xf numFmtId="0" fontId="33" fillId="5" borderId="28" xfId="9" applyFont="1" applyFill="1" applyBorder="1" applyAlignment="1" applyProtection="1">
      <alignment horizontal="center" vertical="center" wrapText="1"/>
    </xf>
    <xf numFmtId="0" fontId="33" fillId="5" borderId="29" xfId="9" applyFont="1" applyFill="1" applyBorder="1" applyAlignment="1" applyProtection="1">
      <alignment horizontal="center" vertical="center" wrapText="1"/>
    </xf>
    <xf numFmtId="0" fontId="33" fillId="5" borderId="32" xfId="9" applyFont="1" applyFill="1" applyBorder="1" applyAlignment="1" applyProtection="1">
      <alignment horizontal="center" vertical="center" wrapText="1"/>
    </xf>
    <xf numFmtId="0" fontId="33" fillId="5" borderId="21" xfId="9" applyFont="1" applyFill="1" applyBorder="1" applyAlignment="1" applyProtection="1">
      <alignment horizontal="center" vertical="center" wrapText="1"/>
    </xf>
    <xf numFmtId="0" fontId="33" fillId="5" borderId="33" xfId="9" applyFont="1" applyFill="1" applyBorder="1" applyAlignment="1" applyProtection="1">
      <alignment horizontal="center" vertical="center" wrapText="1"/>
    </xf>
    <xf numFmtId="0" fontId="34" fillId="0" borderId="28" xfId="6" applyFont="1" applyBorder="1" applyAlignment="1" applyProtection="1">
      <alignment horizontal="center" vertical="center"/>
    </xf>
    <xf numFmtId="0" fontId="34" fillId="0" borderId="29" xfId="6" applyFont="1" applyBorder="1" applyAlignment="1" applyProtection="1">
      <alignment horizontal="center" vertical="center"/>
    </xf>
    <xf numFmtId="0" fontId="34" fillId="0" borderId="21" xfId="6" applyFont="1" applyBorder="1" applyAlignment="1" applyProtection="1">
      <alignment horizontal="center" vertical="center"/>
    </xf>
    <xf numFmtId="0" fontId="34" fillId="0" borderId="33" xfId="6" applyFont="1" applyBorder="1" applyAlignment="1" applyProtection="1">
      <alignment horizontal="center" vertical="center"/>
    </xf>
    <xf numFmtId="0" fontId="15" fillId="8" borderId="22" xfId="6" applyFont="1" applyFill="1" applyBorder="1" applyAlignment="1" applyProtection="1">
      <alignment horizontal="center" vertical="center" wrapText="1"/>
    </xf>
    <xf numFmtId="0" fontId="15" fillId="8" borderId="23" xfId="6" applyFont="1" applyFill="1" applyBorder="1" applyAlignment="1" applyProtection="1">
      <alignment horizontal="center" vertical="center"/>
    </xf>
    <xf numFmtId="0" fontId="15" fillId="8" borderId="24" xfId="6" applyFont="1" applyFill="1" applyBorder="1" applyAlignment="1" applyProtection="1">
      <alignment horizontal="center" vertical="center"/>
    </xf>
    <xf numFmtId="0" fontId="15" fillId="9" borderId="23" xfId="6" applyFont="1" applyFill="1" applyBorder="1" applyAlignment="1" applyProtection="1">
      <alignment horizontal="center" vertical="center" wrapText="1"/>
    </xf>
    <xf numFmtId="0" fontId="15" fillId="9" borderId="23" xfId="6" applyFont="1" applyFill="1" applyBorder="1" applyAlignment="1" applyProtection="1">
      <alignment horizontal="center" vertical="center"/>
    </xf>
    <xf numFmtId="0" fontId="15" fillId="9" borderId="24" xfId="6" applyFont="1" applyFill="1" applyBorder="1" applyAlignment="1" applyProtection="1">
      <alignment horizontal="center" vertical="center"/>
    </xf>
    <xf numFmtId="0" fontId="15" fillId="0" borderId="2" xfId="6" applyFont="1" applyBorder="1" applyAlignment="1" applyProtection="1">
      <alignment horizontal="center" vertical="center" wrapText="1"/>
      <protection locked="0"/>
    </xf>
    <xf numFmtId="0" fontId="15" fillId="0" borderId="3" xfId="6" applyFont="1" applyBorder="1" applyAlignment="1" applyProtection="1">
      <alignment horizontal="center" vertical="center" wrapText="1"/>
      <protection locked="0"/>
    </xf>
    <xf numFmtId="0" fontId="15" fillId="0" borderId="4" xfId="6" applyFont="1" applyBorder="1" applyAlignment="1" applyProtection="1">
      <alignment horizontal="center" vertical="center" wrapText="1"/>
      <protection locked="0"/>
    </xf>
    <xf numFmtId="0" fontId="14" fillId="0" borderId="30" xfId="8" applyFont="1" applyBorder="1" applyAlignment="1" applyProtection="1">
      <alignment vertical="center"/>
      <protection locked="0"/>
    </xf>
    <xf numFmtId="0" fontId="0" fillId="0" borderId="0" xfId="0" applyAlignment="1" applyProtection="1">
      <alignment vertical="center"/>
      <protection locked="0"/>
    </xf>
    <xf numFmtId="0" fontId="14" fillId="0" borderId="27" xfId="8" applyFont="1" applyBorder="1" applyAlignment="1" applyProtection="1">
      <alignment vertical="center"/>
      <protection locked="0"/>
    </xf>
    <xf numFmtId="0" fontId="0" fillId="0" borderId="28" xfId="0" applyBorder="1" applyAlignment="1" applyProtection="1">
      <alignment vertical="center"/>
      <protection locked="0"/>
    </xf>
    <xf numFmtId="0" fontId="0" fillId="0" borderId="29" xfId="0" applyBorder="1" applyAlignment="1" applyProtection="1">
      <alignment vertical="center"/>
      <protection locked="0"/>
    </xf>
    <xf numFmtId="0" fontId="14" fillId="0" borderId="0" xfId="6" applyFont="1" applyAlignment="1" applyProtection="1">
      <alignment vertical="center"/>
      <protection locked="0"/>
    </xf>
    <xf numFmtId="0" fontId="0" fillId="0" borderId="31" xfId="0" applyBorder="1" applyAlignment="1" applyProtection="1">
      <alignment vertical="center"/>
      <protection locked="0"/>
    </xf>
    <xf numFmtId="0" fontId="2" fillId="0" borderId="30" xfId="0" applyFont="1" applyBorder="1" applyAlignment="1" applyProtection="1">
      <alignment vertical="center"/>
      <protection locked="0"/>
    </xf>
    <xf numFmtId="0" fontId="2" fillId="0" borderId="32" xfId="0" applyFont="1" applyBorder="1" applyAlignment="1" applyProtection="1">
      <alignment vertical="center"/>
      <protection locked="0"/>
    </xf>
    <xf numFmtId="0" fontId="0" fillId="0" borderId="21" xfId="0" applyBorder="1" applyAlignment="1" applyProtection="1">
      <alignment vertical="center"/>
      <protection locked="0"/>
    </xf>
    <xf numFmtId="0" fontId="14" fillId="0" borderId="21" xfId="6" applyFont="1" applyBorder="1" applyAlignment="1" applyProtection="1">
      <alignment vertical="center"/>
      <protection locked="0"/>
    </xf>
    <xf numFmtId="0" fontId="0" fillId="0" borderId="33" xfId="0" applyBorder="1" applyAlignment="1" applyProtection="1">
      <alignment vertical="center"/>
      <protection locked="0"/>
    </xf>
    <xf numFmtId="0" fontId="15" fillId="0" borderId="30" xfId="6" applyFont="1" applyBorder="1" applyAlignment="1" applyProtection="1">
      <alignment horizontal="left" vertical="center"/>
      <protection locked="0"/>
    </xf>
    <xf numFmtId="0" fontId="15" fillId="0" borderId="0" xfId="6" applyFont="1" applyAlignment="1" applyProtection="1">
      <alignment horizontal="left" vertical="center"/>
      <protection locked="0"/>
    </xf>
    <xf numFmtId="0" fontId="11" fillId="0" borderId="0" xfId="6" applyFont="1" applyAlignment="1" applyProtection="1">
      <alignment horizontal="center" vertical="center" wrapText="1"/>
      <protection locked="0"/>
    </xf>
    <xf numFmtId="0" fontId="15" fillId="0" borderId="30" xfId="6" applyFont="1" applyBorder="1" applyAlignment="1" applyProtection="1">
      <alignment horizontal="left" vertical="center" wrapText="1"/>
      <protection locked="0"/>
    </xf>
    <xf numFmtId="0" fontId="15" fillId="0" borderId="0" xfId="6" applyFont="1" applyAlignment="1" applyProtection="1">
      <alignment horizontal="left" vertical="center" wrapText="1"/>
      <protection locked="0"/>
    </xf>
    <xf numFmtId="0" fontId="58" fillId="0" borderId="82" xfId="0" applyFont="1" applyBorder="1" applyAlignment="1">
      <alignment horizontal="left" vertical="center" wrapText="1"/>
    </xf>
    <xf numFmtId="0" fontId="58" fillId="0" borderId="82" xfId="0" applyFont="1" applyBorder="1" applyAlignment="1" applyProtection="1">
      <alignment horizontal="left" vertical="top" wrapText="1"/>
    </xf>
    <xf numFmtId="0" fontId="0" fillId="0" borderId="82" xfId="0" applyBorder="1" applyAlignment="1">
      <alignment horizontal="left" vertical="top" wrapText="1"/>
    </xf>
    <xf numFmtId="0" fontId="58" fillId="0" borderId="0" xfId="0" applyFont="1" applyAlignment="1" applyProtection="1">
      <alignment horizontal="left" vertical="center" wrapText="1"/>
    </xf>
    <xf numFmtId="0" fontId="0" fillId="0" borderId="0" xfId="0" applyAlignment="1">
      <alignment horizontal="left" vertical="center" wrapText="1"/>
    </xf>
    <xf numFmtId="0" fontId="58" fillId="0" borderId="81" xfId="0" applyFont="1" applyBorder="1" applyAlignment="1" applyProtection="1">
      <alignment horizontal="left" vertical="center" wrapText="1"/>
    </xf>
    <xf numFmtId="0" fontId="0" fillId="0" borderId="81" xfId="0" applyBorder="1" applyAlignment="1">
      <alignment horizontal="left" vertical="center" wrapText="1"/>
    </xf>
    <xf numFmtId="0" fontId="58" fillId="0" borderId="82" xfId="0" applyFont="1" applyBorder="1" applyAlignment="1" applyProtection="1">
      <alignment horizontal="left" vertical="center" wrapText="1"/>
    </xf>
    <xf numFmtId="0" fontId="0" fillId="0" borderId="82" xfId="0" applyBorder="1" applyAlignment="1">
      <alignment horizontal="left" vertical="center" wrapText="1"/>
    </xf>
    <xf numFmtId="0" fontId="58" fillId="0" borderId="0" xfId="0" applyFont="1" applyBorder="1" applyAlignment="1" applyProtection="1">
      <alignment horizontal="left" vertical="center" wrapText="1"/>
    </xf>
    <xf numFmtId="0" fontId="0" fillId="0" borderId="0" xfId="0" applyBorder="1" applyAlignment="1">
      <alignment horizontal="left" vertical="center" wrapText="1"/>
    </xf>
    <xf numFmtId="0" fontId="59" fillId="15" borderId="1" xfId="0" applyFont="1" applyFill="1" applyBorder="1" applyAlignment="1" applyProtection="1">
      <alignment horizontal="left" vertical="center" wrapText="1"/>
    </xf>
    <xf numFmtId="0" fontId="0" fillId="0" borderId="1" xfId="0" applyBorder="1" applyAlignment="1">
      <alignment horizontal="left" vertical="center" wrapText="1"/>
    </xf>
    <xf numFmtId="0" fontId="91" fillId="13" borderId="3" xfId="11" applyFont="1" applyFill="1" applyBorder="1" applyAlignment="1" applyProtection="1">
      <alignment horizontal="left" vertical="top" wrapText="1"/>
    </xf>
    <xf numFmtId="0" fontId="36" fillId="12" borderId="21" xfId="3" applyFont="1" applyFill="1" applyBorder="1" applyAlignment="1" applyProtection="1">
      <alignment horizontal="left" vertical="center"/>
    </xf>
    <xf numFmtId="0" fontId="36" fillId="12" borderId="21" xfId="3" applyFont="1" applyFill="1" applyBorder="1" applyAlignment="1" applyProtection="1">
      <alignment horizontal="left"/>
    </xf>
    <xf numFmtId="0" fontId="36" fillId="12" borderId="42" xfId="3" applyFont="1" applyFill="1" applyBorder="1" applyAlignment="1" applyProtection="1">
      <alignment horizontal="left" vertical="center"/>
    </xf>
    <xf numFmtId="0" fontId="37" fillId="12" borderId="21" xfId="3" applyFont="1" applyFill="1" applyBorder="1" applyAlignment="1" applyProtection="1">
      <alignment vertical="center"/>
    </xf>
    <xf numFmtId="0" fontId="50" fillId="12" borderId="0" xfId="3" applyFont="1" applyFill="1" applyBorder="1" applyAlignment="1" applyProtection="1">
      <alignment vertical="center"/>
    </xf>
    <xf numFmtId="0" fontId="16" fillId="12" borderId="0" xfId="3" applyFont="1" applyFill="1" applyBorder="1" applyAlignment="1" applyProtection="1">
      <alignment horizontal="left" vertical="center"/>
    </xf>
    <xf numFmtId="0" fontId="49" fillId="0" borderId="2" xfId="3" applyFont="1" applyBorder="1" applyAlignment="1" applyProtection="1">
      <alignment horizontal="left" vertical="center"/>
      <protection locked="0"/>
    </xf>
    <xf numFmtId="0" fontId="49" fillId="0" borderId="3" xfId="3" applyFont="1" applyBorder="1" applyAlignment="1" applyProtection="1">
      <alignment horizontal="left" vertical="center"/>
      <protection locked="0"/>
    </xf>
    <xf numFmtId="0" fontId="49" fillId="0" borderId="4" xfId="3" applyFont="1" applyBorder="1" applyAlignment="1" applyProtection="1">
      <alignment horizontal="left" vertical="center"/>
      <protection locked="0"/>
    </xf>
    <xf numFmtId="0" fontId="11" fillId="0" borderId="2" xfId="3" applyFont="1" applyBorder="1" applyAlignment="1" applyProtection="1">
      <alignment horizontal="left" vertical="center"/>
      <protection locked="0"/>
    </xf>
    <xf numFmtId="0" fontId="11" fillId="0" borderId="3" xfId="3" applyFont="1" applyBorder="1" applyAlignment="1" applyProtection="1">
      <alignment horizontal="left" vertical="center"/>
      <protection locked="0"/>
    </xf>
    <xf numFmtId="0" fontId="11" fillId="0" borderId="4" xfId="3" applyFont="1" applyBorder="1" applyAlignment="1" applyProtection="1">
      <alignment horizontal="left" vertical="center"/>
      <protection locked="0"/>
    </xf>
    <xf numFmtId="49" fontId="37" fillId="0" borderId="2" xfId="3" applyNumberFormat="1" applyFont="1" applyFill="1" applyBorder="1" applyAlignment="1" applyProtection="1">
      <alignment horizontal="left" vertical="center"/>
      <protection locked="0"/>
    </xf>
    <xf numFmtId="49" fontId="37" fillId="0" borderId="3" xfId="3" applyNumberFormat="1" applyFont="1" applyFill="1" applyBorder="1" applyAlignment="1" applyProtection="1">
      <alignment horizontal="left" vertical="center"/>
      <protection locked="0"/>
    </xf>
    <xf numFmtId="49" fontId="37" fillId="0" borderId="4" xfId="3" applyNumberFormat="1" applyFont="1" applyFill="1" applyBorder="1" applyAlignment="1" applyProtection="1">
      <alignment horizontal="left" vertical="center"/>
      <protection locked="0"/>
    </xf>
    <xf numFmtId="0" fontId="36" fillId="0" borderId="2" xfId="3" applyFont="1" applyFill="1" applyBorder="1" applyAlignment="1" applyProtection="1">
      <alignment horizontal="left" vertical="center"/>
      <protection locked="0"/>
    </xf>
    <xf numFmtId="0" fontId="36" fillId="0" borderId="3" xfId="3" applyFont="1" applyFill="1" applyBorder="1" applyAlignment="1" applyProtection="1">
      <alignment horizontal="left" vertical="center"/>
      <protection locked="0"/>
    </xf>
    <xf numFmtId="0" fontId="36" fillId="0" borderId="4" xfId="3" applyFont="1" applyFill="1" applyBorder="1" applyAlignment="1" applyProtection="1">
      <alignment horizontal="left" vertical="center"/>
      <protection locked="0"/>
    </xf>
    <xf numFmtId="0" fontId="36" fillId="12" borderId="0" xfId="3" applyFont="1" applyFill="1" applyBorder="1" applyAlignment="1" applyProtection="1">
      <alignment horizontal="left" vertical="center"/>
    </xf>
    <xf numFmtId="49" fontId="37" fillId="0" borderId="67" xfId="3" applyNumberFormat="1" applyFont="1" applyBorder="1" applyAlignment="1" applyProtection="1">
      <alignment horizontal="left" vertical="center"/>
      <protection locked="0"/>
    </xf>
    <xf numFmtId="49" fontId="37" fillId="0" borderId="68" xfId="3" applyNumberFormat="1" applyFont="1" applyBorder="1" applyAlignment="1" applyProtection="1">
      <alignment horizontal="left" vertical="center"/>
      <protection locked="0"/>
    </xf>
    <xf numFmtId="49" fontId="37" fillId="0" borderId="69" xfId="3" applyNumberFormat="1" applyFont="1" applyBorder="1" applyAlignment="1" applyProtection="1">
      <alignment horizontal="left" vertical="center"/>
      <protection locked="0"/>
    </xf>
    <xf numFmtId="49" fontId="37" fillId="0" borderId="70" xfId="3" applyNumberFormat="1" applyFont="1" applyBorder="1" applyAlignment="1" applyProtection="1">
      <alignment horizontal="left" vertical="top"/>
      <protection locked="0"/>
    </xf>
    <xf numFmtId="49" fontId="37" fillId="0" borderId="71" xfId="3" applyNumberFormat="1" applyFont="1" applyBorder="1" applyAlignment="1" applyProtection="1">
      <alignment horizontal="left" vertical="top"/>
      <protection locked="0"/>
    </xf>
    <xf numFmtId="49" fontId="37" fillId="0" borderId="72" xfId="3" applyNumberFormat="1" applyFont="1" applyBorder="1" applyAlignment="1" applyProtection="1">
      <alignment horizontal="left" vertical="top"/>
      <protection locked="0"/>
    </xf>
    <xf numFmtId="0" fontId="0" fillId="0" borderId="73"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74" xfId="0" applyBorder="1" applyAlignment="1" applyProtection="1">
      <alignment horizontal="left" vertical="top"/>
      <protection locked="0"/>
    </xf>
    <xf numFmtId="0" fontId="0" fillId="0" borderId="75" xfId="0" applyBorder="1" applyAlignment="1" applyProtection="1">
      <alignment horizontal="left" vertical="top"/>
      <protection locked="0"/>
    </xf>
    <xf numFmtId="0" fontId="0" fillId="0" borderId="76" xfId="0" applyBorder="1" applyAlignment="1" applyProtection="1">
      <alignment horizontal="left" vertical="top"/>
      <protection locked="0"/>
    </xf>
    <xf numFmtId="0" fontId="0" fillId="0" borderId="77" xfId="0" applyBorder="1" applyAlignment="1" applyProtection="1">
      <alignment horizontal="left" vertical="top"/>
      <protection locked="0"/>
    </xf>
    <xf numFmtId="0" fontId="36" fillId="0" borderId="67" xfId="3" applyFont="1" applyBorder="1" applyAlignment="1" applyProtection="1">
      <alignment horizontal="left" vertical="center"/>
      <protection locked="0"/>
    </xf>
    <xf numFmtId="0" fontId="36" fillId="0" borderId="68" xfId="3" applyFont="1" applyBorder="1" applyAlignment="1" applyProtection="1">
      <alignment horizontal="left" vertical="center"/>
      <protection locked="0"/>
    </xf>
    <xf numFmtId="0" fontId="36" fillId="0" borderId="69" xfId="3" applyFont="1" applyBorder="1" applyAlignment="1" applyProtection="1">
      <alignment horizontal="left" vertical="center"/>
      <protection locked="0"/>
    </xf>
    <xf numFmtId="0" fontId="36" fillId="0" borderId="0" xfId="3" applyFont="1" applyFill="1" applyBorder="1" applyAlignment="1" applyProtection="1">
      <alignment horizontal="left" vertical="center"/>
    </xf>
    <xf numFmtId="0" fontId="16" fillId="13" borderId="3" xfId="3" applyFont="1" applyFill="1" applyBorder="1" applyAlignment="1" applyProtection="1">
      <alignment horizontal="left" vertical="center"/>
    </xf>
    <xf numFmtId="0" fontId="36" fillId="0" borderId="70" xfId="3" applyFont="1" applyFill="1" applyBorder="1" applyAlignment="1" applyProtection="1">
      <alignment horizontal="left" vertical="top"/>
      <protection locked="0"/>
    </xf>
    <xf numFmtId="0" fontId="36" fillId="0" borderId="71" xfId="3" applyFont="1" applyFill="1" applyBorder="1" applyAlignment="1" applyProtection="1">
      <alignment horizontal="left" vertical="top"/>
      <protection locked="0"/>
    </xf>
    <xf numFmtId="0" fontId="36" fillId="0" borderId="72" xfId="3" applyFont="1" applyFill="1" applyBorder="1" applyAlignment="1" applyProtection="1">
      <alignment horizontal="left" vertical="top"/>
      <protection locked="0"/>
    </xf>
    <xf numFmtId="0" fontId="36" fillId="0" borderId="73" xfId="3" applyFont="1" applyFill="1" applyBorder="1" applyAlignment="1" applyProtection="1">
      <alignment horizontal="left" vertical="top"/>
      <protection locked="0"/>
    </xf>
    <xf numFmtId="0" fontId="36" fillId="0" borderId="0" xfId="3" applyFont="1" applyFill="1" applyBorder="1" applyAlignment="1" applyProtection="1">
      <alignment horizontal="left" vertical="top"/>
      <protection locked="0"/>
    </xf>
    <xf numFmtId="0" fontId="36" fillId="0" borderId="74" xfId="3" applyFont="1" applyFill="1" applyBorder="1" applyAlignment="1" applyProtection="1">
      <alignment horizontal="left" vertical="top"/>
      <protection locked="0"/>
    </xf>
    <xf numFmtId="0" fontId="36" fillId="0" borderId="75" xfId="3" applyFont="1" applyFill="1" applyBorder="1" applyAlignment="1" applyProtection="1">
      <alignment horizontal="left" vertical="top"/>
      <protection locked="0"/>
    </xf>
    <xf numFmtId="0" fontId="36" fillId="0" borderId="76" xfId="3" applyFont="1" applyFill="1" applyBorder="1" applyAlignment="1" applyProtection="1">
      <alignment horizontal="left" vertical="top"/>
      <protection locked="0"/>
    </xf>
    <xf numFmtId="0" fontId="36" fillId="0" borderId="77" xfId="3" applyFont="1" applyFill="1" applyBorder="1" applyAlignment="1" applyProtection="1">
      <alignment horizontal="left" vertical="top"/>
      <protection locked="0"/>
    </xf>
    <xf numFmtId="0" fontId="36" fillId="0" borderId="0" xfId="3" applyFont="1" applyBorder="1" applyAlignment="1" applyProtection="1">
      <alignment horizontal="left" vertical="center"/>
    </xf>
    <xf numFmtId="0" fontId="36" fillId="8" borderId="70" xfId="3" applyFont="1" applyFill="1" applyBorder="1" applyAlignment="1" applyProtection="1">
      <alignment horizontal="left" vertical="center"/>
      <protection locked="0"/>
    </xf>
    <xf numFmtId="0" fontId="36" fillId="8" borderId="71" xfId="3" applyFont="1" applyFill="1" applyBorder="1" applyAlignment="1" applyProtection="1">
      <alignment horizontal="left" vertical="center"/>
      <protection locked="0"/>
    </xf>
    <xf numFmtId="0" fontId="36" fillId="8" borderId="72" xfId="3" applyFont="1" applyFill="1" applyBorder="1" applyAlignment="1" applyProtection="1">
      <alignment horizontal="left" vertical="center"/>
      <protection locked="0"/>
    </xf>
    <xf numFmtId="0" fontId="36" fillId="8" borderId="67" xfId="3" applyFont="1" applyFill="1" applyBorder="1" applyAlignment="1" applyProtection="1">
      <alignment horizontal="left" vertical="center"/>
      <protection locked="0"/>
    </xf>
    <xf numFmtId="0" fontId="36" fillId="8" borderId="68" xfId="3" applyFont="1" applyFill="1" applyBorder="1" applyAlignment="1" applyProtection="1">
      <alignment horizontal="left" vertical="center"/>
      <protection locked="0"/>
    </xf>
    <xf numFmtId="0" fontId="36" fillId="8" borderId="69" xfId="3" applyFont="1" applyFill="1" applyBorder="1" applyAlignment="1" applyProtection="1">
      <alignment horizontal="left" vertical="center"/>
      <protection locked="0"/>
    </xf>
    <xf numFmtId="0" fontId="44" fillId="0" borderId="0" xfId="3" applyFont="1" applyBorder="1" applyAlignment="1" applyProtection="1">
      <alignment horizontal="center" vertical="center"/>
    </xf>
    <xf numFmtId="0" fontId="44" fillId="0" borderId="31" xfId="3" applyFont="1" applyBorder="1" applyAlignment="1" applyProtection="1">
      <alignment horizontal="center" vertical="center"/>
    </xf>
    <xf numFmtId="49" fontId="11" fillId="0" borderId="35" xfId="3" applyNumberFormat="1" applyFont="1" applyBorder="1" applyAlignment="1" applyProtection="1">
      <alignment horizontal="left" vertical="top"/>
      <protection locked="0"/>
    </xf>
    <xf numFmtId="49" fontId="11" fillId="0" borderId="0" xfId="3" applyNumberFormat="1" applyFont="1" applyBorder="1" applyAlignment="1" applyProtection="1">
      <alignment horizontal="left" vertical="top"/>
      <protection locked="0"/>
    </xf>
    <xf numFmtId="49" fontId="11" fillId="0" borderId="34" xfId="3" applyNumberFormat="1" applyFont="1" applyBorder="1" applyAlignment="1" applyProtection="1">
      <alignment horizontal="left" vertical="top"/>
      <protection locked="0"/>
    </xf>
    <xf numFmtId="49" fontId="11" fillId="0" borderId="6" xfId="3" applyNumberFormat="1" applyFont="1" applyBorder="1" applyAlignment="1" applyProtection="1">
      <alignment horizontal="left" vertical="top"/>
      <protection locked="0"/>
    </xf>
    <xf numFmtId="49" fontId="11" fillId="0" borderId="7" xfId="3" applyNumberFormat="1" applyFont="1" applyBorder="1" applyAlignment="1" applyProtection="1">
      <alignment horizontal="left" vertical="top"/>
      <protection locked="0"/>
    </xf>
    <xf numFmtId="49" fontId="11" fillId="0" borderId="18" xfId="3" applyNumberFormat="1" applyFont="1" applyBorder="1" applyAlignment="1" applyProtection="1">
      <alignment horizontal="left" vertical="top"/>
      <protection locked="0"/>
    </xf>
    <xf numFmtId="0" fontId="16" fillId="0" borderId="67" xfId="3" applyFont="1" applyBorder="1" applyAlignment="1" applyProtection="1">
      <alignment horizontal="left" vertical="center"/>
      <protection locked="0"/>
    </xf>
    <xf numFmtId="0" fontId="16" fillId="0" borderId="68" xfId="3" applyFont="1" applyBorder="1" applyAlignment="1" applyProtection="1">
      <alignment horizontal="left" vertical="center"/>
      <protection locked="0"/>
    </xf>
    <xf numFmtId="0" fontId="16" fillId="0" borderId="69" xfId="3" applyFont="1" applyBorder="1" applyAlignment="1" applyProtection="1">
      <alignment horizontal="left" vertical="center"/>
      <protection locked="0"/>
    </xf>
    <xf numFmtId="0" fontId="11" fillId="0" borderId="35" xfId="3" applyNumberFormat="1" applyFont="1" applyBorder="1" applyAlignment="1" applyProtection="1">
      <alignment horizontal="left" vertical="top" wrapText="1"/>
      <protection locked="0"/>
    </xf>
    <xf numFmtId="0" fontId="11" fillId="0" borderId="0" xfId="3" applyNumberFormat="1" applyFont="1" applyBorder="1" applyAlignment="1" applyProtection="1">
      <alignment horizontal="left" vertical="top" wrapText="1"/>
      <protection locked="0"/>
    </xf>
    <xf numFmtId="0" fontId="11" fillId="0" borderId="34" xfId="3" applyNumberFormat="1" applyFont="1" applyBorder="1" applyAlignment="1" applyProtection="1">
      <alignment horizontal="left" vertical="top" wrapText="1"/>
      <protection locked="0"/>
    </xf>
    <xf numFmtId="0" fontId="11" fillId="0" borderId="6" xfId="3" applyNumberFormat="1" applyFont="1" applyBorder="1" applyAlignment="1" applyProtection="1">
      <alignment horizontal="left" vertical="top" wrapText="1"/>
      <protection locked="0"/>
    </xf>
    <xf numFmtId="0" fontId="11" fillId="0" borderId="7" xfId="3" applyNumberFormat="1" applyFont="1" applyBorder="1" applyAlignment="1" applyProtection="1">
      <alignment horizontal="left" vertical="top" wrapText="1"/>
      <protection locked="0"/>
    </xf>
    <xf numFmtId="0" fontId="11" fillId="0" borderId="18" xfId="3" applyNumberFormat="1" applyFont="1" applyBorder="1" applyAlignment="1" applyProtection="1">
      <alignment horizontal="left" vertical="top" wrapText="1"/>
      <protection locked="0"/>
    </xf>
    <xf numFmtId="0" fontId="37" fillId="0" borderId="0" xfId="3" applyFont="1" applyFill="1" applyBorder="1" applyAlignment="1" applyProtection="1">
      <alignment horizontal="left" vertical="center"/>
    </xf>
    <xf numFmtId="0" fontId="37" fillId="0" borderId="76" xfId="3" applyFont="1" applyFill="1" applyBorder="1" applyAlignment="1" applyProtection="1">
      <alignment horizontal="left" vertical="center"/>
    </xf>
    <xf numFmtId="0" fontId="16" fillId="13" borderId="10" xfId="3" applyFont="1" applyFill="1" applyBorder="1" applyAlignment="1" applyProtection="1">
      <alignment horizontal="left" vertical="center"/>
    </xf>
    <xf numFmtId="0" fontId="16" fillId="13" borderId="10" xfId="3" applyFont="1" applyFill="1" applyBorder="1" applyAlignment="1" applyProtection="1">
      <alignment horizontal="center" vertical="center"/>
    </xf>
    <xf numFmtId="0" fontId="16" fillId="13" borderId="17" xfId="3" applyFont="1" applyFill="1" applyBorder="1" applyAlignment="1" applyProtection="1">
      <alignment horizontal="center" vertical="center"/>
    </xf>
    <xf numFmtId="0" fontId="36" fillId="13" borderId="7" xfId="3" applyFont="1" applyFill="1" applyBorder="1" applyAlignment="1" applyProtection="1">
      <alignment horizontal="center" vertical="center"/>
    </xf>
    <xf numFmtId="0" fontId="36" fillId="13" borderId="18" xfId="3" applyFont="1" applyFill="1" applyBorder="1" applyAlignment="1" applyProtection="1">
      <alignment horizontal="center" vertical="center"/>
    </xf>
    <xf numFmtId="49" fontId="37" fillId="13" borderId="3" xfId="3" applyNumberFormat="1" applyFont="1" applyFill="1" applyBorder="1" applyAlignment="1" applyProtection="1">
      <alignment horizontal="left" vertical="center"/>
    </xf>
    <xf numFmtId="49" fontId="37" fillId="13" borderId="41" xfId="3" applyNumberFormat="1" applyFont="1" applyFill="1" applyBorder="1" applyAlignment="1" applyProtection="1">
      <alignment horizontal="left" vertical="center"/>
    </xf>
    <xf numFmtId="0" fontId="37" fillId="0" borderId="67" xfId="3" applyFont="1" applyBorder="1" applyAlignment="1" applyProtection="1">
      <alignment horizontal="left" vertical="center"/>
      <protection locked="0"/>
    </xf>
    <xf numFmtId="0" fontId="37" fillId="0" borderId="68" xfId="3" applyFont="1" applyBorder="1" applyAlignment="1" applyProtection="1">
      <alignment horizontal="left" vertical="center"/>
      <protection locked="0"/>
    </xf>
    <xf numFmtId="0" fontId="37" fillId="0" borderId="69" xfId="3" applyFont="1" applyBorder="1" applyAlignment="1" applyProtection="1">
      <alignment horizontal="left" vertical="center"/>
      <protection locked="0"/>
    </xf>
    <xf numFmtId="0" fontId="37" fillId="0" borderId="67" xfId="3" applyFont="1" applyBorder="1" applyAlignment="1" applyProtection="1">
      <alignment horizontal="center" vertical="center"/>
      <protection locked="0"/>
    </xf>
    <xf numFmtId="0" fontId="37" fillId="0" borderId="69" xfId="3" applyFont="1" applyBorder="1" applyAlignment="1" applyProtection="1">
      <alignment horizontal="center" vertical="center"/>
      <protection locked="0"/>
    </xf>
    <xf numFmtId="0" fontId="36" fillId="8" borderId="67" xfId="3" applyFont="1" applyFill="1" applyBorder="1" applyAlignment="1" applyProtection="1">
      <alignment horizontal="center" vertical="center"/>
      <protection locked="0"/>
    </xf>
    <xf numFmtId="0" fontId="36" fillId="8" borderId="69" xfId="3" applyFont="1" applyFill="1" applyBorder="1" applyAlignment="1" applyProtection="1">
      <alignment horizontal="center" vertical="center"/>
      <protection locked="0"/>
    </xf>
    <xf numFmtId="0" fontId="36" fillId="0" borderId="75" xfId="3" applyFont="1" applyBorder="1" applyAlignment="1" applyProtection="1">
      <alignment horizontal="center" vertical="center"/>
      <protection locked="0"/>
    </xf>
    <xf numFmtId="0" fontId="36" fillId="0" borderId="76" xfId="3" applyFont="1" applyBorder="1" applyAlignment="1" applyProtection="1">
      <alignment horizontal="center" vertical="center"/>
      <protection locked="0"/>
    </xf>
    <xf numFmtId="0" fontId="36" fillId="8" borderId="67" xfId="3" quotePrefix="1" applyFont="1" applyFill="1" applyBorder="1" applyAlignment="1" applyProtection="1">
      <alignment horizontal="center" vertical="center"/>
      <protection locked="0"/>
    </xf>
    <xf numFmtId="0" fontId="36" fillId="0" borderId="67" xfId="3" applyFont="1" applyFill="1" applyBorder="1" applyAlignment="1" applyProtection="1">
      <alignment horizontal="left" vertical="center"/>
      <protection locked="0"/>
    </xf>
    <xf numFmtId="0" fontId="36" fillId="0" borderId="68" xfId="3" applyFont="1" applyFill="1" applyBorder="1" applyAlignment="1" applyProtection="1">
      <alignment horizontal="left" vertical="center"/>
      <protection locked="0"/>
    </xf>
    <xf numFmtId="0" fontId="36" fillId="0" borderId="69" xfId="3" applyFont="1" applyFill="1" applyBorder="1" applyAlignment="1" applyProtection="1">
      <alignment horizontal="left" vertical="center"/>
      <protection locked="0"/>
    </xf>
    <xf numFmtId="0" fontId="36" fillId="0" borderId="63" xfId="3" applyFont="1" applyFill="1" applyBorder="1" applyAlignment="1" applyProtection="1">
      <alignment horizontal="left" vertical="center"/>
      <protection locked="0"/>
    </xf>
    <xf numFmtId="0" fontId="36" fillId="0" borderId="9" xfId="3" applyFont="1" applyFill="1" applyBorder="1" applyAlignment="1" applyProtection="1">
      <alignment horizontal="left" vertical="center"/>
      <protection locked="0"/>
    </xf>
    <xf numFmtId="49" fontId="37" fillId="0" borderId="8" xfId="3" applyNumberFormat="1" applyFont="1" applyFill="1" applyBorder="1" applyAlignment="1" applyProtection="1">
      <alignment horizontal="left" vertical="top"/>
      <protection locked="0"/>
    </xf>
    <xf numFmtId="49" fontId="37" fillId="0" borderId="10" xfId="3" applyNumberFormat="1" applyFont="1" applyFill="1" applyBorder="1" applyAlignment="1" applyProtection="1">
      <alignment horizontal="left" vertical="top"/>
      <protection locked="0"/>
    </xf>
    <xf numFmtId="49" fontId="37" fillId="0" borderId="17" xfId="3" applyNumberFormat="1" applyFont="1" applyFill="1" applyBorder="1" applyAlignment="1" applyProtection="1">
      <alignment horizontal="left" vertical="top"/>
      <protection locked="0"/>
    </xf>
    <xf numFmtId="49" fontId="37" fillId="0" borderId="35" xfId="3" applyNumberFormat="1" applyFont="1" applyFill="1" applyBorder="1" applyAlignment="1" applyProtection="1">
      <alignment horizontal="left" vertical="top"/>
      <protection locked="0"/>
    </xf>
    <xf numFmtId="49" fontId="37" fillId="0" borderId="0" xfId="3" applyNumberFormat="1" applyFont="1" applyFill="1" applyBorder="1" applyAlignment="1" applyProtection="1">
      <alignment horizontal="left" vertical="top"/>
      <protection locked="0"/>
    </xf>
    <xf numFmtId="49" fontId="37" fillId="0" borderId="34" xfId="3" applyNumberFormat="1" applyFont="1" applyFill="1" applyBorder="1" applyAlignment="1" applyProtection="1">
      <alignment horizontal="left" vertical="top"/>
      <protection locked="0"/>
    </xf>
    <xf numFmtId="49" fontId="37" fillId="0" borderId="6" xfId="3" applyNumberFormat="1" applyFont="1" applyFill="1" applyBorder="1" applyAlignment="1" applyProtection="1">
      <alignment horizontal="left" vertical="top"/>
      <protection locked="0"/>
    </xf>
    <xf numFmtId="49" fontId="37" fillId="0" borderId="7" xfId="3" applyNumberFormat="1" applyFont="1" applyFill="1" applyBorder="1" applyAlignment="1" applyProtection="1">
      <alignment horizontal="left" vertical="top"/>
      <protection locked="0"/>
    </xf>
    <xf numFmtId="49" fontId="37" fillId="0" borderId="18" xfId="3" applyNumberFormat="1" applyFont="1" applyFill="1" applyBorder="1" applyAlignment="1" applyProtection="1">
      <alignment horizontal="left" vertical="top"/>
      <protection locked="0"/>
    </xf>
    <xf numFmtId="0" fontId="44" fillId="0" borderId="0" xfId="3" applyFont="1" applyBorder="1" applyAlignment="1" applyProtection="1">
      <alignment vertical="center"/>
    </xf>
    <xf numFmtId="0" fontId="16" fillId="13" borderId="41" xfId="3" applyFont="1" applyFill="1" applyBorder="1" applyAlignment="1" applyProtection="1">
      <alignment horizontal="left" vertical="center"/>
    </xf>
    <xf numFmtId="0" fontId="36" fillId="0" borderId="0" xfId="3" applyFont="1" applyBorder="1" applyAlignment="1" applyProtection="1">
      <alignment horizontal="left"/>
    </xf>
    <xf numFmtId="0" fontId="36" fillId="0" borderId="5" xfId="3" applyFont="1" applyFill="1" applyBorder="1" applyAlignment="1" applyProtection="1">
      <alignment horizontal="left" vertical="center"/>
      <protection locked="0"/>
    </xf>
    <xf numFmtId="49" fontId="36" fillId="0" borderId="67" xfId="3" applyNumberFormat="1" applyFont="1" applyBorder="1" applyAlignment="1" applyProtection="1">
      <alignment horizontal="left" vertical="center"/>
      <protection locked="0"/>
    </xf>
    <xf numFmtId="49" fontId="36" fillId="0" borderId="68" xfId="3" applyNumberFormat="1" applyFont="1" applyBorder="1" applyAlignment="1" applyProtection="1">
      <alignment horizontal="left" vertical="center"/>
      <protection locked="0"/>
    </xf>
    <xf numFmtId="49" fontId="36" fillId="0" borderId="69" xfId="3" applyNumberFormat="1" applyFont="1" applyBorder="1" applyAlignment="1" applyProtection="1">
      <alignment horizontal="left" vertical="center"/>
      <protection locked="0"/>
    </xf>
    <xf numFmtId="0" fontId="3" fillId="16"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8" borderId="0" xfId="0" applyFont="1" applyFill="1" applyBorder="1" applyAlignment="1" applyProtection="1">
      <alignment horizontal="left" vertical="center" wrapText="1"/>
    </xf>
    <xf numFmtId="0" fontId="2" fillId="8" borderId="0" xfId="0" applyFont="1" applyFill="1" applyBorder="1" applyAlignment="1" applyProtection="1">
      <alignment horizontal="center" vertical="center" wrapText="1"/>
    </xf>
    <xf numFmtId="0" fontId="68" fillId="16" borderId="27" xfId="0" applyFont="1" applyFill="1" applyBorder="1" applyAlignment="1" applyProtection="1">
      <alignment horizontal="center" vertical="center" wrapText="1"/>
      <protection locked="0"/>
    </xf>
    <xf numFmtId="0" fontId="68" fillId="16" borderId="30" xfId="0" applyFont="1" applyFill="1" applyBorder="1" applyAlignment="1" applyProtection="1">
      <alignment horizontal="center" vertical="center" wrapText="1"/>
      <protection locked="0"/>
    </xf>
    <xf numFmtId="0" fontId="68" fillId="16" borderId="32" xfId="0" applyFont="1" applyFill="1" applyBorder="1" applyAlignment="1" applyProtection="1">
      <alignment horizontal="center" vertical="center" wrapText="1"/>
      <protection locked="0"/>
    </xf>
    <xf numFmtId="0" fontId="52" fillId="16" borderId="28" xfId="0" applyFont="1" applyFill="1" applyBorder="1" applyAlignment="1" applyProtection="1">
      <alignment horizontal="center" vertical="center" wrapText="1"/>
    </xf>
    <xf numFmtId="0" fontId="52" fillId="16" borderId="0" xfId="0" applyFont="1" applyFill="1" applyBorder="1" applyAlignment="1" applyProtection="1">
      <alignment horizontal="center" vertical="center" wrapText="1"/>
    </xf>
    <xf numFmtId="0" fontId="52" fillId="16" borderId="21" xfId="0" applyFont="1" applyFill="1" applyBorder="1" applyAlignment="1" applyProtection="1">
      <alignment horizontal="center" vertical="center" wrapText="1"/>
    </xf>
    <xf numFmtId="0" fontId="0" fillId="16" borderId="28" xfId="0" applyFill="1" applyBorder="1" applyAlignment="1" applyProtection="1">
      <alignment horizontal="center" vertical="top" wrapText="1"/>
    </xf>
    <xf numFmtId="0" fontId="0" fillId="16" borderId="0" xfId="0" applyFill="1" applyBorder="1" applyAlignment="1" applyProtection="1">
      <alignment horizontal="center" vertical="top" wrapText="1"/>
    </xf>
    <xf numFmtId="0" fontId="0" fillId="16" borderId="21" xfId="0" applyFill="1" applyBorder="1" applyAlignment="1" applyProtection="1">
      <alignment horizontal="center" vertical="top" wrapText="1"/>
    </xf>
    <xf numFmtId="0" fontId="5" fillId="16" borderId="28" xfId="0" applyFont="1" applyFill="1" applyBorder="1" applyAlignment="1" applyProtection="1">
      <alignment horizontal="center" vertical="center" wrapText="1"/>
    </xf>
    <xf numFmtId="0" fontId="5" fillId="16" borderId="0" xfId="0" applyFont="1" applyFill="1" applyBorder="1" applyAlignment="1" applyProtection="1">
      <alignment horizontal="center" vertical="center" wrapText="1"/>
    </xf>
    <xf numFmtId="0" fontId="5" fillId="16" borderId="21" xfId="0" applyFont="1" applyFill="1" applyBorder="1" applyAlignment="1" applyProtection="1">
      <alignment horizontal="center" vertical="center" wrapText="1"/>
    </xf>
    <xf numFmtId="0" fontId="58" fillId="0" borderId="20" xfId="0" applyFont="1" applyFill="1" applyBorder="1" applyAlignment="1" applyProtection="1">
      <alignment horizontal="center" vertical="center" wrapText="1"/>
    </xf>
    <xf numFmtId="0" fontId="59" fillId="13" borderId="64" xfId="0" applyFont="1" applyFill="1" applyBorder="1" applyAlignment="1" applyProtection="1">
      <alignment horizontal="center" vertical="center" wrapText="1"/>
    </xf>
    <xf numFmtId="0" fontId="59" fillId="0" borderId="9" xfId="0" applyFont="1" applyFill="1" applyBorder="1" applyAlignment="1" applyProtection="1">
      <alignment horizontal="center" vertical="center" wrapText="1"/>
    </xf>
    <xf numFmtId="0" fontId="4" fillId="13" borderId="2" xfId="0" applyFont="1" applyFill="1" applyBorder="1" applyAlignment="1" applyProtection="1">
      <alignment horizontal="left" vertical="center" wrapText="1"/>
    </xf>
    <xf numFmtId="0" fontId="4" fillId="13" borderId="3" xfId="0" applyFont="1" applyFill="1" applyBorder="1" applyAlignment="1" applyProtection="1">
      <alignment horizontal="left" vertical="center" wrapText="1"/>
    </xf>
    <xf numFmtId="0" fontId="4" fillId="13" borderId="41" xfId="0" applyFont="1" applyFill="1" applyBorder="1" applyAlignment="1" applyProtection="1">
      <alignment horizontal="left" vertical="center" wrapText="1"/>
    </xf>
    <xf numFmtId="0" fontId="56" fillId="2" borderId="62" xfId="0" applyFont="1" applyFill="1" applyBorder="1" applyAlignment="1" applyProtection="1">
      <alignment horizontal="left" vertical="center" wrapText="1"/>
    </xf>
    <xf numFmtId="0" fontId="56" fillId="2" borderId="10" xfId="0" applyFont="1" applyFill="1" applyBorder="1" applyAlignment="1" applyProtection="1">
      <alignment horizontal="left" vertical="center" wrapText="1"/>
    </xf>
    <xf numFmtId="0" fontId="56" fillId="2" borderId="79" xfId="0" applyFont="1" applyFill="1" applyBorder="1" applyAlignment="1" applyProtection="1">
      <alignment horizontal="left" vertical="center" wrapText="1"/>
    </xf>
    <xf numFmtId="0" fontId="56" fillId="2" borderId="30" xfId="0" applyFont="1" applyFill="1" applyBorder="1" applyAlignment="1" applyProtection="1">
      <alignment horizontal="left" vertical="center" wrapText="1"/>
    </xf>
    <xf numFmtId="0" fontId="56" fillId="2" borderId="0" xfId="0" applyFont="1" applyFill="1" applyBorder="1" applyAlignment="1" applyProtection="1">
      <alignment horizontal="left" vertical="center" wrapText="1"/>
    </xf>
    <xf numFmtId="0" fontId="56" fillId="2" borderId="31" xfId="0" applyFont="1" applyFill="1" applyBorder="1" applyAlignment="1" applyProtection="1">
      <alignment horizontal="left" vertical="center" wrapText="1"/>
    </xf>
    <xf numFmtId="0" fontId="56" fillId="2" borderId="32" xfId="0" applyFont="1" applyFill="1" applyBorder="1" applyAlignment="1" applyProtection="1">
      <alignment horizontal="left" vertical="center" wrapText="1"/>
    </xf>
    <xf numFmtId="0" fontId="56" fillId="2" borderId="21" xfId="0" applyFont="1" applyFill="1" applyBorder="1" applyAlignment="1" applyProtection="1">
      <alignment horizontal="left" vertical="center" wrapText="1"/>
    </xf>
    <xf numFmtId="0" fontId="56" fillId="2" borderId="33"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protection locked="0"/>
    </xf>
    <xf numFmtId="0" fontId="3" fillId="16" borderId="28" xfId="0" applyFont="1" applyFill="1" applyBorder="1" applyAlignment="1" applyProtection="1">
      <alignment horizontal="center" vertical="center" wrapText="1"/>
    </xf>
    <xf numFmtId="0" fontId="2" fillId="16" borderId="0" xfId="0" applyFont="1" applyFill="1" applyBorder="1" applyAlignment="1" applyProtection="1">
      <alignment horizontal="center" vertical="center" wrapText="1"/>
    </xf>
    <xf numFmtId="0" fontId="3" fillId="16" borderId="28" xfId="0" applyFont="1" applyFill="1" applyBorder="1" applyAlignment="1" applyProtection="1">
      <alignment horizontal="left" vertical="center" wrapText="1"/>
    </xf>
    <xf numFmtId="0" fontId="59" fillId="13" borderId="13" xfId="0" applyFont="1" applyFill="1" applyBorder="1" applyAlignment="1" applyProtection="1">
      <alignment horizontal="center" vertical="center" wrapText="1"/>
    </xf>
    <xf numFmtId="0" fontId="13" fillId="2" borderId="0" xfId="2" applyFont="1" applyFill="1" applyAlignment="1" applyProtection="1">
      <alignment horizontal="left" vertical="center" wrapText="1"/>
      <protection locked="0"/>
    </xf>
    <xf numFmtId="0" fontId="13" fillId="2" borderId="34" xfId="2" applyFont="1" applyFill="1" applyBorder="1" applyAlignment="1" applyProtection="1">
      <alignment horizontal="left" vertical="center" wrapText="1"/>
      <protection locked="0"/>
    </xf>
    <xf numFmtId="0" fontId="1" fillId="4" borderId="2" xfId="2" applyFill="1" applyBorder="1" applyAlignment="1" applyProtection="1">
      <alignment horizontal="left" vertical="center"/>
    </xf>
    <xf numFmtId="0" fontId="1" fillId="4" borderId="3" xfId="2" applyFill="1" applyBorder="1" applyAlignment="1" applyProtection="1">
      <alignment horizontal="left" vertical="center"/>
    </xf>
    <xf numFmtId="0" fontId="1" fillId="4" borderId="4" xfId="2" applyFill="1" applyBorder="1" applyAlignment="1" applyProtection="1">
      <alignment horizontal="left" vertical="center"/>
    </xf>
    <xf numFmtId="49" fontId="1" fillId="4" borderId="8" xfId="2" applyNumberFormat="1" applyFill="1" applyBorder="1" applyAlignment="1" applyProtection="1">
      <alignment horizontal="left" vertical="center" wrapText="1"/>
    </xf>
    <xf numFmtId="0" fontId="1" fillId="4" borderId="10" xfId="2" applyFill="1" applyBorder="1" applyAlignment="1" applyProtection="1">
      <alignment horizontal="left" vertical="center" wrapText="1"/>
    </xf>
    <xf numFmtId="0" fontId="1" fillId="4" borderId="17" xfId="2" applyFill="1" applyBorder="1" applyAlignment="1" applyProtection="1">
      <alignment horizontal="left" vertical="center" wrapText="1"/>
    </xf>
    <xf numFmtId="0" fontId="1" fillId="4" borderId="35" xfId="2" applyFill="1" applyBorder="1" applyAlignment="1" applyProtection="1">
      <alignment horizontal="left" vertical="center" wrapText="1"/>
    </xf>
    <xf numFmtId="0" fontId="1" fillId="4" borderId="0" xfId="2" applyFill="1" applyBorder="1" applyAlignment="1" applyProtection="1">
      <alignment horizontal="left" vertical="center" wrapText="1"/>
    </xf>
    <xf numFmtId="0" fontId="1" fillId="4" borderId="34" xfId="2" applyFill="1" applyBorder="1" applyAlignment="1" applyProtection="1">
      <alignment horizontal="left" vertical="center" wrapText="1"/>
    </xf>
    <xf numFmtId="0" fontId="1" fillId="4" borderId="6" xfId="2" applyFill="1" applyBorder="1" applyAlignment="1" applyProtection="1">
      <alignment horizontal="left" vertical="center" wrapText="1"/>
    </xf>
    <xf numFmtId="0" fontId="1" fillId="4" borderId="7" xfId="2" applyFill="1" applyBorder="1" applyAlignment="1" applyProtection="1">
      <alignment horizontal="left" vertical="center" wrapText="1"/>
    </xf>
    <xf numFmtId="0" fontId="1" fillId="4" borderId="18" xfId="2" applyFill="1" applyBorder="1" applyAlignment="1" applyProtection="1">
      <alignment horizontal="left" vertical="center" wrapText="1"/>
    </xf>
    <xf numFmtId="0" fontId="1" fillId="4" borderId="2" xfId="2" applyFill="1" applyBorder="1" applyAlignment="1" applyProtection="1">
      <alignment horizontal="center" vertical="center" wrapText="1"/>
      <protection locked="0"/>
    </xf>
    <xf numFmtId="0" fontId="1" fillId="4" borderId="3" xfId="2" applyFill="1" applyBorder="1" applyAlignment="1" applyProtection="1">
      <alignment horizontal="center" vertical="center" wrapText="1"/>
      <protection locked="0"/>
    </xf>
    <xf numFmtId="0" fontId="1" fillId="4" borderId="4" xfId="2" applyFill="1" applyBorder="1" applyAlignment="1" applyProtection="1">
      <alignment horizontal="center" vertical="center" wrapText="1"/>
      <protection locked="0"/>
    </xf>
    <xf numFmtId="0" fontId="1" fillId="4" borderId="2" xfId="2" applyFill="1" applyBorder="1" applyAlignment="1" applyProtection="1">
      <alignment horizontal="center" vertical="center"/>
      <protection locked="0"/>
    </xf>
    <xf numFmtId="0" fontId="1" fillId="4" borderId="3" xfId="2" applyFill="1" applyBorder="1" applyAlignment="1" applyProtection="1">
      <alignment horizontal="center" vertical="center"/>
      <protection locked="0"/>
    </xf>
    <xf numFmtId="0" fontId="1" fillId="4" borderId="4" xfId="2" applyFill="1" applyBorder="1" applyAlignment="1" applyProtection="1">
      <alignment horizontal="center" vertical="center"/>
      <protection locked="0"/>
    </xf>
    <xf numFmtId="49" fontId="1" fillId="4" borderId="2" xfId="2" applyNumberFormat="1" applyFill="1" applyBorder="1" applyAlignment="1" applyProtection="1">
      <alignment horizontal="center" vertical="center"/>
    </xf>
    <xf numFmtId="49" fontId="1" fillId="4" borderId="4" xfId="2" applyNumberFormat="1" applyFill="1" applyBorder="1" applyAlignment="1" applyProtection="1">
      <alignment horizontal="center" vertical="center"/>
    </xf>
    <xf numFmtId="0" fontId="1" fillId="4" borderId="2" xfId="2" applyFill="1" applyBorder="1" applyAlignment="1" applyProtection="1">
      <alignment horizontal="center" vertical="center"/>
    </xf>
    <xf numFmtId="0" fontId="1" fillId="4" borderId="3" xfId="2" applyFill="1" applyBorder="1" applyAlignment="1" applyProtection="1">
      <alignment horizontal="center" vertical="center"/>
    </xf>
    <xf numFmtId="0" fontId="1" fillId="4" borderId="4" xfId="2" applyFill="1" applyBorder="1" applyAlignment="1" applyProtection="1">
      <alignment horizontal="center" vertical="center"/>
    </xf>
    <xf numFmtId="0" fontId="13" fillId="2" borderId="0" xfId="2" applyFont="1" applyFill="1" applyAlignment="1" applyProtection="1">
      <alignment horizontal="left" vertical="top" wrapText="1"/>
      <protection locked="0"/>
    </xf>
    <xf numFmtId="0" fontId="13" fillId="2" borderId="34" xfId="2" applyFont="1" applyFill="1" applyBorder="1" applyAlignment="1" applyProtection="1">
      <alignment horizontal="left" vertical="top" wrapText="1"/>
      <protection locked="0"/>
    </xf>
    <xf numFmtId="0" fontId="9" fillId="2" borderId="30" xfId="2" applyFont="1" applyFill="1" applyBorder="1" applyAlignment="1">
      <alignment horizontal="center" vertical="center"/>
    </xf>
    <xf numFmtId="0" fontId="9" fillId="2" borderId="0" xfId="2" applyFont="1" applyFill="1" applyAlignment="1">
      <alignment horizontal="center" vertical="center"/>
    </xf>
    <xf numFmtId="0" fontId="9" fillId="2" borderId="31" xfId="2" applyFont="1" applyFill="1" applyBorder="1" applyAlignment="1">
      <alignment horizontal="center" vertical="center"/>
    </xf>
    <xf numFmtId="0" fontId="10" fillId="2" borderId="0" xfId="2" applyFont="1" applyFill="1" applyAlignment="1">
      <alignment horizontal="center"/>
    </xf>
    <xf numFmtId="0" fontId="11" fillId="2" borderId="30" xfId="2" applyFont="1" applyFill="1" applyBorder="1" applyAlignment="1">
      <alignment horizontal="left" vertical="top" wrapText="1"/>
    </xf>
    <xf numFmtId="0" fontId="1" fillId="2" borderId="0" xfId="2" applyFill="1" applyAlignment="1">
      <alignment horizontal="left" vertical="top"/>
    </xf>
    <xf numFmtId="0" fontId="1" fillId="2" borderId="31" xfId="2" applyFill="1" applyBorder="1" applyAlignment="1">
      <alignment horizontal="left" vertical="top"/>
    </xf>
    <xf numFmtId="0" fontId="1" fillId="2" borderId="30" xfId="2" applyFill="1" applyBorder="1" applyAlignment="1">
      <alignment horizontal="left" vertical="top"/>
    </xf>
    <xf numFmtId="0" fontId="12" fillId="2" borderId="30" xfId="2" applyFont="1" applyFill="1" applyBorder="1" applyAlignment="1">
      <alignment horizontal="center" vertical="center"/>
    </xf>
    <xf numFmtId="0" fontId="1" fillId="2" borderId="0" xfId="2" applyFill="1"/>
    <xf numFmtId="0" fontId="1" fillId="2" borderId="31" xfId="2" applyFill="1" applyBorder="1"/>
    <xf numFmtId="0" fontId="1" fillId="2" borderId="30" xfId="2" applyFill="1" applyBorder="1"/>
    <xf numFmtId="0" fontId="87" fillId="13" borderId="39" xfId="0" applyFont="1" applyFill="1" applyBorder="1" applyAlignment="1">
      <alignment horizontal="left" vertical="center"/>
    </xf>
    <xf numFmtId="0" fontId="87" fillId="13" borderId="40" xfId="0" applyFont="1" applyFill="1" applyBorder="1" applyAlignment="1">
      <alignment horizontal="left" vertical="center"/>
    </xf>
    <xf numFmtId="0" fontId="82" fillId="14" borderId="0" xfId="3" applyFont="1" applyFill="1" applyBorder="1" applyAlignment="1" applyProtection="1">
      <alignment vertical="center"/>
    </xf>
    <xf numFmtId="0" fontId="92" fillId="14" borderId="0" xfId="3" applyFont="1" applyFill="1" applyBorder="1" applyAlignment="1" applyProtection="1">
      <alignment horizontal="left" vertical="center"/>
      <protection locked="0"/>
    </xf>
    <xf numFmtId="0" fontId="58" fillId="19" borderId="0" xfId="0" applyFont="1" applyFill="1" applyAlignment="1">
      <alignment vertical="center"/>
    </xf>
    <xf numFmtId="0" fontId="58" fillId="19" borderId="0" xfId="0" applyFont="1" applyFill="1" applyAlignment="1">
      <alignment horizontal="left" vertical="center"/>
    </xf>
    <xf numFmtId="0" fontId="2" fillId="14" borderId="0" xfId="0" applyFont="1" applyFill="1" applyAlignment="1">
      <alignment vertical="center"/>
    </xf>
    <xf numFmtId="0" fontId="80" fillId="14" borderId="0" xfId="0" applyFont="1" applyFill="1" applyAlignment="1">
      <alignment vertical="center"/>
    </xf>
  </cellXfs>
  <cellStyles count="14">
    <cellStyle name="Hyperlink 2" xfId="4" xr:uid="{EB6CAF5B-9C59-4935-8C5F-A9F2B36E27BA}"/>
    <cellStyle name="Link" xfId="11" builtinId="8"/>
    <cellStyle name="Link 2" xfId="7" xr:uid="{F4E6D89E-1BD6-4C07-B516-EBC2410BA1D0}"/>
    <cellStyle name="Link 3" xfId="13" xr:uid="{6A6FFB4A-2378-43B1-BC64-8CC9DE945BE6}"/>
    <cellStyle name="Normal_FAIR Requirements_2" xfId="1" xr:uid="{BEDDE715-AC8B-4E04-95C4-0EDDD28E4DA3}"/>
    <cellStyle name="Normal_FAIR Requirements_2 2" xfId="9" xr:uid="{DC3FB5BC-E527-4C8E-899A-DC97B596B3C5}"/>
    <cellStyle name="Standard" xfId="0" builtinId="0"/>
    <cellStyle name="Standard 2" xfId="3" xr:uid="{487B4972-8791-4A5C-A39B-C1444B1D3B2E}"/>
    <cellStyle name="Standard 2 2" xfId="10" xr:uid="{23524749-19AC-4BC2-805C-8F20741CA5E0}"/>
    <cellStyle name="Standard 5" xfId="6" xr:uid="{08E0AD14-74A8-4A22-9BC9-7CFA5141B3F2}"/>
    <cellStyle name="Standard 6" xfId="2" xr:uid="{F1EA50ED-CC80-491E-8365-AB5FAC84CCB6}"/>
    <cellStyle name="Standard 7" xfId="12" xr:uid="{B1744274-66DF-4420-A3D0-FE50DFCE13CE}"/>
    <cellStyle name="Standard_P740075F02" xfId="8" xr:uid="{939BD78B-4915-465F-A3F1-B820139D2D72}"/>
    <cellStyle name="Standard_qq024" xfId="5" xr:uid="{F3EE417C-08D2-41E2-9BDF-6863AB4047E9}"/>
  </cellStyles>
  <dxfs count="34">
    <dxf>
      <fill>
        <patternFill>
          <bgColor rgb="FFFFFF0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F0"/>
        </patternFill>
      </fill>
    </dxf>
    <dxf>
      <fill>
        <patternFill>
          <bgColor rgb="FFFFFF00"/>
        </patternFill>
      </fill>
    </dxf>
    <dxf>
      <fill>
        <patternFill>
          <bgColor rgb="FFFFFF00"/>
        </patternFill>
      </fill>
    </dxf>
    <dxf>
      <fill>
        <patternFill>
          <bgColor rgb="FF00B0F0"/>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00B0F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CCFF66"/>
      <color rgb="FFCCCC0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fmlaLink="$M$64" lockText="1" noThreeD="1"/>
</file>

<file path=xl/ctrlProps/ctrlProp11.xml><?xml version="1.0" encoding="utf-8"?>
<formControlPr xmlns="http://schemas.microsoft.com/office/spreadsheetml/2009/9/main" objectType="CheckBox" fmlaLink="$M$66" lockText="1" noThreeD="1"/>
</file>

<file path=xl/ctrlProps/ctrlProp12.xml><?xml version="1.0" encoding="utf-8"?>
<formControlPr xmlns="http://schemas.microsoft.com/office/spreadsheetml/2009/9/main" objectType="CheckBox" fmlaLink="$M$29" noThreeD="1"/>
</file>

<file path=xl/ctrlProps/ctrlProp13.xml><?xml version="1.0" encoding="utf-8"?>
<formControlPr xmlns="http://schemas.microsoft.com/office/spreadsheetml/2009/9/main" objectType="CheckBox" fmlaLink="'PPAP Submission Data'!$M$27" noThreeD="1"/>
</file>

<file path=xl/ctrlProps/ctrlProp14.xml><?xml version="1.0" encoding="utf-8"?>
<formControlPr xmlns="http://schemas.microsoft.com/office/spreadsheetml/2009/9/main" objectType="CheckBox" fmlaLink="$M$56" lockText="1" noThreeD="1"/>
</file>

<file path=xl/ctrlProps/ctrlProp15.xml><?xml version="1.0" encoding="utf-8"?>
<formControlPr xmlns="http://schemas.microsoft.com/office/spreadsheetml/2009/9/main" objectType="CheckBox" fmlaLink="$M$72" lockText="1" noThreeD="1"/>
</file>

<file path=xl/ctrlProps/ctrlProp16.xml><?xml version="1.0" encoding="utf-8"?>
<formControlPr xmlns="http://schemas.microsoft.com/office/spreadsheetml/2009/9/main" objectType="CheckBox" fmlaLink="$M$68" lockText="1" noThreeD="1"/>
</file>

<file path=xl/ctrlProps/ctrlProp17.xml><?xml version="1.0" encoding="utf-8"?>
<formControlPr xmlns="http://schemas.microsoft.com/office/spreadsheetml/2009/9/main" objectType="Radio" checked="Checked" firstButton="1" fmlaLink="$A$1"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fmlaLink="$B$1" lockText="1"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checked="Checked" firstButton="1" fmlaLink="$AS$1"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checked="Checked" firstButton="1" fmlaLink="$B$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Radio" checked="Checked" firstButton="1" fmlaLink="$A$1"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fmlaLink="$M$58"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M$60"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M$6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83081</xdr:colOff>
      <xdr:row>0</xdr:row>
      <xdr:rowOff>142873</xdr:rowOff>
    </xdr:from>
    <xdr:to>
      <xdr:col>0</xdr:col>
      <xdr:colOff>1465420</xdr:colOff>
      <xdr:row>1</xdr:row>
      <xdr:rowOff>73985</xdr:rowOff>
    </xdr:to>
    <xdr:pic>
      <xdr:nvPicPr>
        <xdr:cNvPr id="2" name="Picture 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6256" y="146048"/>
          <a:ext cx="1379164" cy="47086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603250</xdr:colOff>
          <xdr:row>1</xdr:row>
          <xdr:rowOff>63500</xdr:rowOff>
        </xdr:from>
        <xdr:to>
          <xdr:col>1</xdr:col>
          <xdr:colOff>1562100</xdr:colOff>
          <xdr:row>4</xdr:row>
          <xdr:rowOff>165100</xdr:rowOff>
        </xdr:to>
        <xdr:sp macro="" textlink="">
          <xdr:nvSpPr>
            <xdr:cNvPr id="43009" name="Group Box 1" hidden="1">
              <a:extLst>
                <a:ext uri="{63B3BB69-23CF-44E3-9099-C40C66FF867C}">
                  <a14:compatExt spid="_x0000_s43009"/>
                </a:ext>
                <a:ext uri="{FF2B5EF4-FFF2-40B4-BE49-F238E27FC236}">
                  <a16:creationId xmlns:a16="http://schemas.microsoft.com/office/drawing/2014/main" id="{00000000-0008-0000-0200-000001A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de-CH" sz="800" b="0" i="0" u="none" strike="noStrike" baseline="0">
                  <a:solidFill>
                    <a:srgbClr val="000000"/>
                  </a:solidFill>
                  <a:latin typeface="Segoe UI"/>
                  <a:cs typeface="Segoe UI"/>
                </a:rPr>
                <a:t>Translation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666750</xdr:colOff>
          <xdr:row>2</xdr:row>
          <xdr:rowOff>38100</xdr:rowOff>
        </xdr:from>
        <xdr:to>
          <xdr:col>1</xdr:col>
          <xdr:colOff>1524000</xdr:colOff>
          <xdr:row>3</xdr:row>
          <xdr:rowOff>38100</xdr:rowOff>
        </xdr:to>
        <xdr:sp macro="" textlink="">
          <xdr:nvSpPr>
            <xdr:cNvPr id="43010" name="Option Button 2" descr="English" hidden="1">
              <a:extLst>
                <a:ext uri="{63B3BB69-23CF-44E3-9099-C40C66FF867C}">
                  <a14:compatExt spid="_x0000_s43010"/>
                </a:ext>
                <a:ext uri="{FF2B5EF4-FFF2-40B4-BE49-F238E27FC236}">
                  <a16:creationId xmlns:a16="http://schemas.microsoft.com/office/drawing/2014/main" id="{00000000-0008-0000-02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English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666750</xdr:colOff>
          <xdr:row>3</xdr:row>
          <xdr:rowOff>76200</xdr:rowOff>
        </xdr:from>
        <xdr:to>
          <xdr:col>1</xdr:col>
          <xdr:colOff>1428750</xdr:colOff>
          <xdr:row>4</xdr:row>
          <xdr:rowOff>76200</xdr:rowOff>
        </xdr:to>
        <xdr:sp macro="" textlink="">
          <xdr:nvSpPr>
            <xdr:cNvPr id="43011" name="Option Button 3" hidden="1">
              <a:extLst>
                <a:ext uri="{63B3BB69-23CF-44E3-9099-C40C66FF867C}">
                  <a14:compatExt spid="_x0000_s43011"/>
                </a:ext>
                <a:ext uri="{FF2B5EF4-FFF2-40B4-BE49-F238E27FC236}">
                  <a16:creationId xmlns:a16="http://schemas.microsoft.com/office/drawing/2014/main" id="{00000000-0008-0000-0200-000003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Deutsch</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1</xdr:row>
          <xdr:rowOff>88900</xdr:rowOff>
        </xdr:from>
        <xdr:to>
          <xdr:col>1</xdr:col>
          <xdr:colOff>1238250</xdr:colOff>
          <xdr:row>5</xdr:row>
          <xdr:rowOff>101600</xdr:rowOff>
        </xdr:to>
        <xdr:sp macro="" textlink="">
          <xdr:nvSpPr>
            <xdr:cNvPr id="26625" name="Group Box 1" hidden="1">
              <a:extLst>
                <a:ext uri="{63B3BB69-23CF-44E3-9099-C40C66FF867C}">
                  <a14:compatExt spid="_x0000_s26625"/>
                </a:ext>
                <a:ext uri="{FF2B5EF4-FFF2-40B4-BE49-F238E27FC236}">
                  <a16:creationId xmlns:a16="http://schemas.microsoft.com/office/drawing/2014/main" id="{00000000-0008-0000-0300-000001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de-CH" sz="800" b="0" i="0" u="none" strike="noStrike" baseline="0">
                  <a:solidFill>
                    <a:srgbClr val="000000"/>
                  </a:solidFill>
                  <a:latin typeface="Segoe UI"/>
                  <a:cs typeface="Segoe UI"/>
                </a:rPr>
                <a:t>Translation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355600</xdr:colOff>
          <xdr:row>2</xdr:row>
          <xdr:rowOff>57150</xdr:rowOff>
        </xdr:from>
        <xdr:to>
          <xdr:col>1</xdr:col>
          <xdr:colOff>1206500</xdr:colOff>
          <xdr:row>3</xdr:row>
          <xdr:rowOff>82550</xdr:rowOff>
        </xdr:to>
        <xdr:sp macro="" textlink="">
          <xdr:nvSpPr>
            <xdr:cNvPr id="26626" name="Option Button 2" descr="English" hidden="1">
              <a:extLst>
                <a:ext uri="{63B3BB69-23CF-44E3-9099-C40C66FF867C}">
                  <a14:compatExt spid="_x0000_s26626"/>
                </a:ext>
                <a:ext uri="{FF2B5EF4-FFF2-40B4-BE49-F238E27FC236}">
                  <a16:creationId xmlns:a16="http://schemas.microsoft.com/office/drawing/2014/main" id="{00000000-0008-0000-03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English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xdr:row>
          <xdr:rowOff>82550</xdr:rowOff>
        </xdr:from>
        <xdr:to>
          <xdr:col>1</xdr:col>
          <xdr:colOff>1104900</xdr:colOff>
          <xdr:row>4</xdr:row>
          <xdr:rowOff>114300</xdr:rowOff>
        </xdr:to>
        <xdr:sp macro="" textlink="">
          <xdr:nvSpPr>
            <xdr:cNvPr id="26627" name="Option Button 3" hidden="1">
              <a:extLst>
                <a:ext uri="{63B3BB69-23CF-44E3-9099-C40C66FF867C}">
                  <a14:compatExt spid="_x0000_s26627"/>
                </a:ext>
                <a:ext uri="{FF2B5EF4-FFF2-40B4-BE49-F238E27FC236}">
                  <a16:creationId xmlns:a16="http://schemas.microsoft.com/office/drawing/2014/main" id="{00000000-0008-0000-03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Deutsch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57</xdr:row>
          <xdr:rowOff>76200</xdr:rowOff>
        </xdr:from>
        <xdr:to>
          <xdr:col>2</xdr:col>
          <xdr:colOff>171450</xdr:colOff>
          <xdr:row>57</xdr:row>
          <xdr:rowOff>279400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59</xdr:row>
          <xdr:rowOff>12700</xdr:rowOff>
        </xdr:from>
        <xdr:to>
          <xdr:col>2</xdr:col>
          <xdr:colOff>127000</xdr:colOff>
          <xdr:row>59</xdr:row>
          <xdr:rowOff>146050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300-000005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61</xdr:row>
          <xdr:rowOff>12700</xdr:rowOff>
        </xdr:from>
        <xdr:to>
          <xdr:col>2</xdr:col>
          <xdr:colOff>165100</xdr:colOff>
          <xdr:row>61</xdr:row>
          <xdr:rowOff>171450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300-000006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63</xdr:row>
          <xdr:rowOff>0</xdr:rowOff>
        </xdr:from>
        <xdr:to>
          <xdr:col>2</xdr:col>
          <xdr:colOff>152400</xdr:colOff>
          <xdr:row>63</xdr:row>
          <xdr:rowOff>184150</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300-000007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65</xdr:row>
          <xdr:rowOff>12700</xdr:rowOff>
        </xdr:from>
        <xdr:to>
          <xdr:col>2</xdr:col>
          <xdr:colOff>146050</xdr:colOff>
          <xdr:row>65</xdr:row>
          <xdr:rowOff>184150</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300-000008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27</xdr:row>
          <xdr:rowOff>0</xdr:rowOff>
        </xdr:from>
        <xdr:to>
          <xdr:col>2</xdr:col>
          <xdr:colOff>146050</xdr:colOff>
          <xdr:row>29</xdr:row>
          <xdr:rowOff>19050</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300-000009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25</xdr:row>
          <xdr:rowOff>50800</xdr:rowOff>
        </xdr:from>
        <xdr:to>
          <xdr:col>2</xdr:col>
          <xdr:colOff>171450</xdr:colOff>
          <xdr:row>27</xdr:row>
          <xdr:rowOff>12700</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300-00000A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55</xdr:row>
          <xdr:rowOff>12700</xdr:rowOff>
        </xdr:from>
        <xdr:to>
          <xdr:col>2</xdr:col>
          <xdr:colOff>152400</xdr:colOff>
          <xdr:row>55</xdr:row>
          <xdr:rowOff>146050</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300-00000E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71</xdr:row>
          <xdr:rowOff>12700</xdr:rowOff>
        </xdr:from>
        <xdr:to>
          <xdr:col>2</xdr:col>
          <xdr:colOff>146050</xdr:colOff>
          <xdr:row>71</xdr:row>
          <xdr:rowOff>184150</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300-00000F6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3079750</xdr:colOff>
          <xdr:row>67</xdr:row>
          <xdr:rowOff>12700</xdr:rowOff>
        </xdr:from>
        <xdr:to>
          <xdr:col>2</xdr:col>
          <xdr:colOff>146050</xdr:colOff>
          <xdr:row>67</xdr:row>
          <xdr:rowOff>184150</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A29DEF09-24B4-44A5-B57E-E0295BD381D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44450</xdr:colOff>
      <xdr:row>0</xdr:row>
      <xdr:rowOff>139700</xdr:rowOff>
    </xdr:from>
    <xdr:to>
      <xdr:col>2</xdr:col>
      <xdr:colOff>1286285</xdr:colOff>
      <xdr:row>0</xdr:row>
      <xdr:rowOff>711943</xdr:rowOff>
    </xdr:to>
    <xdr:pic>
      <xdr:nvPicPr>
        <xdr:cNvPr id="2" name="Picture 4">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4450" y="139700"/>
          <a:ext cx="1806350" cy="565258"/>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7</xdr:col>
          <xdr:colOff>57150</xdr:colOff>
          <xdr:row>0</xdr:row>
          <xdr:rowOff>374650</xdr:rowOff>
        </xdr:from>
        <xdr:to>
          <xdr:col>8</xdr:col>
          <xdr:colOff>330200</xdr:colOff>
          <xdr:row>0</xdr:row>
          <xdr:rowOff>596900</xdr:rowOff>
        </xdr:to>
        <xdr:sp macro="" textlink="">
          <xdr:nvSpPr>
            <xdr:cNvPr id="3078" name="Option Button 6" descr="English" hidden="1">
              <a:extLst>
                <a:ext uri="{63B3BB69-23CF-44E3-9099-C40C66FF867C}">
                  <a14:compatExt spid="_x0000_s3078"/>
                </a:ext>
                <a:ext uri="{FF2B5EF4-FFF2-40B4-BE49-F238E27FC236}">
                  <a16:creationId xmlns:a16="http://schemas.microsoft.com/office/drawing/2014/main" id="{00000000-0008-0000-05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English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0</xdr:row>
          <xdr:rowOff>622300</xdr:rowOff>
        </xdr:from>
        <xdr:to>
          <xdr:col>9</xdr:col>
          <xdr:colOff>6350</xdr:colOff>
          <xdr:row>0</xdr:row>
          <xdr:rowOff>806450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5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Deutsch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0</xdr:row>
          <xdr:rowOff>241300</xdr:rowOff>
        </xdr:from>
        <xdr:to>
          <xdr:col>9</xdr:col>
          <xdr:colOff>228600</xdr:colOff>
          <xdr:row>0</xdr:row>
          <xdr:rowOff>895350</xdr:rowOff>
        </xdr:to>
        <xdr:sp macro="" textlink="">
          <xdr:nvSpPr>
            <xdr:cNvPr id="3081" name="Group Box 9" hidden="1">
              <a:extLst>
                <a:ext uri="{63B3BB69-23CF-44E3-9099-C40C66FF867C}">
                  <a14:compatExt spid="_x0000_s3081"/>
                </a:ext>
                <a:ext uri="{FF2B5EF4-FFF2-40B4-BE49-F238E27FC236}">
                  <a16:creationId xmlns:a16="http://schemas.microsoft.com/office/drawing/2014/main" id="{00000000-0008-0000-0500-00000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de-CH" sz="800" b="0" i="0" u="none" strike="noStrike" baseline="0">
                  <a:solidFill>
                    <a:srgbClr val="000000"/>
                  </a:solidFill>
                  <a:latin typeface="Segoe UI"/>
                  <a:cs typeface="Segoe UI"/>
                </a:rPr>
                <a:t>Translation</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2</xdr:col>
      <xdr:colOff>537813</xdr:colOff>
      <xdr:row>0</xdr:row>
      <xdr:rowOff>157501</xdr:rowOff>
    </xdr:from>
    <xdr:to>
      <xdr:col>4</xdr:col>
      <xdr:colOff>388212</xdr:colOff>
      <xdr:row>1</xdr:row>
      <xdr:rowOff>76707</xdr:rowOff>
    </xdr:to>
    <xdr:pic>
      <xdr:nvPicPr>
        <xdr:cNvPr id="2" name="Picture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388" y="160676"/>
          <a:ext cx="1571249" cy="478006"/>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66675</xdr:colOff>
      <xdr:row>0</xdr:row>
      <xdr:rowOff>12699</xdr:rowOff>
    </xdr:from>
    <xdr:ext cx="2121550" cy="504000"/>
    <xdr:pic>
      <xdr:nvPicPr>
        <xdr:cNvPr id="2" name="Picture 4">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1450" y="12699"/>
          <a:ext cx="2121550" cy="504000"/>
        </a:xfrm>
        <a:prstGeom prst="rect">
          <a:avLst/>
        </a:prstGeom>
        <a:noFill/>
      </xdr:spPr>
    </xdr:pic>
    <xdr:clientData/>
  </xdr:oneCellAnchor>
  <mc:AlternateContent xmlns:mc="http://schemas.openxmlformats.org/markup-compatibility/2006">
    <mc:Choice xmlns:a14="http://schemas.microsoft.com/office/drawing/2010/main" Requires="a14">
      <xdr:twoCellAnchor editAs="absolute">
        <xdr:from>
          <xdr:col>37</xdr:col>
          <xdr:colOff>101600</xdr:colOff>
          <xdr:row>2</xdr:row>
          <xdr:rowOff>25400</xdr:rowOff>
        </xdr:from>
        <xdr:to>
          <xdr:col>44</xdr:col>
          <xdr:colOff>63500</xdr:colOff>
          <xdr:row>5</xdr:row>
          <xdr:rowOff>82550</xdr:rowOff>
        </xdr:to>
        <xdr:sp macro="" textlink="">
          <xdr:nvSpPr>
            <xdr:cNvPr id="19457" name="Group Box 1" hidden="1">
              <a:extLst>
                <a:ext uri="{63B3BB69-23CF-44E3-9099-C40C66FF867C}">
                  <a14:compatExt spid="_x0000_s19457"/>
                </a:ext>
                <a:ext uri="{FF2B5EF4-FFF2-40B4-BE49-F238E27FC236}">
                  <a16:creationId xmlns:a16="http://schemas.microsoft.com/office/drawing/2014/main" id="{00000000-0008-0000-0900-00000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de-CH" sz="800" b="0" i="0" u="none" strike="noStrike" baseline="0">
                  <a:solidFill>
                    <a:srgbClr val="000000"/>
                  </a:solidFill>
                  <a:latin typeface="Tahoma"/>
                  <a:ea typeface="Tahoma"/>
                  <a:cs typeface="Tahoma"/>
                </a:rPr>
                <a:t>Translation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38</xdr:col>
          <xdr:colOff>63500</xdr:colOff>
          <xdr:row>2</xdr:row>
          <xdr:rowOff>101600</xdr:rowOff>
        </xdr:from>
        <xdr:to>
          <xdr:col>43</xdr:col>
          <xdr:colOff>101600</xdr:colOff>
          <xdr:row>4</xdr:row>
          <xdr:rowOff>25400</xdr:rowOff>
        </xdr:to>
        <xdr:sp macro="" textlink="">
          <xdr:nvSpPr>
            <xdr:cNvPr id="19458" name="Option Button 2" hidden="1">
              <a:extLst>
                <a:ext uri="{63B3BB69-23CF-44E3-9099-C40C66FF867C}">
                  <a14:compatExt spid="_x0000_s19458"/>
                </a:ext>
                <a:ext uri="{FF2B5EF4-FFF2-40B4-BE49-F238E27FC236}">
                  <a16:creationId xmlns:a16="http://schemas.microsoft.com/office/drawing/2014/main" id="{00000000-0008-0000-09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CH" sz="800" b="0" i="0" u="none" strike="noStrike" baseline="0">
                  <a:solidFill>
                    <a:srgbClr val="000000"/>
                  </a:solidFill>
                  <a:latin typeface="Tahoma"/>
                  <a:ea typeface="Tahoma"/>
                  <a:cs typeface="Tahoma"/>
                </a:rPr>
                <a:t>English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38</xdr:col>
          <xdr:colOff>63500</xdr:colOff>
          <xdr:row>4</xdr:row>
          <xdr:rowOff>6350</xdr:rowOff>
        </xdr:from>
        <xdr:to>
          <xdr:col>43</xdr:col>
          <xdr:colOff>82550</xdr:colOff>
          <xdr:row>5</xdr:row>
          <xdr:rowOff>44450</xdr:rowOff>
        </xdr:to>
        <xdr:sp macro="" textlink="">
          <xdr:nvSpPr>
            <xdr:cNvPr id="19459" name="Option Button 3" hidden="1">
              <a:extLst>
                <a:ext uri="{63B3BB69-23CF-44E3-9099-C40C66FF867C}">
                  <a14:compatExt spid="_x0000_s19459"/>
                </a:ext>
                <a:ext uri="{FF2B5EF4-FFF2-40B4-BE49-F238E27FC236}">
                  <a16:creationId xmlns:a16="http://schemas.microsoft.com/office/drawing/2014/main" id="{00000000-0008-0000-09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de-CH" sz="800" b="0" i="0" u="none" strike="noStrike" baseline="0">
                  <a:solidFill>
                    <a:srgbClr val="000000"/>
                  </a:solidFill>
                  <a:latin typeface="Tahoma"/>
                  <a:ea typeface="Tahoma"/>
                  <a:cs typeface="Tahoma"/>
                </a:rPr>
                <a:t>German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76200</xdr:colOff>
          <xdr:row>33</xdr:row>
          <xdr:rowOff>0</xdr:rowOff>
        </xdr:from>
        <xdr:to>
          <xdr:col>1</xdr:col>
          <xdr:colOff>152400</xdr:colOff>
          <xdr:row>34</xdr:row>
          <xdr:rowOff>6350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900-000004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101600</xdr:colOff>
          <xdr:row>36</xdr:row>
          <xdr:rowOff>139700</xdr:rowOff>
        </xdr:from>
        <xdr:to>
          <xdr:col>2</xdr:col>
          <xdr:colOff>25400</xdr:colOff>
          <xdr:row>39</xdr:row>
          <xdr:rowOff>76200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900-00000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23</xdr:col>
          <xdr:colOff>0</xdr:colOff>
          <xdr:row>33</xdr:row>
          <xdr:rowOff>0</xdr:rowOff>
        </xdr:from>
        <xdr:to>
          <xdr:col>23</xdr:col>
          <xdr:colOff>177800</xdr:colOff>
          <xdr:row>34</xdr:row>
          <xdr:rowOff>19050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900-00000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13</xdr:col>
          <xdr:colOff>177800</xdr:colOff>
          <xdr:row>63</xdr:row>
          <xdr:rowOff>31750</xdr:rowOff>
        </xdr:from>
        <xdr:to>
          <xdr:col>15</xdr:col>
          <xdr:colOff>6350</xdr:colOff>
          <xdr:row>65</xdr:row>
          <xdr:rowOff>31750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900-000008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184150</xdr:colOff>
          <xdr:row>63</xdr:row>
          <xdr:rowOff>31750</xdr:rowOff>
        </xdr:from>
        <xdr:to>
          <xdr:col>7</xdr:col>
          <xdr:colOff>12700</xdr:colOff>
          <xdr:row>65</xdr:row>
          <xdr:rowOff>31750</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900-00000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82550</xdr:colOff>
          <xdr:row>63</xdr:row>
          <xdr:rowOff>31750</xdr:rowOff>
        </xdr:from>
        <xdr:to>
          <xdr:col>1</xdr:col>
          <xdr:colOff>190500</xdr:colOff>
          <xdr:row>65</xdr:row>
          <xdr:rowOff>31750</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900-00000A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4</xdr:row>
          <xdr:rowOff>6350</xdr:rowOff>
        </xdr:from>
        <xdr:to>
          <xdr:col>22</xdr:col>
          <xdr:colOff>177800</xdr:colOff>
          <xdr:row>4</xdr:row>
          <xdr:rowOff>152400</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900-00000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5</xdr:row>
          <xdr:rowOff>6350</xdr:rowOff>
        </xdr:from>
        <xdr:to>
          <xdr:col>22</xdr:col>
          <xdr:colOff>177800</xdr:colOff>
          <xdr:row>5</xdr:row>
          <xdr:rowOff>152400</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900-00000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6</xdr:row>
          <xdr:rowOff>6350</xdr:rowOff>
        </xdr:from>
        <xdr:to>
          <xdr:col>22</xdr:col>
          <xdr:colOff>177800</xdr:colOff>
          <xdr:row>6</xdr:row>
          <xdr:rowOff>152400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900-00000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7</xdr:row>
          <xdr:rowOff>6350</xdr:rowOff>
        </xdr:from>
        <xdr:to>
          <xdr:col>22</xdr:col>
          <xdr:colOff>177800</xdr:colOff>
          <xdr:row>7</xdr:row>
          <xdr:rowOff>152400</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900-00000E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8</xdr:row>
          <xdr:rowOff>6350</xdr:rowOff>
        </xdr:from>
        <xdr:to>
          <xdr:col>22</xdr:col>
          <xdr:colOff>177800</xdr:colOff>
          <xdr:row>8</xdr:row>
          <xdr:rowOff>152400</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900-00000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9</xdr:row>
          <xdr:rowOff>6350</xdr:rowOff>
        </xdr:from>
        <xdr:to>
          <xdr:col>22</xdr:col>
          <xdr:colOff>177800</xdr:colOff>
          <xdr:row>9</xdr:row>
          <xdr:rowOff>152400</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900-000010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10</xdr:row>
          <xdr:rowOff>6350</xdr:rowOff>
        </xdr:from>
        <xdr:to>
          <xdr:col>22</xdr:col>
          <xdr:colOff>177800</xdr:colOff>
          <xdr:row>10</xdr:row>
          <xdr:rowOff>152400</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900-000011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3</xdr:row>
          <xdr:rowOff>6350</xdr:rowOff>
        </xdr:from>
        <xdr:to>
          <xdr:col>22</xdr:col>
          <xdr:colOff>177800</xdr:colOff>
          <xdr:row>3</xdr:row>
          <xdr:rowOff>152400</xdr:rowOff>
        </xdr:to>
        <xdr:sp macro="" textlink="">
          <xdr:nvSpPr>
            <xdr:cNvPr id="19474" name="Check Box 18" hidden="1">
              <a:extLst>
                <a:ext uri="{63B3BB69-23CF-44E3-9099-C40C66FF867C}">
                  <a14:compatExt spid="_x0000_s19474"/>
                </a:ext>
                <a:ext uri="{FF2B5EF4-FFF2-40B4-BE49-F238E27FC236}">
                  <a16:creationId xmlns:a16="http://schemas.microsoft.com/office/drawing/2014/main" id="{00000000-0008-0000-0900-000012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11</xdr:row>
          <xdr:rowOff>6350</xdr:rowOff>
        </xdr:from>
        <xdr:to>
          <xdr:col>22</xdr:col>
          <xdr:colOff>177800</xdr:colOff>
          <xdr:row>11</xdr:row>
          <xdr:rowOff>152400</xdr:rowOff>
        </xdr:to>
        <xdr:sp macro="" textlink="">
          <xdr:nvSpPr>
            <xdr:cNvPr id="19475" name="Check Box 19" hidden="1">
              <a:extLst>
                <a:ext uri="{63B3BB69-23CF-44E3-9099-C40C66FF867C}">
                  <a14:compatExt spid="_x0000_s19475"/>
                </a:ext>
                <a:ext uri="{FF2B5EF4-FFF2-40B4-BE49-F238E27FC236}">
                  <a16:creationId xmlns:a16="http://schemas.microsoft.com/office/drawing/2014/main" id="{00000000-0008-0000-0900-000013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12</xdr:row>
          <xdr:rowOff>12700</xdr:rowOff>
        </xdr:from>
        <xdr:to>
          <xdr:col>22</xdr:col>
          <xdr:colOff>177800</xdr:colOff>
          <xdr:row>12</xdr:row>
          <xdr:rowOff>152400</xdr:rowOff>
        </xdr:to>
        <xdr:sp macro="" textlink="">
          <xdr:nvSpPr>
            <xdr:cNvPr id="19476" name="Check Box 20" hidden="1">
              <a:extLst>
                <a:ext uri="{63B3BB69-23CF-44E3-9099-C40C66FF867C}">
                  <a14:compatExt spid="_x0000_s19476"/>
                </a:ext>
                <a:ext uri="{FF2B5EF4-FFF2-40B4-BE49-F238E27FC236}">
                  <a16:creationId xmlns:a16="http://schemas.microsoft.com/office/drawing/2014/main" id="{00000000-0008-0000-0900-000014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101600</xdr:colOff>
          <xdr:row>38</xdr:row>
          <xdr:rowOff>101600</xdr:rowOff>
        </xdr:from>
        <xdr:to>
          <xdr:col>2</xdr:col>
          <xdr:colOff>25400</xdr:colOff>
          <xdr:row>40</xdr:row>
          <xdr:rowOff>31750</xdr:rowOff>
        </xdr:to>
        <xdr:sp macro="" textlink="">
          <xdr:nvSpPr>
            <xdr:cNvPr id="19477" name="Check Box 21" hidden="1">
              <a:extLst>
                <a:ext uri="{63B3BB69-23CF-44E3-9099-C40C66FF867C}">
                  <a14:compatExt spid="_x0000_s19477"/>
                </a:ext>
                <a:ext uri="{FF2B5EF4-FFF2-40B4-BE49-F238E27FC236}">
                  <a16:creationId xmlns:a16="http://schemas.microsoft.com/office/drawing/2014/main" id="{00000000-0008-0000-0900-000015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101600</xdr:colOff>
          <xdr:row>39</xdr:row>
          <xdr:rowOff>101600</xdr:rowOff>
        </xdr:from>
        <xdr:to>
          <xdr:col>2</xdr:col>
          <xdr:colOff>25400</xdr:colOff>
          <xdr:row>41</xdr:row>
          <xdr:rowOff>31750</xdr:rowOff>
        </xdr:to>
        <xdr:sp macro="" textlink="">
          <xdr:nvSpPr>
            <xdr:cNvPr id="19478" name="Check Box 22" hidden="1">
              <a:extLst>
                <a:ext uri="{63B3BB69-23CF-44E3-9099-C40C66FF867C}">
                  <a14:compatExt spid="_x0000_s19478"/>
                </a:ext>
                <a:ext uri="{FF2B5EF4-FFF2-40B4-BE49-F238E27FC236}">
                  <a16:creationId xmlns:a16="http://schemas.microsoft.com/office/drawing/2014/main" id="{00000000-0008-0000-0900-000016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101600</xdr:colOff>
          <xdr:row>40</xdr:row>
          <xdr:rowOff>101600</xdr:rowOff>
        </xdr:from>
        <xdr:to>
          <xdr:col>2</xdr:col>
          <xdr:colOff>25400</xdr:colOff>
          <xdr:row>42</xdr:row>
          <xdr:rowOff>31750</xdr:rowOff>
        </xdr:to>
        <xdr:sp macro="" textlink="">
          <xdr:nvSpPr>
            <xdr:cNvPr id="19479" name="Check Box 23" hidden="1">
              <a:extLst>
                <a:ext uri="{63B3BB69-23CF-44E3-9099-C40C66FF867C}">
                  <a14:compatExt spid="_x0000_s19479"/>
                </a:ext>
                <a:ext uri="{FF2B5EF4-FFF2-40B4-BE49-F238E27FC236}">
                  <a16:creationId xmlns:a16="http://schemas.microsoft.com/office/drawing/2014/main" id="{00000000-0008-0000-0900-000017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101600</xdr:colOff>
          <xdr:row>41</xdr:row>
          <xdr:rowOff>101600</xdr:rowOff>
        </xdr:from>
        <xdr:to>
          <xdr:col>2</xdr:col>
          <xdr:colOff>25400</xdr:colOff>
          <xdr:row>43</xdr:row>
          <xdr:rowOff>25400</xdr:rowOff>
        </xdr:to>
        <xdr:sp macro="" textlink="">
          <xdr:nvSpPr>
            <xdr:cNvPr id="19480" name="Check Box 24" hidden="1">
              <a:extLst>
                <a:ext uri="{63B3BB69-23CF-44E3-9099-C40C66FF867C}">
                  <a14:compatExt spid="_x0000_s19480"/>
                </a:ext>
                <a:ext uri="{FF2B5EF4-FFF2-40B4-BE49-F238E27FC236}">
                  <a16:creationId xmlns:a16="http://schemas.microsoft.com/office/drawing/2014/main" id="{00000000-0008-0000-0900-000018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82550</xdr:colOff>
          <xdr:row>46</xdr:row>
          <xdr:rowOff>152400</xdr:rowOff>
        </xdr:from>
        <xdr:to>
          <xdr:col>2</xdr:col>
          <xdr:colOff>31750</xdr:colOff>
          <xdr:row>47</xdr:row>
          <xdr:rowOff>152400</xdr:rowOff>
        </xdr:to>
        <xdr:sp macro="" textlink="">
          <xdr:nvSpPr>
            <xdr:cNvPr id="19481" name="Check Box 25" hidden="1">
              <a:extLst>
                <a:ext uri="{63B3BB69-23CF-44E3-9099-C40C66FF867C}">
                  <a14:compatExt spid="_x0000_s19481"/>
                </a:ext>
                <a:ext uri="{FF2B5EF4-FFF2-40B4-BE49-F238E27FC236}">
                  <a16:creationId xmlns:a16="http://schemas.microsoft.com/office/drawing/2014/main" id="{00000000-0008-0000-0900-000019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6350</xdr:colOff>
          <xdr:row>46</xdr:row>
          <xdr:rowOff>158750</xdr:rowOff>
        </xdr:from>
        <xdr:to>
          <xdr:col>12</xdr:col>
          <xdr:colOff>38100</xdr:colOff>
          <xdr:row>48</xdr:row>
          <xdr:rowOff>0</xdr:rowOff>
        </xdr:to>
        <xdr:sp macro="" textlink="">
          <xdr:nvSpPr>
            <xdr:cNvPr id="19482" name="Check Box 26" hidden="1">
              <a:extLst>
                <a:ext uri="{63B3BB69-23CF-44E3-9099-C40C66FF867C}">
                  <a14:compatExt spid="_x0000_s19482"/>
                </a:ext>
                <a:ext uri="{FF2B5EF4-FFF2-40B4-BE49-F238E27FC236}">
                  <a16:creationId xmlns:a16="http://schemas.microsoft.com/office/drawing/2014/main" id="{00000000-0008-0000-0900-00001A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88900</xdr:colOff>
          <xdr:row>47</xdr:row>
          <xdr:rowOff>139700</xdr:rowOff>
        </xdr:from>
        <xdr:to>
          <xdr:col>2</xdr:col>
          <xdr:colOff>6350</xdr:colOff>
          <xdr:row>48</xdr:row>
          <xdr:rowOff>146050</xdr:rowOff>
        </xdr:to>
        <xdr:sp macro="" textlink="">
          <xdr:nvSpPr>
            <xdr:cNvPr id="19483" name="Check Box 27" hidden="1">
              <a:extLst>
                <a:ext uri="{63B3BB69-23CF-44E3-9099-C40C66FF867C}">
                  <a14:compatExt spid="_x0000_s19483"/>
                </a:ext>
                <a:ext uri="{FF2B5EF4-FFF2-40B4-BE49-F238E27FC236}">
                  <a16:creationId xmlns:a16="http://schemas.microsoft.com/office/drawing/2014/main" id="{00000000-0008-0000-0900-00001B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6350</xdr:colOff>
          <xdr:row>47</xdr:row>
          <xdr:rowOff>146050</xdr:rowOff>
        </xdr:from>
        <xdr:to>
          <xdr:col>12</xdr:col>
          <xdr:colOff>63500</xdr:colOff>
          <xdr:row>49</xdr:row>
          <xdr:rowOff>0</xdr:rowOff>
        </xdr:to>
        <xdr:sp macro="" textlink="">
          <xdr:nvSpPr>
            <xdr:cNvPr id="19484" name="Check Box 28" hidden="1">
              <a:extLst>
                <a:ext uri="{63B3BB69-23CF-44E3-9099-C40C66FF867C}">
                  <a14:compatExt spid="_x0000_s19484"/>
                </a:ext>
                <a:ext uri="{FF2B5EF4-FFF2-40B4-BE49-F238E27FC236}">
                  <a16:creationId xmlns:a16="http://schemas.microsoft.com/office/drawing/2014/main" id="{00000000-0008-0000-0900-00001C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20</xdr:col>
          <xdr:colOff>0</xdr:colOff>
          <xdr:row>47</xdr:row>
          <xdr:rowOff>139700</xdr:rowOff>
        </xdr:from>
        <xdr:to>
          <xdr:col>21</xdr:col>
          <xdr:colOff>50800</xdr:colOff>
          <xdr:row>48</xdr:row>
          <xdr:rowOff>139700</xdr:rowOff>
        </xdr:to>
        <xdr:sp macro="" textlink="">
          <xdr:nvSpPr>
            <xdr:cNvPr id="19485" name="Check Box 29" hidden="1">
              <a:extLst>
                <a:ext uri="{63B3BB69-23CF-44E3-9099-C40C66FF867C}">
                  <a14:compatExt spid="_x0000_s19485"/>
                </a:ext>
                <a:ext uri="{FF2B5EF4-FFF2-40B4-BE49-F238E27FC236}">
                  <a16:creationId xmlns:a16="http://schemas.microsoft.com/office/drawing/2014/main" id="{00000000-0008-0000-0900-00001D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23</xdr:col>
          <xdr:colOff>12700</xdr:colOff>
          <xdr:row>47</xdr:row>
          <xdr:rowOff>139700</xdr:rowOff>
        </xdr:from>
        <xdr:to>
          <xdr:col>24</xdr:col>
          <xdr:colOff>50800</xdr:colOff>
          <xdr:row>48</xdr:row>
          <xdr:rowOff>139700</xdr:rowOff>
        </xdr:to>
        <xdr:sp macro="" textlink="">
          <xdr:nvSpPr>
            <xdr:cNvPr id="19486" name="Check Box 30" hidden="1">
              <a:extLst>
                <a:ext uri="{63B3BB69-23CF-44E3-9099-C40C66FF867C}">
                  <a14:compatExt spid="_x0000_s19486"/>
                </a:ext>
                <a:ext uri="{FF2B5EF4-FFF2-40B4-BE49-F238E27FC236}">
                  <a16:creationId xmlns:a16="http://schemas.microsoft.com/office/drawing/2014/main" id="{00000000-0008-0000-0900-00001E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21</xdr:col>
          <xdr:colOff>152400</xdr:colOff>
          <xdr:row>13</xdr:row>
          <xdr:rowOff>12700</xdr:rowOff>
        </xdr:from>
        <xdr:to>
          <xdr:col>22</xdr:col>
          <xdr:colOff>177800</xdr:colOff>
          <xdr:row>13</xdr:row>
          <xdr:rowOff>152400</xdr:rowOff>
        </xdr:to>
        <xdr:sp macro="" textlink="">
          <xdr:nvSpPr>
            <xdr:cNvPr id="19487" name="Check Box 31" hidden="1">
              <a:extLst>
                <a:ext uri="{63B3BB69-23CF-44E3-9099-C40C66FF867C}">
                  <a14:compatExt spid="_x0000_s19487"/>
                </a:ext>
                <a:ext uri="{FF2B5EF4-FFF2-40B4-BE49-F238E27FC236}">
                  <a16:creationId xmlns:a16="http://schemas.microsoft.com/office/drawing/2014/main" id="{00000000-0008-0000-0900-00001F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45</xdr:col>
      <xdr:colOff>0</xdr:colOff>
      <xdr:row>59</xdr:row>
      <xdr:rowOff>95250</xdr:rowOff>
    </xdr:from>
    <xdr:ext cx="4610100" cy="264560"/>
    <xdr:sp macro="" textlink="">
      <xdr:nvSpPr>
        <xdr:cNvPr id="36" name="Textfeld 35">
          <a:extLst>
            <a:ext uri="{FF2B5EF4-FFF2-40B4-BE49-F238E27FC236}">
              <a16:creationId xmlns:a16="http://schemas.microsoft.com/office/drawing/2014/main" id="{00000000-0008-0000-0900-000024000000}"/>
            </a:ext>
          </a:extLst>
        </xdr:cNvPr>
        <xdr:cNvSpPr txBox="1"/>
      </xdr:nvSpPr>
      <xdr:spPr>
        <a:xfrm>
          <a:off x="9382125" y="9296400"/>
          <a:ext cx="4610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de-CH" sz="1100"/>
        </a:p>
      </xdr:txBody>
    </xdr:sp>
    <xdr:clientData/>
  </xdr:oneCellAnchor>
  <xdr:oneCellAnchor>
    <xdr:from>
      <xdr:col>45</xdr:col>
      <xdr:colOff>0</xdr:colOff>
      <xdr:row>61</xdr:row>
      <xdr:rowOff>95250</xdr:rowOff>
    </xdr:from>
    <xdr:ext cx="4610100" cy="264560"/>
    <xdr:sp macro="" textlink="">
      <xdr:nvSpPr>
        <xdr:cNvPr id="37" name="Textfeld 36">
          <a:extLst>
            <a:ext uri="{FF2B5EF4-FFF2-40B4-BE49-F238E27FC236}">
              <a16:creationId xmlns:a16="http://schemas.microsoft.com/office/drawing/2014/main" id="{00000000-0008-0000-0900-000025000000}"/>
            </a:ext>
          </a:extLst>
        </xdr:cNvPr>
        <xdr:cNvSpPr txBox="1"/>
      </xdr:nvSpPr>
      <xdr:spPr>
        <a:xfrm>
          <a:off x="9382125" y="8915400"/>
          <a:ext cx="4610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de-CH" sz="1100"/>
        </a:p>
      </xdr:txBody>
    </xdr:sp>
    <xdr:clientData/>
  </xdr:oneCellAnchor>
  <mc:AlternateContent xmlns:mc="http://schemas.openxmlformats.org/markup-compatibility/2006">
    <mc:Choice xmlns:a14="http://schemas.microsoft.com/office/drawing/2010/main" Requires="a14">
      <xdr:twoCellAnchor>
        <xdr:from>
          <xdr:col>0</xdr:col>
          <xdr:colOff>76200</xdr:colOff>
          <xdr:row>34</xdr:row>
          <xdr:rowOff>0</xdr:rowOff>
        </xdr:from>
        <xdr:to>
          <xdr:col>1</xdr:col>
          <xdr:colOff>146050</xdr:colOff>
          <xdr:row>35</xdr:row>
          <xdr:rowOff>0</xdr:rowOff>
        </xdr:to>
        <xdr:sp macro="" textlink="">
          <xdr:nvSpPr>
            <xdr:cNvPr id="19488" name="Check Box 32" hidden="1">
              <a:extLst>
                <a:ext uri="{63B3BB69-23CF-44E3-9099-C40C66FF867C}">
                  <a14:compatExt spid="_x0000_s19488"/>
                </a:ext>
                <a:ext uri="{FF2B5EF4-FFF2-40B4-BE49-F238E27FC236}">
                  <a16:creationId xmlns:a16="http://schemas.microsoft.com/office/drawing/2014/main" id="{00000000-0008-0000-0900-000020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23</xdr:col>
          <xdr:colOff>0</xdr:colOff>
          <xdr:row>34</xdr:row>
          <xdr:rowOff>0</xdr:rowOff>
        </xdr:from>
        <xdr:to>
          <xdr:col>23</xdr:col>
          <xdr:colOff>177800</xdr:colOff>
          <xdr:row>35</xdr:row>
          <xdr:rowOff>0</xdr:rowOff>
        </xdr:to>
        <xdr:sp macro="" textlink="">
          <xdr:nvSpPr>
            <xdr:cNvPr id="19489" name="Check Box 33" hidden="1">
              <a:extLst>
                <a:ext uri="{63B3BB69-23CF-44E3-9099-C40C66FF867C}">
                  <a14:compatExt spid="_x0000_s19489"/>
                </a:ext>
                <a:ext uri="{FF2B5EF4-FFF2-40B4-BE49-F238E27FC236}">
                  <a16:creationId xmlns:a16="http://schemas.microsoft.com/office/drawing/2014/main" id="{00000000-0008-0000-0900-0000214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0</xdr:col>
      <xdr:colOff>44450</xdr:colOff>
      <xdr:row>0</xdr:row>
      <xdr:rowOff>119063</xdr:rowOff>
    </xdr:from>
    <xdr:to>
      <xdr:col>2</xdr:col>
      <xdr:colOff>1286285</xdr:colOff>
      <xdr:row>1</xdr:row>
      <xdr:rowOff>94406</xdr:rowOff>
    </xdr:to>
    <xdr:pic>
      <xdr:nvPicPr>
        <xdr:cNvPr id="2" name="Picture 4">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4450" y="119063"/>
          <a:ext cx="1813335" cy="570656"/>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7</xdr:col>
          <xdr:colOff>152400</xdr:colOff>
          <xdr:row>0</xdr:row>
          <xdr:rowOff>190500</xdr:rowOff>
        </xdr:from>
        <xdr:to>
          <xdr:col>11</xdr:col>
          <xdr:colOff>0</xdr:colOff>
          <xdr:row>0</xdr:row>
          <xdr:rowOff>508000</xdr:rowOff>
        </xdr:to>
        <xdr:sp macro="" textlink="">
          <xdr:nvSpPr>
            <xdr:cNvPr id="40961" name="Option Button 1" descr="English" hidden="1">
              <a:extLst>
                <a:ext uri="{63B3BB69-23CF-44E3-9099-C40C66FF867C}">
                  <a14:compatExt spid="_x0000_s40961"/>
                </a:ext>
                <a:ext uri="{FF2B5EF4-FFF2-40B4-BE49-F238E27FC236}">
                  <a16:creationId xmlns:a16="http://schemas.microsoft.com/office/drawing/2014/main" id="{00000000-0008-0000-0A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English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0</xdr:row>
          <xdr:rowOff>419100</xdr:rowOff>
        </xdr:from>
        <xdr:to>
          <xdr:col>11</xdr:col>
          <xdr:colOff>133350</xdr:colOff>
          <xdr:row>1</xdr:row>
          <xdr:rowOff>76200</xdr:rowOff>
        </xdr:to>
        <xdr:sp macro="" textlink="">
          <xdr:nvSpPr>
            <xdr:cNvPr id="40962" name="Option Button 2" hidden="1">
              <a:extLst>
                <a:ext uri="{63B3BB69-23CF-44E3-9099-C40C66FF867C}">
                  <a14:compatExt spid="_x0000_s40962"/>
                </a:ext>
                <a:ext uri="{FF2B5EF4-FFF2-40B4-BE49-F238E27FC236}">
                  <a16:creationId xmlns:a16="http://schemas.microsoft.com/office/drawing/2014/main" id="{00000000-0008-0000-0A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CH" sz="800" b="0" i="0" u="none" strike="noStrike" baseline="0">
                  <a:solidFill>
                    <a:srgbClr val="000000"/>
                  </a:solidFill>
                  <a:latin typeface="Segoe UI"/>
                  <a:cs typeface="Segoe UI"/>
                </a:rPr>
                <a:t>Deutsch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107950</xdr:colOff>
          <xdr:row>0</xdr:row>
          <xdr:rowOff>95250</xdr:rowOff>
        </xdr:from>
        <xdr:to>
          <xdr:col>9</xdr:col>
          <xdr:colOff>285750</xdr:colOff>
          <xdr:row>1</xdr:row>
          <xdr:rowOff>146050</xdr:rowOff>
        </xdr:to>
        <xdr:sp macro="" textlink="">
          <xdr:nvSpPr>
            <xdr:cNvPr id="40963" name="Group Box 3" hidden="1">
              <a:extLst>
                <a:ext uri="{63B3BB69-23CF-44E3-9099-C40C66FF867C}">
                  <a14:compatExt spid="_x0000_s40963"/>
                </a:ext>
                <a:ext uri="{FF2B5EF4-FFF2-40B4-BE49-F238E27FC236}">
                  <a16:creationId xmlns:a16="http://schemas.microsoft.com/office/drawing/2014/main" id="{00000000-0008-0000-0A00-000003A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de-CH" sz="800" b="0" i="0" u="none" strike="noStrike" baseline="0">
                  <a:solidFill>
                    <a:srgbClr val="000000"/>
                  </a:solidFill>
                  <a:latin typeface="Segoe UI"/>
                  <a:cs typeface="Segoe UI"/>
                </a:rPr>
                <a:t>Translation</a:t>
              </a:r>
            </a:p>
          </xdr:txBody>
        </xdr:sp>
        <xdr:clientData fLocksWithSheet="0"/>
      </xdr:twoCellAnchor>
    </mc:Choice>
    <mc:Fallback/>
  </mc:AlternateContent>
  <xdr:twoCellAnchor editAs="oneCell">
    <xdr:from>
      <xdr:col>16</xdr:col>
      <xdr:colOff>0</xdr:colOff>
      <xdr:row>20</xdr:row>
      <xdr:rowOff>381000</xdr:rowOff>
    </xdr:from>
    <xdr:to>
      <xdr:col>16</xdr:col>
      <xdr:colOff>92075</xdr:colOff>
      <xdr:row>21</xdr:row>
      <xdr:rowOff>171450</xdr:rowOff>
    </xdr:to>
    <xdr:sp macro="" textlink="">
      <xdr:nvSpPr>
        <xdr:cNvPr id="14" name="Text Box 3">
          <a:extLst>
            <a:ext uri="{FF2B5EF4-FFF2-40B4-BE49-F238E27FC236}">
              <a16:creationId xmlns:a16="http://schemas.microsoft.com/office/drawing/2014/main" id="{00000000-0008-0000-0A00-00000E000000}"/>
            </a:ext>
          </a:extLst>
        </xdr:cNvPr>
        <xdr:cNvSpPr txBox="1">
          <a:spLocks noChangeArrowheads="1"/>
        </xdr:cNvSpPr>
      </xdr:nvSpPr>
      <xdr:spPr bwMode="auto">
        <a:xfrm>
          <a:off x="23040975" y="4524375"/>
          <a:ext cx="952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16</xdr:col>
      <xdr:colOff>0</xdr:colOff>
      <xdr:row>21</xdr:row>
      <xdr:rowOff>381000</xdr:rowOff>
    </xdr:from>
    <xdr:to>
      <xdr:col>16</xdr:col>
      <xdr:colOff>92075</xdr:colOff>
      <xdr:row>22</xdr:row>
      <xdr:rowOff>161925</xdr:rowOff>
    </xdr:to>
    <xdr:sp macro="" textlink="">
      <xdr:nvSpPr>
        <xdr:cNvPr id="61" name="Text Box 50">
          <a:extLst>
            <a:ext uri="{FF2B5EF4-FFF2-40B4-BE49-F238E27FC236}">
              <a16:creationId xmlns:a16="http://schemas.microsoft.com/office/drawing/2014/main" id="{00000000-0008-0000-0A00-00003D000000}"/>
            </a:ext>
          </a:extLst>
        </xdr:cNvPr>
        <xdr:cNvSpPr txBox="1">
          <a:spLocks noChangeArrowheads="1"/>
        </xdr:cNvSpPr>
      </xdr:nvSpPr>
      <xdr:spPr bwMode="auto">
        <a:xfrm>
          <a:off x="23040975" y="5705475"/>
          <a:ext cx="952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15</xdr:col>
          <xdr:colOff>177800</xdr:colOff>
          <xdr:row>15</xdr:row>
          <xdr:rowOff>82550</xdr:rowOff>
        </xdr:from>
        <xdr:to>
          <xdr:col>15</xdr:col>
          <xdr:colOff>400050</xdr:colOff>
          <xdr:row>15</xdr:row>
          <xdr:rowOff>292100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A00-000004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177800</xdr:colOff>
          <xdr:row>16</xdr:row>
          <xdr:rowOff>95250</xdr:rowOff>
        </xdr:from>
        <xdr:to>
          <xdr:col>15</xdr:col>
          <xdr:colOff>400050</xdr:colOff>
          <xdr:row>16</xdr:row>
          <xdr:rowOff>304800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A00-000005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17</xdr:row>
          <xdr:rowOff>76200</xdr:rowOff>
        </xdr:from>
        <xdr:to>
          <xdr:col>15</xdr:col>
          <xdr:colOff>406400</xdr:colOff>
          <xdr:row>17</xdr:row>
          <xdr:rowOff>285750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A00-000006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18</xdr:row>
          <xdr:rowOff>76200</xdr:rowOff>
        </xdr:from>
        <xdr:to>
          <xdr:col>15</xdr:col>
          <xdr:colOff>412750</xdr:colOff>
          <xdr:row>18</xdr:row>
          <xdr:rowOff>285750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A00-000007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19</xdr:row>
          <xdr:rowOff>76200</xdr:rowOff>
        </xdr:from>
        <xdr:to>
          <xdr:col>15</xdr:col>
          <xdr:colOff>412750</xdr:colOff>
          <xdr:row>19</xdr:row>
          <xdr:rowOff>285750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A00-000008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20</xdr:row>
          <xdr:rowOff>95250</xdr:rowOff>
        </xdr:from>
        <xdr:to>
          <xdr:col>15</xdr:col>
          <xdr:colOff>406400</xdr:colOff>
          <xdr:row>20</xdr:row>
          <xdr:rowOff>304800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A00-000009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21</xdr:row>
          <xdr:rowOff>95250</xdr:rowOff>
        </xdr:from>
        <xdr:to>
          <xdr:col>15</xdr:col>
          <xdr:colOff>406400</xdr:colOff>
          <xdr:row>21</xdr:row>
          <xdr:rowOff>304800</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A00-00000A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22</xdr:row>
          <xdr:rowOff>95250</xdr:rowOff>
        </xdr:from>
        <xdr:to>
          <xdr:col>15</xdr:col>
          <xdr:colOff>406400</xdr:colOff>
          <xdr:row>22</xdr:row>
          <xdr:rowOff>304800</xdr:rowOff>
        </xdr:to>
        <xdr:sp macro="" textlink="">
          <xdr:nvSpPr>
            <xdr:cNvPr id="40971" name="Check Box 11" hidden="1">
              <a:extLst>
                <a:ext uri="{63B3BB69-23CF-44E3-9099-C40C66FF867C}">
                  <a14:compatExt spid="_x0000_s40971"/>
                </a:ext>
                <a:ext uri="{FF2B5EF4-FFF2-40B4-BE49-F238E27FC236}">
                  <a16:creationId xmlns:a16="http://schemas.microsoft.com/office/drawing/2014/main" id="{00000000-0008-0000-0A00-00000B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23</xdr:row>
          <xdr:rowOff>95250</xdr:rowOff>
        </xdr:from>
        <xdr:to>
          <xdr:col>15</xdr:col>
          <xdr:colOff>406400</xdr:colOff>
          <xdr:row>23</xdr:row>
          <xdr:rowOff>304800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A00-00000C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24</xdr:row>
          <xdr:rowOff>95250</xdr:rowOff>
        </xdr:from>
        <xdr:to>
          <xdr:col>15</xdr:col>
          <xdr:colOff>406400</xdr:colOff>
          <xdr:row>24</xdr:row>
          <xdr:rowOff>304800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0A00-00000D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25</xdr:row>
          <xdr:rowOff>82550</xdr:rowOff>
        </xdr:from>
        <xdr:to>
          <xdr:col>15</xdr:col>
          <xdr:colOff>406400</xdr:colOff>
          <xdr:row>25</xdr:row>
          <xdr:rowOff>292100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A00-00000E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26</xdr:row>
          <xdr:rowOff>95250</xdr:rowOff>
        </xdr:from>
        <xdr:to>
          <xdr:col>15</xdr:col>
          <xdr:colOff>406400</xdr:colOff>
          <xdr:row>26</xdr:row>
          <xdr:rowOff>304800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A00-00000F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27</xdr:row>
          <xdr:rowOff>95250</xdr:rowOff>
        </xdr:from>
        <xdr:to>
          <xdr:col>15</xdr:col>
          <xdr:colOff>406400</xdr:colOff>
          <xdr:row>27</xdr:row>
          <xdr:rowOff>304800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A00-000010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28</xdr:row>
          <xdr:rowOff>76200</xdr:rowOff>
        </xdr:from>
        <xdr:to>
          <xdr:col>15</xdr:col>
          <xdr:colOff>412750</xdr:colOff>
          <xdr:row>28</xdr:row>
          <xdr:rowOff>285750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A00-000011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29</xdr:row>
          <xdr:rowOff>76200</xdr:rowOff>
        </xdr:from>
        <xdr:to>
          <xdr:col>15</xdr:col>
          <xdr:colOff>412750</xdr:colOff>
          <xdr:row>29</xdr:row>
          <xdr:rowOff>285750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A00-000012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30</xdr:row>
          <xdr:rowOff>76200</xdr:rowOff>
        </xdr:from>
        <xdr:to>
          <xdr:col>15</xdr:col>
          <xdr:colOff>412750</xdr:colOff>
          <xdr:row>30</xdr:row>
          <xdr:rowOff>285750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A00-000013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31</xdr:row>
          <xdr:rowOff>76200</xdr:rowOff>
        </xdr:from>
        <xdr:to>
          <xdr:col>15</xdr:col>
          <xdr:colOff>412750</xdr:colOff>
          <xdr:row>31</xdr:row>
          <xdr:rowOff>285750</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0A00-000014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32</xdr:row>
          <xdr:rowOff>76200</xdr:rowOff>
        </xdr:from>
        <xdr:to>
          <xdr:col>15</xdr:col>
          <xdr:colOff>412750</xdr:colOff>
          <xdr:row>32</xdr:row>
          <xdr:rowOff>285750</xdr:rowOff>
        </xdr:to>
        <xdr:sp macro="" textlink="">
          <xdr:nvSpPr>
            <xdr:cNvPr id="40981" name="Check Box 21" hidden="1">
              <a:extLst>
                <a:ext uri="{63B3BB69-23CF-44E3-9099-C40C66FF867C}">
                  <a14:compatExt spid="_x0000_s40981"/>
                </a:ext>
                <a:ext uri="{FF2B5EF4-FFF2-40B4-BE49-F238E27FC236}">
                  <a16:creationId xmlns:a16="http://schemas.microsoft.com/office/drawing/2014/main" id="{00000000-0008-0000-0A00-000015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33</xdr:row>
          <xdr:rowOff>76200</xdr:rowOff>
        </xdr:from>
        <xdr:to>
          <xdr:col>15</xdr:col>
          <xdr:colOff>412750</xdr:colOff>
          <xdr:row>33</xdr:row>
          <xdr:rowOff>285750</xdr:rowOff>
        </xdr:to>
        <xdr:sp macro="" textlink="">
          <xdr:nvSpPr>
            <xdr:cNvPr id="40982" name="Check Box 22" hidden="1">
              <a:extLst>
                <a:ext uri="{63B3BB69-23CF-44E3-9099-C40C66FF867C}">
                  <a14:compatExt spid="_x0000_s40982"/>
                </a:ext>
                <a:ext uri="{FF2B5EF4-FFF2-40B4-BE49-F238E27FC236}">
                  <a16:creationId xmlns:a16="http://schemas.microsoft.com/office/drawing/2014/main" id="{00000000-0008-0000-0A00-000016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35</xdr:row>
          <xdr:rowOff>76200</xdr:rowOff>
        </xdr:from>
        <xdr:to>
          <xdr:col>15</xdr:col>
          <xdr:colOff>412750</xdr:colOff>
          <xdr:row>35</xdr:row>
          <xdr:rowOff>285750</xdr:rowOff>
        </xdr:to>
        <xdr:sp macro="" textlink="">
          <xdr:nvSpPr>
            <xdr:cNvPr id="40983" name="Check Box 23" hidden="1">
              <a:extLst>
                <a:ext uri="{63B3BB69-23CF-44E3-9099-C40C66FF867C}">
                  <a14:compatExt spid="_x0000_s40983"/>
                </a:ext>
                <a:ext uri="{FF2B5EF4-FFF2-40B4-BE49-F238E27FC236}">
                  <a16:creationId xmlns:a16="http://schemas.microsoft.com/office/drawing/2014/main" id="{00000000-0008-0000-0A00-000017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36</xdr:row>
          <xdr:rowOff>95250</xdr:rowOff>
        </xdr:from>
        <xdr:to>
          <xdr:col>15</xdr:col>
          <xdr:colOff>406400</xdr:colOff>
          <xdr:row>36</xdr:row>
          <xdr:rowOff>304800</xdr:rowOff>
        </xdr:to>
        <xdr:sp macro="" textlink="">
          <xdr:nvSpPr>
            <xdr:cNvPr id="40984" name="Check Box 24" hidden="1">
              <a:extLst>
                <a:ext uri="{63B3BB69-23CF-44E3-9099-C40C66FF867C}">
                  <a14:compatExt spid="_x0000_s40984"/>
                </a:ext>
                <a:ext uri="{FF2B5EF4-FFF2-40B4-BE49-F238E27FC236}">
                  <a16:creationId xmlns:a16="http://schemas.microsoft.com/office/drawing/2014/main" id="{00000000-0008-0000-0A00-000018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37</xdr:row>
          <xdr:rowOff>95250</xdr:rowOff>
        </xdr:from>
        <xdr:to>
          <xdr:col>15</xdr:col>
          <xdr:colOff>406400</xdr:colOff>
          <xdr:row>37</xdr:row>
          <xdr:rowOff>304800</xdr:rowOff>
        </xdr:to>
        <xdr:sp macro="" textlink="">
          <xdr:nvSpPr>
            <xdr:cNvPr id="40985" name="Check Box 25" hidden="1">
              <a:extLst>
                <a:ext uri="{63B3BB69-23CF-44E3-9099-C40C66FF867C}">
                  <a14:compatExt spid="_x0000_s40985"/>
                </a:ext>
                <a:ext uri="{FF2B5EF4-FFF2-40B4-BE49-F238E27FC236}">
                  <a16:creationId xmlns:a16="http://schemas.microsoft.com/office/drawing/2014/main" id="{00000000-0008-0000-0A00-000019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38</xdr:row>
          <xdr:rowOff>76200</xdr:rowOff>
        </xdr:from>
        <xdr:to>
          <xdr:col>15</xdr:col>
          <xdr:colOff>412750</xdr:colOff>
          <xdr:row>38</xdr:row>
          <xdr:rowOff>285750</xdr:rowOff>
        </xdr:to>
        <xdr:sp macro="" textlink="">
          <xdr:nvSpPr>
            <xdr:cNvPr id="40986" name="Check Box 26" hidden="1">
              <a:extLst>
                <a:ext uri="{63B3BB69-23CF-44E3-9099-C40C66FF867C}">
                  <a14:compatExt spid="_x0000_s40986"/>
                </a:ext>
                <a:ext uri="{FF2B5EF4-FFF2-40B4-BE49-F238E27FC236}">
                  <a16:creationId xmlns:a16="http://schemas.microsoft.com/office/drawing/2014/main" id="{00000000-0008-0000-0A00-00001A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39</xdr:row>
          <xdr:rowOff>76200</xdr:rowOff>
        </xdr:from>
        <xdr:to>
          <xdr:col>15</xdr:col>
          <xdr:colOff>412750</xdr:colOff>
          <xdr:row>39</xdr:row>
          <xdr:rowOff>285750</xdr:rowOff>
        </xdr:to>
        <xdr:sp macro="" textlink="">
          <xdr:nvSpPr>
            <xdr:cNvPr id="40987" name="Check Box 27" hidden="1">
              <a:extLst>
                <a:ext uri="{63B3BB69-23CF-44E3-9099-C40C66FF867C}">
                  <a14:compatExt spid="_x0000_s40987"/>
                </a:ext>
                <a:ext uri="{FF2B5EF4-FFF2-40B4-BE49-F238E27FC236}">
                  <a16:creationId xmlns:a16="http://schemas.microsoft.com/office/drawing/2014/main" id="{00000000-0008-0000-0A00-00001B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40</xdr:row>
          <xdr:rowOff>76200</xdr:rowOff>
        </xdr:from>
        <xdr:to>
          <xdr:col>15</xdr:col>
          <xdr:colOff>412750</xdr:colOff>
          <xdr:row>40</xdr:row>
          <xdr:rowOff>285750</xdr:rowOff>
        </xdr:to>
        <xdr:sp macro="" textlink="">
          <xdr:nvSpPr>
            <xdr:cNvPr id="40988" name="Check Box 28" hidden="1">
              <a:extLst>
                <a:ext uri="{63B3BB69-23CF-44E3-9099-C40C66FF867C}">
                  <a14:compatExt spid="_x0000_s40988"/>
                </a:ext>
                <a:ext uri="{FF2B5EF4-FFF2-40B4-BE49-F238E27FC236}">
                  <a16:creationId xmlns:a16="http://schemas.microsoft.com/office/drawing/2014/main" id="{00000000-0008-0000-0A00-00001C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41</xdr:row>
          <xdr:rowOff>76200</xdr:rowOff>
        </xdr:from>
        <xdr:to>
          <xdr:col>15</xdr:col>
          <xdr:colOff>412750</xdr:colOff>
          <xdr:row>41</xdr:row>
          <xdr:rowOff>285750</xdr:rowOff>
        </xdr:to>
        <xdr:sp macro="" textlink="">
          <xdr:nvSpPr>
            <xdr:cNvPr id="40989" name="Check Box 29" hidden="1">
              <a:extLst>
                <a:ext uri="{63B3BB69-23CF-44E3-9099-C40C66FF867C}">
                  <a14:compatExt spid="_x0000_s40989"/>
                </a:ext>
                <a:ext uri="{FF2B5EF4-FFF2-40B4-BE49-F238E27FC236}">
                  <a16:creationId xmlns:a16="http://schemas.microsoft.com/office/drawing/2014/main" id="{00000000-0008-0000-0A00-00001D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190500</xdr:colOff>
          <xdr:row>42</xdr:row>
          <xdr:rowOff>76200</xdr:rowOff>
        </xdr:from>
        <xdr:to>
          <xdr:col>15</xdr:col>
          <xdr:colOff>412750</xdr:colOff>
          <xdr:row>42</xdr:row>
          <xdr:rowOff>285750</xdr:rowOff>
        </xdr:to>
        <xdr:sp macro="" textlink="">
          <xdr:nvSpPr>
            <xdr:cNvPr id="40990" name="Check Box 30" hidden="1">
              <a:extLst>
                <a:ext uri="{63B3BB69-23CF-44E3-9099-C40C66FF867C}">
                  <a14:compatExt spid="_x0000_s40990"/>
                </a:ext>
                <a:ext uri="{FF2B5EF4-FFF2-40B4-BE49-F238E27FC236}">
                  <a16:creationId xmlns:a16="http://schemas.microsoft.com/office/drawing/2014/main" id="{00000000-0008-0000-0A00-00001EA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2</xdr:col>
      <xdr:colOff>26460</xdr:colOff>
      <xdr:row>3</xdr:row>
      <xdr:rowOff>57151</xdr:rowOff>
    </xdr:from>
    <xdr:to>
      <xdr:col>4</xdr:col>
      <xdr:colOff>277284</xdr:colOff>
      <xdr:row>6</xdr:row>
      <xdr:rowOff>1886</xdr:rowOff>
    </xdr:to>
    <xdr:pic>
      <xdr:nvPicPr>
        <xdr:cNvPr id="2" name="Grafik 1" descr="siemens-logo.jpg">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stretch>
          <a:fillRect/>
        </a:stretch>
      </xdr:blipFill>
      <xdr:spPr>
        <a:xfrm>
          <a:off x="372535" y="438151"/>
          <a:ext cx="1428749" cy="430510"/>
        </a:xfrm>
        <a:prstGeom prst="rect">
          <a:avLst/>
        </a:prstGeom>
      </xdr:spPr>
    </xdr:pic>
    <xdr:clientData/>
  </xdr:twoCellAnchor>
  <xdr:twoCellAnchor editAs="oneCell">
    <xdr:from>
      <xdr:col>2</xdr:col>
      <xdr:colOff>10585</xdr:colOff>
      <xdr:row>3</xdr:row>
      <xdr:rowOff>21166</xdr:rowOff>
    </xdr:from>
    <xdr:to>
      <xdr:col>4</xdr:col>
      <xdr:colOff>278343</xdr:colOff>
      <xdr:row>6</xdr:row>
      <xdr:rowOff>8411</xdr:rowOff>
    </xdr:to>
    <xdr:pic>
      <xdr:nvPicPr>
        <xdr:cNvPr id="3" name="Picture 4">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50310" y="402166"/>
          <a:ext cx="1452033" cy="473020"/>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zugglob02\sbtgp\VISTRA%20Daten\Intern\VISTRA%20Abteilung\QM\QM-Projekt\Workshops\SPC,%20F&#228;higkeitsuntersuchungen\Messmittelf&#228;higkeit%20gage_R&am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orkspace.sbt.siemens.com/Dokumente%20und%20Einstellungen/rh/Eigene%20Dateien/&#196;nderungen_12_07_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orkspace.sbt.siemens.com/docs/6SIGMA/CLASS/gb%20datafiles/DFSS/Analysi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Z003C3HS/AppData/Local/Microsoft/Windows/INetCache/Content.Outlook/LSA9QDWI/Copy%20of%202019_PPAP-Workbook_Siemens-final_u.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021012.ww020.siemens.net\SBTGP\A20_CPS\B60_SQE\C20_Focus_Projects\D00_FAIR\FAIR_v3.0_PPAP\PPAP\Vorlagen%20und%20Beschreibungen%20PPAP\20180906_BPF_VDE_Template_Siemens-BT_Rev001_Anpassung_f&#252;r_ZU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ge_R&amp;R"/>
      <sheetName val="Graph"/>
      <sheetName val="Sverweis"/>
      <sheetName val="Berechnung"/>
    </sheetNames>
    <sheetDataSet>
      <sheetData sheetId="0">
        <row r="11">
          <cell r="C11">
            <v>20</v>
          </cell>
        </row>
        <row r="13">
          <cell r="C13">
            <v>10</v>
          </cell>
        </row>
        <row r="14">
          <cell r="C14">
            <v>3</v>
          </cell>
        </row>
        <row r="38">
          <cell r="C38">
            <v>100.38888888888889</v>
          </cell>
          <cell r="F38">
            <v>100.05555555555556</v>
          </cell>
          <cell r="I38">
            <v>100.38888888888889</v>
          </cell>
        </row>
        <row r="40">
          <cell r="J40">
            <v>1.3679999999999999</v>
          </cell>
        </row>
        <row r="42">
          <cell r="J42">
            <v>0.88250189801494316</v>
          </cell>
        </row>
        <row r="44">
          <cell r="J44">
            <v>1.6279538076984792</v>
          </cell>
        </row>
      </sheetData>
      <sheetData sheetId="1"/>
      <sheetData sheetId="2">
        <row r="13">
          <cell r="B13">
            <v>2.7</v>
          </cell>
          <cell r="F13">
            <v>1</v>
          </cell>
        </row>
      </sheetData>
      <sheetData sheetId="3">
        <row r="1">
          <cell r="B1">
            <v>0.3</v>
          </cell>
          <cell r="E1">
            <v>0.80999999999997707</v>
          </cell>
        </row>
        <row r="2">
          <cell r="E2">
            <v>3.1190399999999997E-2</v>
          </cell>
        </row>
        <row r="5">
          <cell r="B5">
            <v>0.3333333333333286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ächsteVersion 12.07.03"/>
      <sheetName val="Tabelle1"/>
      <sheetName val="Tabelle2"/>
    </sheetNames>
    <sheetDataSet>
      <sheetData sheetId="0">
        <row r="1">
          <cell r="A1" t="str">
            <v>Nr</v>
          </cell>
          <cell r="B1" t="str">
            <v>toDo</v>
          </cell>
          <cell r="C1" t="str">
            <v>PPT</v>
          </cell>
          <cell r="D1" t="str">
            <v>Folie</v>
          </cell>
          <cell r="E1" t="str">
            <v>Seite</v>
          </cell>
          <cell r="F1" t="str">
            <v>Bereich</v>
          </cell>
          <cell r="G1" t="str">
            <v>Fehler</v>
          </cell>
          <cell r="H1" t="str">
            <v>Wunsch</v>
          </cell>
          <cell r="I1" t="str">
            <v>Anmerkungen Mario</v>
          </cell>
          <cell r="J1" t="str">
            <v>erledigt</v>
          </cell>
          <cell r="K1" t="str">
            <v>Anmerkungen Reiner</v>
          </cell>
        </row>
        <row r="2">
          <cell r="A2" t="str">
            <v>1</v>
          </cell>
          <cell r="C2" t="str">
            <v>1</v>
          </cell>
          <cell r="D2" t="str">
            <v>1</v>
          </cell>
          <cell r="F2" t="str">
            <v>Liste der Stichwörter</v>
          </cell>
          <cell r="H2" t="str">
            <v>Stichwörter bitte alphabetisch untereinander
und nicht nebeneinander sortieren</v>
          </cell>
          <cell r="I2" t="str">
            <v>Algorithm ändern</v>
          </cell>
          <cell r="J2" t="str">
            <v>Ja</v>
          </cell>
          <cell r="K2" t="str">
            <v>ok</v>
          </cell>
        </row>
        <row r="3">
          <cell r="A3" t="str">
            <v>2</v>
          </cell>
          <cell r="C3" t="str">
            <v>1</v>
          </cell>
          <cell r="D3" t="str">
            <v>2</v>
          </cell>
          <cell r="G3" t="str">
            <v>Bei der Suche nach KVP wird in den top-Interessen: Mobilisierung (KAZIEN/ KVP) angezeigt. Das gibt es als Stichwort aber gar nicht mehr – zumindest finde ich es nicht. Mitarbeiterbefragung (Vorgehen) gibt es auch nicht mehr, wird aber noch hochgezählt</v>
          </cell>
          <cell r="H3" t="str">
            <v xml:space="preserve">Nur Stichwörter zahlen. Oder besser nur aktive Stichwörter zahlen. </v>
          </cell>
          <cell r="I3" t="str">
            <v>Evaluation Agent hat auch deaktivierte Stichwörter gezahlt.  Ab jetzt werden nur die aktivierte Stichwörter gezahlt. Beim löschen eines Stichwort ins Admin-Tool nur Active attribute des Stichworts ist auf FALSE gesetzt.</v>
          </cell>
          <cell r="J3" t="str">
            <v>Ja</v>
          </cell>
          <cell r="K3" t="str">
            <v>ok</v>
          </cell>
        </row>
        <row r="4">
          <cell r="A4" t="str">
            <v>3</v>
          </cell>
          <cell r="C4" t="str">
            <v>1</v>
          </cell>
          <cell r="D4" t="str">
            <v>3</v>
          </cell>
          <cell r="E4" t="str">
            <v>Alle Einreichenseiten bzw. Suchseiten</v>
          </cell>
          <cell r="H4" t="str">
            <v>Bitte den Text ändern; in allen Such- und Einreichseiten (siehe Folie 3): 
Der Alte Text: [Danach werden nur noch die Stichwörter dieses Kriteriums angezeigt.]
Der neue Text: [die Wahl des Kriteriums beeinflusst die Anzeige der Stichwörter]
(*) Stichwörte</v>
          </cell>
          <cell r="J4" t="str">
            <v>Ja</v>
          </cell>
          <cell r="K4" t="str">
            <v>ok</v>
          </cell>
        </row>
        <row r="5">
          <cell r="A5" t="str">
            <v>4</v>
          </cell>
          <cell r="C5" t="str">
            <v>1</v>
          </cell>
          <cell r="D5" t="str">
            <v>4</v>
          </cell>
          <cell r="G5" t="str">
            <v>Text fehlt: 
“Hinw”eise an die Redaktion</v>
          </cell>
          <cell r="H5" t="str">
            <v>Zeilenumbruch möglich ?
unter meinem Pseudonym
[wie registriert]</v>
          </cell>
          <cell r="I5" t="str">
            <v xml:space="preserve">Klammer ist jetzt auch da </v>
          </cell>
          <cell r="J5" t="str">
            <v>Ja</v>
          </cell>
          <cell r="K5" t="str">
            <v>Klammer fehlt</v>
          </cell>
        </row>
        <row r="6">
          <cell r="A6" t="str">
            <v>5</v>
          </cell>
          <cell r="C6" t="str">
            <v>1</v>
          </cell>
          <cell r="D6" t="str">
            <v>5</v>
          </cell>
          <cell r="E6" t="str">
            <v>Diskussionen: Info zur Quelle</v>
          </cell>
          <cell r="G6" t="str">
            <v xml:space="preserve">Wenn Pseudonym verwendet ist, es durfte keinen Banner angezeigt werden.  </v>
          </cell>
          <cell r="J6" t="str">
            <v>Ja</v>
          </cell>
          <cell r="K6" t="str">
            <v>ok</v>
          </cell>
        </row>
        <row r="7">
          <cell r="A7" t="str">
            <v>6</v>
          </cell>
          <cell r="C7" t="str">
            <v>1</v>
          </cell>
          <cell r="D7" t="str">
            <v>6</v>
          </cell>
          <cell r="E7" t="str">
            <v>Einreichen / Fehler Text</v>
          </cell>
          <cell r="F7" t="str">
            <v>Ideen</v>
          </cell>
          <cell r="G7" t="str">
            <v>Tippfehler: Kriterium wurde nich(t) ausgewählt ...</v>
          </cell>
          <cell r="H7" t="str">
            <v>Fehler Text teilweise löschen: 
Folgende Fehler sind beim verarbeiten der Formulardaten aufgetreten.</v>
          </cell>
          <cell r="I7" t="str">
            <v>Schon gefixt in dem Ideen Bereich. 
1.Was ist mit der Uniformität? Es sollte auch den andere feedback.jsp und änliche Seiten geändert werden (10 Stelle). 
2. Überschrift der Feedback Seite (siehe Folie 6) heißt: “Ein Fehler is auftgetreten” auch in fall w</v>
          </cell>
          <cell r="J7" t="str">
            <v>Ja</v>
          </cell>
          <cell r="K7" t="str">
            <v>siehe Folie 1 (PPT4)
Punkt 38</v>
          </cell>
        </row>
        <row r="8">
          <cell r="A8" t="str">
            <v>7</v>
          </cell>
          <cell r="C8" t="str">
            <v>1</v>
          </cell>
          <cell r="D8" t="str">
            <v>7</v>
          </cell>
          <cell r="E8" t="str">
            <v>Einreichen Bestätigung Text</v>
          </cell>
          <cell r="F8" t="str">
            <v>Ideen</v>
          </cell>
          <cell r="G8" t="str">
            <v xml:space="preserve">
</v>
          </cell>
          <cell r="H8" t="str">
            <v xml:space="preserve">Text Änderung: Umsetzen “Ihen auch die Punkte des Startkurses gutgeschrieben.” mit “Ihnen auch Ihre Startpunkte gutschreiben.” </v>
          </cell>
          <cell r="I8" t="str">
            <v>Gleicher Text ist noch bei der Dokument einreichen feedback Seite aufgetreten. Die Seit ist auch gefixt (alte version ist 1.2).</v>
          </cell>
          <cell r="J8" t="str">
            <v>Ja</v>
          </cell>
          <cell r="K8" t="str">
            <v>ok</v>
          </cell>
        </row>
        <row r="9">
          <cell r="A9" t="str">
            <v>8</v>
          </cell>
          <cell r="C9" t="str">
            <v>1</v>
          </cell>
          <cell r="D9" t="str">
            <v>8</v>
          </cell>
          <cell r="E9" t="str">
            <v>Admin-Tool</v>
          </cell>
          <cell r="F9" t="str">
            <v>Ideen – Freischaltung</v>
          </cell>
          <cell r="G9" t="str">
            <v>Beim ersten Freischalten einer Idee/ eines Dokuments friert der ok Button und das ganze Admin-Tool ein. Beitrag ist danach aber freigeschaltet.
Update: passiert nur beim 1. Freischalten von Dokumenten oder Ideen</v>
          </cell>
          <cell r="I9" t="str">
            <v>Ich habe bei mir getestet. Unterschied zwischen meiner Entwicklulngsumgebung und Online QA server ist nur e-Mail funktionalität. Bei mir alles hat geklappt. Eine Schlecht behandelte Ausnahme.  
Können wir dann das Folgende festlegen: in fall wenn es gibts</v>
          </cell>
          <cell r="J9" t="str">
            <v>Ja</v>
          </cell>
          <cell r="K9" t="str">
            <v>ok</v>
          </cell>
        </row>
        <row r="10">
          <cell r="A10" t="str">
            <v>9</v>
          </cell>
          <cell r="C10" t="str">
            <v>1</v>
          </cell>
          <cell r="D10" t="str">
            <v>9</v>
          </cell>
          <cell r="E10" t="str">
            <v>Top-Seite</v>
          </cell>
          <cell r="G10" t="str">
            <v>Neue Idee, neue Aktivität und neue Diskussion erscheinen zwar unter neu, nicht aber unter den jeweiligen top´s</v>
          </cell>
          <cell r="I10" t="str">
            <v xml:space="preserve">Bis jetzt ich habe nur bei mir getestet. Eingereichte Ideen erscheinen sich unter Neue sowieso unter Tops. ?? Muss noch auf der  Online Version testen. 
Absturz von Admin-Tool und E-Mail sending hat verursacht auch dieses Problem. </v>
          </cell>
          <cell r="J10" t="str">
            <v>Ja</v>
          </cell>
          <cell r="K10" t="str">
            <v>ok</v>
          </cell>
        </row>
        <row r="11">
          <cell r="A11" t="str">
            <v>10</v>
          </cell>
          <cell r="C11" t="str">
            <v>1</v>
          </cell>
          <cell r="D11" t="str">
            <v>10</v>
          </cell>
          <cell r="E11" t="str">
            <v>Alle Einreichenseiten bzw. Suchseiten</v>
          </cell>
          <cell r="G11" t="str">
            <v xml:space="preserve">Siehe auch Punkt 3. </v>
          </cell>
          <cell r="H11" t="str">
            <v xml:space="preserve">Bitte erst nach Auswahl des Kriteriums die zugehörigen Stichwörter Anzeigen. </v>
          </cell>
          <cell r="J11" t="str">
            <v>Ja</v>
          </cell>
          <cell r="K11" t="str">
            <v>ok</v>
          </cell>
        </row>
        <row r="12">
          <cell r="A12" t="str">
            <v>11</v>
          </cell>
          <cell r="C12" t="str">
            <v>1</v>
          </cell>
          <cell r="D12" t="str">
            <v>11</v>
          </cell>
          <cell r="E12" t="str">
            <v>Download von Dokumenten, Ideen ..</v>
          </cell>
          <cell r="G12" t="str">
            <v xml:space="preserve">Idee war freigeschaltet, aber aus admin gar nicht hochgeladen. </v>
          </cell>
          <cell r="H12" t="str">
            <v>Deshalb sollte die „freischalten“- Checkbox erst nach dem Upload erscheinen.</v>
          </cell>
          <cell r="I12" t="str">
            <v>Wir brauchen neues Protokoll für Freischaltung den Beitrages weil derzeitige erlaubt zu viel.
Freischaltung eines Neues Dokumentes in Admin-Tool. Folgende Punkte müssen in einem Ablauf gemacht werden. Alles sollte korrekt sein   
1. „Freigeschaltet“ check</v>
          </cell>
          <cell r="J12" t="str">
            <v>Ja</v>
          </cell>
          <cell r="K12" t="str">
            <v>Freischaltung ist ok so, super</v>
          </cell>
        </row>
        <row r="13">
          <cell r="A13" t="str">
            <v>12</v>
          </cell>
          <cell r="C13" t="str">
            <v>1</v>
          </cell>
          <cell r="D13" t="str">
            <v>12</v>
          </cell>
          <cell r="E13" t="str">
            <v>Admin-Tool</v>
          </cell>
          <cell r="F13" t="str">
            <v>Teilnahmer Editor</v>
          </cell>
          <cell r="H13" t="str">
            <v>“Arbeitsstelle” ersetzen mit “Firma / Institution”
eMail (*)  und Homepage http:// noch aufhenmen.</v>
          </cell>
          <cell r="I13" t="str">
            <v xml:space="preserve"> </v>
          </cell>
          <cell r="J13" t="str">
            <v>Ja</v>
          </cell>
          <cell r="K13" t="str">
            <v>ok</v>
          </cell>
        </row>
        <row r="14">
          <cell r="A14" t="str">
            <v>13</v>
          </cell>
          <cell r="C14" t="str">
            <v>1</v>
          </cell>
          <cell r="D14" t="str">
            <v>13</v>
          </cell>
          <cell r="E14" t="str">
            <v>Punkte System Abrechnung</v>
          </cell>
          <cell r="G14" t="str">
            <v>Obwohl Teilnahmers Idee abgerufen wurde, hat Teilnehmer keine Einnahmen</v>
          </cell>
          <cell r="I14" t="str">
            <v xml:space="preserve">Gefixt: Problem mit Admin client. Nur einahmen nach abruf von Dokuments  waren mitgerechnet. </v>
          </cell>
          <cell r="J14" t="str">
            <v>Ja</v>
          </cell>
        </row>
        <row r="15">
          <cell r="A15" t="str">
            <v>14</v>
          </cell>
          <cell r="C15" t="str">
            <v>1</v>
          </cell>
          <cell r="D15" t="str">
            <v>14</v>
          </cell>
          <cell r="E15" t="str">
            <v>Admin-Tool</v>
          </cell>
          <cell r="F15" t="str">
            <v>Aktivitäten – Freischaltung</v>
          </cell>
          <cell r="G15" t="str">
            <v>Tippfehler: nicht Activitätat, sondern Aktivität</v>
          </cell>
          <cell r="J15" t="str">
            <v>Ja</v>
          </cell>
          <cell r="K15" t="str">
            <v>ok</v>
          </cell>
        </row>
        <row r="16">
          <cell r="A16" t="str">
            <v>15</v>
          </cell>
          <cell r="C16" t="str">
            <v>1</v>
          </cell>
          <cell r="D16" t="str">
            <v>15</v>
          </cell>
          <cell r="E16" t="str">
            <v>Dokument oder Probelese Download</v>
          </cell>
          <cell r="H16" t="str">
            <v>Bei Abruf eines fremden Textdokuments gab es kein „Speichern unter“- Fenster, sondern es wurde eine http-Seite aufgerufen. Kann man alle Dokumente mit einer Speichern unter“- Option verbinden</v>
          </cell>
          <cell r="I16" t="str">
            <v xml:space="preserve">Text datei ist immer beim allen Browsern als html behandelt. Um dieses Problem zu lösen wir müssen beschränken erlaubte File Typen zu den pdf und doc (Microsoft).  </v>
          </cell>
          <cell r="J16" t="str">
            <v>Ja</v>
          </cell>
          <cell r="K16" t="str">
            <v>ok, lassen wir so</v>
          </cell>
        </row>
        <row r="17">
          <cell r="A17" t="str">
            <v>16</v>
          </cell>
          <cell r="C17" t="str">
            <v>1</v>
          </cell>
          <cell r="D17" t="str">
            <v>16</v>
          </cell>
          <cell r="E17" t="str">
            <v xml:space="preserve">Einreichen </v>
          </cell>
          <cell r="F17" t="str">
            <v>Dokumenten, Ideen, Vearanstaltungen</v>
          </cell>
          <cell r="H17" t="str">
            <v>Wenn beim Einreichen von Dokumenten, Ideen und Veranstaltungen ein Fehler gemacht wird (z.B. eine Angabe vergessen wird), muss für den upload  die Datei neu gesucht werden. Kann man den Datei-Pfad für den upload nicht übernehmen, so dass nach Korrektur de</v>
          </cell>
          <cell r="I17" t="str">
            <v>Leider Ich hab gedacht dass es funkt nicht wegen Security. Obwohl HTML4.01 Spec sagte: „User agents may use the value of the value attribute as the initial file name.“ jede Browser erlaubt dass nicht wegen folgedes Security Problem. 
http://lists.w3.org/A</v>
          </cell>
          <cell r="J17" t="str">
            <v>Ja</v>
          </cell>
          <cell r="K17" t="str">
            <v>ok</v>
          </cell>
        </row>
        <row r="18">
          <cell r="A18" t="str">
            <v>17</v>
          </cell>
          <cell r="C18" t="str">
            <v>1</v>
          </cell>
          <cell r="D18" t="str">
            <v>17</v>
          </cell>
          <cell r="E18" t="str">
            <v>Einreichen</v>
          </cell>
          <cell r="F18" t="str">
            <v xml:space="preserve">Aktivitäten </v>
          </cell>
          <cell r="H18" t="str">
            <v>Siehe Punkt 3.
[die Wahl des Kriteriums beeinflusst die Anzeige der Stichwörter]</v>
          </cell>
          <cell r="J18" t="str">
            <v>Ja</v>
          </cell>
          <cell r="K18" t="str">
            <v>??</v>
          </cell>
        </row>
        <row r="19">
          <cell r="A19" t="str">
            <v>18</v>
          </cell>
          <cell r="B19" t="str">
            <v>X</v>
          </cell>
          <cell r="C19" t="str">
            <v>1</v>
          </cell>
          <cell r="D19" t="str">
            <v>18</v>
          </cell>
          <cell r="E19" t="str">
            <v>Download von Image- Broschüre</v>
          </cell>
          <cell r="H19" t="str">
            <v>Fehler beim Abruf der Image-Broschüre</v>
          </cell>
          <cell r="I19" t="str">
            <v xml:space="preserve">Die Umlaute in Dateiname. 
</v>
          </cell>
          <cell r="J19" t="str">
            <v>Ja</v>
          </cell>
          <cell r="K19" t="str">
            <v>ok</v>
          </cell>
        </row>
        <row r="20">
          <cell r="A20" t="str">
            <v>19</v>
          </cell>
          <cell r="C20" t="str">
            <v>1</v>
          </cell>
          <cell r="D20" t="str">
            <v>19-21</v>
          </cell>
          <cell r="E20" t="str">
            <v>Punkte System Abrechnung</v>
          </cell>
          <cell r="G20" t="str">
            <v>Siehe auch Punkt 13. und Folien 19-21</v>
          </cell>
          <cell r="I20" t="str">
            <v xml:space="preserve">Gefixt ..  (float) castig war benötig, es kann sein dass war früher ok mit JDK1.3. Ich habe nicht getestet. </v>
          </cell>
          <cell r="J20" t="str">
            <v>Ja</v>
          </cell>
        </row>
        <row r="21">
          <cell r="A21" t="str">
            <v>20</v>
          </cell>
          <cell r="C21" t="str">
            <v>1</v>
          </cell>
          <cell r="D21" t="str">
            <v>22</v>
          </cell>
          <cell r="E21" t="str">
            <v>Depot</v>
          </cell>
          <cell r="F21" t="str">
            <v>Analyse</v>
          </cell>
          <cell r="H21" t="str">
            <v>Bitte das gleiches Format der Dokument-Analysen auch zur Darstellung der Ideen benutzen
Siehe: Folie 22.</v>
          </cell>
          <cell r="J21" t="str">
            <v>Ja</v>
          </cell>
          <cell r="K21" t="str">
            <v>ok</v>
          </cell>
        </row>
        <row r="22">
          <cell r="A22" t="str">
            <v>21</v>
          </cell>
          <cell r="C22" t="str">
            <v>1</v>
          </cell>
          <cell r="D22" t="str">
            <v>23</v>
          </cell>
          <cell r="E22" t="str">
            <v>Depot</v>
          </cell>
          <cell r="F22" t="str">
            <v>Depot Hauptmenu</v>
          </cell>
          <cell r="H22" t="str">
            <v>Text Änderung:
1. ersetzten “Ausgewählte Dokumente, Diskussionen, Ideen, Aktivitäten abrufen” mit “ausgewählte Beiträge handeln oder kaufen”
2. Update menü: 
- neu erworbene Beiträge abrufen
- updates Ihrer erworbenen Beiträge abrufen
- eigene Beiträge ak</v>
          </cell>
          <cell r="I22" t="str">
            <v xml:space="preserve">Frage: „Neu“ unter Update menü, gehort dass zusammen oder nicht ?
</v>
          </cell>
          <cell r="J22" t="str">
            <v>Ja</v>
          </cell>
          <cell r="K22" t="str">
            <v>ok</v>
          </cell>
        </row>
        <row r="23">
          <cell r="A23" t="str">
            <v>22</v>
          </cell>
          <cell r="C23" t="str">
            <v>1</v>
          </cell>
          <cell r="D23" t="str">
            <v>24-26</v>
          </cell>
          <cell r="E23" t="str">
            <v>Depot</v>
          </cell>
          <cell r="F23" t="str">
            <v>Neu / Update / Aktualisieren</v>
          </cell>
          <cell r="H23" t="str">
            <v>Änderungen von den meherere Texten. Siehe Folie 24-26</v>
          </cell>
          <cell r="I23" t="str">
            <v xml:space="preserve">Der neue Knopf für „aktualisieren“ ist benötigt. Um diese zu erstellen ich brauche Schriftart und Größe für Text.   </v>
          </cell>
          <cell r="J23" t="str">
            <v>Warte ich noch :-)</v>
          </cell>
          <cell r="K23" t="str">
            <v>siehe Anhang (habe aber auch nicht den richtigen Font)</v>
          </cell>
        </row>
        <row r="24">
          <cell r="A24" t="str">
            <v>23</v>
          </cell>
          <cell r="C24" t="str">
            <v>1</v>
          </cell>
          <cell r="D24" t="str">
            <v>27</v>
          </cell>
          <cell r="E24" t="str">
            <v xml:space="preserve">Dokument </v>
          </cell>
          <cell r="F24" t="str">
            <v>Update</v>
          </cell>
          <cell r="H24" t="str">
            <v>Kann man zum Aktualisieren auch die Original-Maske zum Einreichen eines Beitrags mit den entsprechenden vorausgefüllten Feldern anzeigen (ohne Startkurs), damit der Autor auch andere Änderungen vornehmen kann ?</v>
          </cell>
          <cell r="I24" t="str">
            <v>Wir machen dass. Es ist schon gleiche seite für beide actions verwendet. 
Machen wir gleiche auch für Ideen und Aktivitäten ?</v>
          </cell>
          <cell r="J24" t="str">
            <v>Spaeter</v>
          </cell>
          <cell r="K24" t="str">
            <v>ok</v>
          </cell>
        </row>
        <row r="25">
          <cell r="A25" t="str">
            <v>24</v>
          </cell>
          <cell r="C25" t="str">
            <v>1</v>
          </cell>
          <cell r="D25" t="str">
            <v>28</v>
          </cell>
          <cell r="E25" t="str">
            <v>Punkte System Abrechnung</v>
          </cell>
          <cell r="F25" t="str">
            <v xml:space="preserve">Kursaktualisierung </v>
          </cell>
          <cell r="G25" t="str">
            <v>Startkurs waren 7 Punkte, neue Bewertung war 8, der aktuelle Kurs müßte 7,5 sein.
Ich habe das Dokument auch gar nicht upgedatet !!
Siehe Folie 28.</v>
          </cell>
          <cell r="I25" t="str">
            <v>Jetzt läuft 'the rate' (aktuelle Kurs) für Dukus und Ideen. Abrechnung war als Integer Operation durchgeführt.  
Datum 'update am' zeigt Datum von upload von Admin Client. Dokument war eingereicht und erst nach zwei tage mit Admin client hochgeladen und f</v>
          </cell>
          <cell r="J25" t="str">
            <v>Ja</v>
          </cell>
          <cell r="K25" t="str">
            <v>ok</v>
          </cell>
        </row>
        <row r="26">
          <cell r="A26" t="str">
            <v>25</v>
          </cell>
          <cell r="B26" t="str">
            <v>X</v>
          </cell>
          <cell r="C26" t="str">
            <v>2</v>
          </cell>
          <cell r="D26" t="str">
            <v>1</v>
          </cell>
          <cell r="E26" t="str">
            <v>Unternehmenspräsenz</v>
          </cell>
          <cell r="F26" t="str">
            <v>Image-Broschüre und Werbebanner einreichen.</v>
          </cell>
          <cell r="G26" t="str">
            <v>Auf Test2 fehler meldung: Das Speichern der Imagebroschüre ist fehlgeschlagen. Identische Meldung erscheint sich auch für Werbebanner.</v>
          </cell>
          <cell r="I26" t="str">
            <v xml:space="preserve">System Account problem. Wann Dateiname enthält Umlauts findet die Anwendung der Datei nicht. (ich muss noch prüfen). 
Ohne Umlauts alles funktioniert. (gleiches problem liegt beim Image-Broschüre)  </v>
          </cell>
          <cell r="J26" t="str">
            <v>Ja</v>
          </cell>
          <cell r="K26" t="str">
            <v>ok</v>
          </cell>
        </row>
        <row r="27">
          <cell r="A27" t="str">
            <v>26</v>
          </cell>
          <cell r="C27" t="str">
            <v>2</v>
          </cell>
          <cell r="D27" t="str">
            <v>2</v>
          </cell>
          <cell r="E27" t="str">
            <v>Akivitäten</v>
          </cell>
          <cell r="F27" t="str">
            <v xml:space="preserve">Einreichen </v>
          </cell>
          <cell r="H27" t="str">
            <v>Können wir das umgehen, indem wir die Anzahl default auf unbegrenzt setzen ?</v>
          </cell>
          <cell r="I27" t="str">
            <v xml:space="preserve">Ab jetzt default ist unbegrenzt.  </v>
          </cell>
          <cell r="J27" t="str">
            <v>Ja</v>
          </cell>
          <cell r="K27" t="str">
            <v>ok</v>
          </cell>
        </row>
        <row r="28">
          <cell r="A28" t="str">
            <v>27</v>
          </cell>
          <cell r="C28" t="str">
            <v>2</v>
          </cell>
          <cell r="D28" t="str">
            <v>3</v>
          </cell>
          <cell r="E28" t="str">
            <v>Akivitäten</v>
          </cell>
          <cell r="F28" t="str">
            <v xml:space="preserve">Einreichen </v>
          </cell>
          <cell r="G28" t="str">
            <v>1. Hier läßt sich aktuell keine Auswahl treffen und damit die Veranstaltung nicht einstellen. 
2. Außerdem: wenn ein Fehler auftritt müssen bei Veranstaltungen alle Angaben neu eingegeben werden. Beim Einreichen von Dokumenten/ Ideen/ Diskussionen bleiben</v>
          </cell>
          <cell r="H28" t="str">
            <v>3. Könnte zuäsätzlich bei Fehlern beim Einreichen von Dokumenten/ Ideen/ Aktivitäten der Pfad zu den Dateien voreingestellt bleiben ??</v>
          </cell>
          <cell r="I28" t="str">
            <v xml:space="preserve">1. Mein Fehler. Ich habe auch diese DB Tabele leer gemacht. 
2. Passiert nicht in Enwickl. Umgebung, und auch in Test Bereichen.  
3. Leider geht nicht (Siehe Problem 16). </v>
          </cell>
          <cell r="J28" t="str">
            <v>Ja</v>
          </cell>
          <cell r="K28" t="str">
            <v>ok</v>
          </cell>
        </row>
        <row r="29">
          <cell r="A29" t="str">
            <v>28</v>
          </cell>
          <cell r="B29" t="str">
            <v>X</v>
          </cell>
          <cell r="C29" t="str">
            <v>2</v>
          </cell>
          <cell r="D29" t="str">
            <v>4</v>
          </cell>
          <cell r="E29" t="str">
            <v>Top-Seite</v>
          </cell>
          <cell r="G29" t="str">
            <v>Eine eingereichte Idee taucht unter neu auf, nicht aber unter top-ideen, im Gegensatz zu top-Dokumenten und top-Diskussionen</v>
          </cell>
          <cell r="I29" t="str">
            <v>Ich habe auch auf Test 2 getestet. Neue Idee erscheint sich unter Tops und Neu.</v>
          </cell>
          <cell r="J29" t="str">
            <v>Ja</v>
          </cell>
          <cell r="K29" t="str">
            <v>ok</v>
          </cell>
        </row>
        <row r="30">
          <cell r="A30" t="str">
            <v>29</v>
          </cell>
          <cell r="B30" t="str">
            <v>X</v>
          </cell>
          <cell r="C30" t="str">
            <v>2</v>
          </cell>
          <cell r="D30" t="str">
            <v>5</v>
          </cell>
          <cell r="E30" t="str">
            <v>Top-Seite</v>
          </cell>
          <cell r="F30" t="str">
            <v>Schnellsuche</v>
          </cell>
          <cell r="G30" t="str">
            <v xml:space="preserve">Ich habe nach Mitarbeiterbefragung gesucht und angezeigt wird bei top-Interessen: Mitarbeiterbefragung (Vorgehen)
Das steht aber in der Stichwortliste gar nicht drin. Wissen Sie, wo das herkommt ? </v>
          </cell>
          <cell r="I30" t="str">
            <v>Schon früher gefixt</v>
          </cell>
          <cell r="J30" t="str">
            <v>Ja</v>
          </cell>
          <cell r="K30" t="str">
            <v>ok</v>
          </cell>
        </row>
        <row r="31">
          <cell r="A31" t="str">
            <v>30</v>
          </cell>
          <cell r="C31" t="str">
            <v>2</v>
          </cell>
          <cell r="D31" t="str">
            <v>6</v>
          </cell>
          <cell r="E31" t="str">
            <v>Dokument/ Info</v>
          </cell>
          <cell r="H31" t="str">
            <v>Bitte folgenden link zum „Depot// Auswahl“ hinzufügen, bei jeder Auswahl:
„zu Ihren ausgewählten Dateien“</v>
          </cell>
          <cell r="I31" t="str">
            <v>Ich habe folgende Strategie eingebaut: 
Link zum Depot-Auswahl erscheint sich: erst wenn Dokument schon in Storage liegt (nach klik auf Auswahl link), und naturlich schließt sich gegenseitig aus mit Auswahl (putInStorage) Link.    
Frage: Soll ich dass au</v>
          </cell>
          <cell r="J31" t="str">
            <v>Ja</v>
          </cell>
          <cell r="K31" t="str">
            <v>ok</v>
          </cell>
        </row>
        <row r="32">
          <cell r="A32" t="str">
            <v>31</v>
          </cell>
          <cell r="C32" t="str">
            <v>2</v>
          </cell>
          <cell r="D32" t="str">
            <v>7</v>
          </cell>
          <cell r="E32" t="str">
            <v>Punkte System Abrechnung</v>
          </cell>
          <cell r="G32" t="str">
            <v>Mit 2 Punkten eingestellt, mit 3 Punkten bewertet, müsste eigentlich auf 2,5 stehen.
Ein anderes Dokument mit 10 Punkten eingestellt, mit 2 Punkten bewertet, und steht richtig auf 6.
Ein weiters Dokument mit 10 Punkten eingestellt, mit 8 Punkten bewertet,</v>
          </cell>
          <cell r="I32" t="str">
            <v>Decimal Arithmetik ??. Richtig :-)</v>
          </cell>
          <cell r="J32" t="str">
            <v>Ja</v>
          </cell>
          <cell r="K32" t="str">
            <v>ok</v>
          </cell>
        </row>
        <row r="33">
          <cell r="A33" t="str">
            <v>32</v>
          </cell>
          <cell r="C33" t="str">
            <v>2</v>
          </cell>
          <cell r="D33" t="str">
            <v>8</v>
          </cell>
          <cell r="E33" t="str">
            <v>Punkte System Abrechnung</v>
          </cell>
          <cell r="F33" t="str">
            <v xml:space="preserve">Pfand </v>
          </cell>
          <cell r="H33" t="str">
            <v>Dokumente werden mit 5 Punkten Pfand belegt, Diskussionen mit 10 Punkten. Bitte immer 5 Punkte Pfand berechnen</v>
          </cell>
          <cell r="J33" t="str">
            <v>Ja</v>
          </cell>
          <cell r="K33" t="str">
            <v>ok</v>
          </cell>
        </row>
        <row r="34">
          <cell r="A34" t="str">
            <v>33</v>
          </cell>
          <cell r="C34" t="str">
            <v>3</v>
          </cell>
          <cell r="D34" t="str">
            <v>1</v>
          </cell>
          <cell r="E34" t="str">
            <v>Diskussionen</v>
          </cell>
          <cell r="G34" t="str">
            <v>Diese Diskussion habe ich selber angestoßen. Ich bekomme ein Feld, in dem ich mir selbstAntworten kann, und danach diesen Hinweis.
Kann man dieses Feld bei eigenen Diskussionen ganz ausblenden, sonst entsteht vielleicht Verwirrung.</v>
          </cell>
          <cell r="J34" t="str">
            <v>Ja</v>
          </cell>
          <cell r="K34" t="str">
            <v>ok</v>
          </cell>
        </row>
        <row r="35">
          <cell r="A35" t="str">
            <v>34</v>
          </cell>
          <cell r="C35" t="str">
            <v>3</v>
          </cell>
          <cell r="D35" t="str">
            <v>2</v>
          </cell>
          <cell r="E35" t="str">
            <v>Akivitäten</v>
          </cell>
          <cell r="G35" t="str">
            <v>Änderungen von mehrere Texten</v>
          </cell>
          <cell r="J35" t="str">
            <v>Ja</v>
          </cell>
          <cell r="K35" t="str">
            <v>ok</v>
          </cell>
        </row>
        <row r="36">
          <cell r="A36" t="str">
            <v>35</v>
          </cell>
          <cell r="C36" t="str">
            <v>3</v>
          </cell>
          <cell r="D36" t="str">
            <v>3</v>
          </cell>
          <cell r="E36" t="str">
            <v>Top-Seite</v>
          </cell>
          <cell r="G36" t="str">
            <v xml:space="preserve">Neue, eingereichte, und freigeschaltete Veranstaltung taucht nicht sofort unter Neu und nicht unter top-Aktivitäten auf.
Jetzt, 10 min später und nach 2-neuen launches wird die Veranstaltung angezeigt. </v>
          </cell>
          <cell r="J36" t="str">
            <v>Ja</v>
          </cell>
          <cell r="K36" t="str">
            <v>ok</v>
          </cell>
        </row>
        <row r="37">
          <cell r="A37" t="str">
            <v>36</v>
          </cell>
          <cell r="C37" t="str">
            <v>3</v>
          </cell>
          <cell r="D37" t="str">
            <v>4</v>
          </cell>
          <cell r="E37" t="str">
            <v>Alle Einreichenseiten bzw. Suchseiten</v>
          </cell>
          <cell r="G37" t="str">
            <v>Text „Kriterium Einreichen“ bitte auf allen Einreichseiten (Dok, Disk, Ideen, Aktivitäten) ändern zu „Kriterium“</v>
          </cell>
          <cell r="J37" t="str">
            <v>Ja</v>
          </cell>
          <cell r="K37" t="str">
            <v>ok</v>
          </cell>
        </row>
        <row r="38">
          <cell r="A38" t="str">
            <v>37</v>
          </cell>
          <cell r="C38" t="str">
            <v>3</v>
          </cell>
          <cell r="D38" t="str">
            <v>5</v>
          </cell>
          <cell r="E38" t="str">
            <v>Imagebroschüre</v>
          </cell>
          <cell r="G38" t="str">
            <v>Fehler beim Abruf der Imagebroschüre, Werbebanner wird aber angezeigt</v>
          </cell>
          <cell r="I38" t="str">
            <v>Gefixt: Aber alle fehlende ImageBroschüre (die Umlaute enthalten in Dateiname) mussen wieder eingeriechtet werden</v>
          </cell>
          <cell r="J38" t="str">
            <v>Ja</v>
          </cell>
          <cell r="K38" t="str">
            <v>ok</v>
          </cell>
        </row>
        <row r="39">
          <cell r="A39" t="str">
            <v>38</v>
          </cell>
          <cell r="C39" t="str">
            <v>4</v>
          </cell>
          <cell r="D39" t="str">
            <v>1</v>
          </cell>
          <cell r="E39" t="str">
            <v>Alle Einreichenseiten</v>
          </cell>
          <cell r="G39" t="str">
            <v>Bitte überschrift „Ein Fehler ist aufgetreten“ mit „bitte korrigieren Sie folgende Eingabe(n):
Text Änderung: „angegeben“ mit „angeben“ ersetzen</v>
          </cell>
          <cell r="I39" t="str">
            <v>Siehe auch Punkt 6</v>
          </cell>
          <cell r="J39" t="str">
            <v>Ja</v>
          </cell>
          <cell r="K39" t="str">
            <v>ok (siehe Folie 4)</v>
          </cell>
        </row>
        <row r="40">
          <cell r="A40" t="str">
            <v>39</v>
          </cell>
          <cell r="C40" t="str">
            <v>4</v>
          </cell>
          <cell r="D40" t="str">
            <v>2</v>
          </cell>
          <cell r="E40" t="str">
            <v>Dokumente / Ideen</v>
          </cell>
          <cell r="F40" t="str">
            <v xml:space="preserve">Einreichen </v>
          </cell>
          <cell r="H40" t="str">
            <v>Text Änderung: „Kriterien“ mit „Kriterium“ ersetzen.</v>
          </cell>
          <cell r="I40" t="str">
            <v xml:space="preserve">Ich sollte dass auch beim Punkt 36. schon selber merken. Bein mir alles siehst wie so as. 
   &lt;font id="subtitel"&gt; Kriterien *&lt;font id="subtiteladditum"&gt; [Danach werden nur noch die Stichwörter dieses Kriteriums angezeigt.]&lt;/font&gt;&lt;/font&gt;&lt;/div&gt;
</v>
          </cell>
          <cell r="J40" t="str">
            <v>Ja</v>
          </cell>
          <cell r="K40" t="str">
            <v>ok</v>
          </cell>
        </row>
        <row r="41">
          <cell r="A41" t="str">
            <v>40</v>
          </cell>
          <cell r="C41" t="str">
            <v>4</v>
          </cell>
          <cell r="D41" t="str">
            <v>3</v>
          </cell>
          <cell r="E41" t="str">
            <v>Dokumente / Ideen</v>
          </cell>
          <cell r="F41" t="str">
            <v xml:space="preserve">Einreichen </v>
          </cell>
          <cell r="H41" t="str">
            <v xml:space="preserve">Text Änderung: 
Text „Dann werden Ihnen auch Ihre Startpunkte gutschreiben.“ mit „Dann werden Ihnen auch Ihre Startpunkte auf Ihr Konto im Depot überwiesen.“ ersetzten.
Siehe auch Punkt 7 </v>
          </cell>
          <cell r="J41" t="str">
            <v>Ja</v>
          </cell>
          <cell r="K41" t="str">
            <v>ok</v>
          </cell>
        </row>
        <row r="42">
          <cell r="A42" t="str">
            <v>41</v>
          </cell>
          <cell r="C42" t="str">
            <v>4</v>
          </cell>
          <cell r="D42" t="str">
            <v>4</v>
          </cell>
          <cell r="E42" t="str">
            <v>Akivitäten</v>
          </cell>
          <cell r="F42" t="str">
            <v>Detail-Info</v>
          </cell>
          <cell r="H42" t="str">
            <v>Text Änderung: „zu Ihren ausgewählten Dateien“ mit „Zu Ihrer Auswahl“ ersetzen.</v>
          </cell>
          <cell r="I42" t="str">
            <v>Es wird online mit naechstem Aktualisierung</v>
          </cell>
          <cell r="J42" t="str">
            <v>Ja</v>
          </cell>
          <cell r="K42" t="str">
            <v>siehe Folie 5</v>
          </cell>
        </row>
        <row r="43">
          <cell r="A43" t="str">
            <v>42</v>
          </cell>
          <cell r="C43" t="str">
            <v>4</v>
          </cell>
          <cell r="D43" t="str">
            <v>4</v>
          </cell>
          <cell r="E43" t="str">
            <v>Aktivitäten</v>
          </cell>
          <cell r="F43" t="str">
            <v>weitere Informationen abrufen</v>
          </cell>
          <cell r="H43" t="str">
            <v>1. wenn Aktivität "ausgewählt wird, dann Hinweis: 
zu Ihrer Auswahl
Im Depot die Auswahl solange anzeigen und Informationen downloaden lassen, bis die Auswahl gelöscht wird
2. wenn  "weitere Informationen abrufen" angeclickt wird, bitte direkt die Inform</v>
          </cell>
          <cell r="J43" t="str">
            <v>Ja</v>
          </cell>
          <cell r="K43" t="str">
            <v>siehe Folie 5</v>
          </cell>
        </row>
        <row r="44">
          <cell r="A44" t="str">
            <v>43</v>
          </cell>
          <cell r="C44" t="str">
            <v>12.07.03</v>
          </cell>
          <cell r="D44" t="str">
            <v>1</v>
          </cell>
          <cell r="E44" t="str">
            <v>Depot</v>
          </cell>
          <cell r="F44" t="str">
            <v>Auswahl</v>
          </cell>
          <cell r="H44" t="str">
            <v>wie in Folie 1 angegeben</v>
          </cell>
        </row>
        <row r="45">
          <cell r="A45" t="str">
            <v>44</v>
          </cell>
          <cell r="C45" t="str">
            <v>12.07.04</v>
          </cell>
          <cell r="D45" t="str">
            <v>2</v>
          </cell>
          <cell r="E45" t="str">
            <v>Depot</v>
          </cell>
          <cell r="F45" t="str">
            <v>Konto/ Analysen</v>
          </cell>
          <cell r="H45" t="str">
            <v>Trennung der Diskussionen nach:
eigene Fragen
eigene Antworten
+ kleine Schönheitsänderung</v>
          </cell>
        </row>
        <row r="46">
          <cell r="A46" t="str">
            <v>45</v>
          </cell>
          <cell r="C46" t="str">
            <v>12.07.05</v>
          </cell>
          <cell r="D46" t="str">
            <v>3</v>
          </cell>
          <cell r="F46" t="str">
            <v>Konto/ Analysen</v>
          </cell>
          <cell r="H46" t="str">
            <v>kleine Schönheitsänderung</v>
          </cell>
        </row>
        <row r="47">
          <cell r="A47" t="str">
            <v>46</v>
          </cell>
          <cell r="C47" t="str">
            <v>12.07.06</v>
          </cell>
          <cell r="D47" t="str">
            <v>4</v>
          </cell>
          <cell r="E47" t="str">
            <v>Dokument</v>
          </cell>
          <cell r="F47" t="str">
            <v xml:space="preserve">Einreichen </v>
          </cell>
          <cell r="G47" t="str">
            <v>Fehlermeldung</v>
          </cell>
          <cell r="H47" t="str">
            <v>wie in Folie angegeben: wurde nicht ergänzen</v>
          </cell>
        </row>
        <row r="48">
          <cell r="A48" t="str">
            <v>47</v>
          </cell>
          <cell r="C48" t="str">
            <v>12.07.07</v>
          </cell>
          <cell r="D48" t="str">
            <v>5</v>
          </cell>
          <cell r="G48" t="str">
            <v>Dokumente, Ideen, Diskussionen, Aktivitäten</v>
          </cell>
          <cell r="H48" t="str">
            <v>wie in Folie 5</v>
          </cell>
        </row>
        <row r="49">
          <cell r="A49" t="str">
            <v>48</v>
          </cell>
          <cell r="C49" t="str">
            <v>12.07.08</v>
          </cell>
          <cell r="E49" t="str">
            <v>Aktivitäten</v>
          </cell>
          <cell r="F49" t="str">
            <v>Index</v>
          </cell>
          <cell r="G49" t="str">
            <v>Frage: Wie wird eigentlich der Index berechnet ?</v>
          </cell>
          <cell r="H49" t="str">
            <v xml:space="preserve"> Ursprünglich sollte es so sein, dass mit jedem Abruf der weiteren Informationen der Indexzähler 1 addiert. Habe ich gemacht, aber es ändert sich nichts.</v>
          </cell>
        </row>
        <row r="50">
          <cell r="J50" t="str">
            <v>Ja</v>
          </cell>
        </row>
        <row r="51">
          <cell r="A51" t="str">
            <v>45</v>
          </cell>
          <cell r="C51" t="str">
            <v>X</v>
          </cell>
          <cell r="D51" t="str">
            <v>X</v>
          </cell>
          <cell r="E51" t="str">
            <v>buttons</v>
          </cell>
          <cell r="K51" t="str">
            <v>später realisieren</v>
          </cell>
        </row>
        <row r="52">
          <cell r="A52" t="str">
            <v>46</v>
          </cell>
          <cell r="C52" t="str">
            <v>X</v>
          </cell>
          <cell r="D52" t="str">
            <v>X</v>
          </cell>
          <cell r="E52" t="str">
            <v>replaceSpecialChars</v>
          </cell>
          <cell r="G52" t="str">
            <v>Chars anderer Sprachen werden nicht korrekt wiederggeben</v>
          </cell>
          <cell r="K52" t="str">
            <v>später realisieren</v>
          </cell>
        </row>
        <row r="53">
          <cell r="A53" t="str">
            <v>47</v>
          </cell>
          <cell r="C53" t="str">
            <v>X</v>
          </cell>
          <cell r="D53" t="str">
            <v>X</v>
          </cell>
          <cell r="G53" t="str">
            <v>automatische Versendung vergessener Passwörter</v>
          </cell>
          <cell r="K53" t="str">
            <v>später realisieren</v>
          </cell>
        </row>
        <row r="54">
          <cell r="A54" t="str">
            <v>48</v>
          </cell>
          <cell r="C54" t="str">
            <v>X</v>
          </cell>
          <cell r="D54" t="str">
            <v>X</v>
          </cell>
          <cell r="E54" t="str">
            <v>Diskussion</v>
          </cell>
          <cell r="F54" t="str">
            <v>Bewertung/ Pfand</v>
          </cell>
          <cell r="G54" t="str">
            <v>wenn ich mehrere Antworten gegeben habe erhalte ich für jede Antwort die Punkte gutgeschrieben. Ich dürfte aber nur einmal Punkte für alle Antworten bekommen</v>
          </cell>
          <cell r="K54" t="str">
            <v>später realisieren</v>
          </cell>
        </row>
        <row r="55">
          <cell r="A55" t="str">
            <v>49</v>
          </cell>
          <cell r="C55" t="str">
            <v>X</v>
          </cell>
          <cell r="D55" t="str">
            <v>X</v>
          </cell>
          <cell r="E55" t="str">
            <v>Diskussion</v>
          </cell>
          <cell r="F55" t="str">
            <v>Bewertung/ Pfand</v>
          </cell>
          <cell r="G55" t="str">
            <v xml:space="preserve">wenn es keine Antworten zu meiner Frage gegeben hat, dürfte die Frage aus der Seite: Bewertung/ Pfand gar nicht auftauchen. Das Pfand müßte nach Ablauf der Diskussion automatisch gutgeschrieben werden. </v>
          </cell>
          <cell r="K55" t="str">
            <v>später realisieren</v>
          </cell>
        </row>
        <row r="56">
          <cell r="A56" t="str">
            <v>50</v>
          </cell>
          <cell r="C56" t="str">
            <v>X</v>
          </cell>
          <cell r="D56" t="str">
            <v>X</v>
          </cell>
          <cell r="E56" t="str">
            <v>Auswahl</v>
          </cell>
          <cell r="G56" t="str">
            <v>tauschen und kaufen trennen von Merkzettel (Diskussionen/ Aktivitäten)</v>
          </cell>
          <cell r="K56" t="str">
            <v>später realisieren</v>
          </cell>
        </row>
        <row r="57">
          <cell r="A57" t="str">
            <v>51</v>
          </cell>
          <cell r="C57" t="str">
            <v>X</v>
          </cell>
          <cell r="D57" t="str">
            <v>X</v>
          </cell>
        </row>
        <row r="58">
          <cell r="C58" t="str">
            <v>X</v>
          </cell>
          <cell r="D58" t="str">
            <v>X</v>
          </cell>
        </row>
      </sheetData>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s>
    <definedNames>
      <definedName name="Calc_sens2"/>
      <definedName name="Clear_sens2"/>
    </defined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al BG"/>
      <sheetName val="Template Cover"/>
      <sheetName val="PPAP Submission Data"/>
      <sheetName val="RfQ Data for Procurement"/>
      <sheetName val="DropDowns (2)"/>
      <sheetName val="PPAP Variations"/>
      <sheetName val="PPAP Requirements"/>
      <sheetName val="Special Characteristics List"/>
      <sheetName val="PSW"/>
      <sheetName val="Label"/>
      <sheetName val="PW Blattschutz"/>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PF_Bemusterungsplanung_einfach"/>
      <sheetName val="PSP_Part_Submission_Plan_simple"/>
      <sheetName val="BPF_Bemusterungsplanung_vollst"/>
      <sheetName val="PSP_Part_Submisson_Plan_full"/>
      <sheetName val="Listen"/>
    </sheetNames>
    <sheetDataSet>
      <sheetData sheetId="0"/>
      <sheetData sheetId="1"/>
      <sheetData sheetId="2"/>
      <sheetData sheetId="3"/>
      <sheetData sheetId="4">
        <row r="2">
          <cell r="D2">
            <v>0</v>
          </cell>
        </row>
        <row r="3">
          <cell r="D3">
            <v>1</v>
          </cell>
        </row>
        <row r="4">
          <cell r="D4">
            <v>2</v>
          </cell>
        </row>
        <row r="5">
          <cell r="D5">
            <v>3</v>
          </cell>
        </row>
        <row r="6">
          <cell r="D6">
            <v>4</v>
          </cell>
        </row>
        <row r="7">
          <cell r="D7">
            <v>5</v>
          </cell>
        </row>
        <row r="8">
          <cell r="D8">
            <v>6</v>
          </cell>
        </row>
        <row r="9">
          <cell r="D9">
            <v>7</v>
          </cell>
        </row>
        <row r="10">
          <cell r="D10">
            <v>8</v>
          </cell>
        </row>
        <row r="11">
          <cell r="D11">
            <v>9</v>
          </cell>
        </row>
        <row r="12">
          <cell r="D12">
            <v>10</v>
          </cell>
        </row>
        <row r="13">
          <cell r="D13">
            <v>11</v>
          </cell>
        </row>
        <row r="14">
          <cell r="D14">
            <v>12</v>
          </cell>
        </row>
        <row r="15">
          <cell r="D15">
            <v>13</v>
          </cell>
        </row>
        <row r="16">
          <cell r="D16">
            <v>14</v>
          </cell>
        </row>
        <row r="17">
          <cell r="D17">
            <v>15</v>
          </cell>
        </row>
        <row r="18">
          <cell r="D18">
            <v>16</v>
          </cell>
        </row>
        <row r="19">
          <cell r="D19">
            <v>17</v>
          </cell>
        </row>
        <row r="20">
          <cell r="D20">
            <v>18</v>
          </cell>
        </row>
        <row r="21">
          <cell r="D21">
            <v>19</v>
          </cell>
        </row>
        <row r="22">
          <cell r="D22">
            <v>20</v>
          </cell>
        </row>
        <row r="23">
          <cell r="D23">
            <v>21</v>
          </cell>
        </row>
        <row r="24">
          <cell r="D24">
            <v>22</v>
          </cell>
        </row>
        <row r="25">
          <cell r="D25">
            <v>23</v>
          </cell>
        </row>
        <row r="26">
          <cell r="D26">
            <v>24</v>
          </cell>
        </row>
        <row r="27">
          <cell r="D27">
            <v>25</v>
          </cell>
        </row>
        <row r="28">
          <cell r="D28">
            <v>26</v>
          </cell>
        </row>
        <row r="29">
          <cell r="D29">
            <v>27</v>
          </cell>
        </row>
        <row r="30">
          <cell r="D30">
            <v>28</v>
          </cell>
        </row>
        <row r="31">
          <cell r="D31">
            <v>29</v>
          </cell>
        </row>
        <row r="32">
          <cell r="D32">
            <v>30</v>
          </cell>
        </row>
        <row r="33">
          <cell r="D33">
            <v>31</v>
          </cell>
        </row>
        <row r="34">
          <cell r="D34">
            <v>32</v>
          </cell>
        </row>
        <row r="35">
          <cell r="D35">
            <v>33</v>
          </cell>
        </row>
        <row r="36">
          <cell r="D36">
            <v>34</v>
          </cell>
        </row>
        <row r="37">
          <cell r="D37">
            <v>35</v>
          </cell>
        </row>
        <row r="38">
          <cell r="D38">
            <v>36</v>
          </cell>
        </row>
        <row r="39">
          <cell r="D39">
            <v>37</v>
          </cell>
        </row>
        <row r="40">
          <cell r="D40">
            <v>38</v>
          </cell>
        </row>
        <row r="41">
          <cell r="D41">
            <v>39</v>
          </cell>
        </row>
        <row r="42">
          <cell r="D42">
            <v>40</v>
          </cell>
        </row>
        <row r="43">
          <cell r="D43">
            <v>41</v>
          </cell>
        </row>
        <row r="44">
          <cell r="D44">
            <v>42</v>
          </cell>
        </row>
        <row r="45">
          <cell r="D45">
            <v>43</v>
          </cell>
        </row>
        <row r="46">
          <cell r="D46">
            <v>44</v>
          </cell>
        </row>
        <row r="47">
          <cell r="D47">
            <v>45</v>
          </cell>
        </row>
        <row r="48">
          <cell r="D48">
            <v>46</v>
          </cell>
        </row>
        <row r="49">
          <cell r="D49">
            <v>47</v>
          </cell>
        </row>
        <row r="50">
          <cell r="D50">
            <v>48</v>
          </cell>
        </row>
        <row r="51">
          <cell r="D51">
            <v>49</v>
          </cell>
        </row>
        <row r="52">
          <cell r="D52">
            <v>50</v>
          </cell>
        </row>
        <row r="53">
          <cell r="D53">
            <v>51</v>
          </cell>
        </row>
        <row r="54">
          <cell r="D54">
            <v>52</v>
          </cell>
        </row>
        <row r="55">
          <cell r="D55">
            <v>53</v>
          </cell>
        </row>
        <row r="56">
          <cell r="D56">
            <v>54</v>
          </cell>
        </row>
        <row r="57">
          <cell r="D57">
            <v>55</v>
          </cell>
        </row>
        <row r="58">
          <cell r="D58">
            <v>56</v>
          </cell>
        </row>
        <row r="59">
          <cell r="D59">
            <v>57</v>
          </cell>
        </row>
        <row r="60">
          <cell r="D60">
            <v>58</v>
          </cell>
        </row>
        <row r="61">
          <cell r="D61">
            <v>59</v>
          </cell>
        </row>
        <row r="62">
          <cell r="D62">
            <v>60</v>
          </cell>
        </row>
        <row r="63">
          <cell r="D63">
            <v>61</v>
          </cell>
        </row>
        <row r="64">
          <cell r="D64">
            <v>62</v>
          </cell>
        </row>
        <row r="65">
          <cell r="D65">
            <v>63</v>
          </cell>
        </row>
        <row r="66">
          <cell r="D66">
            <v>64</v>
          </cell>
        </row>
        <row r="67">
          <cell r="D67">
            <v>65</v>
          </cell>
        </row>
        <row r="68">
          <cell r="D68">
            <v>66</v>
          </cell>
        </row>
        <row r="69">
          <cell r="D69">
            <v>67</v>
          </cell>
        </row>
        <row r="70">
          <cell r="D70">
            <v>68</v>
          </cell>
        </row>
        <row r="71">
          <cell r="D71">
            <v>69</v>
          </cell>
        </row>
        <row r="72">
          <cell r="D72">
            <v>70</v>
          </cell>
        </row>
        <row r="73">
          <cell r="D73">
            <v>71</v>
          </cell>
        </row>
        <row r="74">
          <cell r="D74">
            <v>72</v>
          </cell>
        </row>
        <row r="75">
          <cell r="D75">
            <v>73</v>
          </cell>
        </row>
        <row r="76">
          <cell r="D76">
            <v>74</v>
          </cell>
        </row>
        <row r="77">
          <cell r="D77">
            <v>75</v>
          </cell>
        </row>
        <row r="78">
          <cell r="D78">
            <v>76</v>
          </cell>
        </row>
        <row r="79">
          <cell r="D79">
            <v>77</v>
          </cell>
        </row>
        <row r="80">
          <cell r="D80">
            <v>78</v>
          </cell>
        </row>
        <row r="81">
          <cell r="D81">
            <v>79</v>
          </cell>
        </row>
        <row r="82">
          <cell r="D82">
            <v>80</v>
          </cell>
        </row>
        <row r="83">
          <cell r="D83">
            <v>81</v>
          </cell>
        </row>
        <row r="84">
          <cell r="D84">
            <v>82</v>
          </cell>
        </row>
        <row r="85">
          <cell r="D85">
            <v>83</v>
          </cell>
        </row>
        <row r="86">
          <cell r="D86">
            <v>84</v>
          </cell>
        </row>
        <row r="87">
          <cell r="D87">
            <v>85</v>
          </cell>
        </row>
        <row r="88">
          <cell r="D88">
            <v>86</v>
          </cell>
        </row>
        <row r="89">
          <cell r="D89">
            <v>87</v>
          </cell>
        </row>
        <row r="90">
          <cell r="D90">
            <v>88</v>
          </cell>
        </row>
        <row r="91">
          <cell r="D91">
            <v>89</v>
          </cell>
        </row>
        <row r="92">
          <cell r="D92">
            <v>90</v>
          </cell>
        </row>
        <row r="93">
          <cell r="D93">
            <v>91</v>
          </cell>
        </row>
        <row r="94">
          <cell r="D94">
            <v>92</v>
          </cell>
        </row>
        <row r="95">
          <cell r="D95">
            <v>93</v>
          </cell>
        </row>
        <row r="96">
          <cell r="D96">
            <v>94</v>
          </cell>
        </row>
        <row r="97">
          <cell r="D97">
            <v>95</v>
          </cell>
        </row>
        <row r="98">
          <cell r="D98">
            <v>96</v>
          </cell>
        </row>
        <row r="99">
          <cell r="D99">
            <v>97</v>
          </cell>
        </row>
        <row r="100">
          <cell r="D100">
            <v>98</v>
          </cell>
        </row>
        <row r="101">
          <cell r="D101">
            <v>99</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26" Type="http://schemas.openxmlformats.org/officeDocument/2006/relationships/ctrlProp" Target="../ctrlProps/ctrlProp41.xml"/><Relationship Id="rId3" Type="http://schemas.openxmlformats.org/officeDocument/2006/relationships/drawing" Target="../drawings/drawing6.xml"/><Relationship Id="rId21" Type="http://schemas.openxmlformats.org/officeDocument/2006/relationships/ctrlProp" Target="../ctrlProps/ctrlProp36.xml"/><Relationship Id="rId34" Type="http://schemas.openxmlformats.org/officeDocument/2006/relationships/ctrlProp" Target="../ctrlProps/ctrlProp49.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5" Type="http://schemas.openxmlformats.org/officeDocument/2006/relationships/ctrlProp" Target="../ctrlProps/ctrlProp40.xml"/><Relationship Id="rId33" Type="http://schemas.openxmlformats.org/officeDocument/2006/relationships/ctrlProp" Target="../ctrlProps/ctrlProp48.xml"/><Relationship Id="rId2" Type="http://schemas.openxmlformats.org/officeDocument/2006/relationships/printerSettings" Target="../printerSettings/printerSettings10.bin"/><Relationship Id="rId16" Type="http://schemas.openxmlformats.org/officeDocument/2006/relationships/ctrlProp" Target="../ctrlProps/ctrlProp31.xml"/><Relationship Id="rId20" Type="http://schemas.openxmlformats.org/officeDocument/2006/relationships/ctrlProp" Target="../ctrlProps/ctrlProp35.xml"/><Relationship Id="rId29" Type="http://schemas.openxmlformats.org/officeDocument/2006/relationships/ctrlProp" Target="../ctrlProps/ctrlProp44.xml"/><Relationship Id="rId1" Type="http://schemas.openxmlformats.org/officeDocument/2006/relationships/hyperlink" Target="https://www.bomcheck.net/file/List%20of%20restricted%20and%20declarable%20substances%20for%20Electrical%20and%20Mechanical%20Products%20-%20January%202020.pdf?v=j81" TargetMode="External"/><Relationship Id="rId6" Type="http://schemas.openxmlformats.org/officeDocument/2006/relationships/ctrlProp" Target="../ctrlProps/ctrlProp21.xml"/><Relationship Id="rId11" Type="http://schemas.openxmlformats.org/officeDocument/2006/relationships/ctrlProp" Target="../ctrlProps/ctrlProp26.xml"/><Relationship Id="rId24" Type="http://schemas.openxmlformats.org/officeDocument/2006/relationships/ctrlProp" Target="../ctrlProps/ctrlProp39.xml"/><Relationship Id="rId32" Type="http://schemas.openxmlformats.org/officeDocument/2006/relationships/ctrlProp" Target="../ctrlProps/ctrlProp47.xml"/><Relationship Id="rId5" Type="http://schemas.openxmlformats.org/officeDocument/2006/relationships/ctrlProp" Target="../ctrlProps/ctrlProp20.xml"/><Relationship Id="rId15" Type="http://schemas.openxmlformats.org/officeDocument/2006/relationships/ctrlProp" Target="../ctrlProps/ctrlProp30.xml"/><Relationship Id="rId23" Type="http://schemas.openxmlformats.org/officeDocument/2006/relationships/ctrlProp" Target="../ctrlProps/ctrlProp38.xml"/><Relationship Id="rId28" Type="http://schemas.openxmlformats.org/officeDocument/2006/relationships/ctrlProp" Target="../ctrlProps/ctrlProp43.xml"/><Relationship Id="rId36" Type="http://schemas.openxmlformats.org/officeDocument/2006/relationships/ctrlProp" Target="../ctrlProps/ctrlProp51.xml"/><Relationship Id="rId10" Type="http://schemas.openxmlformats.org/officeDocument/2006/relationships/ctrlProp" Target="../ctrlProps/ctrlProp25.xml"/><Relationship Id="rId19" Type="http://schemas.openxmlformats.org/officeDocument/2006/relationships/ctrlProp" Target="../ctrlProps/ctrlProp34.xml"/><Relationship Id="rId31" Type="http://schemas.openxmlformats.org/officeDocument/2006/relationships/ctrlProp" Target="../ctrlProps/ctrlProp46.xml"/><Relationship Id="rId4" Type="http://schemas.openxmlformats.org/officeDocument/2006/relationships/vmlDrawing" Target="../drawings/vmlDrawing4.v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trlProp" Target="../ctrlProps/ctrlProp37.xml"/><Relationship Id="rId27" Type="http://schemas.openxmlformats.org/officeDocument/2006/relationships/ctrlProp" Target="../ctrlProps/ctrlProp42.xml"/><Relationship Id="rId30" Type="http://schemas.openxmlformats.org/officeDocument/2006/relationships/ctrlProp" Target="../ctrlProps/ctrlProp45.xml"/><Relationship Id="rId35" Type="http://schemas.openxmlformats.org/officeDocument/2006/relationships/ctrlProp" Target="../ctrlProps/ctrlProp50.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26" Type="http://schemas.openxmlformats.org/officeDocument/2006/relationships/ctrlProp" Target="../ctrlProps/ctrlProp74.xml"/><Relationship Id="rId3" Type="http://schemas.openxmlformats.org/officeDocument/2006/relationships/vmlDrawing" Target="../drawings/vmlDrawing5.vml"/><Relationship Id="rId21" Type="http://schemas.openxmlformats.org/officeDocument/2006/relationships/ctrlProp" Target="../ctrlProps/ctrlProp69.x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5" Type="http://schemas.openxmlformats.org/officeDocument/2006/relationships/ctrlProp" Target="../ctrlProps/ctrlProp73.xml"/><Relationship Id="rId33" Type="http://schemas.openxmlformats.org/officeDocument/2006/relationships/ctrlProp" Target="../ctrlProps/ctrlProp81.xml"/><Relationship Id="rId2" Type="http://schemas.openxmlformats.org/officeDocument/2006/relationships/drawing" Target="../drawings/drawing7.xml"/><Relationship Id="rId16" Type="http://schemas.openxmlformats.org/officeDocument/2006/relationships/ctrlProp" Target="../ctrlProps/ctrlProp64.xml"/><Relationship Id="rId20" Type="http://schemas.openxmlformats.org/officeDocument/2006/relationships/ctrlProp" Target="../ctrlProps/ctrlProp68.xml"/><Relationship Id="rId29" Type="http://schemas.openxmlformats.org/officeDocument/2006/relationships/ctrlProp" Target="../ctrlProps/ctrlProp77.xml"/><Relationship Id="rId1" Type="http://schemas.openxmlformats.org/officeDocument/2006/relationships/printerSettings" Target="../printerSettings/printerSettings11.bin"/><Relationship Id="rId6" Type="http://schemas.openxmlformats.org/officeDocument/2006/relationships/ctrlProp" Target="../ctrlProps/ctrlProp54.xml"/><Relationship Id="rId11" Type="http://schemas.openxmlformats.org/officeDocument/2006/relationships/ctrlProp" Target="../ctrlProps/ctrlProp59.xml"/><Relationship Id="rId24" Type="http://schemas.openxmlformats.org/officeDocument/2006/relationships/ctrlProp" Target="../ctrlProps/ctrlProp72.xml"/><Relationship Id="rId32" Type="http://schemas.openxmlformats.org/officeDocument/2006/relationships/ctrlProp" Target="../ctrlProps/ctrlProp80.xml"/><Relationship Id="rId5" Type="http://schemas.openxmlformats.org/officeDocument/2006/relationships/ctrlProp" Target="../ctrlProps/ctrlProp53.xml"/><Relationship Id="rId15" Type="http://schemas.openxmlformats.org/officeDocument/2006/relationships/ctrlProp" Target="../ctrlProps/ctrlProp63.xml"/><Relationship Id="rId23" Type="http://schemas.openxmlformats.org/officeDocument/2006/relationships/ctrlProp" Target="../ctrlProps/ctrlProp71.xml"/><Relationship Id="rId28" Type="http://schemas.openxmlformats.org/officeDocument/2006/relationships/ctrlProp" Target="../ctrlProps/ctrlProp76.xml"/><Relationship Id="rId10" Type="http://schemas.openxmlformats.org/officeDocument/2006/relationships/ctrlProp" Target="../ctrlProps/ctrlProp58.xml"/><Relationship Id="rId19" Type="http://schemas.openxmlformats.org/officeDocument/2006/relationships/ctrlProp" Target="../ctrlProps/ctrlProp67.xml"/><Relationship Id="rId31" Type="http://schemas.openxmlformats.org/officeDocument/2006/relationships/ctrlProp" Target="../ctrlProps/ctrlProp79.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 Id="rId22" Type="http://schemas.openxmlformats.org/officeDocument/2006/relationships/ctrlProp" Target="../ctrlProps/ctrlProp70.xml"/><Relationship Id="rId27" Type="http://schemas.openxmlformats.org/officeDocument/2006/relationships/ctrlProp" Target="../ctrlProps/ctrlProp75.xml"/><Relationship Id="rId30" Type="http://schemas.openxmlformats.org/officeDocument/2006/relationships/ctrlProp" Target="../ctrlProps/ctrlProp78.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aiag.org/" TargetMode="External"/><Relationship Id="rId13" Type="http://schemas.openxmlformats.org/officeDocument/2006/relationships/hyperlink" Target="https://cportal.siemens.com/documents/4362010/5038009/PPAP-Requirements+English.pdf/fe65071d-bb21-d5f5-71a7-16f08329be9f?version=1.0&amp;t=1585659005042&amp;download=true" TargetMode="External"/><Relationship Id="rId18" Type="http://schemas.openxmlformats.org/officeDocument/2006/relationships/printerSettings" Target="../printerSettings/printerSettings13.bin"/><Relationship Id="rId3" Type="http://schemas.openxmlformats.org/officeDocument/2006/relationships/hyperlink" Target="https://www.aiag.org/store/publications/details?ProductCode=PPAP-4" TargetMode="External"/><Relationship Id="rId7" Type="http://schemas.openxmlformats.org/officeDocument/2006/relationships/hyperlink" Target="https://www.aiag.org/store/publications/details?ProductCode=MSA-4" TargetMode="External"/><Relationship Id="rId12" Type="http://schemas.openxmlformats.org/officeDocument/2006/relationships/hyperlink" Target="https://cportal.siemens.com/documents/4362010/5038009/PPAP+Manual+English.pdf/e1411913-c5c6-29da-e3c4-709011a410d9?version=1.1&amp;t=1585659040338&amp;download=true" TargetMode="External"/><Relationship Id="rId17" Type="http://schemas.openxmlformats.org/officeDocument/2006/relationships/hyperlink" Target="https://www.bomcheck.net/file/List%20of%20restricted%20and%20declarable%20substances%20for%20Electrical%20and%20Mechanical%20Products%20-%20January%202020.pdf?v=j81" TargetMode="External"/><Relationship Id="rId2" Type="http://schemas.openxmlformats.org/officeDocument/2006/relationships/hyperlink" Target="https://cportal.siemens.com/documents/4362010/5038009/Siemens_MSA_Cm_Cmk_Pp_Ppk_Example.xlsx/162cdb29-1a1b-fc85-602d-3dcc4fe0744b?version=1.3&amp;t=1566386143714&amp;download=true" TargetMode="External"/><Relationship Id="rId16" Type="http://schemas.openxmlformats.org/officeDocument/2006/relationships/hyperlink" Target="https://www.bomcheck.net/en" TargetMode="External"/><Relationship Id="rId1" Type="http://schemas.openxmlformats.org/officeDocument/2006/relationships/hyperlink" Target="https://cportal.siemens.com/documents/4362010/5038009/PPAP+Optional+Templates.xlsx/88df7b93-835f-2233-1b15-1607583bee05?version=1.0&amp;t=1585658856519&amp;download=true" TargetMode="External"/><Relationship Id="rId6" Type="http://schemas.openxmlformats.org/officeDocument/2006/relationships/hyperlink" Target="https://www.aiag.org/store/publications/details?ProductCode=SPC-3" TargetMode="External"/><Relationship Id="rId11" Type="http://schemas.openxmlformats.org/officeDocument/2006/relationships/hyperlink" Target="https://cportal.siemens.com/documents/4362010/5038009/PPAP+Handbuch+Deutsch.pdf/9fe027ef-1d56-e0b5-836d-97261fd5bafe?version=1.1&amp;t=1585659085967&amp;download=true" TargetMode="External"/><Relationship Id="rId5" Type="http://schemas.openxmlformats.org/officeDocument/2006/relationships/hyperlink" Target="https://www.aiag.org/store/publications/details?ProductCode=FMEAAV-1" TargetMode="External"/><Relationship Id="rId15" Type="http://schemas.openxmlformats.org/officeDocument/2006/relationships/hyperlink" Target="https://cportal.siemens.com/documents/4362010/5038009/PPAP-Anforderungen+Deutsch.pdf/2fad838a-1f62-83d8-4070-541825d439c7?version=1.0&amp;t=1585658947308&amp;download=true" TargetMode="External"/><Relationship Id="rId10" Type="http://schemas.openxmlformats.org/officeDocument/2006/relationships/hyperlink" Target="mailto:daniel-meyer@siemens.com" TargetMode="External"/><Relationship Id="rId4" Type="http://schemas.openxmlformats.org/officeDocument/2006/relationships/hyperlink" Target="https://www.aiag.org/store/publications/details?ProductCode=APQP" TargetMode="External"/><Relationship Id="rId9" Type="http://schemas.openxmlformats.org/officeDocument/2006/relationships/hyperlink" Target="https://new.siemens.com/global/en/company/about/corporate-functions/supply-chain-management/supplier-cockpit.html" TargetMode="External"/><Relationship Id="rId14" Type="http://schemas.openxmlformats.org/officeDocument/2006/relationships/hyperlink" Target="https://cportal.siemens.com/web/supplier-cockpit/document-center"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drawing" Target="../drawings/drawing3.xml"/><Relationship Id="rId16" Type="http://schemas.openxmlformats.org/officeDocument/2006/relationships/ctrlProp" Target="../ctrlProps/ctrlProp16.xml"/><Relationship Id="rId1" Type="http://schemas.openxmlformats.org/officeDocument/2006/relationships/printerSettings" Target="../printerSettings/printerSettings4.bin"/><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7" Type="http://schemas.openxmlformats.org/officeDocument/2006/relationships/ctrlProp" Target="../ctrlProps/ctrlProp19.xml"/><Relationship Id="rId2" Type="http://schemas.openxmlformats.org/officeDocument/2006/relationships/printerSettings" Target="../printerSettings/printerSettings6.bin"/><Relationship Id="rId1" Type="http://schemas.openxmlformats.org/officeDocument/2006/relationships/hyperlink" Target="https://www.bomcheck.net/en" TargetMode="External"/><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E87BF-F8B9-4E6D-9E3E-F42C139A0B72}">
  <sheetPr codeName="Tabelle2"/>
  <dimension ref="A1:G13"/>
  <sheetViews>
    <sheetView workbookViewId="0">
      <selection activeCell="E23" sqref="E23"/>
    </sheetView>
  </sheetViews>
  <sheetFormatPr baseColWidth="10" defaultColWidth="11.54296875" defaultRowHeight="14.5" x14ac:dyDescent="0.35"/>
  <sheetData>
    <row r="1" spans="1:7" x14ac:dyDescent="0.35">
      <c r="A1" s="108" t="s">
        <v>166</v>
      </c>
      <c r="B1" s="109"/>
      <c r="C1" s="109"/>
      <c r="D1" s="109"/>
      <c r="E1" s="109"/>
      <c r="F1" s="109"/>
      <c r="G1" s="110"/>
    </row>
    <row r="2" spans="1:7" x14ac:dyDescent="0.35">
      <c r="A2" s="111" t="s">
        <v>167</v>
      </c>
      <c r="B2" s="109"/>
      <c r="C2" s="109"/>
      <c r="D2" s="109"/>
      <c r="E2" s="109"/>
      <c r="F2" s="109"/>
      <c r="G2" s="110"/>
    </row>
    <row r="3" spans="1:7" x14ac:dyDescent="0.35">
      <c r="A3" s="111" t="s">
        <v>168</v>
      </c>
      <c r="B3" s="109"/>
      <c r="C3" s="109"/>
      <c r="D3" s="109"/>
      <c r="E3" s="109"/>
      <c r="F3" s="109"/>
      <c r="G3" s="110"/>
    </row>
    <row r="4" spans="1:7" x14ac:dyDescent="0.35">
      <c r="A4" s="111" t="s">
        <v>169</v>
      </c>
      <c r="B4" s="112"/>
      <c r="C4" s="112"/>
      <c r="D4" s="109"/>
      <c r="E4" s="109"/>
      <c r="F4" s="109"/>
      <c r="G4" s="110"/>
    </row>
    <row r="5" spans="1:7" x14ac:dyDescent="0.35">
      <c r="A5" s="111"/>
      <c r="B5" s="109"/>
      <c r="C5" s="109"/>
      <c r="D5" s="109"/>
      <c r="E5" s="109"/>
      <c r="F5" s="109"/>
      <c r="G5" s="110"/>
    </row>
    <row r="6" spans="1:7" x14ac:dyDescent="0.35">
      <c r="A6" s="108" t="s">
        <v>170</v>
      </c>
      <c r="B6" s="109"/>
      <c r="C6" s="109"/>
      <c r="D6" s="109"/>
      <c r="E6" s="109"/>
      <c r="F6" s="109"/>
      <c r="G6" s="110"/>
    </row>
    <row r="7" spans="1:7" x14ac:dyDescent="0.35">
      <c r="A7" s="113" t="s">
        <v>171</v>
      </c>
      <c r="B7" s="109"/>
      <c r="C7" s="109"/>
      <c r="D7" s="109"/>
      <c r="E7" s="109"/>
      <c r="F7" s="109"/>
      <c r="G7" s="110"/>
    </row>
    <row r="8" spans="1:7" x14ac:dyDescent="0.35">
      <c r="A8" s="113" t="s">
        <v>172</v>
      </c>
      <c r="B8" s="109"/>
      <c r="C8" s="109"/>
      <c r="D8" s="109"/>
      <c r="E8" s="109"/>
      <c r="F8" s="109"/>
      <c r="G8" s="110"/>
    </row>
    <row r="9" spans="1:7" x14ac:dyDescent="0.35">
      <c r="A9" s="113" t="s">
        <v>173</v>
      </c>
      <c r="B9" s="109"/>
      <c r="C9" s="109"/>
      <c r="D9" s="109"/>
      <c r="E9" s="109"/>
      <c r="F9" s="109"/>
      <c r="G9" s="110"/>
    </row>
    <row r="10" spans="1:7" x14ac:dyDescent="0.35">
      <c r="A10" s="111"/>
      <c r="B10" s="109"/>
      <c r="C10" s="109"/>
      <c r="D10" s="109"/>
      <c r="E10" s="109"/>
      <c r="F10" s="109"/>
      <c r="G10" s="110"/>
    </row>
    <row r="11" spans="1:7" x14ac:dyDescent="0.35">
      <c r="A11" s="111" t="s">
        <v>174</v>
      </c>
      <c r="B11" s="112"/>
      <c r="C11" s="112"/>
      <c r="D11" s="112"/>
      <c r="E11" s="112"/>
      <c r="F11" s="112"/>
      <c r="G11" s="114"/>
    </row>
    <row r="12" spans="1:7" x14ac:dyDescent="0.35">
      <c r="A12" s="111"/>
      <c r="B12" s="112"/>
      <c r="C12" s="112"/>
      <c r="D12" s="112"/>
      <c r="E12" s="112"/>
      <c r="F12" s="112"/>
      <c r="G12" s="114"/>
    </row>
    <row r="13" spans="1:7" x14ac:dyDescent="0.35">
      <c r="A13" s="111" t="s">
        <v>175</v>
      </c>
      <c r="C13" s="115" t="s">
        <v>176</v>
      </c>
      <c r="D13" s="116"/>
      <c r="E13" s="116"/>
      <c r="F13" s="115"/>
      <c r="G13" s="110"/>
    </row>
  </sheetData>
  <pageMargins left="0.7" right="0.7" top="0.78740157499999996" bottom="0.78740157499999996" header="0.3" footer="0.3"/>
  <pageSetup paperSize="9" orientation="portrait" r:id="rId1"/>
  <headerFooter>
    <oddFooter xml:space="preserve">&amp;LFrei verwendbar </oddFooter>
    <evenFooter xml:space="preserve">&amp;LFrei verwendbar </evenFooter>
    <firstFooter xml:space="preserve">&amp;LFrei verwendbar </first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2D31F-11F0-4C58-801D-B562F6F4CE81}">
  <sheetPr codeName="Tabelle6"/>
  <dimension ref="A1:AS83"/>
  <sheetViews>
    <sheetView showGridLines="0" zoomScale="120" zoomScaleNormal="120" workbookViewId="0">
      <selection activeCell="AU19" sqref="AU19"/>
    </sheetView>
  </sheetViews>
  <sheetFormatPr baseColWidth="10" defaultColWidth="10.90625" defaultRowHeight="12.5" x14ac:dyDescent="0.25"/>
  <cols>
    <col min="1" max="1" width="1.54296875" style="123" customWidth="1"/>
    <col min="2" max="45" width="2.81640625" style="123" customWidth="1"/>
    <col min="46" max="16384" width="10.90625" style="123"/>
  </cols>
  <sheetData>
    <row r="1" spans="1:45" s="118" customFormat="1" ht="42" customHeight="1" thickBot="1" x14ac:dyDescent="0.4">
      <c r="A1" s="546"/>
      <c r="B1" s="547"/>
      <c r="C1" s="547"/>
      <c r="D1" s="547"/>
      <c r="E1" s="547"/>
      <c r="F1" s="547"/>
      <c r="G1" s="547"/>
      <c r="H1" s="547"/>
      <c r="I1" s="547"/>
      <c r="J1" s="547"/>
      <c r="K1" s="547"/>
      <c r="L1" s="547"/>
      <c r="M1" s="547"/>
      <c r="N1" s="550" t="s">
        <v>179</v>
      </c>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9">
        <v>1</v>
      </c>
    </row>
    <row r="2" spans="1:45" ht="13" customHeight="1" x14ac:dyDescent="0.25">
      <c r="A2" s="119"/>
      <c r="B2" s="120"/>
      <c r="C2" s="120"/>
      <c r="D2" s="121">
        <v>1</v>
      </c>
      <c r="E2" s="120"/>
      <c r="F2" s="120"/>
      <c r="G2" s="120"/>
      <c r="H2" s="120"/>
      <c r="I2" s="120"/>
      <c r="J2" s="120"/>
      <c r="K2" s="120"/>
      <c r="L2" s="120"/>
      <c r="M2" s="120"/>
      <c r="N2" s="120"/>
      <c r="O2" s="120"/>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2"/>
      <c r="AR2" s="845"/>
      <c r="AS2" s="846"/>
    </row>
    <row r="3" spans="1:45" ht="15" customHeight="1" x14ac:dyDescent="0.25">
      <c r="A3" s="124"/>
      <c r="B3" s="125" t="str">
        <f>IF(AS1=1,"Sender","Absender")</f>
        <v>Sender</v>
      </c>
      <c r="C3" s="126"/>
      <c r="D3" s="126"/>
      <c r="E3" s="126"/>
      <c r="F3" s="126"/>
      <c r="G3" s="127"/>
      <c r="H3" s="126"/>
      <c r="I3" s="126"/>
      <c r="J3" s="126"/>
      <c r="K3" s="126"/>
      <c r="L3" s="126"/>
      <c r="M3" s="126"/>
      <c r="N3" s="126"/>
      <c r="O3" s="126"/>
      <c r="P3" s="126"/>
      <c r="Q3" s="126"/>
      <c r="R3" s="126"/>
      <c r="S3" s="126"/>
      <c r="T3" s="126"/>
      <c r="U3" s="128"/>
      <c r="V3" s="129"/>
      <c r="W3" s="130"/>
      <c r="X3" s="130"/>
      <c r="Y3" s="130"/>
      <c r="Z3" s="130"/>
      <c r="AA3" s="130"/>
      <c r="AB3" s="130"/>
      <c r="AC3" s="130"/>
      <c r="AD3" s="130"/>
      <c r="AE3" s="130"/>
      <c r="AF3" s="130"/>
      <c r="AG3" s="130"/>
      <c r="AH3" s="130"/>
      <c r="AI3" s="130"/>
      <c r="AJ3" s="130"/>
      <c r="AK3" s="130"/>
      <c r="AL3" s="129"/>
      <c r="AM3" s="129"/>
      <c r="AN3" s="129"/>
      <c r="AO3" s="129"/>
      <c r="AP3" s="129"/>
      <c r="AQ3" s="129"/>
      <c r="AR3" s="129"/>
      <c r="AS3" s="131"/>
    </row>
    <row r="4" spans="1:45" ht="13" customHeight="1" x14ac:dyDescent="0.25">
      <c r="A4" s="124"/>
      <c r="B4" s="847"/>
      <c r="C4" s="848"/>
      <c r="D4" s="848"/>
      <c r="E4" s="848"/>
      <c r="F4" s="848"/>
      <c r="G4" s="848"/>
      <c r="H4" s="848"/>
      <c r="I4" s="848"/>
      <c r="J4" s="848"/>
      <c r="K4" s="848"/>
      <c r="L4" s="848"/>
      <c r="M4" s="848"/>
      <c r="N4" s="848"/>
      <c r="O4" s="848"/>
      <c r="P4" s="848"/>
      <c r="Q4" s="848"/>
      <c r="R4" s="848"/>
      <c r="S4" s="848"/>
      <c r="T4" s="848"/>
      <c r="U4" s="849"/>
      <c r="V4" s="129"/>
      <c r="W4" s="129"/>
      <c r="X4" s="132" t="str">
        <f>IF(AS1=1,"PPAP report ","Erstmusterprüfbericht ")</f>
        <v xml:space="preserve">PPAP report </v>
      </c>
      <c r="Y4" s="132"/>
      <c r="Z4" s="132"/>
      <c r="AA4" s="129"/>
      <c r="AB4" s="129"/>
      <c r="AC4" s="129"/>
      <c r="AD4" s="129"/>
      <c r="AE4" s="129"/>
      <c r="AF4" s="129"/>
      <c r="AG4" s="129"/>
      <c r="AH4" s="129"/>
      <c r="AI4" s="129"/>
      <c r="AJ4" s="129"/>
      <c r="AK4" s="129"/>
      <c r="AL4" s="129"/>
      <c r="AM4" s="129"/>
      <c r="AN4" s="129"/>
      <c r="AO4" s="129"/>
      <c r="AP4" s="129"/>
      <c r="AQ4" s="129"/>
      <c r="AR4" s="129"/>
      <c r="AS4" s="131"/>
    </row>
    <row r="5" spans="1:45" ht="13" customHeight="1" x14ac:dyDescent="0.25">
      <c r="A5" s="124"/>
      <c r="B5" s="847"/>
      <c r="C5" s="848"/>
      <c r="D5" s="848"/>
      <c r="E5" s="848"/>
      <c r="F5" s="848"/>
      <c r="G5" s="848"/>
      <c r="H5" s="848"/>
      <c r="I5" s="848"/>
      <c r="J5" s="848"/>
      <c r="K5" s="848"/>
      <c r="L5" s="848"/>
      <c r="M5" s="848"/>
      <c r="N5" s="848"/>
      <c r="O5" s="848"/>
      <c r="P5" s="848"/>
      <c r="Q5" s="848"/>
      <c r="R5" s="848"/>
      <c r="S5" s="848"/>
      <c r="T5" s="848"/>
      <c r="U5" s="849"/>
      <c r="V5" s="129"/>
      <c r="W5" s="129"/>
      <c r="X5" s="129" t="str">
        <f>IF(AS1=1,"Initial sample inspection","Erstbemusterung")</f>
        <v>Initial sample inspection</v>
      </c>
      <c r="Y5" s="129"/>
      <c r="Z5" s="129"/>
      <c r="AA5" s="129"/>
      <c r="AB5" s="129"/>
      <c r="AC5" s="129"/>
      <c r="AD5" s="129"/>
      <c r="AE5" s="129"/>
      <c r="AF5" s="129"/>
      <c r="AG5" s="129"/>
      <c r="AH5" s="129"/>
      <c r="AI5" s="129"/>
      <c r="AJ5" s="129"/>
      <c r="AK5" s="129"/>
      <c r="AL5" s="129"/>
      <c r="AM5" s="129"/>
      <c r="AN5" s="129"/>
      <c r="AO5" s="129"/>
      <c r="AP5" s="129"/>
      <c r="AQ5" s="129"/>
      <c r="AR5" s="129"/>
      <c r="AS5" s="131"/>
    </row>
    <row r="6" spans="1:45" ht="13" customHeight="1" x14ac:dyDescent="0.25">
      <c r="A6" s="124"/>
      <c r="B6" s="847"/>
      <c r="C6" s="848"/>
      <c r="D6" s="848"/>
      <c r="E6" s="848"/>
      <c r="F6" s="848"/>
      <c r="G6" s="848"/>
      <c r="H6" s="848"/>
      <c r="I6" s="848"/>
      <c r="J6" s="848"/>
      <c r="K6" s="848"/>
      <c r="L6" s="848"/>
      <c r="M6" s="848"/>
      <c r="N6" s="848"/>
      <c r="O6" s="848"/>
      <c r="P6" s="848"/>
      <c r="Q6" s="848"/>
      <c r="R6" s="848"/>
      <c r="S6" s="848"/>
      <c r="T6" s="848"/>
      <c r="U6" s="849"/>
      <c r="V6" s="129"/>
      <c r="W6" s="129"/>
      <c r="X6" s="129" t="str">
        <f>IF(AS1=1,"Subsequent sample inspection","Nachbemusterung")</f>
        <v>Subsequent sample inspection</v>
      </c>
      <c r="Y6" s="129"/>
      <c r="Z6" s="129"/>
      <c r="AA6" s="129"/>
      <c r="AB6" s="129"/>
      <c r="AC6" s="129"/>
      <c r="AD6" s="129"/>
      <c r="AE6" s="129"/>
      <c r="AF6" s="129"/>
      <c r="AG6" s="129"/>
      <c r="AH6" s="129"/>
      <c r="AI6" s="129"/>
      <c r="AJ6" s="129"/>
      <c r="AK6" s="129"/>
      <c r="AL6" s="129"/>
      <c r="AM6" s="129"/>
      <c r="AN6" s="129"/>
      <c r="AO6" s="129"/>
      <c r="AP6" s="129"/>
      <c r="AQ6" s="129"/>
      <c r="AR6" s="129"/>
      <c r="AS6" s="131"/>
    </row>
    <row r="7" spans="1:45" ht="13" customHeight="1" x14ac:dyDescent="0.25">
      <c r="A7" s="124"/>
      <c r="B7" s="847"/>
      <c r="C7" s="848"/>
      <c r="D7" s="848"/>
      <c r="E7" s="848"/>
      <c r="F7" s="848"/>
      <c r="G7" s="848"/>
      <c r="H7" s="848"/>
      <c r="I7" s="848"/>
      <c r="J7" s="848"/>
      <c r="K7" s="848"/>
      <c r="L7" s="848"/>
      <c r="M7" s="848"/>
      <c r="N7" s="848"/>
      <c r="O7" s="848"/>
      <c r="P7" s="848"/>
      <c r="Q7" s="848"/>
      <c r="R7" s="848"/>
      <c r="S7" s="848"/>
      <c r="T7" s="848"/>
      <c r="U7" s="849"/>
      <c r="V7" s="129"/>
      <c r="W7" s="129"/>
      <c r="X7" s="129" t="str">
        <f>IF(AS1=1,"New part","Neuteil")</f>
        <v>New part</v>
      </c>
      <c r="Y7" s="129"/>
      <c r="Z7" s="129"/>
      <c r="AA7" s="129"/>
      <c r="AB7" s="129"/>
      <c r="AC7" s="129"/>
      <c r="AD7" s="129"/>
      <c r="AE7" s="129"/>
      <c r="AF7" s="129"/>
      <c r="AG7" s="129"/>
      <c r="AH7" s="129"/>
      <c r="AI7" s="129"/>
      <c r="AJ7" s="129"/>
      <c r="AK7" s="129"/>
      <c r="AL7" s="129"/>
      <c r="AM7" s="129"/>
      <c r="AN7" s="129"/>
      <c r="AO7" s="129"/>
      <c r="AP7" s="129"/>
      <c r="AQ7" s="129"/>
      <c r="AR7" s="129"/>
      <c r="AS7" s="131"/>
    </row>
    <row r="8" spans="1:45" ht="13" customHeight="1" x14ac:dyDescent="0.25">
      <c r="A8" s="124"/>
      <c r="B8" s="850"/>
      <c r="C8" s="851"/>
      <c r="D8" s="851"/>
      <c r="E8" s="851"/>
      <c r="F8" s="851"/>
      <c r="G8" s="851"/>
      <c r="H8" s="851"/>
      <c r="I8" s="851"/>
      <c r="J8" s="851"/>
      <c r="K8" s="851"/>
      <c r="L8" s="851"/>
      <c r="M8" s="851"/>
      <c r="N8" s="851"/>
      <c r="O8" s="851"/>
      <c r="P8" s="851"/>
      <c r="Q8" s="851"/>
      <c r="R8" s="851"/>
      <c r="S8" s="851"/>
      <c r="T8" s="851"/>
      <c r="U8" s="852"/>
      <c r="V8" s="129"/>
      <c r="W8" s="129"/>
      <c r="X8" s="129" t="str">
        <f>IF(AS1=1,"Product modification","Produkt-Änderung")</f>
        <v>Product modification</v>
      </c>
      <c r="Y8" s="129"/>
      <c r="Z8" s="129"/>
      <c r="AA8" s="129"/>
      <c r="AB8" s="129"/>
      <c r="AC8" s="129"/>
      <c r="AD8" s="129"/>
      <c r="AE8" s="129"/>
      <c r="AF8" s="129"/>
      <c r="AG8" s="129"/>
      <c r="AH8" s="129"/>
      <c r="AI8" s="129"/>
      <c r="AJ8" s="129"/>
      <c r="AK8" s="129"/>
      <c r="AL8" s="129"/>
      <c r="AM8" s="129"/>
      <c r="AN8" s="129"/>
      <c r="AO8" s="129"/>
      <c r="AP8" s="129"/>
      <c r="AQ8" s="129"/>
      <c r="AR8" s="129"/>
      <c r="AS8" s="131"/>
    </row>
    <row r="9" spans="1:45" ht="13" customHeight="1" x14ac:dyDescent="0.25">
      <c r="A9" s="124"/>
      <c r="B9" s="129"/>
      <c r="C9" s="129"/>
      <c r="D9" s="129"/>
      <c r="E9" s="129"/>
      <c r="F9" s="129"/>
      <c r="G9" s="129"/>
      <c r="H9" s="129"/>
      <c r="I9" s="129"/>
      <c r="J9" s="129"/>
      <c r="K9" s="129"/>
      <c r="L9" s="129"/>
      <c r="M9" s="129"/>
      <c r="N9" s="129"/>
      <c r="O9" s="129"/>
      <c r="P9" s="129"/>
      <c r="Q9" s="129"/>
      <c r="R9" s="129"/>
      <c r="S9" s="129"/>
      <c r="T9" s="129"/>
      <c r="U9" s="129"/>
      <c r="V9" s="129"/>
      <c r="W9" s="129"/>
      <c r="X9" s="129" t="str">
        <f>IF(AS1=1,"Production relocation","Produktionsverlagerung")</f>
        <v>Production relocation</v>
      </c>
      <c r="Y9" s="129"/>
      <c r="Z9" s="129"/>
      <c r="AA9" s="129"/>
      <c r="AB9" s="129"/>
      <c r="AC9" s="129"/>
      <c r="AD9" s="129"/>
      <c r="AE9" s="129"/>
      <c r="AF9" s="129"/>
      <c r="AG9" s="129"/>
      <c r="AH9" s="129"/>
      <c r="AI9" s="129"/>
      <c r="AJ9" s="129"/>
      <c r="AK9" s="129"/>
      <c r="AL9" s="129"/>
      <c r="AM9" s="129"/>
      <c r="AN9" s="129"/>
      <c r="AO9" s="129"/>
      <c r="AP9" s="129"/>
      <c r="AQ9" s="129"/>
      <c r="AR9" s="129"/>
      <c r="AS9" s="131"/>
    </row>
    <row r="10" spans="1:45" ht="13" customHeight="1" x14ac:dyDescent="0.25">
      <c r="A10" s="124"/>
      <c r="B10" s="125" t="str">
        <f>IF(AS1=1,"Recipient","Empfänger")</f>
        <v>Recipient</v>
      </c>
      <c r="C10" s="133"/>
      <c r="D10" s="133"/>
      <c r="E10" s="133"/>
      <c r="F10" s="133"/>
      <c r="G10" s="133"/>
      <c r="H10" s="133"/>
      <c r="I10" s="133"/>
      <c r="J10" s="133"/>
      <c r="K10" s="133"/>
      <c r="L10" s="133"/>
      <c r="M10" s="133"/>
      <c r="N10" s="133"/>
      <c r="O10" s="133"/>
      <c r="P10" s="133"/>
      <c r="Q10" s="133"/>
      <c r="R10" s="133"/>
      <c r="S10" s="133"/>
      <c r="T10" s="133"/>
      <c r="U10" s="134"/>
      <c r="V10" s="129"/>
      <c r="W10" s="129"/>
      <c r="X10" s="129" t="str">
        <f>IF(AS1=1,"Change of production process","Änderung von Produktionsverfahren")</f>
        <v>Change of production process</v>
      </c>
      <c r="Y10" s="129"/>
      <c r="Z10" s="129"/>
      <c r="AA10" s="129"/>
      <c r="AB10" s="129"/>
      <c r="AC10" s="129"/>
      <c r="AD10" s="129"/>
      <c r="AE10" s="129"/>
      <c r="AF10" s="129"/>
      <c r="AG10" s="129"/>
      <c r="AH10" s="129"/>
      <c r="AI10" s="129"/>
      <c r="AJ10" s="129"/>
      <c r="AK10" s="129"/>
      <c r="AL10" s="129"/>
      <c r="AM10" s="129"/>
      <c r="AN10" s="129"/>
      <c r="AO10" s="129"/>
      <c r="AP10" s="129"/>
      <c r="AQ10" s="129"/>
      <c r="AR10" s="129"/>
      <c r="AS10" s="131"/>
    </row>
    <row r="11" spans="1:45" ht="13" customHeight="1" x14ac:dyDescent="0.25">
      <c r="A11" s="124"/>
      <c r="B11" s="856" t="str">
        <f>'PPAP Submission Data'!C85</f>
        <v>Siemens Schweiz AG
xxxxxx xxxxxxx
Theilerstrasse 1A
6300 Zug
Switzerland</v>
      </c>
      <c r="C11" s="857"/>
      <c r="D11" s="857"/>
      <c r="E11" s="857"/>
      <c r="F11" s="857"/>
      <c r="G11" s="857"/>
      <c r="H11" s="857"/>
      <c r="I11" s="857"/>
      <c r="J11" s="857"/>
      <c r="K11" s="857"/>
      <c r="L11" s="857"/>
      <c r="M11" s="857"/>
      <c r="N11" s="857"/>
      <c r="O11" s="857"/>
      <c r="P11" s="857"/>
      <c r="Q11" s="857"/>
      <c r="R11" s="857"/>
      <c r="S11" s="857"/>
      <c r="T11" s="857"/>
      <c r="U11" s="858"/>
      <c r="V11" s="129"/>
      <c r="W11" s="129"/>
      <c r="X11" s="129" t="str">
        <f>IF(AS1=1,"Longer stoppage of production (&gt;12 months)","Längeres Aussetzten der Fertigung (&gt;12 Monate)")</f>
        <v>Longer stoppage of production (&gt;12 months)</v>
      </c>
      <c r="Y11" s="129"/>
      <c r="Z11" s="129"/>
      <c r="AA11" s="129"/>
      <c r="AB11" s="129"/>
      <c r="AC11" s="129"/>
      <c r="AD11" s="129"/>
      <c r="AE11" s="129"/>
      <c r="AF11" s="129"/>
      <c r="AG11" s="129"/>
      <c r="AH11" s="129"/>
      <c r="AI11" s="129"/>
      <c r="AJ11" s="129"/>
      <c r="AK11" s="129"/>
      <c r="AL11" s="129"/>
      <c r="AM11" s="129"/>
      <c r="AN11" s="129"/>
      <c r="AO11" s="129"/>
      <c r="AP11" s="129"/>
      <c r="AQ11" s="129"/>
      <c r="AR11" s="129"/>
      <c r="AS11" s="131"/>
    </row>
    <row r="12" spans="1:45" ht="13" customHeight="1" x14ac:dyDescent="0.25">
      <c r="A12" s="124"/>
      <c r="B12" s="856"/>
      <c r="C12" s="857"/>
      <c r="D12" s="857"/>
      <c r="E12" s="857"/>
      <c r="F12" s="857"/>
      <c r="G12" s="857"/>
      <c r="H12" s="857"/>
      <c r="I12" s="857"/>
      <c r="J12" s="857"/>
      <c r="K12" s="857"/>
      <c r="L12" s="857"/>
      <c r="M12" s="857"/>
      <c r="N12" s="857"/>
      <c r="O12" s="857"/>
      <c r="P12" s="857"/>
      <c r="Q12" s="857"/>
      <c r="R12" s="857"/>
      <c r="S12" s="857"/>
      <c r="T12" s="857"/>
      <c r="U12" s="858"/>
      <c r="V12" s="129"/>
      <c r="W12" s="129"/>
      <c r="X12" s="129" t="str">
        <f>IF(AS1=1,"New sub-supplier","Neuer Unterlieferant")</f>
        <v>New sub-supplier</v>
      </c>
      <c r="Y12" s="129"/>
      <c r="Z12" s="129"/>
      <c r="AA12" s="129"/>
      <c r="AB12" s="129"/>
      <c r="AC12" s="129"/>
      <c r="AD12" s="129"/>
      <c r="AE12" s="129"/>
      <c r="AF12" s="129"/>
      <c r="AG12" s="129"/>
      <c r="AH12" s="129"/>
      <c r="AI12" s="129"/>
      <c r="AJ12" s="129"/>
      <c r="AK12" s="129"/>
      <c r="AL12" s="129"/>
      <c r="AM12" s="129"/>
      <c r="AN12" s="129"/>
      <c r="AO12" s="129"/>
      <c r="AP12" s="129"/>
      <c r="AQ12" s="129"/>
      <c r="AR12" s="129"/>
      <c r="AS12" s="131"/>
    </row>
    <row r="13" spans="1:45" ht="13" customHeight="1" x14ac:dyDescent="0.25">
      <c r="A13" s="124"/>
      <c r="B13" s="856"/>
      <c r="C13" s="857"/>
      <c r="D13" s="857"/>
      <c r="E13" s="857"/>
      <c r="F13" s="857"/>
      <c r="G13" s="857"/>
      <c r="H13" s="857"/>
      <c r="I13" s="857"/>
      <c r="J13" s="857"/>
      <c r="K13" s="857"/>
      <c r="L13" s="857"/>
      <c r="M13" s="857"/>
      <c r="N13" s="857"/>
      <c r="O13" s="857"/>
      <c r="P13" s="857"/>
      <c r="Q13" s="857"/>
      <c r="R13" s="857"/>
      <c r="S13" s="857"/>
      <c r="T13" s="857"/>
      <c r="U13" s="858"/>
      <c r="V13" s="129"/>
      <c r="W13" s="129"/>
      <c r="X13" s="135" t="str">
        <f>IF(AS1=1,"Inspection report, other samples","Prüfbericht, sonstige Muster")</f>
        <v>Inspection report, other samples</v>
      </c>
      <c r="Y13" s="129"/>
      <c r="Z13" s="129"/>
      <c r="AA13" s="129"/>
      <c r="AB13" s="129"/>
      <c r="AC13" s="129"/>
      <c r="AD13" s="129"/>
      <c r="AE13" s="129"/>
      <c r="AF13" s="129"/>
      <c r="AG13" s="129"/>
      <c r="AH13" s="129"/>
      <c r="AI13" s="129"/>
      <c r="AJ13" s="129"/>
      <c r="AK13" s="129"/>
      <c r="AL13" s="129"/>
      <c r="AM13" s="129"/>
      <c r="AN13" s="129"/>
      <c r="AO13" s="129"/>
      <c r="AP13" s="129"/>
      <c r="AQ13" s="129"/>
      <c r="AR13" s="129"/>
      <c r="AS13" s="131"/>
    </row>
    <row r="14" spans="1:45" ht="19" customHeight="1" x14ac:dyDescent="0.25">
      <c r="A14" s="124"/>
      <c r="B14" s="859"/>
      <c r="C14" s="860"/>
      <c r="D14" s="860"/>
      <c r="E14" s="860"/>
      <c r="F14" s="860"/>
      <c r="G14" s="860"/>
      <c r="H14" s="860"/>
      <c r="I14" s="860"/>
      <c r="J14" s="860"/>
      <c r="K14" s="860"/>
      <c r="L14" s="860"/>
      <c r="M14" s="860"/>
      <c r="N14" s="860"/>
      <c r="O14" s="860"/>
      <c r="P14" s="860"/>
      <c r="Q14" s="860"/>
      <c r="R14" s="860"/>
      <c r="S14" s="860"/>
      <c r="T14" s="860"/>
      <c r="U14" s="861"/>
      <c r="V14" s="129"/>
      <c r="W14" s="129"/>
      <c r="X14" s="853"/>
      <c r="Y14" s="854"/>
      <c r="Z14" s="854"/>
      <c r="AA14" s="854"/>
      <c r="AB14" s="854"/>
      <c r="AC14" s="854"/>
      <c r="AD14" s="854"/>
      <c r="AE14" s="854"/>
      <c r="AF14" s="854"/>
      <c r="AG14" s="854"/>
      <c r="AH14" s="854"/>
      <c r="AI14" s="854"/>
      <c r="AJ14" s="854"/>
      <c r="AK14" s="855"/>
      <c r="AL14" s="129"/>
      <c r="AM14" s="129"/>
      <c r="AN14" s="129"/>
      <c r="AO14" s="129"/>
      <c r="AP14" s="129"/>
      <c r="AQ14" s="129"/>
      <c r="AR14" s="129"/>
      <c r="AS14" s="131"/>
    </row>
    <row r="15" spans="1:45" ht="6" customHeight="1" x14ac:dyDescent="0.25">
      <c r="A15" s="119"/>
      <c r="B15" s="136"/>
      <c r="C15" s="136"/>
      <c r="D15" s="136"/>
      <c r="E15" s="136"/>
      <c r="F15" s="136"/>
      <c r="G15" s="136"/>
      <c r="H15" s="136"/>
      <c r="I15" s="136"/>
      <c r="J15" s="136"/>
      <c r="K15" s="136"/>
      <c r="L15" s="136"/>
      <c r="M15" s="136"/>
      <c r="N15" s="136"/>
      <c r="O15" s="136"/>
      <c r="P15" s="136"/>
      <c r="Q15" s="136"/>
      <c r="R15" s="136"/>
      <c r="S15" s="136"/>
      <c r="T15" s="136"/>
      <c r="U15" s="136"/>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37"/>
    </row>
    <row r="16" spans="1:45" ht="6" customHeight="1" x14ac:dyDescent="0.25">
      <c r="A16" s="119"/>
      <c r="B16" s="120"/>
      <c r="C16" s="120"/>
      <c r="D16" s="120"/>
      <c r="E16" s="120"/>
      <c r="F16" s="120"/>
      <c r="G16" s="120"/>
      <c r="H16" s="120"/>
      <c r="I16" s="120"/>
      <c r="J16" s="120"/>
      <c r="K16" s="120"/>
      <c r="L16" s="120"/>
      <c r="M16" s="120"/>
      <c r="N16" s="120"/>
      <c r="O16" s="120"/>
      <c r="P16" s="120"/>
      <c r="Q16" s="120"/>
      <c r="R16" s="120"/>
      <c r="S16" s="120"/>
      <c r="T16" s="120"/>
      <c r="U16" s="120"/>
      <c r="V16" s="120"/>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9"/>
    </row>
    <row r="17" spans="1:45" ht="13" customHeight="1" x14ac:dyDescent="0.25">
      <c r="A17" s="140"/>
      <c r="B17" s="864" t="str">
        <f>IF(AS1=1,"Supplier part data","Lieferantenartikeldaten")</f>
        <v>Supplier part data</v>
      </c>
      <c r="C17" s="864"/>
      <c r="D17" s="864"/>
      <c r="E17" s="864"/>
      <c r="F17" s="864"/>
      <c r="G17" s="864"/>
      <c r="H17" s="864"/>
      <c r="I17" s="864"/>
      <c r="J17" s="864"/>
      <c r="K17" s="864"/>
      <c r="L17" s="864"/>
      <c r="M17" s="864"/>
      <c r="N17" s="864"/>
      <c r="O17" s="864"/>
      <c r="P17" s="865"/>
      <c r="Q17" s="865"/>
      <c r="R17" s="865"/>
      <c r="S17" s="865"/>
      <c r="T17" s="865"/>
      <c r="U17" s="865"/>
      <c r="V17" s="866"/>
      <c r="W17" s="141"/>
      <c r="X17" s="142" t="str">
        <f>IF(AS1=1,"Siemens part data","Siemens-Artikeldaten")</f>
        <v>Siemens part data</v>
      </c>
      <c r="Y17" s="142"/>
      <c r="Z17" s="142"/>
      <c r="AA17" s="142"/>
      <c r="AB17" s="142"/>
      <c r="AC17" s="142"/>
      <c r="AD17" s="142"/>
      <c r="AE17" s="142"/>
      <c r="AF17" s="141"/>
      <c r="AG17" s="141"/>
      <c r="AH17" s="141"/>
      <c r="AI17" s="143"/>
      <c r="AJ17" s="141"/>
      <c r="AK17" s="143"/>
      <c r="AL17" s="143"/>
      <c r="AM17" s="141"/>
      <c r="AN17" s="143"/>
      <c r="AO17" s="141"/>
      <c r="AP17" s="141"/>
      <c r="AQ17" s="141"/>
      <c r="AR17" s="141"/>
      <c r="AS17" s="144"/>
    </row>
    <row r="18" spans="1:45" ht="5.25" customHeight="1" x14ac:dyDescent="0.25">
      <c r="A18" s="145"/>
      <c r="B18" s="146"/>
      <c r="C18" s="146"/>
      <c r="D18" s="146"/>
      <c r="E18" s="146"/>
      <c r="F18" s="146"/>
      <c r="G18" s="146"/>
      <c r="H18" s="146"/>
      <c r="I18" s="147"/>
      <c r="J18" s="147"/>
      <c r="K18" s="147"/>
      <c r="L18" s="148"/>
      <c r="M18" s="149"/>
      <c r="N18" s="149"/>
      <c r="O18" s="149"/>
      <c r="P18" s="150"/>
      <c r="Q18" s="150"/>
      <c r="R18" s="150"/>
      <c r="S18" s="150"/>
      <c r="T18" s="150"/>
      <c r="U18" s="150"/>
      <c r="V18" s="151"/>
      <c r="W18" s="147"/>
      <c r="X18" s="147"/>
      <c r="Y18" s="147"/>
      <c r="Z18" s="147"/>
      <c r="AA18" s="147"/>
      <c r="AB18" s="147"/>
      <c r="AC18" s="147"/>
      <c r="AD18" s="147"/>
      <c r="AE18" s="147"/>
      <c r="AF18" s="147"/>
      <c r="AG18" s="147"/>
      <c r="AH18" s="147"/>
      <c r="AI18" s="152"/>
      <c r="AJ18" s="147"/>
      <c r="AK18" s="152"/>
      <c r="AL18" s="152"/>
      <c r="AM18" s="147"/>
      <c r="AN18" s="152"/>
      <c r="AO18" s="147"/>
      <c r="AP18" s="147"/>
      <c r="AQ18" s="147"/>
      <c r="AR18" s="147"/>
      <c r="AS18" s="153"/>
    </row>
    <row r="19" spans="1:45" ht="13" customHeight="1" x14ac:dyDescent="0.25">
      <c r="A19" s="119"/>
      <c r="B19" s="154" t="str">
        <f>IF(AS1=1,"Inspection report number:","Prüfberichtsnummer:")</f>
        <v>Inspection report number:</v>
      </c>
      <c r="C19" s="154"/>
      <c r="D19" s="154"/>
      <c r="E19" s="154"/>
      <c r="F19" s="154"/>
      <c r="G19" s="154"/>
      <c r="H19" s="154"/>
      <c r="I19" s="154"/>
      <c r="J19" s="871"/>
      <c r="K19" s="872"/>
      <c r="L19" s="872"/>
      <c r="M19" s="872"/>
      <c r="N19" s="872"/>
      <c r="O19" s="872"/>
      <c r="P19" s="873"/>
      <c r="Q19" s="265" t="str">
        <f>IF(AS1=1,"Revision:","Version:")</f>
        <v>Revision:</v>
      </c>
      <c r="R19" s="154"/>
      <c r="S19" s="154"/>
      <c r="T19" s="874"/>
      <c r="U19" s="875"/>
      <c r="V19" s="155"/>
      <c r="W19" s="154"/>
      <c r="X19" s="154"/>
      <c r="Y19" s="154"/>
      <c r="Z19" s="154"/>
      <c r="AA19" s="862" t="str">
        <f>IF(AS1=1,"Name","Name")</f>
        <v>Name</v>
      </c>
      <c r="AB19" s="862"/>
      <c r="AC19" s="862"/>
      <c r="AD19" s="862"/>
      <c r="AE19" s="862"/>
      <c r="AF19" s="862"/>
      <c r="AG19" s="862"/>
      <c r="AH19" s="862"/>
      <c r="AI19" s="862"/>
      <c r="AJ19" s="862" t="str">
        <f>IF(AS1=1,"No.","Nr.")</f>
        <v>No.</v>
      </c>
      <c r="AK19" s="862"/>
      <c r="AL19" s="862"/>
      <c r="AM19" s="862"/>
      <c r="AN19" s="862"/>
      <c r="AO19" s="862" t="str">
        <f>IF(AS1=1,"State","Status")</f>
        <v>State</v>
      </c>
      <c r="AP19" s="862"/>
      <c r="AQ19" s="862" t="s">
        <v>201</v>
      </c>
      <c r="AR19" s="862"/>
      <c r="AS19" s="137"/>
    </row>
    <row r="20" spans="1:45" ht="5.25" customHeight="1" x14ac:dyDescent="0.25">
      <c r="A20" s="119"/>
      <c r="B20" s="156"/>
      <c r="C20" s="156"/>
      <c r="D20" s="156"/>
      <c r="E20" s="156"/>
      <c r="F20" s="156"/>
      <c r="G20" s="156"/>
      <c r="H20" s="156"/>
      <c r="I20" s="120"/>
      <c r="J20" s="120"/>
      <c r="K20" s="120"/>
      <c r="L20" s="157"/>
      <c r="M20" s="158"/>
      <c r="N20" s="158"/>
      <c r="O20" s="158"/>
      <c r="P20" s="159"/>
      <c r="Q20" s="159"/>
      <c r="R20" s="159"/>
      <c r="S20" s="159"/>
      <c r="T20" s="159"/>
      <c r="U20" s="159"/>
      <c r="V20" s="160"/>
      <c r="W20" s="120"/>
      <c r="X20" s="120"/>
      <c r="Y20" s="120"/>
      <c r="Z20" s="120"/>
      <c r="AA20" s="863"/>
      <c r="AB20" s="863"/>
      <c r="AC20" s="863"/>
      <c r="AD20" s="863"/>
      <c r="AE20" s="863"/>
      <c r="AF20" s="863"/>
      <c r="AG20" s="863"/>
      <c r="AH20" s="863"/>
      <c r="AI20" s="863"/>
      <c r="AJ20" s="863"/>
      <c r="AK20" s="863"/>
      <c r="AL20" s="863"/>
      <c r="AM20" s="863"/>
      <c r="AN20" s="863"/>
      <c r="AO20" s="863"/>
      <c r="AP20" s="863"/>
      <c r="AQ20" s="862"/>
      <c r="AR20" s="862"/>
      <c r="AS20" s="137"/>
    </row>
    <row r="21" spans="1:45" ht="13" customHeight="1" x14ac:dyDescent="0.25">
      <c r="A21" s="119"/>
      <c r="B21" s="838" t="str">
        <f>IF(AS1=1,"Part number:","Artikelnummer:")</f>
        <v>Part number:</v>
      </c>
      <c r="C21" s="838"/>
      <c r="D21" s="838"/>
      <c r="E21" s="838"/>
      <c r="F21" s="838"/>
      <c r="G21" s="838"/>
      <c r="H21" s="838"/>
      <c r="I21" s="120" t="s">
        <v>10</v>
      </c>
      <c r="J21" s="120"/>
      <c r="K21" s="824"/>
      <c r="L21" s="825"/>
      <c r="M21" s="825"/>
      <c r="N21" s="825"/>
      <c r="O21" s="825"/>
      <c r="P21" s="825"/>
      <c r="Q21" s="825"/>
      <c r="R21" s="825"/>
      <c r="S21" s="825"/>
      <c r="T21" s="825"/>
      <c r="U21" s="826"/>
      <c r="V21" s="161"/>
      <c r="W21" s="120"/>
      <c r="X21" s="263" t="str">
        <f>IF(AS1=1,"Part:","Artikel:")</f>
        <v>Part:</v>
      </c>
      <c r="Y21" s="263"/>
      <c r="Z21" s="263"/>
      <c r="AA21" s="839" t="str">
        <f>'PPAP Submission Data'!C15</f>
        <v/>
      </c>
      <c r="AB21" s="840"/>
      <c r="AC21" s="840"/>
      <c r="AD21" s="840"/>
      <c r="AE21" s="840"/>
      <c r="AF21" s="840"/>
      <c r="AG21" s="840"/>
      <c r="AH21" s="840"/>
      <c r="AI21" s="841"/>
      <c r="AJ21" s="842" t="str">
        <f>'PPAP Submission Data'!F15</f>
        <v/>
      </c>
      <c r="AK21" s="843"/>
      <c r="AL21" s="843"/>
      <c r="AM21" s="843"/>
      <c r="AN21" s="844"/>
      <c r="AO21" s="876">
        <f>'PPAP Submission Data'!H15</f>
        <v>0</v>
      </c>
      <c r="AP21" s="877"/>
      <c r="AQ21" s="878"/>
      <c r="AR21" s="879"/>
      <c r="AS21" s="137"/>
    </row>
    <row r="22" spans="1:45" ht="13" customHeight="1" x14ac:dyDescent="0.25">
      <c r="A22" s="119"/>
      <c r="B22" s="120" t="str">
        <f>IF(AS1=1,"Drawing / Specification number:","Zeichnungs-/Spezifikationsnummer:")</f>
        <v>Drawing / Specification number:</v>
      </c>
      <c r="C22" s="120"/>
      <c r="D22" s="120"/>
      <c r="E22" s="120"/>
      <c r="F22" s="120"/>
      <c r="G22" s="120"/>
      <c r="H22" s="120"/>
      <c r="I22" s="120"/>
      <c r="J22" s="120"/>
      <c r="K22" s="824"/>
      <c r="L22" s="825"/>
      <c r="M22" s="825"/>
      <c r="N22" s="825"/>
      <c r="O22" s="825"/>
      <c r="P22" s="825"/>
      <c r="Q22" s="825"/>
      <c r="R22" s="825"/>
      <c r="S22" s="825"/>
      <c r="T22" s="825"/>
      <c r="U22" s="826"/>
      <c r="V22" s="162"/>
      <c r="W22" s="120"/>
      <c r="X22" s="263" t="str">
        <f>IF(AS1=1,"Drawing:","Zeichnung:")</f>
        <v>Drawing:</v>
      </c>
      <c r="Y22" s="263"/>
      <c r="Z22" s="263"/>
      <c r="AA22" s="839" t="str">
        <f>'PPAP Submission Data'!C17</f>
        <v/>
      </c>
      <c r="AB22" s="840"/>
      <c r="AC22" s="840"/>
      <c r="AD22" s="840"/>
      <c r="AE22" s="840"/>
      <c r="AF22" s="840"/>
      <c r="AG22" s="840"/>
      <c r="AH22" s="840"/>
      <c r="AI22" s="841"/>
      <c r="AJ22" s="842" t="str">
        <f>'PPAP Submission Data'!F17</f>
        <v/>
      </c>
      <c r="AK22" s="843"/>
      <c r="AL22" s="843"/>
      <c r="AM22" s="843"/>
      <c r="AN22" s="844"/>
      <c r="AO22" s="876">
        <f>'PPAP Submission Data'!H17</f>
        <v>0</v>
      </c>
      <c r="AP22" s="877"/>
      <c r="AQ22" s="880">
        <f>'PPAP Submission Data'!J17</f>
        <v>0</v>
      </c>
      <c r="AR22" s="877"/>
      <c r="AS22" s="163"/>
    </row>
    <row r="23" spans="1:45" ht="13" customHeight="1" x14ac:dyDescent="0.25">
      <c r="A23" s="119"/>
      <c r="B23" s="120" t="str">
        <f>IF(AS1=1,"Drawing / Specification index:","Zeichnungs- / Spezifikationsindex:")</f>
        <v>Drawing / Specification index:</v>
      </c>
      <c r="C23" s="120"/>
      <c r="D23" s="120"/>
      <c r="E23" s="120"/>
      <c r="F23" s="120"/>
      <c r="G23" s="120"/>
      <c r="H23" s="120"/>
      <c r="I23" s="120"/>
      <c r="J23" s="120"/>
      <c r="K23" s="824"/>
      <c r="L23" s="825"/>
      <c r="M23" s="825"/>
      <c r="N23" s="825"/>
      <c r="O23" s="825"/>
      <c r="P23" s="825"/>
      <c r="Q23" s="825"/>
      <c r="R23" s="825"/>
      <c r="S23" s="825"/>
      <c r="T23" s="825"/>
      <c r="U23" s="826"/>
      <c r="V23" s="161"/>
      <c r="W23" s="120"/>
      <c r="X23" s="120" t="str">
        <f>IF(AS1=1,"Document:","Dokument:")</f>
        <v>Document:</v>
      </c>
      <c r="Y23" s="120"/>
      <c r="Z23" s="120"/>
      <c r="AA23" s="842" t="str">
        <f>'PPAP Submission Data'!C19</f>
        <v/>
      </c>
      <c r="AB23" s="843"/>
      <c r="AC23" s="843"/>
      <c r="AD23" s="843"/>
      <c r="AE23" s="843"/>
      <c r="AF23" s="843"/>
      <c r="AG23" s="843"/>
      <c r="AH23" s="843"/>
      <c r="AI23" s="844"/>
      <c r="AJ23" s="842" t="str">
        <f>'PPAP Submission Data'!F19</f>
        <v/>
      </c>
      <c r="AK23" s="843"/>
      <c r="AL23" s="843"/>
      <c r="AM23" s="843"/>
      <c r="AN23" s="844"/>
      <c r="AO23" s="876">
        <f>'PPAP Submission Data'!H19</f>
        <v>0</v>
      </c>
      <c r="AP23" s="877"/>
      <c r="AQ23" s="876">
        <f>'PPAP Submission Data'!J19</f>
        <v>0</v>
      </c>
      <c r="AR23" s="877"/>
      <c r="AS23" s="137"/>
    </row>
    <row r="24" spans="1:45" ht="13" customHeight="1" x14ac:dyDescent="0.25">
      <c r="A24" s="119"/>
      <c r="B24" s="838" t="str">
        <f>IF(AS1=1,"Part name:","Artikelname:")</f>
        <v>Part name:</v>
      </c>
      <c r="C24" s="838"/>
      <c r="D24" s="838"/>
      <c r="E24" s="838"/>
      <c r="F24" s="838"/>
      <c r="G24" s="838"/>
      <c r="H24" s="838"/>
      <c r="I24" s="120"/>
      <c r="J24" s="120"/>
      <c r="K24" s="824"/>
      <c r="L24" s="825"/>
      <c r="M24" s="825"/>
      <c r="N24" s="825"/>
      <c r="O24" s="825"/>
      <c r="P24" s="825"/>
      <c r="Q24" s="825"/>
      <c r="R24" s="825"/>
      <c r="S24" s="825"/>
      <c r="T24" s="825"/>
      <c r="U24" s="826"/>
      <c r="V24" s="161"/>
      <c r="W24" s="120"/>
      <c r="X24" s="979" t="str">
        <f>IF(AS1=1,"Released SupplierData Package (mandatory field):","Freigegebenes Subscriber Package (Pflichtfeld):")</f>
        <v>Released SupplierData Package (mandatory field):</v>
      </c>
      <c r="Y24" s="979"/>
      <c r="Z24" s="979"/>
      <c r="AA24" s="979"/>
      <c r="AB24" s="979"/>
      <c r="AC24" s="979"/>
      <c r="AD24" s="979"/>
      <c r="AE24" s="979"/>
      <c r="AF24" s="979"/>
      <c r="AG24" s="980"/>
      <c r="AH24" s="980"/>
      <c r="AI24" s="980"/>
      <c r="AJ24" s="980"/>
      <c r="AK24" s="264"/>
      <c r="AL24" s="264"/>
      <c r="AM24" s="264"/>
      <c r="AN24" s="264"/>
      <c r="AO24" s="264"/>
      <c r="AP24" s="264"/>
      <c r="AQ24" s="264"/>
      <c r="AR24" s="264"/>
      <c r="AS24" s="164"/>
    </row>
    <row r="25" spans="1:45" ht="13" customHeight="1" x14ac:dyDescent="0.25">
      <c r="A25" s="119"/>
      <c r="B25" s="438"/>
      <c r="C25" s="438"/>
      <c r="D25" s="438"/>
      <c r="E25" s="438"/>
      <c r="F25" s="438"/>
      <c r="G25" s="438"/>
      <c r="H25" s="438"/>
      <c r="I25" s="120"/>
      <c r="J25" s="120"/>
      <c r="K25" s="264"/>
      <c r="L25" s="264"/>
      <c r="M25" s="264"/>
      <c r="N25" s="264"/>
      <c r="O25" s="264"/>
      <c r="P25" s="264"/>
      <c r="Q25" s="264"/>
      <c r="R25" s="264"/>
      <c r="S25" s="264"/>
      <c r="T25" s="264"/>
      <c r="U25" s="264"/>
      <c r="V25" s="439"/>
      <c r="W25" s="120"/>
      <c r="X25" s="438"/>
      <c r="Y25" s="438"/>
      <c r="Z25" s="438"/>
      <c r="AA25" s="881"/>
      <c r="AB25" s="882"/>
      <c r="AC25" s="882"/>
      <c r="AD25" s="882"/>
      <c r="AE25" s="882"/>
      <c r="AF25" s="882"/>
      <c r="AG25" s="882"/>
      <c r="AH25" s="882"/>
      <c r="AI25" s="882"/>
      <c r="AJ25" s="882"/>
      <c r="AK25" s="882"/>
      <c r="AL25" s="882"/>
      <c r="AM25" s="882"/>
      <c r="AN25" s="882"/>
      <c r="AO25" s="882"/>
      <c r="AP25" s="882"/>
      <c r="AQ25" s="882"/>
      <c r="AR25" s="883"/>
      <c r="AS25" s="164"/>
    </row>
    <row r="26" spans="1:45" ht="5.25" customHeight="1" x14ac:dyDescent="0.25">
      <c r="A26" s="165"/>
      <c r="B26" s="166"/>
      <c r="C26" s="166"/>
      <c r="D26" s="166"/>
      <c r="E26" s="166"/>
      <c r="F26" s="166"/>
      <c r="G26" s="166"/>
      <c r="H26" s="166"/>
      <c r="I26" s="138"/>
      <c r="J26" s="138"/>
      <c r="K26" s="138"/>
      <c r="L26" s="167"/>
      <c r="M26" s="168"/>
      <c r="N26" s="168"/>
      <c r="O26" s="168"/>
      <c r="P26" s="168"/>
      <c r="Q26" s="168"/>
      <c r="R26" s="168"/>
      <c r="S26" s="168"/>
      <c r="T26" s="168"/>
      <c r="U26" s="168"/>
      <c r="V26" s="169"/>
      <c r="W26" s="138"/>
      <c r="X26" s="138"/>
      <c r="Y26" s="138"/>
      <c r="Z26" s="138"/>
      <c r="AA26" s="138"/>
      <c r="AB26" s="138"/>
      <c r="AC26" s="138"/>
      <c r="AD26" s="138"/>
      <c r="AE26" s="138"/>
      <c r="AF26" s="138"/>
      <c r="AG26" s="138"/>
      <c r="AH26" s="138"/>
      <c r="AI26" s="167"/>
      <c r="AJ26" s="167"/>
      <c r="AK26" s="167"/>
      <c r="AL26" s="167"/>
      <c r="AM26" s="167"/>
      <c r="AN26" s="167"/>
      <c r="AO26" s="167"/>
      <c r="AP26" s="167"/>
      <c r="AQ26" s="167"/>
      <c r="AR26" s="167"/>
      <c r="AS26" s="170"/>
    </row>
    <row r="27" spans="1:45" ht="13" customHeight="1" x14ac:dyDescent="0.25">
      <c r="A27" s="171"/>
      <c r="B27" s="172" t="str">
        <f>IF(AS1=1,"Delivery note number / date:","Lieferscheinnummer /-datum:")</f>
        <v>Delivery note number / date:</v>
      </c>
      <c r="C27" s="173"/>
      <c r="D27" s="173"/>
      <c r="E27" s="173"/>
      <c r="F27" s="173"/>
      <c r="G27" s="173"/>
      <c r="H27" s="173"/>
      <c r="I27" s="173"/>
      <c r="J27" s="173"/>
      <c r="K27" s="173"/>
      <c r="L27" s="867"/>
      <c r="M27" s="867"/>
      <c r="N27" s="867"/>
      <c r="O27" s="867"/>
      <c r="P27" s="867"/>
      <c r="Q27" s="867"/>
      <c r="R27" s="867"/>
      <c r="S27" s="867"/>
      <c r="T27" s="867"/>
      <c r="U27" s="867"/>
      <c r="V27" s="868"/>
      <c r="W27" s="174"/>
      <c r="X27" s="175"/>
      <c r="Y27" s="175"/>
      <c r="Z27" s="175"/>
      <c r="AA27" s="176"/>
      <c r="AB27" s="176"/>
      <c r="AC27" s="176"/>
      <c r="AD27" s="176"/>
      <c r="AE27" s="176"/>
      <c r="AF27" s="176"/>
      <c r="AG27" s="176"/>
      <c r="AH27" s="176"/>
      <c r="AI27" s="176"/>
      <c r="AJ27" s="176"/>
      <c r="AK27" s="176"/>
      <c r="AL27" s="869"/>
      <c r="AM27" s="869"/>
      <c r="AN27" s="869"/>
      <c r="AO27" s="869"/>
      <c r="AP27" s="869"/>
      <c r="AQ27" s="869"/>
      <c r="AR27" s="869"/>
      <c r="AS27" s="870"/>
    </row>
    <row r="28" spans="1:45" ht="5.25" customHeight="1" x14ac:dyDescent="0.25">
      <c r="A28" s="119"/>
      <c r="B28" s="156"/>
      <c r="C28" s="156"/>
      <c r="D28" s="156"/>
      <c r="E28" s="156"/>
      <c r="F28" s="156"/>
      <c r="G28" s="156"/>
      <c r="H28" s="156"/>
      <c r="I28" s="120"/>
      <c r="J28" s="120"/>
      <c r="K28" s="120"/>
      <c r="L28" s="157"/>
      <c r="M28" s="177"/>
      <c r="N28" s="177"/>
      <c r="O28" s="177"/>
      <c r="P28" s="177"/>
      <c r="Q28" s="177"/>
      <c r="R28" s="177"/>
      <c r="S28" s="177"/>
      <c r="T28" s="177"/>
      <c r="U28" s="177"/>
      <c r="V28" s="161"/>
      <c r="W28" s="120"/>
      <c r="X28" s="120"/>
      <c r="Y28" s="120"/>
      <c r="Z28" s="120"/>
      <c r="AA28" s="120"/>
      <c r="AB28" s="120"/>
      <c r="AC28" s="120"/>
      <c r="AD28" s="120"/>
      <c r="AE28" s="120"/>
      <c r="AF28" s="120"/>
      <c r="AG28" s="120"/>
      <c r="AH28" s="120"/>
      <c r="AI28" s="147"/>
      <c r="AJ28" s="147"/>
      <c r="AK28" s="147"/>
      <c r="AL28" s="178"/>
      <c r="AM28" s="178"/>
      <c r="AN28" s="178"/>
      <c r="AO28" s="178"/>
      <c r="AP28" s="178"/>
      <c r="AQ28" s="178"/>
      <c r="AR28" s="178"/>
      <c r="AS28" s="179"/>
    </row>
    <row r="29" spans="1:45" s="130" customFormat="1" ht="13" customHeight="1" x14ac:dyDescent="0.25">
      <c r="A29" s="119"/>
      <c r="B29" s="897" t="str">
        <f>IF(AS1=1,"Quantity delivered:","Liefermenge:")</f>
        <v>Quantity delivered:</v>
      </c>
      <c r="C29" s="897"/>
      <c r="D29" s="897"/>
      <c r="E29" s="897"/>
      <c r="F29" s="897"/>
      <c r="G29" s="897"/>
      <c r="H29" s="180"/>
      <c r="I29" s="180"/>
      <c r="J29" s="812" t="s">
        <v>284</v>
      </c>
      <c r="K29" s="813"/>
      <c r="L29" s="813"/>
      <c r="M29" s="813"/>
      <c r="N29" s="813"/>
      <c r="O29" s="813"/>
      <c r="P29" s="813"/>
      <c r="Q29" s="813"/>
      <c r="R29" s="813"/>
      <c r="S29" s="813"/>
      <c r="T29" s="813"/>
      <c r="U29" s="814"/>
      <c r="V29" s="181"/>
      <c r="W29" s="182"/>
      <c r="X29" s="120" t="str">
        <f>IF(AS1=1,"Delivery destination:","Abladestelle:")</f>
        <v>Delivery destination:</v>
      </c>
      <c r="Y29" s="120"/>
      <c r="Z29" s="120"/>
      <c r="AA29" s="120"/>
      <c r="AB29" s="120"/>
      <c r="AC29" s="180"/>
      <c r="AD29" s="812"/>
      <c r="AE29" s="813"/>
      <c r="AF29" s="813"/>
      <c r="AG29" s="813"/>
      <c r="AH29" s="813"/>
      <c r="AI29" s="813"/>
      <c r="AJ29" s="813"/>
      <c r="AK29" s="813"/>
      <c r="AL29" s="813"/>
      <c r="AM29" s="813"/>
      <c r="AN29" s="813"/>
      <c r="AO29" s="813"/>
      <c r="AP29" s="813"/>
      <c r="AQ29" s="813"/>
      <c r="AR29" s="814"/>
      <c r="AS29" s="183"/>
    </row>
    <row r="30" spans="1:45" ht="13" customHeight="1" x14ac:dyDescent="0.25">
      <c r="A30" s="119"/>
      <c r="B30" s="897" t="str">
        <f>IF(AS1=1,"Batch number:","Losnummer:")</f>
        <v>Batch number:</v>
      </c>
      <c r="C30" s="897"/>
      <c r="D30" s="897"/>
      <c r="E30" s="897"/>
      <c r="F30" s="897"/>
      <c r="G30" s="897"/>
      <c r="H30" s="180"/>
      <c r="I30" s="180"/>
      <c r="J30" s="812"/>
      <c r="K30" s="813"/>
      <c r="L30" s="813"/>
      <c r="M30" s="813"/>
      <c r="N30" s="813"/>
      <c r="O30" s="813"/>
      <c r="P30" s="813"/>
      <c r="Q30" s="813"/>
      <c r="R30" s="813"/>
      <c r="S30" s="813"/>
      <c r="T30" s="813"/>
      <c r="U30" s="814"/>
      <c r="V30" s="181"/>
      <c r="W30" s="182"/>
      <c r="X30" s="120"/>
      <c r="Y30" s="120"/>
      <c r="Z30" s="120"/>
      <c r="AA30" s="120"/>
      <c r="AB30" s="120"/>
      <c r="AC30" s="120"/>
      <c r="AD30" s="120"/>
      <c r="AE30" s="120"/>
      <c r="AF30" s="120"/>
      <c r="AG30" s="120"/>
      <c r="AH30" s="120"/>
      <c r="AI30" s="120"/>
      <c r="AJ30" s="120"/>
      <c r="AK30" s="120"/>
      <c r="AL30" s="120"/>
      <c r="AM30" s="120"/>
      <c r="AN30" s="120"/>
      <c r="AO30" s="120"/>
      <c r="AP30" s="120"/>
      <c r="AQ30" s="120"/>
      <c r="AR30" s="120"/>
      <c r="AS30" s="137"/>
    </row>
    <row r="31" spans="1:45" ht="6" customHeight="1" x14ac:dyDescent="0.25">
      <c r="A31" s="119"/>
      <c r="B31" s="156"/>
      <c r="C31" s="156"/>
      <c r="D31" s="156"/>
      <c r="E31" s="156"/>
      <c r="F31" s="156"/>
      <c r="G31" s="156"/>
      <c r="H31" s="184"/>
      <c r="I31" s="184"/>
      <c r="J31" s="184"/>
      <c r="K31" s="184"/>
      <c r="L31" s="184"/>
      <c r="M31" s="184"/>
      <c r="N31" s="184"/>
      <c r="O31" s="184"/>
      <c r="P31" s="184"/>
      <c r="Q31" s="184"/>
      <c r="R31" s="184"/>
      <c r="S31" s="184"/>
      <c r="T31" s="184"/>
      <c r="U31" s="184"/>
      <c r="V31" s="185"/>
      <c r="W31" s="186"/>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9"/>
    </row>
    <row r="32" spans="1:45" ht="24.5" customHeight="1" x14ac:dyDescent="0.25">
      <c r="A32" s="187"/>
      <c r="B32" s="792" t="str">
        <f>IF(AS1=1,"Restricted use of hazardous substances – in accordance with the current 
'BOMcheck List of restricted and declarable substances for electrical and mechanical products' =&gt; Link","Eingeschränkte Verwendung von schädlichen Substanzen – in Übereinstimmung mit der aktuellen 
'BOMcheck List of restricted and declarable substances for electrical and mechanical products' =&gt; Link")</f>
        <v>Restricted use of hazardous substances – in accordance with the current 
'BOMcheck List of restricted and declarable substances for electrical and mechanical products' =&gt; Link</v>
      </c>
      <c r="C32" s="792"/>
      <c r="D32" s="792"/>
      <c r="E32" s="792"/>
      <c r="F32" s="792"/>
      <c r="G32" s="792"/>
      <c r="H32" s="792"/>
      <c r="I32" s="792"/>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792"/>
      <c r="AL32" s="792"/>
      <c r="AM32" s="792"/>
      <c r="AN32" s="792"/>
      <c r="AO32" s="792"/>
      <c r="AP32" s="792"/>
      <c r="AQ32" s="792"/>
      <c r="AR32" s="792"/>
      <c r="AS32" s="189"/>
    </row>
    <row r="33" spans="1:45" ht="6" customHeight="1" x14ac:dyDescent="0.25">
      <c r="A33" s="145"/>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53"/>
    </row>
    <row r="34" spans="1:45" ht="13" customHeight="1" x14ac:dyDescent="0.25">
      <c r="A34" s="119"/>
      <c r="B34" s="120"/>
      <c r="C34" s="120" t="str">
        <f>IF(AS1=1,"Declaration available in BOMcheck.net","Deklaration in BOMcheck.net verfügbar")</f>
        <v>Declaration available in BOMcheck.net</v>
      </c>
      <c r="D34" s="120"/>
      <c r="E34" s="120"/>
      <c r="F34" s="120"/>
      <c r="G34" s="120"/>
      <c r="H34" s="120"/>
      <c r="I34" s="120"/>
      <c r="J34" s="120"/>
      <c r="K34" s="120"/>
      <c r="L34" s="120"/>
      <c r="M34" s="120"/>
      <c r="N34" s="120"/>
      <c r="O34" s="120"/>
      <c r="P34" s="120"/>
      <c r="Q34" s="120"/>
      <c r="R34" s="120"/>
      <c r="S34" s="120"/>
      <c r="T34" s="120"/>
      <c r="U34" s="120"/>
      <c r="V34" s="120"/>
      <c r="W34" s="120"/>
      <c r="X34" s="120"/>
      <c r="Y34" s="120" t="str">
        <f>IF(AS1=1,"Declaration not applicable (Explanation required)","Deklaration nicht anwendbar (Erklärung erforderlich)")</f>
        <v>Declaration not applicable (Explanation required)</v>
      </c>
      <c r="Z34" s="120"/>
      <c r="AA34" s="120"/>
      <c r="AB34" s="120"/>
      <c r="AC34" s="120"/>
      <c r="AD34" s="120"/>
      <c r="AE34" s="120"/>
      <c r="AF34" s="120"/>
      <c r="AG34" s="120"/>
      <c r="AH34" s="120"/>
      <c r="AI34" s="120"/>
      <c r="AJ34" s="120"/>
      <c r="AK34" s="120"/>
      <c r="AL34" s="120"/>
      <c r="AM34" s="120"/>
      <c r="AN34" s="120"/>
      <c r="AO34" s="120"/>
      <c r="AP34" s="120"/>
      <c r="AQ34" s="120"/>
      <c r="AR34" s="120"/>
      <c r="AS34" s="137"/>
    </row>
    <row r="35" spans="1:45" ht="13" customHeight="1" x14ac:dyDescent="0.25">
      <c r="A35" s="119"/>
      <c r="B35" s="120"/>
      <c r="C35" s="120" t="str">
        <f>IF(AS1=1,"Declaration available as IPC1752 A or B / IEC62474","Erklärung verfügbar als IPC1752 A oder B / IEC62474")</f>
        <v>Declaration available as IPC1752 A or B / IEC62474</v>
      </c>
      <c r="D35" s="120"/>
      <c r="E35" s="120"/>
      <c r="F35" s="120"/>
      <c r="G35" s="120"/>
      <c r="H35" s="120"/>
      <c r="I35" s="120"/>
      <c r="J35" s="120"/>
      <c r="K35" s="120"/>
      <c r="L35" s="120"/>
      <c r="M35" s="120"/>
      <c r="N35" s="120"/>
      <c r="O35" s="120"/>
      <c r="P35" s="120"/>
      <c r="Q35" s="120"/>
      <c r="R35" s="120"/>
      <c r="S35" s="120"/>
      <c r="T35" s="120"/>
      <c r="U35" s="120"/>
      <c r="V35" s="120"/>
      <c r="W35" s="120"/>
      <c r="X35" s="120"/>
      <c r="Y35" s="120" t="str">
        <f>IF(AS1=1,"Declaration of non-use available in written form (only in agreement with Siemens)","Erklärung der Nicht-Nutzung in schriftlicher Form verfügbar (nur in Übereinstimmung mit Siemens")</f>
        <v>Declaration of non-use available in written form (only in agreement with Siemens)</v>
      </c>
      <c r="Z35" s="120"/>
      <c r="AA35" s="120"/>
      <c r="AB35" s="120"/>
      <c r="AC35" s="120"/>
      <c r="AD35" s="120"/>
      <c r="AE35" s="120"/>
      <c r="AF35" s="120"/>
      <c r="AG35" s="120"/>
      <c r="AH35" s="120"/>
      <c r="AI35" s="120"/>
      <c r="AJ35" s="120"/>
      <c r="AK35" s="120"/>
      <c r="AL35" s="120"/>
      <c r="AM35" s="120"/>
      <c r="AN35" s="120"/>
      <c r="AO35" s="120"/>
      <c r="AP35" s="120"/>
      <c r="AQ35" s="120"/>
      <c r="AR35" s="120"/>
      <c r="AS35" s="137"/>
    </row>
    <row r="36" spans="1:45" ht="6.5" customHeight="1" x14ac:dyDescent="0.25">
      <c r="A36" s="165"/>
      <c r="B36" s="138"/>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8"/>
      <c r="AQ36" s="138"/>
      <c r="AR36" s="138"/>
      <c r="AS36" s="139"/>
    </row>
    <row r="37" spans="1:45" ht="13" customHeight="1" x14ac:dyDescent="0.25">
      <c r="A37" s="187"/>
      <c r="B37" s="828" t="str">
        <f>IF(AS1=1,"REQUESTED SUBMISSION LEVEL (check one)","GEFORDERTE BEMUSTERUNGSSTUFE (eines ankreuzen)")</f>
        <v>REQUESTED SUBMISSION LEVEL (check one)</v>
      </c>
      <c r="C37" s="828"/>
      <c r="D37" s="828"/>
      <c r="E37" s="828"/>
      <c r="F37" s="828"/>
      <c r="G37" s="828"/>
      <c r="H37" s="828"/>
      <c r="I37" s="828"/>
      <c r="J37" s="828"/>
      <c r="K37" s="828"/>
      <c r="L37" s="828"/>
      <c r="M37" s="828"/>
      <c r="N37" s="828"/>
      <c r="O37" s="828"/>
      <c r="P37" s="828"/>
      <c r="Q37" s="828"/>
      <c r="R37" s="828"/>
      <c r="S37" s="828"/>
      <c r="T37" s="828"/>
      <c r="U37" s="828"/>
      <c r="V37" s="828"/>
      <c r="W37" s="828"/>
      <c r="X37" s="828"/>
      <c r="Y37" s="828"/>
      <c r="Z37" s="828"/>
      <c r="AA37" s="828"/>
      <c r="AB37" s="828"/>
      <c r="AC37" s="828"/>
      <c r="AD37" s="828"/>
      <c r="AE37" s="828"/>
      <c r="AF37" s="828"/>
      <c r="AG37" s="828"/>
      <c r="AH37" s="828"/>
      <c r="AI37" s="828"/>
      <c r="AJ37" s="828"/>
      <c r="AK37" s="828"/>
      <c r="AL37" s="828"/>
      <c r="AM37" s="828"/>
      <c r="AN37" s="828"/>
      <c r="AO37" s="828"/>
      <c r="AP37" s="828"/>
      <c r="AQ37" s="828"/>
      <c r="AR37" s="828"/>
      <c r="AS37" s="896"/>
    </row>
    <row r="38" spans="1:45" ht="6" customHeight="1" x14ac:dyDescent="0.25">
      <c r="A38" s="190"/>
      <c r="B38" s="191"/>
      <c r="C38" s="191"/>
      <c r="D38" s="191"/>
      <c r="E38" s="191"/>
      <c r="F38" s="191"/>
      <c r="G38" s="191"/>
      <c r="H38" s="191"/>
      <c r="I38" s="191"/>
      <c r="J38" s="191"/>
      <c r="K38" s="191"/>
      <c r="L38" s="191"/>
      <c r="M38" s="191"/>
      <c r="N38" s="191"/>
      <c r="O38" s="191"/>
      <c r="P38" s="191"/>
      <c r="Q38" s="191"/>
      <c r="R38" s="191"/>
      <c r="S38" s="191"/>
      <c r="T38" s="191"/>
      <c r="U38" s="191"/>
      <c r="V38" s="191"/>
      <c r="W38" s="191"/>
      <c r="X38" s="191"/>
      <c r="Y38" s="191"/>
      <c r="Z38" s="191"/>
      <c r="AA38" s="191"/>
      <c r="AB38" s="191"/>
      <c r="AC38" s="191"/>
      <c r="AD38" s="191"/>
      <c r="AE38" s="191"/>
      <c r="AF38" s="191"/>
      <c r="AG38" s="191"/>
      <c r="AH38" s="191"/>
      <c r="AI38" s="191"/>
      <c r="AJ38" s="191"/>
      <c r="AK38" s="191"/>
      <c r="AL38" s="191"/>
      <c r="AM38" s="191"/>
      <c r="AN38" s="191"/>
      <c r="AO38" s="191"/>
      <c r="AP38" s="191"/>
      <c r="AQ38" s="191"/>
      <c r="AR38" s="191"/>
      <c r="AS38" s="192"/>
    </row>
    <row r="39" spans="1:45" ht="13" customHeight="1" x14ac:dyDescent="0.25">
      <c r="A39" s="193"/>
      <c r="B39" s="194"/>
      <c r="C39" s="827" t="str">
        <f>IF(AS1=1,"Level 1 - Part Submission Warrant (PSW) and Appearance Approval Report (if applicable) only submitted to Siemens","Stufe 1 - Nur das Part Submission Warrant (PSW) und Appearance Approval Report (falls zutreffend) an Siemens übermittelt")</f>
        <v>Level 1 - Part Submission Warrant (PSW) and Appearance Approval Report (if applicable) only submitted to Siemens</v>
      </c>
      <c r="D39" s="827"/>
      <c r="E39" s="827"/>
      <c r="F39" s="827"/>
      <c r="G39" s="827"/>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195"/>
    </row>
    <row r="40" spans="1:45" ht="13" customHeight="1" x14ac:dyDescent="0.25">
      <c r="A40" s="193"/>
      <c r="B40" s="194"/>
      <c r="C40" s="827" t="str">
        <f>IF(AS1=1,"Level 2 - Part Submission Warrant (PSW) with product samples and limited supporting data submitted to Siemens","Stufe 2 - Part Submission Warrant (PSW) mit Musterteilen und eingeschränkten unterstützende Daten an Siemens übermittelt")</f>
        <v>Level 2 - Part Submission Warrant (PSW) with product samples and limited supporting data submitted to Siemens</v>
      </c>
      <c r="D40" s="827"/>
      <c r="E40" s="827"/>
      <c r="F40" s="827"/>
      <c r="G40" s="827"/>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195"/>
    </row>
    <row r="41" spans="1:45" ht="13" customHeight="1" x14ac:dyDescent="0.25">
      <c r="A41" s="193"/>
      <c r="B41" s="194"/>
      <c r="C41" s="827" t="str">
        <f>IF(AS1=1,"Level 3 - Part Submission Warrant (PSW) product samples and complete supporting data submitted to Siemens","Stufe 3 - Part Submission Warrant (PSW) mit Musterteilen und kompletten unterstützende Daten an Siemens übermittelt")</f>
        <v>Level 3 - Part Submission Warrant (PSW) product samples and complete supporting data submitted to Siemens</v>
      </c>
      <c r="D41" s="827"/>
      <c r="E41" s="827"/>
      <c r="F41" s="827"/>
      <c r="G41" s="827"/>
      <c r="H41" s="827"/>
      <c r="I41" s="827"/>
      <c r="J41" s="827"/>
      <c r="K41" s="827"/>
      <c r="L41" s="827"/>
      <c r="M41" s="827"/>
      <c r="N41" s="827"/>
      <c r="O41" s="827"/>
      <c r="P41" s="827"/>
      <c r="Q41" s="827"/>
      <c r="R41" s="827"/>
      <c r="S41" s="827"/>
      <c r="T41" s="827"/>
      <c r="U41" s="827"/>
      <c r="V41" s="827"/>
      <c r="W41" s="827"/>
      <c r="X41" s="827"/>
      <c r="Y41" s="827"/>
      <c r="Z41" s="827"/>
      <c r="AA41" s="827"/>
      <c r="AB41" s="827"/>
      <c r="AC41" s="827"/>
      <c r="AD41" s="827"/>
      <c r="AE41" s="827"/>
      <c r="AF41" s="827"/>
      <c r="AG41" s="827"/>
      <c r="AH41" s="827"/>
      <c r="AI41" s="827"/>
      <c r="AJ41" s="827"/>
      <c r="AK41" s="827"/>
      <c r="AL41" s="827"/>
      <c r="AM41" s="827"/>
      <c r="AN41" s="827"/>
      <c r="AO41" s="827"/>
      <c r="AP41" s="827"/>
      <c r="AQ41" s="827"/>
      <c r="AR41" s="827"/>
      <c r="AS41" s="195"/>
    </row>
    <row r="42" spans="1:45" ht="13" customHeight="1" x14ac:dyDescent="0.25">
      <c r="A42" s="193"/>
      <c r="B42" s="196"/>
      <c r="C42" s="827" t="str">
        <f>IF(AS1=1,"LeveI 4 - Part Submission Warrant (PSW) and other requirements as defined by Siemens","Stufe 4 - Part Submission Warrant (PSW) und andere Siemens spezifische Anforderungen übermittelt")</f>
        <v>LeveI 4 - Part Submission Warrant (PSW) and other requirements as defined by Siemens</v>
      </c>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827"/>
      <c r="AM42" s="827"/>
      <c r="AN42" s="827"/>
      <c r="AO42" s="827"/>
      <c r="AP42" s="827"/>
      <c r="AQ42" s="827"/>
      <c r="AR42" s="827"/>
      <c r="AS42" s="195"/>
    </row>
    <row r="43" spans="1:45" ht="13" customHeight="1" x14ac:dyDescent="0.25">
      <c r="A43" s="193"/>
      <c r="B43" s="196"/>
      <c r="C43" s="827" t="str">
        <f>IF(AS1=1,"Level 5 - Part Submission Warrant (PSW) and complete supporting data reviewed at supplier's manufacturing location","Stufe 5 - Part Submission Warrant (PSW) und komplette unterstützende Daten beim Lieferanten zur Einsicht bereitgestellt")</f>
        <v>Level 5 - Part Submission Warrant (PSW) and complete supporting data reviewed at supplier's manufacturing location</v>
      </c>
      <c r="D43" s="827"/>
      <c r="E43" s="827"/>
      <c r="F43" s="827"/>
      <c r="G43" s="827"/>
      <c r="H43" s="827"/>
      <c r="I43" s="827"/>
      <c r="J43" s="827"/>
      <c r="K43" s="827"/>
      <c r="L43" s="827"/>
      <c r="M43" s="827"/>
      <c r="N43" s="827"/>
      <c r="O43" s="827"/>
      <c r="P43" s="827"/>
      <c r="Q43" s="827"/>
      <c r="R43" s="827"/>
      <c r="S43" s="827"/>
      <c r="T43" s="827"/>
      <c r="U43" s="827"/>
      <c r="V43" s="827"/>
      <c r="W43" s="827"/>
      <c r="X43" s="827"/>
      <c r="Y43" s="827"/>
      <c r="Z43" s="827"/>
      <c r="AA43" s="827"/>
      <c r="AB43" s="827"/>
      <c r="AC43" s="827"/>
      <c r="AD43" s="827"/>
      <c r="AE43" s="827"/>
      <c r="AF43" s="827"/>
      <c r="AG43" s="827"/>
      <c r="AH43" s="827"/>
      <c r="AI43" s="827"/>
      <c r="AJ43" s="827"/>
      <c r="AK43" s="827"/>
      <c r="AL43" s="827"/>
      <c r="AM43" s="827"/>
      <c r="AN43" s="827"/>
      <c r="AO43" s="827"/>
      <c r="AP43" s="827"/>
      <c r="AQ43" s="827"/>
      <c r="AR43" s="827"/>
      <c r="AS43" s="195"/>
    </row>
    <row r="44" spans="1:45" ht="6.75" customHeight="1" x14ac:dyDescent="0.25">
      <c r="A44" s="197"/>
      <c r="B44" s="198"/>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9"/>
    </row>
    <row r="45" spans="1:45" ht="13" customHeight="1" x14ac:dyDescent="0.25">
      <c r="A45" s="187"/>
      <c r="B45" s="828" t="str">
        <f>IF(AS1=1,"SUBMISSION RESULTS","VORLAGERESULTAT")</f>
        <v>SUBMISSION RESULTS</v>
      </c>
      <c r="C45" s="828"/>
      <c r="D45" s="828"/>
      <c r="E45" s="828"/>
      <c r="F45" s="828"/>
      <c r="G45" s="828"/>
      <c r="H45" s="828"/>
      <c r="I45" s="828"/>
      <c r="J45" s="188"/>
      <c r="K45" s="188"/>
      <c r="L45" s="188"/>
      <c r="M45" s="188"/>
      <c r="N45" s="188"/>
      <c r="O45" s="188"/>
      <c r="P45" s="188"/>
      <c r="Q45" s="188"/>
      <c r="R45" s="188"/>
      <c r="S45" s="188"/>
      <c r="T45" s="188"/>
      <c r="U45" s="188"/>
      <c r="V45" s="188"/>
      <c r="W45" s="188"/>
      <c r="X45" s="188"/>
      <c r="Y45" s="188"/>
      <c r="Z45" s="188"/>
      <c r="AA45" s="188"/>
      <c r="AB45" s="188"/>
      <c r="AC45" s="188"/>
      <c r="AD45" s="188"/>
      <c r="AE45" s="188"/>
      <c r="AF45" s="188"/>
      <c r="AG45" s="188"/>
      <c r="AH45" s="188"/>
      <c r="AI45" s="188"/>
      <c r="AJ45" s="188"/>
      <c r="AK45" s="188"/>
      <c r="AL45" s="188"/>
      <c r="AM45" s="188"/>
      <c r="AN45" s="188"/>
      <c r="AO45" s="188"/>
      <c r="AP45" s="188"/>
      <c r="AQ45" s="176"/>
      <c r="AR45" s="176"/>
      <c r="AS45" s="189"/>
    </row>
    <row r="46" spans="1:45" ht="6" customHeight="1" x14ac:dyDescent="0.25">
      <c r="A46" s="190"/>
      <c r="B46" s="191"/>
      <c r="C46" s="191"/>
      <c r="D46" s="191"/>
      <c r="E46" s="191"/>
      <c r="F46" s="191"/>
      <c r="G46" s="191"/>
      <c r="H46" s="191"/>
      <c r="I46" s="191"/>
      <c r="J46" s="191"/>
      <c r="K46" s="191"/>
      <c r="L46" s="191"/>
      <c r="M46" s="191"/>
      <c r="N46" s="191"/>
      <c r="O46" s="191"/>
      <c r="P46" s="191"/>
      <c r="Q46" s="191"/>
      <c r="R46" s="191"/>
      <c r="S46" s="191"/>
      <c r="T46" s="191"/>
      <c r="U46" s="191"/>
      <c r="V46" s="191"/>
      <c r="W46" s="191"/>
      <c r="X46" s="191"/>
      <c r="Y46" s="191"/>
      <c r="Z46" s="191"/>
      <c r="AA46" s="191"/>
      <c r="AB46" s="191"/>
      <c r="AC46" s="191"/>
      <c r="AD46" s="191"/>
      <c r="AE46" s="191"/>
      <c r="AF46" s="191"/>
      <c r="AG46" s="191"/>
      <c r="AH46" s="191"/>
      <c r="AI46" s="191"/>
      <c r="AJ46" s="191"/>
      <c r="AK46" s="191"/>
      <c r="AL46" s="191"/>
      <c r="AM46" s="191"/>
      <c r="AN46" s="191"/>
      <c r="AO46" s="191"/>
      <c r="AP46" s="191"/>
      <c r="AQ46" s="191"/>
      <c r="AR46" s="191"/>
      <c r="AS46" s="192"/>
    </row>
    <row r="47" spans="1:45" ht="13" customHeight="1" x14ac:dyDescent="0.25">
      <c r="A47" s="193"/>
      <c r="B47" s="827" t="str">
        <f>IF(AS1=1,"The results for:","Die Resultate für:")</f>
        <v>The results for:</v>
      </c>
      <c r="C47" s="827"/>
      <c r="D47" s="827"/>
      <c r="E47" s="827"/>
      <c r="F47" s="827"/>
      <c r="G47" s="827"/>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195"/>
    </row>
    <row r="48" spans="1:45" ht="13" customHeight="1" x14ac:dyDescent="0.25">
      <c r="A48" s="193"/>
      <c r="B48" s="194" t="s">
        <v>178</v>
      </c>
      <c r="C48" s="827" t="str">
        <f>IF(AS1=1,"dimensional measurements","dimensionale Messungen")</f>
        <v>dimensional measurements</v>
      </c>
      <c r="D48" s="827"/>
      <c r="E48" s="827"/>
      <c r="F48" s="827"/>
      <c r="G48" s="827"/>
      <c r="H48" s="827"/>
      <c r="I48" s="827"/>
      <c r="J48" s="827"/>
      <c r="K48" s="827"/>
      <c r="L48" s="194"/>
      <c r="M48" s="827" t="str">
        <f>IF(AS1=1,"appearance criteria","Erscheinungsmerkmale")</f>
        <v>appearance criteria</v>
      </c>
      <c r="N48" s="827"/>
      <c r="O48" s="827"/>
      <c r="P48" s="827"/>
      <c r="Q48" s="827"/>
      <c r="R48" s="827"/>
      <c r="S48" s="827"/>
      <c r="T48" s="827"/>
      <c r="U48" s="194" t="str">
        <f>IF(AS1=1,"These results meet all drawing and specification requirements","Diese Ergebnisse erfüllen alle Anforderungen an die Zeichnungen und Spezifikationen ")</f>
        <v>These results meet all drawing and specification requirements</v>
      </c>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5"/>
    </row>
    <row r="49" spans="1:45" ht="13" customHeight="1" x14ac:dyDescent="0.25">
      <c r="A49" s="193"/>
      <c r="B49" s="194" t="s">
        <v>178</v>
      </c>
      <c r="C49" s="827" t="str">
        <f>IF(AS1=1,"material and functional tests","Material und funktionale Tests")</f>
        <v>material and functional tests</v>
      </c>
      <c r="D49" s="827"/>
      <c r="E49" s="827"/>
      <c r="F49" s="827"/>
      <c r="G49" s="827"/>
      <c r="H49" s="827"/>
      <c r="I49" s="827"/>
      <c r="J49" s="827"/>
      <c r="K49" s="827"/>
      <c r="L49" s="194"/>
      <c r="M49" s="827" t="str">
        <f>IF(AS1=1,"statistical process package","Statistik Prozess Paket")</f>
        <v>statistical process package</v>
      </c>
      <c r="N49" s="827"/>
      <c r="O49" s="827"/>
      <c r="P49" s="827"/>
      <c r="Q49" s="827"/>
      <c r="R49" s="827"/>
      <c r="S49" s="827"/>
      <c r="T49" s="827"/>
      <c r="U49" s="194"/>
      <c r="V49" s="827" t="str">
        <f>IF(AS1=1,"Yes","Ja")</f>
        <v>Yes</v>
      </c>
      <c r="W49" s="827"/>
      <c r="X49" s="194"/>
      <c r="Y49" s="194" t="str">
        <f>IF(AS1=1,"No (If 'No' - Explanation Required):","Nein (Falls 'Nein', Erklärung erforderlich):")</f>
        <v>No (If 'No' - Explanation Required):</v>
      </c>
      <c r="Z49" s="194"/>
      <c r="AA49" s="194"/>
      <c r="AB49" s="194"/>
      <c r="AC49" s="194"/>
      <c r="AD49" s="194"/>
      <c r="AE49" s="194"/>
      <c r="AF49" s="194"/>
      <c r="AG49" s="194"/>
      <c r="AH49" s="194"/>
      <c r="AI49" s="829"/>
      <c r="AJ49" s="830"/>
      <c r="AK49" s="830"/>
      <c r="AL49" s="830"/>
      <c r="AM49" s="830"/>
      <c r="AN49" s="830"/>
      <c r="AO49" s="830"/>
      <c r="AP49" s="830"/>
      <c r="AQ49" s="830"/>
      <c r="AR49" s="831"/>
      <c r="AS49" s="195"/>
    </row>
    <row r="50" spans="1:45" ht="6.75" customHeight="1" x14ac:dyDescent="0.25">
      <c r="A50" s="193"/>
      <c r="B50" s="196"/>
      <c r="C50" s="196"/>
      <c r="D50" s="196"/>
      <c r="E50" s="196"/>
      <c r="F50" s="196"/>
      <c r="G50" s="196"/>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832"/>
      <c r="AJ50" s="833"/>
      <c r="AK50" s="833"/>
      <c r="AL50" s="833"/>
      <c r="AM50" s="833"/>
      <c r="AN50" s="833"/>
      <c r="AO50" s="833"/>
      <c r="AP50" s="833"/>
      <c r="AQ50" s="833"/>
      <c r="AR50" s="834"/>
      <c r="AS50" s="195"/>
    </row>
    <row r="51" spans="1:45" ht="13" customHeight="1" x14ac:dyDescent="0.25">
      <c r="A51" s="193"/>
      <c r="B51" s="194" t="str">
        <f>IF(AS1=1,"Mold / Cavity / Production Process:","Form / Kavität / Produktions Prozess:")</f>
        <v>Mold / Cavity / Production Process:</v>
      </c>
      <c r="C51" s="194"/>
      <c r="D51" s="194"/>
      <c r="E51" s="194"/>
      <c r="F51" s="196"/>
      <c r="G51" s="196"/>
      <c r="H51" s="196"/>
      <c r="I51" s="196"/>
      <c r="J51" s="196"/>
      <c r="K51" s="881"/>
      <c r="L51" s="882"/>
      <c r="M51" s="882"/>
      <c r="N51" s="882"/>
      <c r="O51" s="882"/>
      <c r="P51" s="882"/>
      <c r="Q51" s="882"/>
      <c r="R51" s="882"/>
      <c r="S51" s="882"/>
      <c r="T51" s="883"/>
      <c r="U51" s="200"/>
      <c r="V51" s="200"/>
      <c r="W51" s="200"/>
      <c r="X51" s="200"/>
      <c r="Y51" s="196"/>
      <c r="Z51" s="196"/>
      <c r="AA51" s="196"/>
      <c r="AB51" s="196"/>
      <c r="AC51" s="196"/>
      <c r="AD51" s="196"/>
      <c r="AE51" s="196"/>
      <c r="AF51" s="196"/>
      <c r="AG51" s="196"/>
      <c r="AH51" s="196"/>
      <c r="AI51" s="835"/>
      <c r="AJ51" s="836"/>
      <c r="AK51" s="836"/>
      <c r="AL51" s="836"/>
      <c r="AM51" s="836"/>
      <c r="AN51" s="836"/>
      <c r="AO51" s="836"/>
      <c r="AP51" s="836"/>
      <c r="AQ51" s="836"/>
      <c r="AR51" s="837"/>
      <c r="AS51" s="195"/>
    </row>
    <row r="52" spans="1:45" ht="6.75" customHeight="1" x14ac:dyDescent="0.25">
      <c r="A52" s="197"/>
      <c r="B52" s="198"/>
      <c r="C52" s="198"/>
      <c r="D52" s="198"/>
      <c r="E52" s="198"/>
      <c r="F52" s="198"/>
      <c r="G52" s="198"/>
      <c r="H52" s="198"/>
      <c r="I52" s="198"/>
      <c r="J52" s="198"/>
      <c r="K52" s="198"/>
      <c r="L52" s="198"/>
      <c r="M52" s="198"/>
      <c r="N52" s="198"/>
      <c r="O52" s="198"/>
      <c r="P52" s="198"/>
      <c r="Q52" s="198"/>
      <c r="R52" s="198"/>
      <c r="S52" s="198"/>
      <c r="T52" s="198"/>
      <c r="U52" s="198"/>
      <c r="V52" s="198"/>
      <c r="W52" s="198"/>
      <c r="X52" s="198"/>
      <c r="Y52" s="198"/>
      <c r="Z52" s="198"/>
      <c r="AA52" s="198"/>
      <c r="AB52" s="198"/>
      <c r="AC52" s="198"/>
      <c r="AD52" s="198"/>
      <c r="AE52" s="198"/>
      <c r="AF52" s="198"/>
      <c r="AG52" s="198"/>
      <c r="AH52" s="198"/>
      <c r="AI52" s="198"/>
      <c r="AJ52" s="198"/>
      <c r="AK52" s="198"/>
      <c r="AL52" s="198"/>
      <c r="AM52" s="198"/>
      <c r="AN52" s="198"/>
      <c r="AO52" s="198"/>
      <c r="AP52" s="198"/>
      <c r="AQ52" s="198"/>
      <c r="AR52" s="198"/>
      <c r="AS52" s="199"/>
    </row>
    <row r="53" spans="1:45" ht="13" customHeight="1" x14ac:dyDescent="0.25">
      <c r="A53" s="187"/>
      <c r="B53" s="828" t="str">
        <f>IF(AS1=1,"Supplier confirmation","Bestätigung Lieferant")</f>
        <v>Supplier confirmation</v>
      </c>
      <c r="C53" s="828"/>
      <c r="D53" s="828"/>
      <c r="E53" s="828"/>
      <c r="F53" s="828"/>
      <c r="G53" s="828"/>
      <c r="H53" s="828"/>
      <c r="I53" s="82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188"/>
      <c r="AL53" s="188"/>
      <c r="AM53" s="188"/>
      <c r="AN53" s="188"/>
      <c r="AO53" s="188"/>
      <c r="AP53" s="188"/>
      <c r="AQ53" s="176"/>
      <c r="AR53" s="176"/>
      <c r="AS53" s="189"/>
    </row>
    <row r="54" spans="1:45" ht="6" customHeight="1" x14ac:dyDescent="0.25">
      <c r="A54" s="145"/>
      <c r="B54" s="147"/>
      <c r="C54" s="147"/>
      <c r="D54" s="147"/>
      <c r="E54" s="147"/>
      <c r="F54" s="147"/>
      <c r="G54" s="147"/>
      <c r="H54" s="147"/>
      <c r="I54" s="147"/>
      <c r="J54" s="147"/>
      <c r="K54" s="147"/>
      <c r="L54" s="147"/>
      <c r="M54" s="147"/>
      <c r="N54" s="147"/>
      <c r="O54" s="147"/>
      <c r="P54" s="147"/>
      <c r="Q54" s="147"/>
      <c r="R54" s="147"/>
      <c r="S54" s="147"/>
      <c r="T54" s="147"/>
      <c r="U54" s="147"/>
      <c r="V54" s="201"/>
      <c r="W54" s="202"/>
      <c r="X54" s="147"/>
      <c r="Y54" s="147"/>
      <c r="Z54" s="147"/>
      <c r="AA54" s="147"/>
      <c r="AB54" s="147"/>
      <c r="AC54" s="147"/>
      <c r="AD54" s="147"/>
      <c r="AE54" s="147"/>
      <c r="AF54" s="147"/>
      <c r="AG54" s="147"/>
      <c r="AH54" s="147"/>
      <c r="AI54" s="147"/>
      <c r="AJ54" s="147"/>
      <c r="AK54" s="147"/>
      <c r="AL54" s="147"/>
      <c r="AM54" s="147"/>
      <c r="AN54" s="147"/>
      <c r="AO54" s="147"/>
      <c r="AP54" s="147"/>
      <c r="AQ54" s="147"/>
      <c r="AR54" s="147"/>
      <c r="AS54" s="153"/>
    </row>
    <row r="55" spans="1:45" ht="13" customHeight="1" x14ac:dyDescent="0.25">
      <c r="A55" s="119"/>
      <c r="B55" s="156" t="str">
        <f>IF(AS1=1,"Name:","Name:")</f>
        <v>Name:</v>
      </c>
      <c r="C55" s="156"/>
      <c r="D55" s="156"/>
      <c r="E55" s="156"/>
      <c r="F55" s="824"/>
      <c r="G55" s="825"/>
      <c r="H55" s="825"/>
      <c r="I55" s="825"/>
      <c r="J55" s="825"/>
      <c r="K55" s="825"/>
      <c r="L55" s="825"/>
      <c r="M55" s="825"/>
      <c r="N55" s="825"/>
      <c r="O55" s="825"/>
      <c r="P55" s="825"/>
      <c r="Q55" s="825"/>
      <c r="R55" s="825"/>
      <c r="S55" s="825"/>
      <c r="T55" s="825"/>
      <c r="U55" s="826"/>
      <c r="V55" s="181"/>
      <c r="W55" s="182"/>
      <c r="X55" s="838" t="str">
        <f>IF(AS1=1,"Comment:","Bemerkung:")</f>
        <v>Comment:</v>
      </c>
      <c r="Y55" s="838"/>
      <c r="Z55" s="838"/>
      <c r="AA55" s="838"/>
      <c r="AB55" s="838"/>
      <c r="AC55" s="838"/>
      <c r="AD55" s="838"/>
      <c r="AE55" s="838"/>
      <c r="AF55" s="895"/>
      <c r="AG55" s="895"/>
      <c r="AH55" s="895"/>
      <c r="AI55" s="895"/>
      <c r="AJ55" s="895"/>
      <c r="AK55" s="895"/>
      <c r="AL55" s="895"/>
      <c r="AM55" s="895"/>
      <c r="AN55" s="895"/>
      <c r="AO55" s="895"/>
      <c r="AP55" s="895"/>
      <c r="AQ55" s="895"/>
      <c r="AR55" s="895"/>
      <c r="AS55" s="137"/>
    </row>
    <row r="56" spans="1:45" ht="13" customHeight="1" x14ac:dyDescent="0.25">
      <c r="A56" s="119"/>
      <c r="B56" s="156" t="str">
        <f>IF(AS1=1,"Department:","Abteilung:")</f>
        <v>Department:</v>
      </c>
      <c r="C56" s="156"/>
      <c r="D56" s="156"/>
      <c r="E56" s="156"/>
      <c r="F56" s="824"/>
      <c r="G56" s="825"/>
      <c r="H56" s="825"/>
      <c r="I56" s="825"/>
      <c r="J56" s="825"/>
      <c r="K56" s="825"/>
      <c r="L56" s="825"/>
      <c r="M56" s="825"/>
      <c r="N56" s="825"/>
      <c r="O56" s="825"/>
      <c r="P56" s="825"/>
      <c r="Q56" s="825"/>
      <c r="R56" s="825"/>
      <c r="S56" s="825"/>
      <c r="T56" s="825"/>
      <c r="U56" s="826"/>
      <c r="V56" s="181"/>
      <c r="W56" s="182"/>
      <c r="X56" s="815"/>
      <c r="Y56" s="816"/>
      <c r="Z56" s="816"/>
      <c r="AA56" s="816"/>
      <c r="AB56" s="816"/>
      <c r="AC56" s="816"/>
      <c r="AD56" s="816"/>
      <c r="AE56" s="816"/>
      <c r="AF56" s="816"/>
      <c r="AG56" s="816"/>
      <c r="AH56" s="816"/>
      <c r="AI56" s="816"/>
      <c r="AJ56" s="816"/>
      <c r="AK56" s="816"/>
      <c r="AL56" s="816"/>
      <c r="AM56" s="816"/>
      <c r="AN56" s="816"/>
      <c r="AO56" s="816"/>
      <c r="AP56" s="816"/>
      <c r="AQ56" s="816"/>
      <c r="AR56" s="817"/>
      <c r="AS56" s="137"/>
    </row>
    <row r="57" spans="1:45" ht="13" customHeight="1" x14ac:dyDescent="0.25">
      <c r="A57" s="119"/>
      <c r="B57" s="156" t="str">
        <f>IF(AS1=1,"Phone/E-Mail:","Telefon/e-Mail:")</f>
        <v>Phone/E-Mail:</v>
      </c>
      <c r="C57" s="156"/>
      <c r="D57" s="156"/>
      <c r="E57" s="156"/>
      <c r="F57" s="824"/>
      <c r="G57" s="825"/>
      <c r="H57" s="825"/>
      <c r="I57" s="825"/>
      <c r="J57" s="825"/>
      <c r="K57" s="825"/>
      <c r="L57" s="825"/>
      <c r="M57" s="825"/>
      <c r="N57" s="825"/>
      <c r="O57" s="825"/>
      <c r="P57" s="825"/>
      <c r="Q57" s="825"/>
      <c r="R57" s="825"/>
      <c r="S57" s="825"/>
      <c r="T57" s="825"/>
      <c r="U57" s="826"/>
      <c r="V57" s="181"/>
      <c r="W57" s="182"/>
      <c r="X57" s="818"/>
      <c r="Y57" s="819"/>
      <c r="Z57" s="819"/>
      <c r="AA57" s="819"/>
      <c r="AB57" s="819"/>
      <c r="AC57" s="819"/>
      <c r="AD57" s="819"/>
      <c r="AE57" s="819"/>
      <c r="AF57" s="819"/>
      <c r="AG57" s="819"/>
      <c r="AH57" s="819"/>
      <c r="AI57" s="819"/>
      <c r="AJ57" s="819"/>
      <c r="AK57" s="819"/>
      <c r="AL57" s="819"/>
      <c r="AM57" s="819"/>
      <c r="AN57" s="819"/>
      <c r="AO57" s="819"/>
      <c r="AP57" s="819"/>
      <c r="AQ57" s="819"/>
      <c r="AR57" s="820"/>
      <c r="AS57" s="137"/>
    </row>
    <row r="58" spans="1:45" x14ac:dyDescent="0.25">
      <c r="A58" s="119"/>
      <c r="B58" s="156" t="str">
        <f>IF(AS1=1,"Date:","Datum:")</f>
        <v>Date:</v>
      </c>
      <c r="C58" s="156"/>
      <c r="D58" s="156"/>
      <c r="E58" s="156"/>
      <c r="F58" s="899" t="s">
        <v>10</v>
      </c>
      <c r="G58" s="900"/>
      <c r="H58" s="900"/>
      <c r="I58" s="901"/>
      <c r="J58" s="156" t="str">
        <f>IF(AS1=1,"Signature:","Unterschrift:")</f>
        <v>Signature:</v>
      </c>
      <c r="K58" s="156"/>
      <c r="L58" s="156"/>
      <c r="M58" s="824"/>
      <c r="N58" s="825"/>
      <c r="O58" s="825"/>
      <c r="P58" s="825"/>
      <c r="Q58" s="825"/>
      <c r="R58" s="825"/>
      <c r="S58" s="825"/>
      <c r="T58" s="825"/>
      <c r="U58" s="826"/>
      <c r="V58" s="181"/>
      <c r="W58" s="182"/>
      <c r="X58" s="821"/>
      <c r="Y58" s="822"/>
      <c r="Z58" s="822"/>
      <c r="AA58" s="822"/>
      <c r="AB58" s="822"/>
      <c r="AC58" s="822"/>
      <c r="AD58" s="822"/>
      <c r="AE58" s="822"/>
      <c r="AF58" s="822"/>
      <c r="AG58" s="822"/>
      <c r="AH58" s="822"/>
      <c r="AI58" s="822"/>
      <c r="AJ58" s="822"/>
      <c r="AK58" s="822"/>
      <c r="AL58" s="822"/>
      <c r="AM58" s="822"/>
      <c r="AN58" s="822"/>
      <c r="AO58" s="822"/>
      <c r="AP58" s="822"/>
      <c r="AQ58" s="822"/>
      <c r="AR58" s="823"/>
      <c r="AS58" s="137"/>
    </row>
    <row r="59" spans="1:45" ht="6" customHeight="1" x14ac:dyDescent="0.25">
      <c r="A59" s="165"/>
      <c r="B59" s="138"/>
      <c r="C59" s="138"/>
      <c r="D59" s="138"/>
      <c r="E59" s="138"/>
      <c r="F59" s="138"/>
      <c r="G59" s="138"/>
      <c r="H59" s="138"/>
      <c r="I59" s="138"/>
      <c r="J59" s="138"/>
      <c r="K59" s="138"/>
      <c r="L59" s="138"/>
      <c r="M59" s="138"/>
      <c r="N59" s="138"/>
      <c r="O59" s="138"/>
      <c r="P59" s="138"/>
      <c r="Q59" s="138"/>
      <c r="R59" s="138"/>
      <c r="S59" s="138"/>
      <c r="T59" s="138"/>
      <c r="U59" s="138"/>
      <c r="V59" s="185"/>
      <c r="W59" s="186"/>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9"/>
    </row>
    <row r="60" spans="1:45" ht="7.5" customHeight="1" x14ac:dyDescent="0.25">
      <c r="A60" s="203"/>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5"/>
    </row>
    <row r="61" spans="1:45" s="130" customFormat="1" ht="6" customHeight="1" x14ac:dyDescent="0.25">
      <c r="A61" s="206"/>
      <c r="B61" s="207"/>
      <c r="C61" s="207"/>
      <c r="D61" s="207"/>
      <c r="E61" s="207"/>
      <c r="F61" s="207"/>
      <c r="G61" s="207"/>
      <c r="H61" s="207"/>
      <c r="I61" s="207"/>
      <c r="J61" s="207"/>
      <c r="K61" s="207"/>
      <c r="L61" s="207"/>
      <c r="M61" s="207"/>
      <c r="N61" s="207"/>
      <c r="O61" s="207"/>
      <c r="P61" s="207"/>
      <c r="Q61" s="207"/>
      <c r="R61" s="207"/>
      <c r="S61" s="207"/>
      <c r="T61" s="207"/>
      <c r="U61" s="207"/>
      <c r="V61" s="207"/>
      <c r="W61" s="207"/>
      <c r="X61" s="207"/>
      <c r="Y61" s="207"/>
      <c r="Z61" s="207"/>
      <c r="AA61" s="207"/>
      <c r="AB61" s="207"/>
      <c r="AC61" s="207"/>
      <c r="AD61" s="207"/>
      <c r="AE61" s="207"/>
      <c r="AF61" s="207"/>
      <c r="AG61" s="207"/>
      <c r="AH61" s="207"/>
      <c r="AI61" s="207"/>
      <c r="AJ61" s="207"/>
      <c r="AK61" s="207"/>
      <c r="AL61" s="207"/>
      <c r="AM61" s="207"/>
      <c r="AN61" s="207"/>
      <c r="AO61" s="207"/>
      <c r="AP61" s="207"/>
      <c r="AQ61" s="207"/>
      <c r="AR61" s="207"/>
      <c r="AS61" s="208"/>
    </row>
    <row r="62" spans="1:45" ht="15" customHeight="1" x14ac:dyDescent="0.25">
      <c r="A62" s="206"/>
      <c r="B62" s="209" t="str">
        <f>IF(AS1=1,"Siemens decision: Attention, this is only a sample part release, the series release takes place after successful internal validation (life time tests etc.)","Entscheidung Siemens: Achtung, dies ist nur eine Musterteile-Freigabe, die Serienfreigabe erfolgt nach erfolgreicher interner Validierung (Lebensdauertests etc.")</f>
        <v>Siemens decision: Attention, this is only a sample part release, the series release takes place after successful internal validation (life time tests etc.)</v>
      </c>
      <c r="C62" s="210"/>
      <c r="D62" s="210"/>
      <c r="E62" s="210"/>
      <c r="F62" s="210"/>
      <c r="G62" s="210"/>
      <c r="H62" s="210"/>
      <c r="I62" s="210"/>
      <c r="J62" s="210"/>
      <c r="K62" s="210"/>
      <c r="L62" s="210"/>
      <c r="M62" s="210"/>
      <c r="N62" s="210"/>
      <c r="O62" s="210"/>
      <c r="P62" s="210"/>
      <c r="Q62" s="210"/>
      <c r="R62" s="210"/>
      <c r="S62" s="210"/>
      <c r="T62" s="210"/>
      <c r="U62" s="210"/>
      <c r="V62" s="210"/>
      <c r="W62" s="210"/>
      <c r="X62" s="210"/>
      <c r="Y62" s="210"/>
      <c r="Z62" s="210"/>
      <c r="AA62" s="210"/>
      <c r="AB62" s="210"/>
      <c r="AC62" s="210"/>
      <c r="AD62" s="210"/>
      <c r="AE62" s="210"/>
      <c r="AF62" s="210"/>
      <c r="AG62" s="210"/>
      <c r="AH62" s="210"/>
      <c r="AI62" s="210"/>
      <c r="AJ62" s="210"/>
      <c r="AK62" s="210"/>
      <c r="AL62" s="210"/>
      <c r="AM62" s="210"/>
      <c r="AN62" s="210"/>
      <c r="AO62" s="210"/>
      <c r="AP62" s="210"/>
      <c r="AQ62" s="210"/>
      <c r="AR62" s="210"/>
      <c r="AS62" s="211"/>
    </row>
    <row r="63" spans="1:45" ht="15" customHeight="1" x14ac:dyDescent="0.25">
      <c r="A63" s="206"/>
      <c r="B63" s="209" t="str">
        <f>IF(AS1=1,"Production quantities shall not be shipped before Siemens Purchase Order!","Produktionsmengen dürfen erst geliefert werden, wenn eine Bestellung eingeht!")</f>
        <v>Production quantities shall not be shipped before Siemens Purchase Order!</v>
      </c>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Z63" s="210"/>
      <c r="AA63" s="210"/>
      <c r="AB63" s="210"/>
      <c r="AC63" s="210"/>
      <c r="AD63" s="210"/>
      <c r="AE63" s="210"/>
      <c r="AF63" s="210"/>
      <c r="AG63" s="210"/>
      <c r="AH63" s="210"/>
      <c r="AI63" s="210"/>
      <c r="AJ63" s="210"/>
      <c r="AK63" s="210"/>
      <c r="AL63" s="210"/>
      <c r="AM63" s="210"/>
      <c r="AN63" s="210"/>
      <c r="AO63" s="210"/>
      <c r="AP63" s="210"/>
      <c r="AQ63" s="210"/>
      <c r="AR63" s="210"/>
      <c r="AS63" s="211"/>
    </row>
    <row r="64" spans="1:45" ht="6" customHeight="1" x14ac:dyDescent="0.25">
      <c r="A64" s="206"/>
      <c r="B64" s="207"/>
      <c r="C64" s="207"/>
      <c r="D64" s="207"/>
      <c r="E64" s="207"/>
      <c r="F64" s="207"/>
      <c r="G64" s="207"/>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8"/>
    </row>
    <row r="65" spans="1:45" ht="15" customHeight="1" x14ac:dyDescent="0.25">
      <c r="A65" s="212"/>
      <c r="B65" s="213"/>
      <c r="C65" s="798" t="str">
        <f>IF(AS1=1,"Approved","Frei")</f>
        <v>Approved</v>
      </c>
      <c r="D65" s="798"/>
      <c r="E65" s="798"/>
      <c r="F65" s="798"/>
      <c r="G65" s="213"/>
      <c r="H65" s="798" t="str">
        <f>IF(AS1=1,"Interim approval","Frei mit Auflagen")</f>
        <v>Interim approval</v>
      </c>
      <c r="I65" s="798"/>
      <c r="J65" s="798"/>
      <c r="K65" s="798"/>
      <c r="L65" s="798"/>
      <c r="M65" s="798"/>
      <c r="N65" s="798"/>
      <c r="O65" s="213"/>
      <c r="P65" s="798" t="str">
        <f>IF(AS1=1,"Rejected, re-sampling necessary","Abgelehnt, Nachbemusterung erforderlich")</f>
        <v>Rejected, re-sampling necessary</v>
      </c>
      <c r="Q65" s="798"/>
      <c r="R65" s="798"/>
      <c r="S65" s="798"/>
      <c r="T65" s="798"/>
      <c r="U65" s="798"/>
      <c r="V65" s="798"/>
      <c r="W65" s="798"/>
      <c r="X65" s="798"/>
      <c r="Y65" s="798"/>
      <c r="Z65" s="798"/>
      <c r="AA65" s="798"/>
      <c r="AB65" s="798"/>
      <c r="AC65" s="799"/>
      <c r="AD65" s="800"/>
      <c r="AE65" s="800"/>
      <c r="AF65" s="800"/>
      <c r="AG65" s="800"/>
      <c r="AH65" s="800"/>
      <c r="AI65" s="800"/>
      <c r="AJ65" s="800"/>
      <c r="AK65" s="800"/>
      <c r="AL65" s="800"/>
      <c r="AM65" s="800"/>
      <c r="AN65" s="800"/>
      <c r="AO65" s="800"/>
      <c r="AP65" s="800"/>
      <c r="AQ65" s="800"/>
      <c r="AR65" s="801"/>
      <c r="AS65" s="214"/>
    </row>
    <row r="66" spans="1:45" ht="6" customHeight="1" x14ac:dyDescent="0.25">
      <c r="A66" s="206"/>
      <c r="B66" s="207"/>
      <c r="C66" s="207"/>
      <c r="D66" s="207"/>
      <c r="E66" s="207"/>
      <c r="F66" s="207"/>
      <c r="G66" s="207"/>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8"/>
    </row>
    <row r="67" spans="1:45" s="217" customFormat="1" ht="15" customHeight="1" x14ac:dyDescent="0.25">
      <c r="A67" s="206"/>
      <c r="B67" s="215"/>
      <c r="C67" s="215"/>
      <c r="D67" s="215"/>
      <c r="E67" s="215"/>
      <c r="F67" s="215"/>
      <c r="G67" s="215"/>
      <c r="H67" s="215" t="str">
        <f>IF(AS1=1,"Conditions:","Auflagen:")</f>
        <v>Conditions:</v>
      </c>
      <c r="I67" s="215"/>
      <c r="J67" s="215"/>
      <c r="K67" s="215"/>
      <c r="L67" s="215" t="str">
        <f>IF(AS1=1,"Valid until:","Gültig bis:")</f>
        <v>Valid until:</v>
      </c>
      <c r="M67" s="215"/>
      <c r="N67" s="215"/>
      <c r="O67" s="802"/>
      <c r="P67" s="803"/>
      <c r="Q67" s="803"/>
      <c r="R67" s="804"/>
      <c r="S67" s="215"/>
      <c r="T67" s="215" t="str">
        <f>IF(AS1=1,"Quantity:","Menge:")</f>
        <v>Quantity:</v>
      </c>
      <c r="U67" s="215"/>
      <c r="V67" s="215"/>
      <c r="W67" s="802"/>
      <c r="X67" s="803"/>
      <c r="Y67" s="803"/>
      <c r="Z67" s="804"/>
      <c r="AA67" s="215"/>
      <c r="AB67" s="215" t="str">
        <f>IF(AS1=1,"Resampling due date:","Neubemusterung bis:")</f>
        <v>Resampling due date:</v>
      </c>
      <c r="AC67" s="215"/>
      <c r="AD67" s="215"/>
      <c r="AE67" s="215"/>
      <c r="AF67" s="215"/>
      <c r="AG67" s="215"/>
      <c r="AH67" s="802"/>
      <c r="AI67" s="803"/>
      <c r="AJ67" s="803"/>
      <c r="AK67" s="803"/>
      <c r="AL67" s="803"/>
      <c r="AM67" s="803"/>
      <c r="AN67" s="803"/>
      <c r="AO67" s="803"/>
      <c r="AP67" s="803"/>
      <c r="AQ67" s="803"/>
      <c r="AR67" s="804"/>
      <c r="AS67" s="216"/>
    </row>
    <row r="68" spans="1:45" ht="6" customHeight="1" x14ac:dyDescent="0.25">
      <c r="A68" s="218"/>
      <c r="B68" s="219"/>
      <c r="C68" s="219"/>
      <c r="D68" s="219"/>
      <c r="E68" s="219"/>
      <c r="F68" s="219"/>
      <c r="G68" s="219"/>
      <c r="H68" s="219"/>
      <c r="I68" s="219"/>
      <c r="J68" s="219"/>
      <c r="K68" s="219"/>
      <c r="L68" s="219"/>
      <c r="M68" s="219"/>
      <c r="N68" s="219"/>
      <c r="O68" s="219"/>
      <c r="P68" s="219"/>
      <c r="Q68" s="219"/>
      <c r="R68" s="219"/>
      <c r="S68" s="219"/>
      <c r="T68" s="219"/>
      <c r="U68" s="219"/>
      <c r="V68" s="219"/>
      <c r="W68" s="219"/>
      <c r="X68" s="219"/>
      <c r="Y68" s="219"/>
      <c r="Z68" s="219"/>
      <c r="AA68" s="219"/>
      <c r="AB68" s="219"/>
      <c r="AC68" s="219"/>
      <c r="AD68" s="219"/>
      <c r="AE68" s="219"/>
      <c r="AF68" s="219"/>
      <c r="AG68" s="219"/>
      <c r="AH68" s="219"/>
      <c r="AI68" s="219"/>
      <c r="AJ68" s="219"/>
      <c r="AK68" s="219"/>
      <c r="AL68" s="219"/>
      <c r="AM68" s="219"/>
      <c r="AN68" s="219"/>
      <c r="AO68" s="219"/>
      <c r="AP68" s="219"/>
      <c r="AQ68" s="219"/>
      <c r="AR68" s="219"/>
      <c r="AS68" s="220"/>
    </row>
    <row r="69" spans="1:45" ht="6" customHeight="1" x14ac:dyDescent="0.25">
      <c r="A69" s="221"/>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3"/>
    </row>
    <row r="70" spans="1:45" ht="17" customHeight="1" x14ac:dyDescent="0.25">
      <c r="A70" s="206"/>
      <c r="B70" s="224" t="str">
        <f>IF(AS1=1,"Siemens tracking number:","Siemens Tracking Nummer:")</f>
        <v>Siemens tracking number:</v>
      </c>
      <c r="C70" s="207"/>
      <c r="D70" s="207"/>
      <c r="E70" s="207"/>
      <c r="F70" s="207"/>
      <c r="G70" s="207"/>
      <c r="H70" s="207"/>
      <c r="I70" s="207"/>
      <c r="J70" s="808"/>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10"/>
      <c r="AS70" s="208"/>
    </row>
    <row r="71" spans="1:45" ht="6" customHeight="1" x14ac:dyDescent="0.25">
      <c r="A71" s="218"/>
      <c r="B71" s="219"/>
      <c r="C71" s="219"/>
      <c r="D71" s="219"/>
      <c r="E71" s="219"/>
      <c r="F71" s="219"/>
      <c r="G71" s="219"/>
      <c r="H71" s="219"/>
      <c r="I71" s="219"/>
      <c r="J71" s="219"/>
      <c r="K71" s="219"/>
      <c r="L71" s="219"/>
      <c r="M71" s="219"/>
      <c r="N71" s="219"/>
      <c r="O71" s="219"/>
      <c r="P71" s="219"/>
      <c r="Q71" s="219"/>
      <c r="R71" s="219"/>
      <c r="S71" s="219"/>
      <c r="T71" s="219"/>
      <c r="U71" s="219"/>
      <c r="V71" s="219"/>
      <c r="W71" s="219"/>
      <c r="X71" s="219"/>
      <c r="Y71" s="219"/>
      <c r="Z71" s="219"/>
      <c r="AA71" s="219"/>
      <c r="AB71" s="219"/>
      <c r="AC71" s="219"/>
      <c r="AD71" s="219"/>
      <c r="AE71" s="219"/>
      <c r="AF71" s="219"/>
      <c r="AG71" s="219"/>
      <c r="AH71" s="219"/>
      <c r="AI71" s="219"/>
      <c r="AJ71" s="219"/>
      <c r="AK71" s="219"/>
      <c r="AL71" s="219"/>
      <c r="AM71" s="219"/>
      <c r="AN71" s="219"/>
      <c r="AO71" s="219"/>
      <c r="AP71" s="219"/>
      <c r="AQ71" s="219"/>
      <c r="AR71" s="219"/>
      <c r="AS71" s="220"/>
    </row>
    <row r="72" spans="1:45" s="130" customFormat="1" ht="6" customHeight="1" x14ac:dyDescent="0.25">
      <c r="A72" s="206"/>
      <c r="B72" s="207"/>
      <c r="C72" s="207"/>
      <c r="D72" s="207"/>
      <c r="E72" s="207"/>
      <c r="F72" s="207"/>
      <c r="G72" s="207"/>
      <c r="H72" s="207"/>
      <c r="I72" s="207"/>
      <c r="J72" s="207"/>
      <c r="K72" s="207"/>
      <c r="L72" s="207"/>
      <c r="M72" s="207"/>
      <c r="N72" s="207"/>
      <c r="O72" s="207"/>
      <c r="P72" s="207"/>
      <c r="Q72" s="207"/>
      <c r="R72" s="207"/>
      <c r="S72" s="207"/>
      <c r="T72" s="207"/>
      <c r="U72" s="207"/>
      <c r="V72" s="207"/>
      <c r="W72" s="207"/>
      <c r="X72" s="207"/>
      <c r="Y72" s="207"/>
      <c r="Z72" s="207"/>
      <c r="AA72" s="207"/>
      <c r="AB72" s="207"/>
      <c r="AC72" s="207"/>
      <c r="AD72" s="207"/>
      <c r="AE72" s="207"/>
      <c r="AF72" s="207"/>
      <c r="AG72" s="207"/>
      <c r="AH72" s="207"/>
      <c r="AI72" s="207"/>
      <c r="AJ72" s="207"/>
      <c r="AK72" s="207"/>
      <c r="AL72" s="207"/>
      <c r="AM72" s="207"/>
      <c r="AN72" s="207"/>
      <c r="AO72" s="207"/>
      <c r="AP72" s="207"/>
      <c r="AQ72" s="207"/>
      <c r="AR72" s="207"/>
      <c r="AS72" s="208"/>
    </row>
    <row r="73" spans="1:45" ht="13" customHeight="1" x14ac:dyDescent="0.25">
      <c r="A73" s="206"/>
      <c r="B73" s="225" t="str">
        <f>IF(AS1=1,"Concession number:","Sonderfreigabe Nummer:")</f>
        <v>Concession number:</v>
      </c>
      <c r="C73" s="225"/>
      <c r="D73" s="225"/>
      <c r="E73" s="225"/>
      <c r="F73" s="225"/>
      <c r="G73" s="225"/>
      <c r="H73" s="225"/>
      <c r="I73" s="225"/>
      <c r="J73" s="225"/>
      <c r="K73" s="226"/>
      <c r="L73" s="226"/>
      <c r="M73" s="226"/>
      <c r="N73" s="805"/>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7"/>
      <c r="AS73" s="208"/>
    </row>
    <row r="74" spans="1:45" s="130" customFormat="1" ht="6" customHeight="1" x14ac:dyDescent="0.25">
      <c r="A74" s="206"/>
      <c r="B74" s="207"/>
      <c r="C74" s="207"/>
      <c r="D74" s="207"/>
      <c r="E74" s="207"/>
      <c r="F74" s="207"/>
      <c r="G74" s="207"/>
      <c r="H74" s="207"/>
      <c r="I74" s="207"/>
      <c r="J74" s="207"/>
      <c r="K74" s="207"/>
      <c r="L74" s="207"/>
      <c r="M74" s="207"/>
      <c r="N74" s="219"/>
      <c r="O74" s="219"/>
      <c r="P74" s="219"/>
      <c r="Q74" s="219"/>
      <c r="R74" s="219"/>
      <c r="S74" s="219"/>
      <c r="T74" s="219"/>
      <c r="U74" s="219"/>
      <c r="V74" s="219"/>
      <c r="W74" s="219"/>
      <c r="X74" s="219"/>
      <c r="Y74" s="219"/>
      <c r="Z74" s="219"/>
      <c r="AA74" s="219"/>
      <c r="AB74" s="219"/>
      <c r="AC74" s="219"/>
      <c r="AD74" s="219"/>
      <c r="AE74" s="219"/>
      <c r="AF74" s="219"/>
      <c r="AG74" s="219"/>
      <c r="AH74" s="219"/>
      <c r="AI74" s="219"/>
      <c r="AJ74" s="219"/>
      <c r="AK74" s="219"/>
      <c r="AL74" s="219"/>
      <c r="AM74" s="219"/>
      <c r="AN74" s="219"/>
      <c r="AO74" s="219"/>
      <c r="AP74" s="219"/>
      <c r="AQ74" s="219"/>
      <c r="AR74" s="219"/>
      <c r="AS74" s="208"/>
    </row>
    <row r="75" spans="1:45" ht="13" customHeight="1" x14ac:dyDescent="0.25">
      <c r="A75" s="206"/>
      <c r="B75" s="207" t="str">
        <f>IF(AS1=1,"When returning, Delivery note number/date:","Bei Rücksendung Lieferscheinnummer /-datum:")</f>
        <v>When returning, Delivery note number/date:</v>
      </c>
      <c r="C75" s="207"/>
      <c r="D75" s="207"/>
      <c r="E75" s="207"/>
      <c r="F75" s="207"/>
      <c r="G75" s="207"/>
      <c r="H75" s="207"/>
      <c r="I75" s="207"/>
      <c r="J75" s="207"/>
      <c r="K75" s="207"/>
      <c r="L75" s="207"/>
      <c r="M75" s="227"/>
      <c r="N75" s="808"/>
      <c r="O75" s="809"/>
      <c r="P75" s="809"/>
      <c r="Q75" s="809"/>
      <c r="R75" s="809"/>
      <c r="S75" s="809"/>
      <c r="T75" s="809"/>
      <c r="U75" s="809"/>
      <c r="V75" s="809"/>
      <c r="W75" s="809"/>
      <c r="X75" s="809"/>
      <c r="Y75" s="809"/>
      <c r="Z75" s="809"/>
      <c r="AA75" s="809"/>
      <c r="AB75" s="809"/>
      <c r="AC75" s="809"/>
      <c r="AD75" s="809"/>
      <c r="AE75" s="809"/>
      <c r="AF75" s="809"/>
      <c r="AG75" s="809"/>
      <c r="AH75" s="809"/>
      <c r="AI75" s="809"/>
      <c r="AJ75" s="809"/>
      <c r="AK75" s="809"/>
      <c r="AL75" s="809"/>
      <c r="AM75" s="809"/>
      <c r="AN75" s="809"/>
      <c r="AO75" s="809"/>
      <c r="AP75" s="809"/>
      <c r="AQ75" s="809"/>
      <c r="AR75" s="810"/>
      <c r="AS75" s="228"/>
    </row>
    <row r="76" spans="1:45" s="130" customFormat="1" ht="6" customHeight="1" x14ac:dyDescent="0.25">
      <c r="A76" s="218"/>
      <c r="B76" s="219"/>
      <c r="C76" s="219"/>
      <c r="D76" s="219"/>
      <c r="E76" s="219"/>
      <c r="F76" s="219"/>
      <c r="G76" s="219"/>
      <c r="H76" s="219"/>
      <c r="I76" s="219"/>
      <c r="J76" s="219"/>
      <c r="K76" s="219"/>
      <c r="L76" s="219"/>
      <c r="M76" s="219"/>
      <c r="N76" s="219"/>
      <c r="O76" s="219"/>
      <c r="P76" s="219"/>
      <c r="Q76" s="219"/>
      <c r="R76" s="219"/>
      <c r="S76" s="219"/>
      <c r="T76" s="219"/>
      <c r="U76" s="219"/>
      <c r="V76" s="219"/>
      <c r="W76" s="219"/>
      <c r="X76" s="219"/>
      <c r="Y76" s="219"/>
      <c r="Z76" s="219"/>
      <c r="AA76" s="219"/>
      <c r="AB76" s="219"/>
      <c r="AC76" s="219"/>
      <c r="AD76" s="219"/>
      <c r="AE76" s="219"/>
      <c r="AF76" s="219"/>
      <c r="AG76" s="219"/>
      <c r="AH76" s="219"/>
      <c r="AI76" s="219"/>
      <c r="AJ76" s="219"/>
      <c r="AK76" s="219"/>
      <c r="AL76" s="219"/>
      <c r="AM76" s="219"/>
      <c r="AN76" s="219"/>
      <c r="AO76" s="219"/>
      <c r="AP76" s="219"/>
      <c r="AQ76" s="219"/>
      <c r="AR76" s="219"/>
      <c r="AS76" s="220"/>
    </row>
    <row r="77" spans="1:45" s="130" customFormat="1" ht="6" customHeight="1" x14ac:dyDescent="0.25">
      <c r="A77" s="221"/>
      <c r="B77" s="222"/>
      <c r="C77" s="222"/>
      <c r="D77" s="222"/>
      <c r="E77" s="222"/>
      <c r="F77" s="222"/>
      <c r="G77" s="222"/>
      <c r="H77" s="222"/>
      <c r="I77" s="222"/>
      <c r="J77" s="222"/>
      <c r="K77" s="222"/>
      <c r="L77" s="222"/>
      <c r="M77" s="222"/>
      <c r="N77" s="222"/>
      <c r="O77" s="222"/>
      <c r="P77" s="222"/>
      <c r="Q77" s="222"/>
      <c r="R77" s="222"/>
      <c r="S77" s="222"/>
      <c r="T77" s="222"/>
      <c r="U77" s="222"/>
      <c r="V77" s="229"/>
      <c r="W77" s="230"/>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3"/>
    </row>
    <row r="78" spans="1:45" ht="13" customHeight="1" x14ac:dyDescent="0.25">
      <c r="A78" s="206"/>
      <c r="B78" s="207" t="str">
        <f>IF(AS1=1,"Name:","Name:")</f>
        <v>Name:</v>
      </c>
      <c r="C78" s="207"/>
      <c r="D78" s="207"/>
      <c r="E78" s="207"/>
      <c r="F78" s="898"/>
      <c r="G78" s="898"/>
      <c r="H78" s="898"/>
      <c r="I78" s="898"/>
      <c r="J78" s="898"/>
      <c r="K78" s="898"/>
      <c r="L78" s="898"/>
      <c r="M78" s="898"/>
      <c r="N78" s="898"/>
      <c r="O78" s="898"/>
      <c r="P78" s="898"/>
      <c r="Q78" s="898"/>
      <c r="R78" s="898"/>
      <c r="S78" s="898"/>
      <c r="T78" s="898"/>
      <c r="U78" s="898"/>
      <c r="V78" s="207"/>
      <c r="W78" s="231"/>
      <c r="X78" s="811" t="str">
        <f>IF(AS1=1,"Comment:","Bemerkung:")</f>
        <v>Comment:</v>
      </c>
      <c r="Y78" s="811"/>
      <c r="Z78" s="811"/>
      <c r="AA78" s="811"/>
      <c r="AB78" s="811"/>
      <c r="AC78" s="811"/>
      <c r="AD78" s="811"/>
      <c r="AE78" s="811"/>
      <c r="AF78" s="797"/>
      <c r="AG78" s="797"/>
      <c r="AH78" s="797"/>
      <c r="AI78" s="797"/>
      <c r="AJ78" s="797"/>
      <c r="AK78" s="797"/>
      <c r="AL78" s="797"/>
      <c r="AM78" s="797"/>
      <c r="AN78" s="797"/>
      <c r="AO78" s="797"/>
      <c r="AP78" s="797"/>
      <c r="AQ78" s="797"/>
      <c r="AR78" s="797"/>
      <c r="AS78" s="208"/>
    </row>
    <row r="79" spans="1:45" ht="13" customHeight="1" x14ac:dyDescent="0.25">
      <c r="A79" s="206"/>
      <c r="B79" s="207" t="str">
        <f>IF(AS1=1,"Department:","Abteilung:")</f>
        <v>Department:</v>
      </c>
      <c r="C79" s="207"/>
      <c r="D79" s="207"/>
      <c r="E79" s="207"/>
      <c r="F79" s="884"/>
      <c r="G79" s="884"/>
      <c r="H79" s="884"/>
      <c r="I79" s="884"/>
      <c r="J79" s="884"/>
      <c r="K79" s="884"/>
      <c r="L79" s="884"/>
      <c r="M79" s="884"/>
      <c r="N79" s="884"/>
      <c r="O79" s="884"/>
      <c r="P79" s="884"/>
      <c r="Q79" s="884"/>
      <c r="R79" s="884"/>
      <c r="S79" s="884"/>
      <c r="T79" s="884"/>
      <c r="U79" s="884"/>
      <c r="V79" s="207"/>
      <c r="W79" s="231"/>
      <c r="X79" s="886"/>
      <c r="Y79" s="887"/>
      <c r="Z79" s="887"/>
      <c r="AA79" s="887"/>
      <c r="AB79" s="887"/>
      <c r="AC79" s="887"/>
      <c r="AD79" s="887"/>
      <c r="AE79" s="887"/>
      <c r="AF79" s="887"/>
      <c r="AG79" s="887"/>
      <c r="AH79" s="887"/>
      <c r="AI79" s="887"/>
      <c r="AJ79" s="887"/>
      <c r="AK79" s="887"/>
      <c r="AL79" s="887"/>
      <c r="AM79" s="887"/>
      <c r="AN79" s="887"/>
      <c r="AO79" s="887"/>
      <c r="AP79" s="887"/>
      <c r="AQ79" s="887"/>
      <c r="AR79" s="888"/>
      <c r="AS79" s="208"/>
    </row>
    <row r="80" spans="1:45" ht="13" customHeight="1" x14ac:dyDescent="0.25">
      <c r="A80" s="206"/>
      <c r="B80" s="207" t="str">
        <f>IF(AS1=1,"Phone/E-Mail:","Telefon/E-Mail:")</f>
        <v>Phone/E-Mail:</v>
      </c>
      <c r="C80" s="207"/>
      <c r="D80" s="207"/>
      <c r="E80" s="207"/>
      <c r="F80" s="884"/>
      <c r="G80" s="884"/>
      <c r="H80" s="884"/>
      <c r="I80" s="884"/>
      <c r="J80" s="884"/>
      <c r="K80" s="884"/>
      <c r="L80" s="884"/>
      <c r="M80" s="884"/>
      <c r="N80" s="884"/>
      <c r="O80" s="884"/>
      <c r="P80" s="884"/>
      <c r="Q80" s="884"/>
      <c r="R80" s="884"/>
      <c r="S80" s="884"/>
      <c r="T80" s="884"/>
      <c r="U80" s="884"/>
      <c r="V80" s="207"/>
      <c r="W80" s="231"/>
      <c r="X80" s="889"/>
      <c r="Y80" s="890"/>
      <c r="Z80" s="890"/>
      <c r="AA80" s="890"/>
      <c r="AB80" s="890"/>
      <c r="AC80" s="890"/>
      <c r="AD80" s="890"/>
      <c r="AE80" s="890"/>
      <c r="AF80" s="890"/>
      <c r="AG80" s="890"/>
      <c r="AH80" s="890"/>
      <c r="AI80" s="890"/>
      <c r="AJ80" s="890"/>
      <c r="AK80" s="890"/>
      <c r="AL80" s="890"/>
      <c r="AM80" s="890"/>
      <c r="AN80" s="890"/>
      <c r="AO80" s="890"/>
      <c r="AP80" s="890"/>
      <c r="AQ80" s="890"/>
      <c r="AR80" s="891"/>
      <c r="AS80" s="208"/>
    </row>
    <row r="81" spans="1:45" ht="13" customHeight="1" x14ac:dyDescent="0.25">
      <c r="A81" s="206"/>
      <c r="B81" s="207" t="str">
        <f>IF(AS1=1,"Date:","Datum:")</f>
        <v>Date:</v>
      </c>
      <c r="C81" s="207"/>
      <c r="D81" s="207"/>
      <c r="E81" s="207"/>
      <c r="F81" s="884"/>
      <c r="G81" s="884"/>
      <c r="H81" s="884"/>
      <c r="I81" s="884"/>
      <c r="J81" s="884"/>
      <c r="K81" s="884"/>
      <c r="L81" s="884"/>
      <c r="M81" s="884"/>
      <c r="N81" s="884"/>
      <c r="O81" s="884"/>
      <c r="P81" s="884"/>
      <c r="Q81" s="884"/>
      <c r="R81" s="884"/>
      <c r="S81" s="884"/>
      <c r="T81" s="884"/>
      <c r="U81" s="884"/>
      <c r="V81" s="207"/>
      <c r="W81" s="231"/>
      <c r="X81" s="889"/>
      <c r="Y81" s="890"/>
      <c r="Z81" s="890"/>
      <c r="AA81" s="890"/>
      <c r="AB81" s="890"/>
      <c r="AC81" s="890"/>
      <c r="AD81" s="890"/>
      <c r="AE81" s="890"/>
      <c r="AF81" s="890"/>
      <c r="AG81" s="890"/>
      <c r="AH81" s="890"/>
      <c r="AI81" s="890"/>
      <c r="AJ81" s="890"/>
      <c r="AK81" s="890"/>
      <c r="AL81" s="890"/>
      <c r="AM81" s="890"/>
      <c r="AN81" s="890"/>
      <c r="AO81" s="890"/>
      <c r="AP81" s="890"/>
      <c r="AQ81" s="890"/>
      <c r="AR81" s="891"/>
      <c r="AS81" s="208"/>
    </row>
    <row r="82" spans="1:45" ht="13" customHeight="1" x14ac:dyDescent="0.25">
      <c r="A82" s="206"/>
      <c r="B82" s="207" t="str">
        <f>IF(AS1=1,"Signature","Unterschrift")</f>
        <v>Signature</v>
      </c>
      <c r="C82" s="207"/>
      <c r="D82" s="207"/>
      <c r="E82" s="207"/>
      <c r="F82" s="885"/>
      <c r="G82" s="885"/>
      <c r="H82" s="885"/>
      <c r="I82" s="885"/>
      <c r="J82" s="885"/>
      <c r="K82" s="885"/>
      <c r="L82" s="885"/>
      <c r="M82" s="885"/>
      <c r="N82" s="885"/>
      <c r="O82" s="885"/>
      <c r="P82" s="885"/>
      <c r="Q82" s="885"/>
      <c r="R82" s="885"/>
      <c r="S82" s="885"/>
      <c r="T82" s="885"/>
      <c r="U82" s="885"/>
      <c r="V82" s="207"/>
      <c r="W82" s="231"/>
      <c r="X82" s="892"/>
      <c r="Y82" s="893"/>
      <c r="Z82" s="893"/>
      <c r="AA82" s="893"/>
      <c r="AB82" s="893"/>
      <c r="AC82" s="893"/>
      <c r="AD82" s="893"/>
      <c r="AE82" s="893"/>
      <c r="AF82" s="893"/>
      <c r="AG82" s="893"/>
      <c r="AH82" s="893"/>
      <c r="AI82" s="893"/>
      <c r="AJ82" s="893"/>
      <c r="AK82" s="893"/>
      <c r="AL82" s="893"/>
      <c r="AM82" s="893"/>
      <c r="AN82" s="893"/>
      <c r="AO82" s="893"/>
      <c r="AP82" s="893"/>
      <c r="AQ82" s="893"/>
      <c r="AR82" s="894"/>
      <c r="AS82" s="208"/>
    </row>
    <row r="83" spans="1:45" ht="13" customHeight="1" thickBot="1" x14ac:dyDescent="0.3">
      <c r="A83" s="232"/>
      <c r="B83" s="793"/>
      <c r="C83" s="793"/>
      <c r="D83" s="793"/>
      <c r="E83" s="793"/>
      <c r="F83" s="793"/>
      <c r="G83" s="793"/>
      <c r="H83" s="793"/>
      <c r="I83" s="793"/>
      <c r="J83" s="794"/>
      <c r="K83" s="794"/>
      <c r="L83" s="794"/>
      <c r="M83" s="794"/>
      <c r="N83" s="233"/>
      <c r="O83" s="233"/>
      <c r="P83" s="793"/>
      <c r="Q83" s="793"/>
      <c r="R83" s="793"/>
      <c r="S83" s="793"/>
      <c r="T83" s="793"/>
      <c r="U83" s="793"/>
      <c r="V83" s="795"/>
      <c r="W83" s="234"/>
      <c r="X83" s="796"/>
      <c r="Y83" s="796"/>
      <c r="Z83" s="796"/>
      <c r="AA83" s="796"/>
      <c r="AB83" s="796"/>
      <c r="AC83" s="796"/>
      <c r="AD83" s="796"/>
      <c r="AE83" s="796"/>
      <c r="AF83" s="796"/>
      <c r="AG83" s="796"/>
      <c r="AH83" s="796"/>
      <c r="AI83" s="796"/>
      <c r="AJ83" s="796"/>
      <c r="AK83" s="796"/>
      <c r="AL83" s="796"/>
      <c r="AM83" s="796"/>
      <c r="AN83" s="796"/>
      <c r="AO83" s="796"/>
      <c r="AP83" s="796"/>
      <c r="AQ83" s="796"/>
      <c r="AR83" s="796"/>
      <c r="AS83" s="235"/>
    </row>
  </sheetData>
  <mergeCells count="86">
    <mergeCell ref="B53:I53"/>
    <mergeCell ref="K51:T51"/>
    <mergeCell ref="F58:I58"/>
    <mergeCell ref="C65:F65"/>
    <mergeCell ref="H65:N65"/>
    <mergeCell ref="F81:U81"/>
    <mergeCell ref="F82:U82"/>
    <mergeCell ref="X79:AR82"/>
    <mergeCell ref="K24:U24"/>
    <mergeCell ref="K21:U21"/>
    <mergeCell ref="AF55:AR55"/>
    <mergeCell ref="M49:T49"/>
    <mergeCell ref="V49:W49"/>
    <mergeCell ref="B37:AS37"/>
    <mergeCell ref="B47:AR47"/>
    <mergeCell ref="B30:G30"/>
    <mergeCell ref="C48:K48"/>
    <mergeCell ref="B29:G29"/>
    <mergeCell ref="F80:U80"/>
    <mergeCell ref="F79:U79"/>
    <mergeCell ref="F78:U78"/>
    <mergeCell ref="J29:U29"/>
    <mergeCell ref="AD29:AR29"/>
    <mergeCell ref="L27:V27"/>
    <mergeCell ref="AL27:AS27"/>
    <mergeCell ref="J19:P19"/>
    <mergeCell ref="T19:U19"/>
    <mergeCell ref="AO21:AP21"/>
    <mergeCell ref="AO22:AP22"/>
    <mergeCell ref="AO23:AP23"/>
    <mergeCell ref="AQ21:AR21"/>
    <mergeCell ref="AQ22:AR22"/>
    <mergeCell ref="AQ23:AR23"/>
    <mergeCell ref="AA25:AR25"/>
    <mergeCell ref="AA19:AI20"/>
    <mergeCell ref="AR2:AS2"/>
    <mergeCell ref="B4:U8"/>
    <mergeCell ref="X14:AK14"/>
    <mergeCell ref="B11:U14"/>
    <mergeCell ref="AJ19:AN20"/>
    <mergeCell ref="AO19:AP20"/>
    <mergeCell ref="AQ19:AR20"/>
    <mergeCell ref="B17:O17"/>
    <mergeCell ref="P17:V17"/>
    <mergeCell ref="B21:H21"/>
    <mergeCell ref="B24:H24"/>
    <mergeCell ref="K22:U22"/>
    <mergeCell ref="K23:U23"/>
    <mergeCell ref="AA21:AI21"/>
    <mergeCell ref="AA22:AI22"/>
    <mergeCell ref="AA23:AI23"/>
    <mergeCell ref="AJ21:AN21"/>
    <mergeCell ref="AJ22:AN22"/>
    <mergeCell ref="AJ23:AN23"/>
    <mergeCell ref="J30:U30"/>
    <mergeCell ref="X56:AR58"/>
    <mergeCell ref="F56:U56"/>
    <mergeCell ref="F57:U57"/>
    <mergeCell ref="M58:U58"/>
    <mergeCell ref="M48:T48"/>
    <mergeCell ref="B45:I45"/>
    <mergeCell ref="C39:AR39"/>
    <mergeCell ref="AI49:AR51"/>
    <mergeCell ref="X55:AE55"/>
    <mergeCell ref="C40:AR40"/>
    <mergeCell ref="C41:AR41"/>
    <mergeCell ref="C42:AR42"/>
    <mergeCell ref="C43:AR43"/>
    <mergeCell ref="C49:K49"/>
    <mergeCell ref="F55:U55"/>
    <mergeCell ref="B32:AR32"/>
    <mergeCell ref="B83:E83"/>
    <mergeCell ref="F83:I83"/>
    <mergeCell ref="J83:M83"/>
    <mergeCell ref="P83:V83"/>
    <mergeCell ref="X83:AR83"/>
    <mergeCell ref="AF78:AR78"/>
    <mergeCell ref="P65:AB65"/>
    <mergeCell ref="AC65:AR65"/>
    <mergeCell ref="O67:R67"/>
    <mergeCell ref="W67:Z67"/>
    <mergeCell ref="N73:AR73"/>
    <mergeCell ref="N75:AR75"/>
    <mergeCell ref="X78:AE78"/>
    <mergeCell ref="J70:AR70"/>
    <mergeCell ref="AH67:AR67"/>
  </mergeCells>
  <dataValidations count="2">
    <dataValidation type="custom" errorStyle="warning" showInputMessage="1" showErrorMessage="1" errorTitle="Must be filled" promptTitle="The current SupplierData package" sqref="AA25:AR25" xr:uid="{04CFEEDF-C3A2-4CFB-9B94-FBD5F5587BA8}">
      <formula1>NOT(ISBLANK($C$2))</formula1>
    </dataValidation>
    <dataValidation type="custom" errorStyle="warning" showInputMessage="1" showErrorMessage="1" errorTitle="Ausfüllen!" promptTitle="Achtung ausfüllen" sqref="AT25" xr:uid="{D28BAFC9-445C-471F-A271-F29F2264C60A}">
      <formula1>NOT(ISBLANK($AA$25))</formula1>
    </dataValidation>
  </dataValidations>
  <hyperlinks>
    <hyperlink ref="B32:AR32" r:id="rId1" display="https://www.bomcheck.net/file/List of restricted and declarable substances for Electrical and Mechanical Products - January 2020.pdf?v=j81" xr:uid="{D99507D7-CCC7-4884-878F-4DB608E1958D}"/>
  </hyperlinks>
  <pageMargins left="0.35433070866141736" right="0.35433070866141736" top="0.98425196850393704" bottom="0.98425196850393704" header="0" footer="0"/>
  <pageSetup paperSize="9" scale="72" orientation="portrait" horizontalDpi="4294967293" verticalDpi="300" r:id="rId2"/>
  <headerFooter alignWithMargins="0">
    <oddFooter xml:space="preserve">&amp;LFrei verwendbar </oddFooter>
    <evenFooter xml:space="preserve">&amp;LFrei verwendbar </evenFooter>
    <firstFooter xml:space="preserve">&amp;LFrei verwendbar </firstFooter>
  </headerFooter>
  <ignoredErrors>
    <ignoredError sqref="AJ21"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19457" r:id="rId5" name="Group Box 1">
              <controlPr locked="0" defaultSize="0" autoFill="0" autoPict="0">
                <anchor>
                  <from>
                    <xdr:col>37</xdr:col>
                    <xdr:colOff>107950</xdr:colOff>
                    <xdr:row>2</xdr:row>
                    <xdr:rowOff>31750</xdr:rowOff>
                  </from>
                  <to>
                    <xdr:col>44</xdr:col>
                    <xdr:colOff>69850</xdr:colOff>
                    <xdr:row>5</xdr:row>
                    <xdr:rowOff>88900</xdr:rowOff>
                  </to>
                </anchor>
              </controlPr>
            </control>
          </mc:Choice>
        </mc:AlternateContent>
        <mc:AlternateContent xmlns:mc="http://schemas.openxmlformats.org/markup-compatibility/2006">
          <mc:Choice Requires="x14">
            <control shapeId="19458" r:id="rId6" name="Option Button 2">
              <controlPr locked="0" defaultSize="0" autoFill="0" autoLine="0" autoPict="0">
                <anchor>
                  <from>
                    <xdr:col>38</xdr:col>
                    <xdr:colOff>69850</xdr:colOff>
                    <xdr:row>2</xdr:row>
                    <xdr:rowOff>107950</xdr:rowOff>
                  </from>
                  <to>
                    <xdr:col>43</xdr:col>
                    <xdr:colOff>107950</xdr:colOff>
                    <xdr:row>4</xdr:row>
                    <xdr:rowOff>31750</xdr:rowOff>
                  </to>
                </anchor>
              </controlPr>
            </control>
          </mc:Choice>
        </mc:AlternateContent>
        <mc:AlternateContent xmlns:mc="http://schemas.openxmlformats.org/markup-compatibility/2006">
          <mc:Choice Requires="x14">
            <control shapeId="19459" r:id="rId7" name="Option Button 3">
              <controlPr locked="0" defaultSize="0" autoFill="0" autoLine="0" autoPict="0">
                <anchor>
                  <from>
                    <xdr:col>38</xdr:col>
                    <xdr:colOff>69850</xdr:colOff>
                    <xdr:row>4</xdr:row>
                    <xdr:rowOff>12700</xdr:rowOff>
                  </from>
                  <to>
                    <xdr:col>43</xdr:col>
                    <xdr:colOff>88900</xdr:colOff>
                    <xdr:row>5</xdr:row>
                    <xdr:rowOff>50800</xdr:rowOff>
                  </to>
                </anchor>
              </controlPr>
            </control>
          </mc:Choice>
        </mc:AlternateContent>
        <mc:AlternateContent xmlns:mc="http://schemas.openxmlformats.org/markup-compatibility/2006">
          <mc:Choice Requires="x14">
            <control shapeId="19460" r:id="rId8" name="Check Box 4">
              <controlPr locked="0" defaultSize="0" autoFill="0" autoLine="0" autoPict="0">
                <anchor moveWithCells="1" sizeWithCells="1">
                  <from>
                    <xdr:col>0</xdr:col>
                    <xdr:colOff>76200</xdr:colOff>
                    <xdr:row>33</xdr:row>
                    <xdr:rowOff>0</xdr:rowOff>
                  </from>
                  <to>
                    <xdr:col>1</xdr:col>
                    <xdr:colOff>152400</xdr:colOff>
                    <xdr:row>34</xdr:row>
                    <xdr:rowOff>6350</xdr:rowOff>
                  </to>
                </anchor>
              </controlPr>
            </control>
          </mc:Choice>
        </mc:AlternateContent>
        <mc:AlternateContent xmlns:mc="http://schemas.openxmlformats.org/markup-compatibility/2006">
          <mc:Choice Requires="x14">
            <control shapeId="19461" r:id="rId9" name="Check Box 5">
              <controlPr locked="0" defaultSize="0" autoFill="0" autoLine="0" autoPict="0">
                <anchor moveWithCells="1" sizeWithCells="1">
                  <from>
                    <xdr:col>0</xdr:col>
                    <xdr:colOff>101600</xdr:colOff>
                    <xdr:row>36</xdr:row>
                    <xdr:rowOff>139700</xdr:rowOff>
                  </from>
                  <to>
                    <xdr:col>2</xdr:col>
                    <xdr:colOff>25400</xdr:colOff>
                    <xdr:row>39</xdr:row>
                    <xdr:rowOff>76200</xdr:rowOff>
                  </to>
                </anchor>
              </controlPr>
            </control>
          </mc:Choice>
        </mc:AlternateContent>
        <mc:AlternateContent xmlns:mc="http://schemas.openxmlformats.org/markup-compatibility/2006">
          <mc:Choice Requires="x14">
            <control shapeId="19462" r:id="rId10" name="Check Box 6">
              <controlPr locked="0" defaultSize="0" autoFill="0" autoLine="0" autoPict="0">
                <anchor moveWithCells="1" sizeWithCells="1">
                  <from>
                    <xdr:col>23</xdr:col>
                    <xdr:colOff>0</xdr:colOff>
                    <xdr:row>33</xdr:row>
                    <xdr:rowOff>0</xdr:rowOff>
                  </from>
                  <to>
                    <xdr:col>23</xdr:col>
                    <xdr:colOff>177800</xdr:colOff>
                    <xdr:row>34</xdr:row>
                    <xdr:rowOff>19050</xdr:rowOff>
                  </to>
                </anchor>
              </controlPr>
            </control>
          </mc:Choice>
        </mc:AlternateContent>
        <mc:AlternateContent xmlns:mc="http://schemas.openxmlformats.org/markup-compatibility/2006">
          <mc:Choice Requires="x14">
            <control shapeId="19464" r:id="rId11" name="Check Box 8">
              <controlPr locked="0" defaultSize="0" autoFill="0" autoLine="0" autoPict="0">
                <anchor moveWithCells="1" sizeWithCells="1">
                  <from>
                    <xdr:col>13</xdr:col>
                    <xdr:colOff>177800</xdr:colOff>
                    <xdr:row>63</xdr:row>
                    <xdr:rowOff>31750</xdr:rowOff>
                  </from>
                  <to>
                    <xdr:col>15</xdr:col>
                    <xdr:colOff>6350</xdr:colOff>
                    <xdr:row>65</xdr:row>
                    <xdr:rowOff>31750</xdr:rowOff>
                  </to>
                </anchor>
              </controlPr>
            </control>
          </mc:Choice>
        </mc:AlternateContent>
        <mc:AlternateContent xmlns:mc="http://schemas.openxmlformats.org/markup-compatibility/2006">
          <mc:Choice Requires="x14">
            <control shapeId="19465" r:id="rId12" name="Check Box 9">
              <controlPr locked="0" defaultSize="0" autoFill="0" autoLine="0" autoPict="0">
                <anchor moveWithCells="1" sizeWithCells="1">
                  <from>
                    <xdr:col>5</xdr:col>
                    <xdr:colOff>184150</xdr:colOff>
                    <xdr:row>63</xdr:row>
                    <xdr:rowOff>31750</xdr:rowOff>
                  </from>
                  <to>
                    <xdr:col>7</xdr:col>
                    <xdr:colOff>12700</xdr:colOff>
                    <xdr:row>65</xdr:row>
                    <xdr:rowOff>31750</xdr:rowOff>
                  </to>
                </anchor>
              </controlPr>
            </control>
          </mc:Choice>
        </mc:AlternateContent>
        <mc:AlternateContent xmlns:mc="http://schemas.openxmlformats.org/markup-compatibility/2006">
          <mc:Choice Requires="x14">
            <control shapeId="19466" r:id="rId13" name="Check Box 10">
              <controlPr locked="0" defaultSize="0" autoFill="0" autoLine="0" autoPict="0">
                <anchor moveWithCells="1" sizeWithCells="1">
                  <from>
                    <xdr:col>0</xdr:col>
                    <xdr:colOff>82550</xdr:colOff>
                    <xdr:row>63</xdr:row>
                    <xdr:rowOff>31750</xdr:rowOff>
                  </from>
                  <to>
                    <xdr:col>1</xdr:col>
                    <xdr:colOff>190500</xdr:colOff>
                    <xdr:row>65</xdr:row>
                    <xdr:rowOff>31750</xdr:rowOff>
                  </to>
                </anchor>
              </controlPr>
            </control>
          </mc:Choice>
        </mc:AlternateContent>
        <mc:AlternateContent xmlns:mc="http://schemas.openxmlformats.org/markup-compatibility/2006">
          <mc:Choice Requires="x14">
            <control shapeId="19467" r:id="rId14" name="Check Box 11">
              <controlPr locked="0" defaultSize="0" autoFill="0" autoLine="0" autoPict="0">
                <anchor moveWithCells="1" sizeWithCells="1">
                  <from>
                    <xdr:col>21</xdr:col>
                    <xdr:colOff>152400</xdr:colOff>
                    <xdr:row>4</xdr:row>
                    <xdr:rowOff>6350</xdr:rowOff>
                  </from>
                  <to>
                    <xdr:col>22</xdr:col>
                    <xdr:colOff>177800</xdr:colOff>
                    <xdr:row>4</xdr:row>
                    <xdr:rowOff>152400</xdr:rowOff>
                  </to>
                </anchor>
              </controlPr>
            </control>
          </mc:Choice>
        </mc:AlternateContent>
        <mc:AlternateContent xmlns:mc="http://schemas.openxmlformats.org/markup-compatibility/2006">
          <mc:Choice Requires="x14">
            <control shapeId="19468" r:id="rId15" name="Check Box 12">
              <controlPr locked="0" defaultSize="0" autoFill="0" autoLine="0" autoPict="0">
                <anchor moveWithCells="1" sizeWithCells="1">
                  <from>
                    <xdr:col>21</xdr:col>
                    <xdr:colOff>152400</xdr:colOff>
                    <xdr:row>5</xdr:row>
                    <xdr:rowOff>6350</xdr:rowOff>
                  </from>
                  <to>
                    <xdr:col>22</xdr:col>
                    <xdr:colOff>177800</xdr:colOff>
                    <xdr:row>5</xdr:row>
                    <xdr:rowOff>152400</xdr:rowOff>
                  </to>
                </anchor>
              </controlPr>
            </control>
          </mc:Choice>
        </mc:AlternateContent>
        <mc:AlternateContent xmlns:mc="http://schemas.openxmlformats.org/markup-compatibility/2006">
          <mc:Choice Requires="x14">
            <control shapeId="19469" r:id="rId16" name="Check Box 13">
              <controlPr locked="0" defaultSize="0" autoFill="0" autoLine="0" autoPict="0">
                <anchor moveWithCells="1" sizeWithCells="1">
                  <from>
                    <xdr:col>21</xdr:col>
                    <xdr:colOff>152400</xdr:colOff>
                    <xdr:row>6</xdr:row>
                    <xdr:rowOff>6350</xdr:rowOff>
                  </from>
                  <to>
                    <xdr:col>22</xdr:col>
                    <xdr:colOff>177800</xdr:colOff>
                    <xdr:row>6</xdr:row>
                    <xdr:rowOff>152400</xdr:rowOff>
                  </to>
                </anchor>
              </controlPr>
            </control>
          </mc:Choice>
        </mc:AlternateContent>
        <mc:AlternateContent xmlns:mc="http://schemas.openxmlformats.org/markup-compatibility/2006">
          <mc:Choice Requires="x14">
            <control shapeId="19470" r:id="rId17" name="Check Box 14">
              <controlPr locked="0" defaultSize="0" autoFill="0" autoLine="0" autoPict="0">
                <anchor moveWithCells="1" sizeWithCells="1">
                  <from>
                    <xdr:col>21</xdr:col>
                    <xdr:colOff>152400</xdr:colOff>
                    <xdr:row>7</xdr:row>
                    <xdr:rowOff>6350</xdr:rowOff>
                  </from>
                  <to>
                    <xdr:col>22</xdr:col>
                    <xdr:colOff>177800</xdr:colOff>
                    <xdr:row>7</xdr:row>
                    <xdr:rowOff>152400</xdr:rowOff>
                  </to>
                </anchor>
              </controlPr>
            </control>
          </mc:Choice>
        </mc:AlternateContent>
        <mc:AlternateContent xmlns:mc="http://schemas.openxmlformats.org/markup-compatibility/2006">
          <mc:Choice Requires="x14">
            <control shapeId="19471" r:id="rId18" name="Check Box 15">
              <controlPr locked="0" defaultSize="0" autoFill="0" autoLine="0" autoPict="0">
                <anchor moveWithCells="1" sizeWithCells="1">
                  <from>
                    <xdr:col>21</xdr:col>
                    <xdr:colOff>152400</xdr:colOff>
                    <xdr:row>8</xdr:row>
                    <xdr:rowOff>6350</xdr:rowOff>
                  </from>
                  <to>
                    <xdr:col>22</xdr:col>
                    <xdr:colOff>177800</xdr:colOff>
                    <xdr:row>8</xdr:row>
                    <xdr:rowOff>152400</xdr:rowOff>
                  </to>
                </anchor>
              </controlPr>
            </control>
          </mc:Choice>
        </mc:AlternateContent>
        <mc:AlternateContent xmlns:mc="http://schemas.openxmlformats.org/markup-compatibility/2006">
          <mc:Choice Requires="x14">
            <control shapeId="19472" r:id="rId19" name="Check Box 16">
              <controlPr locked="0" defaultSize="0" autoFill="0" autoLine="0" autoPict="0">
                <anchor moveWithCells="1" sizeWithCells="1">
                  <from>
                    <xdr:col>21</xdr:col>
                    <xdr:colOff>152400</xdr:colOff>
                    <xdr:row>9</xdr:row>
                    <xdr:rowOff>6350</xdr:rowOff>
                  </from>
                  <to>
                    <xdr:col>22</xdr:col>
                    <xdr:colOff>177800</xdr:colOff>
                    <xdr:row>9</xdr:row>
                    <xdr:rowOff>152400</xdr:rowOff>
                  </to>
                </anchor>
              </controlPr>
            </control>
          </mc:Choice>
        </mc:AlternateContent>
        <mc:AlternateContent xmlns:mc="http://schemas.openxmlformats.org/markup-compatibility/2006">
          <mc:Choice Requires="x14">
            <control shapeId="19473" r:id="rId20" name="Check Box 17">
              <controlPr locked="0" defaultSize="0" autoFill="0" autoLine="0" autoPict="0">
                <anchor moveWithCells="1" sizeWithCells="1">
                  <from>
                    <xdr:col>21</xdr:col>
                    <xdr:colOff>152400</xdr:colOff>
                    <xdr:row>10</xdr:row>
                    <xdr:rowOff>6350</xdr:rowOff>
                  </from>
                  <to>
                    <xdr:col>22</xdr:col>
                    <xdr:colOff>177800</xdr:colOff>
                    <xdr:row>10</xdr:row>
                    <xdr:rowOff>152400</xdr:rowOff>
                  </to>
                </anchor>
              </controlPr>
            </control>
          </mc:Choice>
        </mc:AlternateContent>
        <mc:AlternateContent xmlns:mc="http://schemas.openxmlformats.org/markup-compatibility/2006">
          <mc:Choice Requires="x14">
            <control shapeId="19474" r:id="rId21" name="Check Box 18">
              <controlPr locked="0" defaultSize="0" autoFill="0" autoLine="0" autoPict="0">
                <anchor moveWithCells="1" sizeWithCells="1">
                  <from>
                    <xdr:col>21</xdr:col>
                    <xdr:colOff>152400</xdr:colOff>
                    <xdr:row>3</xdr:row>
                    <xdr:rowOff>6350</xdr:rowOff>
                  </from>
                  <to>
                    <xdr:col>22</xdr:col>
                    <xdr:colOff>177800</xdr:colOff>
                    <xdr:row>3</xdr:row>
                    <xdr:rowOff>152400</xdr:rowOff>
                  </to>
                </anchor>
              </controlPr>
            </control>
          </mc:Choice>
        </mc:AlternateContent>
        <mc:AlternateContent xmlns:mc="http://schemas.openxmlformats.org/markup-compatibility/2006">
          <mc:Choice Requires="x14">
            <control shapeId="19475" r:id="rId22" name="Check Box 19">
              <controlPr locked="0" defaultSize="0" autoFill="0" autoLine="0" autoPict="0">
                <anchor moveWithCells="1" sizeWithCells="1">
                  <from>
                    <xdr:col>21</xdr:col>
                    <xdr:colOff>152400</xdr:colOff>
                    <xdr:row>11</xdr:row>
                    <xdr:rowOff>6350</xdr:rowOff>
                  </from>
                  <to>
                    <xdr:col>22</xdr:col>
                    <xdr:colOff>177800</xdr:colOff>
                    <xdr:row>11</xdr:row>
                    <xdr:rowOff>152400</xdr:rowOff>
                  </to>
                </anchor>
              </controlPr>
            </control>
          </mc:Choice>
        </mc:AlternateContent>
        <mc:AlternateContent xmlns:mc="http://schemas.openxmlformats.org/markup-compatibility/2006">
          <mc:Choice Requires="x14">
            <control shapeId="19476" r:id="rId23" name="Check Box 20">
              <controlPr locked="0" defaultSize="0" autoFill="0" autoLine="0" autoPict="0">
                <anchor moveWithCells="1" sizeWithCells="1">
                  <from>
                    <xdr:col>21</xdr:col>
                    <xdr:colOff>152400</xdr:colOff>
                    <xdr:row>12</xdr:row>
                    <xdr:rowOff>12700</xdr:rowOff>
                  </from>
                  <to>
                    <xdr:col>22</xdr:col>
                    <xdr:colOff>177800</xdr:colOff>
                    <xdr:row>12</xdr:row>
                    <xdr:rowOff>152400</xdr:rowOff>
                  </to>
                </anchor>
              </controlPr>
            </control>
          </mc:Choice>
        </mc:AlternateContent>
        <mc:AlternateContent xmlns:mc="http://schemas.openxmlformats.org/markup-compatibility/2006">
          <mc:Choice Requires="x14">
            <control shapeId="19477" r:id="rId24" name="Check Box 21">
              <controlPr locked="0" defaultSize="0" autoFill="0" autoLine="0" autoPict="0">
                <anchor moveWithCells="1" sizeWithCells="1">
                  <from>
                    <xdr:col>0</xdr:col>
                    <xdr:colOff>101600</xdr:colOff>
                    <xdr:row>38</xdr:row>
                    <xdr:rowOff>101600</xdr:rowOff>
                  </from>
                  <to>
                    <xdr:col>2</xdr:col>
                    <xdr:colOff>25400</xdr:colOff>
                    <xdr:row>40</xdr:row>
                    <xdr:rowOff>31750</xdr:rowOff>
                  </to>
                </anchor>
              </controlPr>
            </control>
          </mc:Choice>
        </mc:AlternateContent>
        <mc:AlternateContent xmlns:mc="http://schemas.openxmlformats.org/markup-compatibility/2006">
          <mc:Choice Requires="x14">
            <control shapeId="19478" r:id="rId25" name="Check Box 22">
              <controlPr locked="0" defaultSize="0" autoFill="0" autoLine="0" autoPict="0">
                <anchor moveWithCells="1" sizeWithCells="1">
                  <from>
                    <xdr:col>0</xdr:col>
                    <xdr:colOff>101600</xdr:colOff>
                    <xdr:row>39</xdr:row>
                    <xdr:rowOff>101600</xdr:rowOff>
                  </from>
                  <to>
                    <xdr:col>2</xdr:col>
                    <xdr:colOff>25400</xdr:colOff>
                    <xdr:row>41</xdr:row>
                    <xdr:rowOff>31750</xdr:rowOff>
                  </to>
                </anchor>
              </controlPr>
            </control>
          </mc:Choice>
        </mc:AlternateContent>
        <mc:AlternateContent xmlns:mc="http://schemas.openxmlformats.org/markup-compatibility/2006">
          <mc:Choice Requires="x14">
            <control shapeId="19479" r:id="rId26" name="Check Box 23">
              <controlPr locked="0" defaultSize="0" autoFill="0" autoLine="0" autoPict="0">
                <anchor moveWithCells="1" sizeWithCells="1">
                  <from>
                    <xdr:col>0</xdr:col>
                    <xdr:colOff>101600</xdr:colOff>
                    <xdr:row>40</xdr:row>
                    <xdr:rowOff>101600</xdr:rowOff>
                  </from>
                  <to>
                    <xdr:col>2</xdr:col>
                    <xdr:colOff>25400</xdr:colOff>
                    <xdr:row>42</xdr:row>
                    <xdr:rowOff>31750</xdr:rowOff>
                  </to>
                </anchor>
              </controlPr>
            </control>
          </mc:Choice>
        </mc:AlternateContent>
        <mc:AlternateContent xmlns:mc="http://schemas.openxmlformats.org/markup-compatibility/2006">
          <mc:Choice Requires="x14">
            <control shapeId="19480" r:id="rId27" name="Check Box 24">
              <controlPr locked="0" defaultSize="0" autoFill="0" autoLine="0" autoPict="0">
                <anchor moveWithCells="1" sizeWithCells="1">
                  <from>
                    <xdr:col>0</xdr:col>
                    <xdr:colOff>101600</xdr:colOff>
                    <xdr:row>41</xdr:row>
                    <xdr:rowOff>101600</xdr:rowOff>
                  </from>
                  <to>
                    <xdr:col>2</xdr:col>
                    <xdr:colOff>25400</xdr:colOff>
                    <xdr:row>43</xdr:row>
                    <xdr:rowOff>25400</xdr:rowOff>
                  </to>
                </anchor>
              </controlPr>
            </control>
          </mc:Choice>
        </mc:AlternateContent>
        <mc:AlternateContent xmlns:mc="http://schemas.openxmlformats.org/markup-compatibility/2006">
          <mc:Choice Requires="x14">
            <control shapeId="19481" r:id="rId28" name="Check Box 25">
              <controlPr locked="0" defaultSize="0" autoFill="0" autoLine="0" autoPict="0">
                <anchor moveWithCells="1" sizeWithCells="1">
                  <from>
                    <xdr:col>0</xdr:col>
                    <xdr:colOff>82550</xdr:colOff>
                    <xdr:row>46</xdr:row>
                    <xdr:rowOff>152400</xdr:rowOff>
                  </from>
                  <to>
                    <xdr:col>2</xdr:col>
                    <xdr:colOff>31750</xdr:colOff>
                    <xdr:row>47</xdr:row>
                    <xdr:rowOff>152400</xdr:rowOff>
                  </to>
                </anchor>
              </controlPr>
            </control>
          </mc:Choice>
        </mc:AlternateContent>
        <mc:AlternateContent xmlns:mc="http://schemas.openxmlformats.org/markup-compatibility/2006">
          <mc:Choice Requires="x14">
            <control shapeId="19482" r:id="rId29" name="Check Box 26">
              <controlPr locked="0" defaultSize="0" autoFill="0" autoLine="0" autoPict="0">
                <anchor moveWithCells="1" sizeWithCells="1">
                  <from>
                    <xdr:col>11</xdr:col>
                    <xdr:colOff>6350</xdr:colOff>
                    <xdr:row>46</xdr:row>
                    <xdr:rowOff>158750</xdr:rowOff>
                  </from>
                  <to>
                    <xdr:col>12</xdr:col>
                    <xdr:colOff>38100</xdr:colOff>
                    <xdr:row>48</xdr:row>
                    <xdr:rowOff>0</xdr:rowOff>
                  </to>
                </anchor>
              </controlPr>
            </control>
          </mc:Choice>
        </mc:AlternateContent>
        <mc:AlternateContent xmlns:mc="http://schemas.openxmlformats.org/markup-compatibility/2006">
          <mc:Choice Requires="x14">
            <control shapeId="19483" r:id="rId30" name="Check Box 27">
              <controlPr locked="0" defaultSize="0" autoFill="0" autoLine="0" autoPict="0">
                <anchor moveWithCells="1" sizeWithCells="1">
                  <from>
                    <xdr:col>0</xdr:col>
                    <xdr:colOff>88900</xdr:colOff>
                    <xdr:row>47</xdr:row>
                    <xdr:rowOff>139700</xdr:rowOff>
                  </from>
                  <to>
                    <xdr:col>2</xdr:col>
                    <xdr:colOff>6350</xdr:colOff>
                    <xdr:row>48</xdr:row>
                    <xdr:rowOff>146050</xdr:rowOff>
                  </to>
                </anchor>
              </controlPr>
            </control>
          </mc:Choice>
        </mc:AlternateContent>
        <mc:AlternateContent xmlns:mc="http://schemas.openxmlformats.org/markup-compatibility/2006">
          <mc:Choice Requires="x14">
            <control shapeId="19484" r:id="rId31" name="Check Box 28">
              <controlPr locked="0" defaultSize="0" autoFill="0" autoLine="0" autoPict="0">
                <anchor moveWithCells="1" sizeWithCells="1">
                  <from>
                    <xdr:col>11</xdr:col>
                    <xdr:colOff>6350</xdr:colOff>
                    <xdr:row>47</xdr:row>
                    <xdr:rowOff>146050</xdr:rowOff>
                  </from>
                  <to>
                    <xdr:col>12</xdr:col>
                    <xdr:colOff>63500</xdr:colOff>
                    <xdr:row>49</xdr:row>
                    <xdr:rowOff>0</xdr:rowOff>
                  </to>
                </anchor>
              </controlPr>
            </control>
          </mc:Choice>
        </mc:AlternateContent>
        <mc:AlternateContent xmlns:mc="http://schemas.openxmlformats.org/markup-compatibility/2006">
          <mc:Choice Requires="x14">
            <control shapeId="19485" r:id="rId32" name="Check Box 29">
              <controlPr locked="0" defaultSize="0" autoFill="0" autoLine="0" autoPict="0">
                <anchor moveWithCells="1" sizeWithCells="1">
                  <from>
                    <xdr:col>20</xdr:col>
                    <xdr:colOff>0</xdr:colOff>
                    <xdr:row>47</xdr:row>
                    <xdr:rowOff>139700</xdr:rowOff>
                  </from>
                  <to>
                    <xdr:col>21</xdr:col>
                    <xdr:colOff>50800</xdr:colOff>
                    <xdr:row>48</xdr:row>
                    <xdr:rowOff>139700</xdr:rowOff>
                  </to>
                </anchor>
              </controlPr>
            </control>
          </mc:Choice>
        </mc:AlternateContent>
        <mc:AlternateContent xmlns:mc="http://schemas.openxmlformats.org/markup-compatibility/2006">
          <mc:Choice Requires="x14">
            <control shapeId="19486" r:id="rId33" name="Check Box 30">
              <controlPr locked="0" defaultSize="0" autoFill="0" autoLine="0" autoPict="0">
                <anchor moveWithCells="1" sizeWithCells="1">
                  <from>
                    <xdr:col>23</xdr:col>
                    <xdr:colOff>12700</xdr:colOff>
                    <xdr:row>47</xdr:row>
                    <xdr:rowOff>139700</xdr:rowOff>
                  </from>
                  <to>
                    <xdr:col>24</xdr:col>
                    <xdr:colOff>50800</xdr:colOff>
                    <xdr:row>48</xdr:row>
                    <xdr:rowOff>139700</xdr:rowOff>
                  </to>
                </anchor>
              </controlPr>
            </control>
          </mc:Choice>
        </mc:AlternateContent>
        <mc:AlternateContent xmlns:mc="http://schemas.openxmlformats.org/markup-compatibility/2006">
          <mc:Choice Requires="x14">
            <control shapeId="19487" r:id="rId34" name="Check Box 31">
              <controlPr locked="0" defaultSize="0" autoFill="0" autoLine="0" autoPict="0">
                <anchor moveWithCells="1" sizeWithCells="1">
                  <from>
                    <xdr:col>21</xdr:col>
                    <xdr:colOff>152400</xdr:colOff>
                    <xdr:row>13</xdr:row>
                    <xdr:rowOff>12700</xdr:rowOff>
                  </from>
                  <to>
                    <xdr:col>22</xdr:col>
                    <xdr:colOff>177800</xdr:colOff>
                    <xdr:row>13</xdr:row>
                    <xdr:rowOff>152400</xdr:rowOff>
                  </to>
                </anchor>
              </controlPr>
            </control>
          </mc:Choice>
        </mc:AlternateContent>
        <mc:AlternateContent xmlns:mc="http://schemas.openxmlformats.org/markup-compatibility/2006">
          <mc:Choice Requires="x14">
            <control shapeId="19488" r:id="rId35" name="Check Box 32">
              <controlPr locked="0" defaultSize="0" autoFill="0" autoLine="0" autoPict="0">
                <anchor moveWithCells="1" sizeWithCells="1">
                  <from>
                    <xdr:col>0</xdr:col>
                    <xdr:colOff>76200</xdr:colOff>
                    <xdr:row>34</xdr:row>
                    <xdr:rowOff>0</xdr:rowOff>
                  </from>
                  <to>
                    <xdr:col>1</xdr:col>
                    <xdr:colOff>146050</xdr:colOff>
                    <xdr:row>35</xdr:row>
                    <xdr:rowOff>0</xdr:rowOff>
                  </to>
                </anchor>
              </controlPr>
            </control>
          </mc:Choice>
        </mc:AlternateContent>
        <mc:AlternateContent xmlns:mc="http://schemas.openxmlformats.org/markup-compatibility/2006">
          <mc:Choice Requires="x14">
            <control shapeId="19489" r:id="rId36" name="Check Box 33">
              <controlPr locked="0" defaultSize="0" autoFill="0" autoLine="0" autoPict="0">
                <anchor moveWithCells="1" sizeWithCells="1">
                  <from>
                    <xdr:col>23</xdr:col>
                    <xdr:colOff>0</xdr:colOff>
                    <xdr:row>34</xdr:row>
                    <xdr:rowOff>0</xdr:rowOff>
                  </from>
                  <to>
                    <xdr:col>23</xdr:col>
                    <xdr:colOff>177800</xdr:colOff>
                    <xdr:row>35</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DCA18-D02E-446A-B0F4-5ADC1D51FEA9}">
  <sheetPr codeName="Tabelle14"/>
  <dimension ref="A1:V65"/>
  <sheetViews>
    <sheetView tabSelected="1" zoomScale="90" zoomScaleNormal="90" zoomScaleSheetLayoutView="100" workbookViewId="0">
      <selection activeCell="O7" sqref="O7"/>
    </sheetView>
  </sheetViews>
  <sheetFormatPr baseColWidth="10" defaultColWidth="10.81640625" defaultRowHeight="14.5" x14ac:dyDescent="0.35"/>
  <cols>
    <col min="1" max="1" width="5.54296875" style="244" customWidth="1"/>
    <col min="2" max="2" width="2.54296875" style="236" customWidth="1"/>
    <col min="3" max="3" width="26.81640625" style="237" customWidth="1"/>
    <col min="4" max="4" width="15.36328125" style="237" customWidth="1"/>
    <col min="5" max="5" width="1.81640625" style="237" customWidth="1"/>
    <col min="6" max="6" width="18.90625" style="237" customWidth="1"/>
    <col min="7" max="7" width="23.81640625" style="237" customWidth="1"/>
    <col min="8" max="12" width="5.54296875" style="237" customWidth="1"/>
    <col min="13" max="13" width="11.1796875" style="237" bestFit="1" customWidth="1"/>
    <col min="14" max="14" width="15.81640625" style="237" bestFit="1" customWidth="1"/>
    <col min="15" max="15" width="20.7265625" style="237" customWidth="1"/>
    <col min="16" max="16" width="8.54296875" style="237" bestFit="1" customWidth="1"/>
    <col min="17" max="16384" width="10.81640625" style="237"/>
  </cols>
  <sheetData>
    <row r="1" spans="1:22" ht="47.5" customHeight="1" x14ac:dyDescent="0.35">
      <c r="A1" s="906">
        <v>1</v>
      </c>
      <c r="B1" s="909" t="s">
        <v>177</v>
      </c>
      <c r="C1" s="909"/>
      <c r="D1" s="912"/>
      <c r="E1" s="912"/>
      <c r="F1" s="915" t="str">
        <f>IF(A1=1,"Checklist PPAP Requirements for Supplier","Checkliste PPAP Anforderungen für Lieferanten")</f>
        <v>Checklist PPAP Requirements for Supplier</v>
      </c>
      <c r="G1" s="915"/>
      <c r="H1" s="912"/>
      <c r="I1" s="912"/>
      <c r="J1" s="912"/>
      <c r="K1" s="912"/>
      <c r="L1" s="912"/>
      <c r="M1" s="912"/>
      <c r="N1" s="421"/>
      <c r="O1" s="422"/>
      <c r="P1" s="423"/>
    </row>
    <row r="2" spans="1:22" x14ac:dyDescent="0.35">
      <c r="A2" s="907"/>
      <c r="B2" s="910"/>
      <c r="C2" s="910"/>
      <c r="D2" s="913"/>
      <c r="E2" s="913"/>
      <c r="F2" s="916"/>
      <c r="G2" s="916"/>
      <c r="H2" s="913"/>
      <c r="I2" s="913"/>
      <c r="J2" s="913"/>
      <c r="K2" s="913"/>
      <c r="L2" s="913"/>
      <c r="M2" s="913"/>
      <c r="N2" s="401" t="s">
        <v>228</v>
      </c>
      <c r="O2" s="537" cm="1">
        <f t="array" ref="O2:V2">'PPAP Submission Data'!C83:J83</f>
        <v>3</v>
      </c>
      <c r="P2" s="424">
        <v>0</v>
      </c>
      <c r="Q2" s="391">
        <v>0</v>
      </c>
      <c r="R2" s="391">
        <v>0</v>
      </c>
      <c r="S2" s="391">
        <v>0</v>
      </c>
      <c r="T2" s="391">
        <v>0</v>
      </c>
      <c r="U2" s="391">
        <v>0</v>
      </c>
      <c r="V2" s="391">
        <v>0</v>
      </c>
    </row>
    <row r="3" spans="1:22" ht="24.5" customHeight="1" thickBot="1" x14ac:dyDescent="0.4">
      <c r="A3" s="908"/>
      <c r="B3" s="911"/>
      <c r="C3" s="911"/>
      <c r="D3" s="914"/>
      <c r="E3" s="914"/>
      <c r="F3" s="917"/>
      <c r="G3" s="917"/>
      <c r="H3" s="914"/>
      <c r="I3" s="914"/>
      <c r="J3" s="914"/>
      <c r="K3" s="914"/>
      <c r="L3" s="914"/>
      <c r="M3" s="914"/>
      <c r="N3" s="402"/>
      <c r="O3" s="403"/>
      <c r="P3" s="404"/>
    </row>
    <row r="4" spans="1:22" s="389" customFormat="1" ht="24.5" customHeight="1" x14ac:dyDescent="0.35">
      <c r="A4" s="425"/>
      <c r="B4" s="405"/>
      <c r="C4" s="405"/>
      <c r="D4" s="936" t="str">
        <f>IF(A1=1,"Name","Name")</f>
        <v>Name</v>
      </c>
      <c r="E4" s="936"/>
      <c r="F4" s="936"/>
      <c r="G4" s="445" t="str">
        <f>IF(A1=1,"Nummer","Number")</f>
        <v>Nummer</v>
      </c>
      <c r="H4" s="934" t="str">
        <f>IF(A1=1,"Rev. state","Rev. state")</f>
        <v>Rev. state</v>
      </c>
      <c r="I4" s="934"/>
      <c r="J4" s="934"/>
      <c r="K4" s="934" t="str">
        <f>IF(A1=1,"Rev","Rev")</f>
        <v>Rev</v>
      </c>
      <c r="L4" s="934"/>
      <c r="M4" s="406"/>
      <c r="N4" s="407"/>
      <c r="O4" s="408"/>
      <c r="P4" s="409"/>
    </row>
    <row r="5" spans="1:22" s="389" customFormat="1" ht="20" customHeight="1" x14ac:dyDescent="0.35">
      <c r="A5" s="426"/>
      <c r="B5" s="902" t="str">
        <f>IF(A1=1,"Siemens Part","Siemens Artikel")</f>
        <v>Siemens Part</v>
      </c>
      <c r="C5" s="902"/>
      <c r="D5" s="904" t="str">
        <f>'PPAP Submission Data'!C15</f>
        <v/>
      </c>
      <c r="E5" s="904"/>
      <c r="F5" s="904"/>
      <c r="G5" s="536" t="str">
        <f>'PPAP Submission Data'!F15</f>
        <v/>
      </c>
      <c r="H5" s="905">
        <f>'PPAP Submission Data'!H15</f>
        <v>0</v>
      </c>
      <c r="I5" s="905"/>
      <c r="J5" s="905"/>
      <c r="K5" s="935"/>
      <c r="L5" s="935"/>
      <c r="M5" s="411"/>
      <c r="N5" s="410"/>
      <c r="O5" s="412"/>
      <c r="P5" s="413"/>
    </row>
    <row r="6" spans="1:22" s="389" customFormat="1" ht="20" customHeight="1" x14ac:dyDescent="0.35">
      <c r="A6" s="426"/>
      <c r="B6" s="902" t="str">
        <f>IF(A1=1,"Siemens Drawing","Siemens Zeichnung")</f>
        <v>Siemens Drawing</v>
      </c>
      <c r="C6" s="902"/>
      <c r="D6" s="904" t="str">
        <f>'PPAP Submission Data'!C17</f>
        <v/>
      </c>
      <c r="E6" s="904"/>
      <c r="F6" s="904"/>
      <c r="G6" s="536" t="str">
        <f>'PPAP Submission Data'!F17</f>
        <v/>
      </c>
      <c r="H6" s="905">
        <f>'PPAP Submission Data'!H17</f>
        <v>0</v>
      </c>
      <c r="I6" s="905"/>
      <c r="J6" s="905"/>
      <c r="K6" s="905">
        <f>'PPAP Submission Data'!J17</f>
        <v>0</v>
      </c>
      <c r="L6" s="905"/>
      <c r="M6" s="411"/>
      <c r="N6" s="443"/>
      <c r="O6" s="412"/>
      <c r="P6" s="413"/>
    </row>
    <row r="7" spans="1:22" s="389" customFormat="1" ht="20" customHeight="1" x14ac:dyDescent="0.35">
      <c r="A7" s="426"/>
      <c r="B7" s="902" t="str">
        <f>IF(A1=1,"Siemens Document","Siemens Dokument")</f>
        <v>Siemens Document</v>
      </c>
      <c r="C7" s="902"/>
      <c r="D7" s="904" t="str">
        <f>'PPAP Submission Data'!C19</f>
        <v/>
      </c>
      <c r="E7" s="904"/>
      <c r="F7" s="904"/>
      <c r="G7" s="536" t="str">
        <f>'PPAP Submission Data'!F19</f>
        <v/>
      </c>
      <c r="H7" s="905">
        <f>'PPAP Submission Data'!H19</f>
        <v>0</v>
      </c>
      <c r="I7" s="905"/>
      <c r="J7" s="905"/>
      <c r="K7" s="905">
        <f>'PPAP Submission Data'!J19</f>
        <v>0</v>
      </c>
      <c r="L7" s="905"/>
      <c r="M7" s="411"/>
      <c r="N7" s="443"/>
      <c r="O7" s="412"/>
      <c r="P7" s="413"/>
    </row>
    <row r="8" spans="1:22" s="389" customFormat="1" ht="6.5" customHeight="1" x14ac:dyDescent="0.35">
      <c r="A8" s="426"/>
      <c r="B8" s="444"/>
      <c r="C8" s="444"/>
      <c r="D8" s="535"/>
      <c r="E8" s="535"/>
      <c r="F8" s="535"/>
      <c r="G8" s="443"/>
      <c r="H8" s="443"/>
      <c r="I8" s="443"/>
      <c r="J8" s="443"/>
      <c r="K8" s="443"/>
      <c r="L8" s="443"/>
      <c r="M8" s="411"/>
      <c r="N8" s="443"/>
      <c r="O8" s="412"/>
      <c r="P8" s="413"/>
    </row>
    <row r="9" spans="1:22" s="389" customFormat="1" ht="20" customHeight="1" x14ac:dyDescent="0.35">
      <c r="A9" s="426"/>
      <c r="B9" s="902" t="str">
        <f>IF(A1=1,"Subscriber Package","Subscriber Package")</f>
        <v>Subscriber Package</v>
      </c>
      <c r="C9" s="902"/>
      <c r="D9" s="903"/>
      <c r="E9" s="903"/>
      <c r="F9" s="903"/>
      <c r="G9" s="903"/>
      <c r="H9" s="903"/>
      <c r="I9" s="903"/>
      <c r="J9" s="903"/>
      <c r="K9" s="935"/>
      <c r="L9" s="935"/>
      <c r="M9" s="411"/>
      <c r="N9" s="410"/>
      <c r="O9" s="412"/>
      <c r="P9" s="413"/>
    </row>
    <row r="10" spans="1:22" s="389" customFormat="1" ht="20" customHeight="1" x14ac:dyDescent="0.35">
      <c r="A10" s="426"/>
      <c r="B10" s="902" t="str">
        <f>IF(A1=1,"Siemens PO Number","Siemens Bestellnummer")</f>
        <v>Siemens PO Number</v>
      </c>
      <c r="C10" s="902"/>
      <c r="D10" s="933"/>
      <c r="E10" s="933"/>
      <c r="F10" s="933"/>
      <c r="G10" s="443"/>
      <c r="H10" s="443"/>
      <c r="I10" s="443"/>
      <c r="J10" s="443"/>
      <c r="K10" s="443"/>
      <c r="L10" s="443"/>
      <c r="M10" s="411"/>
      <c r="N10" s="410"/>
      <c r="O10" s="412"/>
      <c r="P10" s="413"/>
    </row>
    <row r="11" spans="1:22" s="389" customFormat="1" ht="20" customHeight="1" x14ac:dyDescent="0.35">
      <c r="A11" s="426"/>
      <c r="B11" s="902" t="str">
        <f>IF(A1=1,"PPAP due date","PPAP Fälligkeitstermin")</f>
        <v>PPAP due date</v>
      </c>
      <c r="C11" s="902"/>
      <c r="D11" s="933"/>
      <c r="E11" s="933"/>
      <c r="F11" s="933"/>
      <c r="G11" s="443"/>
      <c r="H11" s="443"/>
      <c r="I11" s="443"/>
      <c r="J11" s="443"/>
      <c r="K11" s="443"/>
      <c r="L11" s="443"/>
      <c r="M11" s="411"/>
      <c r="N11" s="441"/>
      <c r="O11" s="412"/>
      <c r="P11" s="413"/>
    </row>
    <row r="12" spans="1:22" s="389" customFormat="1" ht="20" customHeight="1" thickBot="1" x14ac:dyDescent="0.4">
      <c r="A12" s="427"/>
      <c r="B12" s="440"/>
      <c r="C12" s="440"/>
      <c r="D12" s="502"/>
      <c r="E12" s="502"/>
      <c r="F12" s="502"/>
      <c r="G12" s="428"/>
      <c r="H12" s="428"/>
      <c r="I12" s="428"/>
      <c r="J12" s="428"/>
      <c r="K12" s="428"/>
      <c r="L12" s="428"/>
      <c r="M12" s="429"/>
      <c r="N12" s="428"/>
      <c r="O12" s="418"/>
      <c r="P12" s="419"/>
    </row>
    <row r="13" spans="1:22" ht="10.5" customHeight="1" thickBot="1" x14ac:dyDescent="0.4">
      <c r="A13" s="414"/>
      <c r="B13" s="415"/>
      <c r="C13" s="415"/>
      <c r="D13" s="415"/>
      <c r="E13" s="415"/>
      <c r="F13" s="416"/>
      <c r="G13" s="416"/>
      <c r="H13" s="417"/>
      <c r="I13" s="418"/>
      <c r="J13" s="418"/>
      <c r="K13" s="418"/>
      <c r="L13" s="418"/>
      <c r="M13" s="418"/>
      <c r="N13" s="418"/>
      <c r="O13" s="418"/>
      <c r="P13" s="419"/>
    </row>
    <row r="14" spans="1:22" ht="33.5" customHeight="1" thickBot="1" x14ac:dyDescent="0.4">
      <c r="A14" s="238" t="str">
        <f>IF(A1=1,"No.","Nr.")</f>
        <v>No.</v>
      </c>
      <c r="B14" s="692" t="str">
        <f>IF(A1=1,"Requirements (features according to specification), 
PPAP according to AIAG PPAP Manual 4th edtition","Forderungen (Merkmale gemäss Spezifikation), 
PPAP gemäss AIAG PPAP Manual 4. Ausgabe")</f>
        <v>Requirements (features according to specification), 
PPAP according to AIAG PPAP Manual 4th edtition</v>
      </c>
      <c r="C14" s="693"/>
      <c r="D14" s="693"/>
      <c r="E14" s="693"/>
      <c r="F14" s="693"/>
      <c r="G14" s="694"/>
      <c r="H14" s="695" t="str">
        <f>IF(A1=1,"Submission Level","Bemusterungsstufe")</f>
        <v>Submission Level</v>
      </c>
      <c r="I14" s="696"/>
      <c r="J14" s="696"/>
      <c r="K14" s="696"/>
      <c r="L14" s="697"/>
      <c r="M14" s="238" t="str">
        <f>IF(A1=1,"Assigned to","Zugewiesen an")</f>
        <v>Assigned to</v>
      </c>
      <c r="N14" s="238" t="str">
        <f>IF(A1=1,"Internal Due Date","Internes Fälligkeitsdatum")</f>
        <v>Internal Due Date</v>
      </c>
      <c r="O14" s="238" t="str">
        <f>IF(A1=1,"Comments/
Concerns/Questions","Kommentare/
Bedenken/Fragen")</f>
        <v>Comments/
Concerns/Questions</v>
      </c>
      <c r="P14" s="238" t="str">
        <f>IF(A1=1,"Included","Enthalten")</f>
        <v>Included</v>
      </c>
    </row>
    <row r="15" spans="1:22" s="244" customFormat="1" ht="22.5" customHeight="1" thickBot="1" x14ac:dyDescent="0.4">
      <c r="A15" s="239"/>
      <c r="B15" s="698"/>
      <c r="C15" s="699"/>
      <c r="D15" s="699"/>
      <c r="E15" s="699"/>
      <c r="F15" s="699"/>
      <c r="G15" s="700"/>
      <c r="H15" s="240">
        <v>1</v>
      </c>
      <c r="I15" s="241">
        <v>2</v>
      </c>
      <c r="J15" s="241">
        <v>3</v>
      </c>
      <c r="K15" s="241">
        <v>4</v>
      </c>
      <c r="L15" s="242">
        <v>5</v>
      </c>
      <c r="M15" s="379"/>
      <c r="N15" s="379"/>
      <c r="O15" s="379"/>
      <c r="P15" s="379"/>
    </row>
    <row r="16" spans="1:22" s="248" customFormat="1" ht="28" customHeight="1" collapsed="1" x14ac:dyDescent="0.35">
      <c r="A16" s="245">
        <v>1</v>
      </c>
      <c r="B16" s="680" t="str">
        <f>IF(A1=1,"Design records","Designaufzeichnungen")</f>
        <v>Design records</v>
      </c>
      <c r="C16" s="681"/>
      <c r="D16" s="681"/>
      <c r="E16" s="246"/>
      <c r="F16" s="684" t="str">
        <f>IF(A1=1,"All relevant drawings and specs noted on the drawings","Alle relevanten Zeichnungen und Spezifikationen, die auf den Zeichnungen vermerkt sind.")</f>
        <v>All relevant drawings and specs noted on the drawings</v>
      </c>
      <c r="G16" s="685"/>
      <c r="H16" s="395" t="str">
        <f>'PPAP Requirements'!H4</f>
        <v>R</v>
      </c>
      <c r="I16" s="399" t="str">
        <f>'PPAP Requirements'!I4</f>
        <v>S</v>
      </c>
      <c r="J16" s="399" t="str">
        <f>'PPAP Requirements'!J4</f>
        <v>S</v>
      </c>
      <c r="K16" s="399" t="str">
        <f>'PPAP Requirements'!K4</f>
        <v>*</v>
      </c>
      <c r="L16" s="396" t="str">
        <f>'PPAP Requirements'!L4</f>
        <v>R</v>
      </c>
      <c r="M16" s="529"/>
      <c r="N16" s="432"/>
      <c r="O16" s="530"/>
      <c r="P16" s="432"/>
    </row>
    <row r="17" spans="1:16" ht="32" customHeight="1" x14ac:dyDescent="0.35">
      <c r="A17" s="249">
        <v>2</v>
      </c>
      <c r="B17" s="702" t="str">
        <f>IF(A1=1,"Engineering Change Documents, if any","Dokumente über technische Änderungen, falls vorhanden")</f>
        <v>Engineering Change Documents, if any</v>
      </c>
      <c r="C17" s="703"/>
      <c r="D17" s="703"/>
      <c r="E17" s="250"/>
      <c r="F17" s="672" t="str">
        <f>IF(A1=1,"Any associated relevant EC's to address nonconformances or changes","Alle zugehörigen relevanten EC's, um Nichtkonformitäten oder Änderungen zu beheben.")</f>
        <v>Any associated relevant EC's to address nonconformances or changes</v>
      </c>
      <c r="G17" s="673"/>
      <c r="H17" s="437" t="str">
        <f>'PPAP Requirements'!H5</f>
        <v>R</v>
      </c>
      <c r="I17" s="387" t="str">
        <f>'PPAP Requirements'!I5</f>
        <v>S</v>
      </c>
      <c r="J17" s="387" t="str">
        <f>'PPAP Requirements'!J5</f>
        <v>S</v>
      </c>
      <c r="K17" s="387" t="str">
        <f>'PPAP Requirements'!K5</f>
        <v>*</v>
      </c>
      <c r="L17" s="397" t="str">
        <f>'PPAP Requirements'!L5</f>
        <v>R</v>
      </c>
      <c r="M17" s="532"/>
      <c r="N17" s="433"/>
      <c r="O17" s="531"/>
      <c r="P17" s="433"/>
    </row>
    <row r="18" spans="1:16" ht="28" customHeight="1" x14ac:dyDescent="0.35">
      <c r="A18" s="275">
        <v>3</v>
      </c>
      <c r="B18" s="682" t="str">
        <f>IF(A1=1,"Engineering approval from Siemens, if required","Technische Freigabe von Siemens, falls gefordert")</f>
        <v>Engineering approval from Siemens, if required</v>
      </c>
      <c r="C18" s="683"/>
      <c r="D18" s="683"/>
      <c r="E18" s="250"/>
      <c r="F18" s="713" t="str">
        <f>IF(A1=1,"Siemens Engineering Sample Evaluation Report, previously approved by Siemens","Siemens Bericht zur Bewertung von technischen Mustern, der zuvor von Siemens genehmigt wurde.")</f>
        <v>Siemens Engineering Sample Evaluation Report, previously approved by Siemens</v>
      </c>
      <c r="G18" s="714"/>
      <c r="H18" s="437" t="str">
        <f>'PPAP Requirements'!H6</f>
        <v>R</v>
      </c>
      <c r="I18" s="381" t="str">
        <f>'PPAP Requirements'!I6</f>
        <v>R</v>
      </c>
      <c r="J18" s="387" t="str">
        <f>'PPAP Requirements'!J6</f>
        <v>S</v>
      </c>
      <c r="K18" s="387" t="str">
        <f>'PPAP Requirements'!K6</f>
        <v>*</v>
      </c>
      <c r="L18" s="397" t="str">
        <f>'PPAP Requirements'!L6</f>
        <v>R</v>
      </c>
      <c r="M18" s="532"/>
      <c r="N18" s="433"/>
      <c r="O18" s="531"/>
      <c r="P18" s="433"/>
    </row>
    <row r="19" spans="1:16" ht="28" customHeight="1" x14ac:dyDescent="0.35">
      <c r="A19" s="275">
        <v>4</v>
      </c>
      <c r="B19" s="682" t="str">
        <f>IF(A1=1,"Design FMEA (if Supplier is responsible for Design)","Design FMEA (wenn der Lieferant für die Konstruktion verantwortlich ist)")</f>
        <v>Design FMEA (if Supplier is responsible for Design)</v>
      </c>
      <c r="C19" s="683"/>
      <c r="D19" s="683"/>
      <c r="E19" s="250"/>
      <c r="F19" s="713" t="s">
        <v>206</v>
      </c>
      <c r="G19" s="715"/>
      <c r="H19" s="437" t="str">
        <f>'PPAP Requirements'!H7</f>
        <v>R</v>
      </c>
      <c r="I19" s="381" t="str">
        <f>'PPAP Requirements'!I7</f>
        <v>R</v>
      </c>
      <c r="J19" s="387" t="str">
        <f>'PPAP Requirements'!J7</f>
        <v>S</v>
      </c>
      <c r="K19" s="387" t="str">
        <f>'PPAP Requirements'!K7</f>
        <v>*</v>
      </c>
      <c r="L19" s="397" t="str">
        <f>'PPAP Requirements'!L7</f>
        <v>R</v>
      </c>
      <c r="M19" s="532"/>
      <c r="N19" s="433"/>
      <c r="O19" s="531"/>
      <c r="P19" s="433"/>
    </row>
    <row r="20" spans="1:16" ht="28" customHeight="1" x14ac:dyDescent="0.35">
      <c r="A20" s="249">
        <v>5</v>
      </c>
      <c r="B20" s="682" t="str">
        <f>IF(A1=1,"Process Flow Diagrams","Prozessflussdiagramme")</f>
        <v>Process Flow Diagrams</v>
      </c>
      <c r="C20" s="683"/>
      <c r="D20" s="683"/>
      <c r="E20" s="250"/>
      <c r="F20" s="672" t="str">
        <f>IF(A1=1,"Per the supplier's format","Per Format des Lieferanten")</f>
        <v>Per the supplier's format</v>
      </c>
      <c r="G20" s="673"/>
      <c r="H20" s="437" t="str">
        <f>'PPAP Requirements'!H8</f>
        <v>R</v>
      </c>
      <c r="I20" s="381" t="str">
        <f>'PPAP Requirements'!I8</f>
        <v>R</v>
      </c>
      <c r="J20" s="387" t="str">
        <f>'PPAP Requirements'!J8</f>
        <v>S</v>
      </c>
      <c r="K20" s="387" t="str">
        <f>'PPAP Requirements'!K8</f>
        <v>*</v>
      </c>
      <c r="L20" s="397" t="str">
        <f>'PPAP Requirements'!L8</f>
        <v>R</v>
      </c>
      <c r="M20" s="532"/>
      <c r="N20" s="433"/>
      <c r="O20" s="531"/>
      <c r="P20" s="433"/>
    </row>
    <row r="21" spans="1:16" ht="32" customHeight="1" x14ac:dyDescent="0.35">
      <c r="A21" s="249">
        <v>6</v>
      </c>
      <c r="B21" s="702" t="str">
        <f>IF(A1=1,"Process FMEA","Prozess FMEA")</f>
        <v>Process FMEA</v>
      </c>
      <c r="C21" s="703"/>
      <c r="D21" s="703"/>
      <c r="E21" s="250"/>
      <c r="F21" s="713" t="str">
        <f>IF(A1=1,"PFMEA per the supplier's AIAG compliant format or other, adequate, risk assessment format","PFMEA nach dem AIAG konformen Format des Lieferanten oder ein anderes, adäquates Formular für die Risikobewertung")</f>
        <v>PFMEA per the supplier's AIAG compliant format or other, adequate, risk assessment format</v>
      </c>
      <c r="G21" s="715"/>
      <c r="H21" s="437" t="str">
        <f>'PPAP Requirements'!H9</f>
        <v>R</v>
      </c>
      <c r="I21" s="381" t="str">
        <f>'PPAP Requirements'!I9</f>
        <v>R</v>
      </c>
      <c r="J21" s="387" t="str">
        <f>'PPAP Requirements'!J9</f>
        <v>S</v>
      </c>
      <c r="K21" s="387" t="str">
        <f>'PPAP Requirements'!K9</f>
        <v>*</v>
      </c>
      <c r="L21" s="397" t="str">
        <f>'PPAP Requirements'!L9</f>
        <v>R</v>
      </c>
      <c r="M21" s="532"/>
      <c r="N21" s="433"/>
      <c r="O21" s="531"/>
      <c r="P21" s="433"/>
    </row>
    <row r="22" spans="1:16" ht="32" customHeight="1" x14ac:dyDescent="0.35">
      <c r="A22" s="249">
        <v>7</v>
      </c>
      <c r="B22" s="702" t="str">
        <f>IF(A1=1,"Control Plan","Kontrollplan / Produktionslenkungsplan / Steuerungsplan / Prüfplan")</f>
        <v>Control Plan</v>
      </c>
      <c r="C22" s="703"/>
      <c r="D22" s="703"/>
      <c r="E22" s="250"/>
      <c r="F22" s="672" t="str">
        <f>IF(A1=1,"Per the supplier's format or template from Siemens Supplier Internet","Per Format des Lieferanten oder Vorlage vom Siemens Lieferanten Internet")</f>
        <v>Per the supplier's format or template from Siemens Supplier Internet</v>
      </c>
      <c r="G22" s="673"/>
      <c r="H22" s="437" t="str">
        <f>'PPAP Requirements'!H10</f>
        <v>R</v>
      </c>
      <c r="I22" s="381" t="str">
        <f>'PPAP Requirements'!I10</f>
        <v>R</v>
      </c>
      <c r="J22" s="387" t="str">
        <f>'PPAP Requirements'!J10</f>
        <v>S</v>
      </c>
      <c r="K22" s="387" t="str">
        <f>'PPAP Requirements'!K10</f>
        <v>*</v>
      </c>
      <c r="L22" s="397" t="str">
        <f>'PPAP Requirements'!L10</f>
        <v>R</v>
      </c>
      <c r="M22" s="532"/>
      <c r="N22" s="433"/>
      <c r="O22" s="531"/>
      <c r="P22" s="433"/>
    </row>
    <row r="23" spans="1:16" s="248" customFormat="1" ht="32" customHeight="1" x14ac:dyDescent="0.35">
      <c r="A23" s="275">
        <v>8</v>
      </c>
      <c r="B23" s="702" t="str">
        <f>IF(A1=1,"Measurements system studies (MSA)","Messsystem Analyse (MSA)")</f>
        <v>Measurements system studies (MSA)</v>
      </c>
      <c r="C23" s="703"/>
      <c r="D23" s="703"/>
      <c r="E23" s="252"/>
      <c r="F23" s="672" t="str">
        <f>IF(A1=1,"Only if Special Characteristics defined
Supplier's format or template from Siemens Supplier Internet",
"Nur falls besondere Merkmale definiert wurden
Eigenes Format des Lieferanten oder die Vorlage vom Siemens Lieferanten Internet")</f>
        <v>Only if Special Characteristics defined
Supplier's format or template from Siemens Supplier Internet</v>
      </c>
      <c r="G23" s="673"/>
      <c r="H23" s="437" t="str">
        <f>'PPAP Requirements'!H11</f>
        <v>R</v>
      </c>
      <c r="I23" s="381" t="str">
        <f>'PPAP Requirements'!I11</f>
        <v>R</v>
      </c>
      <c r="J23" s="387" t="str">
        <f>'PPAP Requirements'!J11</f>
        <v>S</v>
      </c>
      <c r="K23" s="387" t="str">
        <f>'PPAP Requirements'!K11</f>
        <v>*</v>
      </c>
      <c r="L23" s="397" t="str">
        <f>'PPAP Requirements'!L11</f>
        <v>R</v>
      </c>
      <c r="M23" s="532"/>
      <c r="N23" s="433"/>
      <c r="O23" s="531"/>
      <c r="P23" s="433"/>
    </row>
    <row r="24" spans="1:16" s="248" customFormat="1" ht="31" customHeight="1" x14ac:dyDescent="0.35">
      <c r="A24" s="275">
        <v>9</v>
      </c>
      <c r="B24" s="702" t="str">
        <f>IF(A1=1,"Dimensional results","Messergebnisse")</f>
        <v>Dimensional results</v>
      </c>
      <c r="C24" s="703"/>
      <c r="D24" s="703"/>
      <c r="E24" s="254"/>
      <c r="F24" s="672" t="str">
        <f>IF(A1=1,"Per the supplier's format or template from Siemens Supplier Internet","Per Format des Lieferanten oder Vorlage vom Siemens Lieferanten Internet")</f>
        <v>Per the supplier's format or template from Siemens Supplier Internet</v>
      </c>
      <c r="G24" s="673"/>
      <c r="H24" s="437" t="str">
        <f>'PPAP Requirements'!H12</f>
        <v>R</v>
      </c>
      <c r="I24" s="387" t="str">
        <f>'PPAP Requirements'!I12</f>
        <v>S</v>
      </c>
      <c r="J24" s="387" t="str">
        <f>'PPAP Requirements'!J12</f>
        <v>S</v>
      </c>
      <c r="K24" s="387" t="str">
        <f>'PPAP Requirements'!K12</f>
        <v>*</v>
      </c>
      <c r="L24" s="397" t="str">
        <f>'PPAP Requirements'!L12</f>
        <v>R</v>
      </c>
      <c r="M24" s="532"/>
      <c r="N24" s="433"/>
      <c r="O24" s="531"/>
      <c r="P24" s="433"/>
    </row>
    <row r="25" spans="1:16" s="248" customFormat="1" ht="32" customHeight="1" x14ac:dyDescent="0.35">
      <c r="A25" s="735">
        <v>10</v>
      </c>
      <c r="B25" s="704" t="str">
        <f>IF(A1=1,"Material Performance Test Results","Ergebnisse von Material-Leistungstests")</f>
        <v>Material Performance Test Results</v>
      </c>
      <c r="C25" s="705"/>
      <c r="D25" s="705"/>
      <c r="E25" s="343"/>
      <c r="F25" s="718" t="str">
        <f>IF(A1=1,"Material inspection report on all material data in the drawing and all by means of applicable specifications, including OK / not OK rating.","Materialprüfbericht über alle Werkstoffdaten der Kundenzeichnung und aller mit geltenden Spezifikationen inklusive Bewertung i.O. / n.i.O.")</f>
        <v>Material inspection report on all material data in the drawing and all by means of applicable specifications, including OK / not OK rating.</v>
      </c>
      <c r="G25" s="719"/>
      <c r="H25" s="732" t="str">
        <f>'PPAP Requirements'!H13</f>
        <v>R</v>
      </c>
      <c r="I25" s="710" t="str">
        <f>'PPAP Requirements'!I13</f>
        <v>S</v>
      </c>
      <c r="J25" s="710" t="str">
        <f>'PPAP Requirements'!J13</f>
        <v>S</v>
      </c>
      <c r="K25" s="710" t="str">
        <f>'PPAP Requirements'!K13</f>
        <v>*</v>
      </c>
      <c r="L25" s="729" t="str">
        <f>'PPAP Requirements'!L13</f>
        <v>R</v>
      </c>
      <c r="M25" s="532"/>
      <c r="N25" s="433"/>
      <c r="O25" s="531"/>
      <c r="P25" s="433"/>
    </row>
    <row r="26" spans="1:16" s="248" customFormat="1" ht="28" customHeight="1" x14ac:dyDescent="0.35">
      <c r="A26" s="736"/>
      <c r="B26" s="706"/>
      <c r="C26" s="707"/>
      <c r="D26" s="707"/>
      <c r="E26" s="344"/>
      <c r="F26" s="718" t="str">
        <f>IF(A1=1,"Enclose results from raw material supplier as 3.1 inspection certificate according EN10204 3,1 (if not otherwise agreed).","Ergebnisse von Rohmateriallieferanten als 3.1 Abnahmeprüfzeugnis nach EN 10204 3.1 beilegen (falls nicht anders vereinbart).")</f>
        <v>Enclose results from raw material supplier as 3.1 inspection certificate according EN10204 3,1 (if not otherwise agreed).</v>
      </c>
      <c r="G26" s="719"/>
      <c r="H26" s="733"/>
      <c r="I26" s="711"/>
      <c r="J26" s="711"/>
      <c r="K26" s="711"/>
      <c r="L26" s="730"/>
      <c r="M26" s="532"/>
      <c r="N26" s="433"/>
      <c r="O26" s="531"/>
      <c r="P26" s="433"/>
    </row>
    <row r="27" spans="1:16" s="248" customFormat="1" ht="32" customHeight="1" x14ac:dyDescent="0.35">
      <c r="A27" s="918"/>
      <c r="B27" s="708"/>
      <c r="C27" s="709"/>
      <c r="D27" s="709"/>
      <c r="E27" s="345"/>
      <c r="F27" s="718" t="str">
        <f>IF(A1=1,"Detailed information on the substances and raw materials in the product acc. to the LoDS &lt;&lt;List of declarable substances&gt;&gt;","Detaillierte Informationen über die Stoffe und Rohstoffe im Produkt gem. der LoDS")</f>
        <v>Detailed information on the substances and raw materials in the product acc. to the LoDS &lt;&lt;List of declarable substances&gt;&gt;</v>
      </c>
      <c r="G27" s="719"/>
      <c r="H27" s="919"/>
      <c r="I27" s="920"/>
      <c r="J27" s="920"/>
      <c r="K27" s="920"/>
      <c r="L27" s="937"/>
      <c r="M27" s="532"/>
      <c r="N27" s="433"/>
      <c r="O27" s="531"/>
      <c r="P27" s="433"/>
    </row>
    <row r="28" spans="1:16" s="248" customFormat="1" ht="30.5" customHeight="1" x14ac:dyDescent="0.35">
      <c r="A28" s="275">
        <v>11</v>
      </c>
      <c r="B28" s="682" t="str">
        <f>IF(A1=1,"Initial Process Study","Untersuchungen zur Kurzzeitfähigkeit der Prozesse")</f>
        <v>Initial Process Study</v>
      </c>
      <c r="C28" s="683"/>
      <c r="D28" s="683"/>
      <c r="E28" s="252"/>
      <c r="F28" s="672" t="str">
        <f>IF(A1=1,"Per the supplier's format or template from Siemens Supplier Internet","Per Format des Lieferanten oder Vorlage vom Siemens Lieferanten Internet")</f>
        <v>Per the supplier's format or template from Siemens Supplier Internet</v>
      </c>
      <c r="G28" s="673"/>
      <c r="H28" s="437" t="str">
        <f>'PPAP Requirements'!H17</f>
        <v>R</v>
      </c>
      <c r="I28" s="381" t="str">
        <f>'PPAP Requirements'!I17</f>
        <v>R</v>
      </c>
      <c r="J28" s="387" t="str">
        <f>'PPAP Requirements'!J17</f>
        <v>S</v>
      </c>
      <c r="K28" s="387" t="str">
        <f>'PPAP Requirements'!K17</f>
        <v>*</v>
      </c>
      <c r="L28" s="397" t="str">
        <f>'PPAP Requirements'!L17</f>
        <v>R</v>
      </c>
      <c r="M28" s="532"/>
      <c r="N28" s="433"/>
      <c r="O28" s="531"/>
      <c r="P28" s="433"/>
    </row>
    <row r="29" spans="1:16" ht="28" customHeight="1" x14ac:dyDescent="0.35">
      <c r="A29" s="249">
        <v>12</v>
      </c>
      <c r="B29" s="682" t="str">
        <f>IF(A1=1,"Qualified Laboratory Documentation","Dokumentation eines qualifizierten Laboratoriums")</f>
        <v>Qualified Laboratory Documentation</v>
      </c>
      <c r="C29" s="683"/>
      <c r="D29" s="683"/>
      <c r="E29" s="254"/>
      <c r="F29" s="672" t="str">
        <f>IF(A1=1,"Cert. (TS, AL2A, SGS etc.) and scope for labs performing material and performance testing","Zert. (TS, AL2A, SGS etc.) und Umfang für Labore, die Material- und Leistungsprüfungen durchführen.")</f>
        <v>Cert. (TS, AL2A, SGS etc.) and scope for labs performing material and performance testing</v>
      </c>
      <c r="G29" s="673"/>
      <c r="H29" s="437" t="str">
        <f>'PPAP Requirements'!H18</f>
        <v>R</v>
      </c>
      <c r="I29" s="387" t="str">
        <f>'PPAP Requirements'!I18</f>
        <v>S</v>
      </c>
      <c r="J29" s="387" t="str">
        <f>'PPAP Requirements'!J18</f>
        <v>S</v>
      </c>
      <c r="K29" s="387" t="str">
        <f>'PPAP Requirements'!K18</f>
        <v>*</v>
      </c>
      <c r="L29" s="397" t="str">
        <f>'PPAP Requirements'!L18</f>
        <v>R</v>
      </c>
      <c r="M29" s="532"/>
      <c r="N29" s="433"/>
      <c r="O29" s="531"/>
      <c r="P29" s="433"/>
    </row>
    <row r="30" spans="1:16" ht="28" customHeight="1" x14ac:dyDescent="0.35">
      <c r="A30" s="249">
        <v>13</v>
      </c>
      <c r="B30" s="682" t="str">
        <f>IF(A1=1,"Appearance Approval Report (AAR) - if applicable","Bericht zur Freigabe des Aussehens - falls anwendbar")</f>
        <v>Appearance Approval Report (AAR) - if applicable</v>
      </c>
      <c r="C30" s="683"/>
      <c r="D30" s="683"/>
      <c r="E30" s="254"/>
      <c r="F30" s="672" t="str">
        <f>IF(A1=1,"Per the supplier's format","Per Format des Lieferanten")</f>
        <v>Per the supplier's format</v>
      </c>
      <c r="G30" s="673"/>
      <c r="H30" s="388" t="str">
        <f>'PPAP Requirements'!H19</f>
        <v>S</v>
      </c>
      <c r="I30" s="387" t="str">
        <f>'PPAP Requirements'!I19</f>
        <v>S</v>
      </c>
      <c r="J30" s="387" t="str">
        <f>'PPAP Requirements'!J19</f>
        <v>S</v>
      </c>
      <c r="K30" s="387" t="str">
        <f>'PPAP Requirements'!K19</f>
        <v>*</v>
      </c>
      <c r="L30" s="397" t="str">
        <f>'PPAP Requirements'!L19</f>
        <v>R</v>
      </c>
      <c r="M30" s="532"/>
      <c r="N30" s="433"/>
      <c r="O30" s="531"/>
      <c r="P30" s="433"/>
    </row>
    <row r="31" spans="1:16" s="248" customFormat="1" ht="28" customHeight="1" x14ac:dyDescent="0.35">
      <c r="A31" s="275">
        <v>14</v>
      </c>
      <c r="B31" s="682" t="str">
        <f>IF(A1=1,"Sample Production Parts","Muster-Serienteile")</f>
        <v>Sample Production Parts</v>
      </c>
      <c r="C31" s="683"/>
      <c r="D31" s="683"/>
      <c r="E31" s="250"/>
      <c r="F31" s="672" t="str">
        <f>IF(A1=1,"Qty per Siemens PO or SQE direction","Menge gemäss Siemens Bestellung oder Anweisung des SQE")</f>
        <v>Qty per Siemens PO or SQE direction</v>
      </c>
      <c r="G31" s="673"/>
      <c r="H31" s="437" t="str">
        <f>'PPAP Requirements'!H20</f>
        <v>R</v>
      </c>
      <c r="I31" s="387" t="str">
        <f>'PPAP Requirements'!I20</f>
        <v>S</v>
      </c>
      <c r="J31" s="387" t="str">
        <f>'PPAP Requirements'!J20</f>
        <v>S</v>
      </c>
      <c r="K31" s="387" t="str">
        <f>'PPAP Requirements'!K20</f>
        <v>*</v>
      </c>
      <c r="L31" s="397" t="str">
        <f>'PPAP Requirements'!L20</f>
        <v>R</v>
      </c>
      <c r="M31" s="532"/>
      <c r="N31" s="433"/>
      <c r="O31" s="531"/>
      <c r="P31" s="433"/>
    </row>
    <row r="32" spans="1:16" s="248" customFormat="1" ht="28" customHeight="1" x14ac:dyDescent="0.35">
      <c r="A32" s="249">
        <v>15</v>
      </c>
      <c r="B32" s="682" t="str">
        <f>IF(A1=1,"Master Sample","Referenzmuster")</f>
        <v>Master Sample</v>
      </c>
      <c r="C32" s="683"/>
      <c r="D32" s="683"/>
      <c r="E32" s="254"/>
      <c r="F32" s="672" t="str">
        <f>IF(A1=1,"Qty per Siemens PO or SQE direction","Menge gemäss Siemens Bestellung oder Anweisung des SQE")</f>
        <v>Qty per Siemens PO or SQE direction</v>
      </c>
      <c r="G32" s="673"/>
      <c r="H32" s="437" t="str">
        <f>'PPAP Requirements'!H21</f>
        <v>R</v>
      </c>
      <c r="I32" s="381" t="str">
        <f>'PPAP Requirements'!I21</f>
        <v>R</v>
      </c>
      <c r="J32" s="381" t="str">
        <f>'PPAP Requirements'!J21</f>
        <v>R</v>
      </c>
      <c r="K32" s="387" t="str">
        <f>'PPAP Requirements'!K21</f>
        <v>*</v>
      </c>
      <c r="L32" s="397" t="str">
        <f>'PPAP Requirements'!L21</f>
        <v>R</v>
      </c>
      <c r="M32" s="532"/>
      <c r="N32" s="433"/>
      <c r="O32" s="531"/>
      <c r="P32" s="433"/>
    </row>
    <row r="33" spans="1:16" ht="28" customHeight="1" x14ac:dyDescent="0.35">
      <c r="A33" s="249">
        <v>16</v>
      </c>
      <c r="B33" s="682" t="s">
        <v>205</v>
      </c>
      <c r="C33" s="683"/>
      <c r="D33" s="683"/>
      <c r="E33" s="250"/>
      <c r="F33" s="672" t="str">
        <f>IF(A1=1,"Drawings and photo's of custom gages being used to determine drawing conformance","Zeichnungen und Fotos von kundenspezifischen Prüfmitteln, die zur Bestimmung der Zeichnungskonformität verwendet werden.")</f>
        <v>Drawings and photo's of custom gages being used to determine drawing conformance</v>
      </c>
      <c r="G33" s="673"/>
      <c r="H33" s="437" t="str">
        <f>'PPAP Requirements'!H22</f>
        <v>R</v>
      </c>
      <c r="I33" s="381" t="str">
        <f>'PPAP Requirements'!I22</f>
        <v>R</v>
      </c>
      <c r="J33" s="381" t="str">
        <f>'PPAP Requirements'!J22</f>
        <v>R</v>
      </c>
      <c r="K33" s="387" t="str">
        <f>'PPAP Requirements'!K22</f>
        <v>*</v>
      </c>
      <c r="L33" s="397" t="str">
        <f>'PPAP Requirements'!L22</f>
        <v>R</v>
      </c>
      <c r="M33" s="532"/>
      <c r="N33" s="433"/>
      <c r="O33" s="531"/>
      <c r="P33" s="433"/>
    </row>
    <row r="34" spans="1:16" s="248" customFormat="1" ht="28" customHeight="1" thickBot="1" x14ac:dyDescent="0.4">
      <c r="A34" s="275">
        <v>17</v>
      </c>
      <c r="B34" s="725" t="str">
        <f>IF(A1=1,"Part Submission Warrant (PSW)","Teilevorlagebestätigung (PSW)")</f>
        <v>Part Submission Warrant (PSW)</v>
      </c>
      <c r="C34" s="726"/>
      <c r="D34" s="726"/>
      <c r="E34" s="255"/>
      <c r="F34" s="723" t="str">
        <f>IF(A1=1,"Siemens format mandatory!","Siemens Format zwingend")</f>
        <v>Siemens format mandatory!</v>
      </c>
      <c r="G34" s="724"/>
      <c r="H34" s="388" t="str">
        <f>'PPAP Requirements'!H23</f>
        <v>S</v>
      </c>
      <c r="I34" s="387" t="str">
        <f>'PPAP Requirements'!I23</f>
        <v>S</v>
      </c>
      <c r="J34" s="387" t="str">
        <f>'PPAP Requirements'!J23</f>
        <v>S</v>
      </c>
      <c r="K34" s="387" t="str">
        <f>'PPAP Requirements'!K23</f>
        <v>S</v>
      </c>
      <c r="L34" s="397" t="str">
        <f>'PPAP Requirements'!L23</f>
        <v>R</v>
      </c>
      <c r="M34" s="533"/>
      <c r="N34" s="434"/>
      <c r="O34" s="534"/>
      <c r="P34" s="434"/>
    </row>
    <row r="35" spans="1:16" s="248" customFormat="1" ht="30" customHeight="1" thickBot="1" x14ac:dyDescent="0.4">
      <c r="A35" s="379">
        <v>18</v>
      </c>
      <c r="B35" s="720" t="str">
        <f>IF(A1=1,"Additional Siemens Specific Requirements acc. to Purchase Order","Zusätzliche Siemens spezifische Anforderungen gemäss Bestellung")</f>
        <v>Additional Siemens Specific Requirements acc. to Purchase Order</v>
      </c>
      <c r="C35" s="721"/>
      <c r="D35" s="721"/>
      <c r="E35" s="721"/>
      <c r="F35" s="721"/>
      <c r="G35" s="721"/>
      <c r="H35" s="721"/>
      <c r="I35" s="721"/>
      <c r="J35" s="721"/>
      <c r="K35" s="721"/>
      <c r="L35" s="722"/>
      <c r="M35" s="379" t="str">
        <f>IF(A1=1,"Assigned to","Zugewiesen an")</f>
        <v>Assigned to</v>
      </c>
      <c r="N35" s="379" t="str">
        <f>IF(A1=1,"Internal Due Date","Internes Fälligkeitsdatum")</f>
        <v>Internal Due Date</v>
      </c>
      <c r="O35" s="379" t="str">
        <f>IF(A1=1,"Comments/
Concerns/Questions","Kommentare/
Bedenken/Fragen")</f>
        <v>Comments/
Concerns/Questions</v>
      </c>
      <c r="P35" s="379" t="str">
        <f>IF(A1=1,"Included","Enthalten")</f>
        <v>Included</v>
      </c>
    </row>
    <row r="36" spans="1:16" s="248" customFormat="1" ht="28" customHeight="1" x14ac:dyDescent="0.35">
      <c r="A36" s="245" t="s">
        <v>220</v>
      </c>
      <c r="B36" s="680" t="str">
        <f>IF(A1=1,"Verification results","Verifikationsergebnisse")</f>
        <v>Verification results</v>
      </c>
      <c r="C36" s="681"/>
      <c r="D36" s="681"/>
      <c r="E36" s="256"/>
      <c r="F36" s="684" t="str">
        <f>IF(A1=1,"If applicable, verification results acc. technical specification","Falls anwendbar, Verifikationsergebnisse gemäss technischer Spezifikation")</f>
        <v>If applicable, verification results acc. technical specification</v>
      </c>
      <c r="G36" s="685"/>
      <c r="H36" s="395" t="str">
        <f>'PPAP Requirements'!H25</f>
        <v>R</v>
      </c>
      <c r="I36" s="435" t="str">
        <f>IF('PPAP Submission Data'!M60,"S","N/A")</f>
        <v>N/A</v>
      </c>
      <c r="J36" s="435" t="str">
        <f>IF('PPAP Submission Data'!M60,"S","N/A")</f>
        <v>N/A</v>
      </c>
      <c r="K36" s="435" t="str">
        <f>IF('PPAP Submission Data'!M60,"S","N/A")</f>
        <v>N/A</v>
      </c>
      <c r="L36" s="396" t="str">
        <f>'PPAP Requirements'!L25</f>
        <v>R</v>
      </c>
      <c r="M36" s="529"/>
      <c r="N36" s="432"/>
      <c r="O36" s="530"/>
      <c r="P36" s="432"/>
    </row>
    <row r="37" spans="1:16" s="248" customFormat="1" ht="32" customHeight="1" x14ac:dyDescent="0.35">
      <c r="A37" s="249" t="s">
        <v>221</v>
      </c>
      <c r="B37" s="682" t="str">
        <f>IF(A1=1,"Validation results","Validierungsergebnisse")</f>
        <v>Validation results</v>
      </c>
      <c r="C37" s="683"/>
      <c r="D37" s="683"/>
      <c r="E37" s="257"/>
      <c r="F37" s="672" t="str">
        <f>IF(A1=1,"If applicable, Validation results acc. technical specification","Falls anwendbar, Validierungsergebnisse gemäss technischer Spezifikation (sofern anwendbar), inkl., sofern anwendbar, Gesetzliche Anforderungen erfüllt (UL, CE, VDE etc.)")</f>
        <v>If applicable, Validation results acc. technical specification</v>
      </c>
      <c r="G37" s="673"/>
      <c r="H37" s="398" t="str">
        <f>'PPAP Requirements'!H26</f>
        <v>R</v>
      </c>
      <c r="I37" s="387" t="str">
        <f>'PPAP Requirements'!I26</f>
        <v>N/A</v>
      </c>
      <c r="J37" s="387" t="str">
        <f>'PPAP Requirements'!J26</f>
        <v>N/A</v>
      </c>
      <c r="K37" s="387" t="str">
        <f>'PPAP Requirements'!K26</f>
        <v>N/A</v>
      </c>
      <c r="L37" s="397" t="str">
        <f>'PPAP Requirements'!L26</f>
        <v>R</v>
      </c>
      <c r="M37" s="532"/>
      <c r="N37" s="433"/>
      <c r="O37" s="531"/>
      <c r="P37" s="433"/>
    </row>
    <row r="38" spans="1:16" s="248" customFormat="1" ht="32" customHeight="1" x14ac:dyDescent="0.35">
      <c r="A38" s="249" t="s">
        <v>222</v>
      </c>
      <c r="B38" s="682" t="str">
        <f>IF(A1=1,"Functional test results","Funktionsprüfergebnisse")</f>
        <v>Functional test results</v>
      </c>
      <c r="C38" s="683"/>
      <c r="D38" s="683"/>
      <c r="E38" s="257"/>
      <c r="F38" s="672" t="str">
        <f>IF(A1=1,"If applicable, inspection report on all function features in the customer drawing and by means of applicable specifications including OK / not OK rating","Falls anwendbar, Prüfbericht über alle Funktionsmerkmale der Kundenzeichnung und mit geltender Spezifikationen inklusive Bewertung i.O. / n.i.O.")</f>
        <v>If applicable, inspection report on all function features in the customer drawing and by means of applicable specifications including OK / not OK rating</v>
      </c>
      <c r="G38" s="673"/>
      <c r="H38" s="398" t="str">
        <f>'PPAP Requirements'!H27</f>
        <v>R</v>
      </c>
      <c r="I38" s="387" t="str">
        <f>'PPAP Requirements'!I27</f>
        <v>N/A</v>
      </c>
      <c r="J38" s="387" t="str">
        <f>'PPAP Requirements'!J27</f>
        <v>N/A</v>
      </c>
      <c r="K38" s="387" t="str">
        <f>'PPAP Requirements'!K27</f>
        <v>N/A</v>
      </c>
      <c r="L38" s="397" t="str">
        <f>'PPAP Requirements'!L27</f>
        <v>R</v>
      </c>
      <c r="M38" s="532"/>
      <c r="N38" s="433"/>
      <c r="O38" s="531"/>
      <c r="P38" s="433"/>
    </row>
    <row r="39" spans="1:16" s="248" customFormat="1" ht="28" customHeight="1" x14ac:dyDescent="0.35">
      <c r="A39" s="249" t="s">
        <v>224</v>
      </c>
      <c r="B39" s="682" t="str">
        <f>IF(A1=1,"Failure catalog","Fehlerkatalog")</f>
        <v>Failure catalog</v>
      </c>
      <c r="C39" s="683"/>
      <c r="D39" s="683"/>
      <c r="E39" s="257"/>
      <c r="F39" s="672" t="str">
        <f>IF(A1=1,"If requested by the customer and specifically agreed within the framework of Advanced Product Quality Planning.","Falls vom Kunden gefordert und im Rahmen der Qualitätsvorausplanung speziell vereinbart.")</f>
        <v>If requested by the customer and specifically agreed within the framework of Advanced Product Quality Planning.</v>
      </c>
      <c r="G39" s="673"/>
      <c r="H39" s="398" t="str">
        <f>'PPAP Requirements'!H28</f>
        <v>R</v>
      </c>
      <c r="I39" s="387" t="str">
        <f>'PPAP Requirements'!I28</f>
        <v>N/A</v>
      </c>
      <c r="J39" s="387" t="str">
        <f>'PPAP Requirements'!J28</f>
        <v>N/A</v>
      </c>
      <c r="K39" s="387" t="str">
        <f>'PPAP Requirements'!K28</f>
        <v>N/A</v>
      </c>
      <c r="L39" s="397" t="str">
        <f>'PPAP Requirements'!L28</f>
        <v>R</v>
      </c>
      <c r="M39" s="532"/>
      <c r="N39" s="433"/>
      <c r="O39" s="531"/>
      <c r="P39" s="433"/>
    </row>
    <row r="40" spans="1:16" s="248" customFormat="1" ht="28" customHeight="1" x14ac:dyDescent="0.35">
      <c r="A40" s="249" t="s">
        <v>223</v>
      </c>
      <c r="B40" s="682" t="str">
        <f>IF(A1=1,"Packaging","Verpackung")</f>
        <v>Packaging</v>
      </c>
      <c r="C40" s="683"/>
      <c r="D40" s="683"/>
      <c r="E40" s="257"/>
      <c r="F40" s="672" t="str">
        <f>IF(A1=1,"Packaging instruction","Verpackungsvorschrift")</f>
        <v>Packaging instruction</v>
      </c>
      <c r="G40" s="673"/>
      <c r="H40" s="398" t="str">
        <f>'PPAP Requirements'!H29</f>
        <v>R</v>
      </c>
      <c r="I40" s="387" t="str">
        <f>'PPAP Requirements'!I29</f>
        <v>N/A</v>
      </c>
      <c r="J40" s="387" t="str">
        <f>'PPAP Requirements'!J29</f>
        <v>N/A</v>
      </c>
      <c r="K40" s="387" t="str">
        <f>'PPAP Requirements'!K29</f>
        <v>N/A</v>
      </c>
      <c r="L40" s="397" t="str">
        <f>'PPAP Requirements'!L29</f>
        <v>R</v>
      </c>
      <c r="M40" s="532"/>
      <c r="N40" s="433"/>
      <c r="O40" s="531"/>
      <c r="P40" s="433"/>
    </row>
    <row r="41" spans="1:16" s="248" customFormat="1" ht="28" customHeight="1" x14ac:dyDescent="0.35">
      <c r="A41" s="249" t="s">
        <v>225</v>
      </c>
      <c r="B41" s="682" t="str">
        <f>IF(A1=1,"Special Characteristics List","Liste der besonderen Merkmale")</f>
        <v>Special Characteristics List</v>
      </c>
      <c r="C41" s="683"/>
      <c r="D41" s="683"/>
      <c r="E41" s="257"/>
      <c r="F41" s="672" t="str">
        <f>IF(A1=1,"If applicable, filled Special Characteristics List","Falls anwendbar, ausgefüllte Liste der besonderen Merkmale")</f>
        <v>If applicable, filled Special Characteristics List</v>
      </c>
      <c r="G41" s="673"/>
      <c r="H41" s="398" t="str">
        <f>'PPAP Requirements'!H30</f>
        <v>R</v>
      </c>
      <c r="I41" s="387" t="str">
        <f>'PPAP Requirements'!I30</f>
        <v>N/A</v>
      </c>
      <c r="J41" s="387" t="str">
        <f>'PPAP Requirements'!J30</f>
        <v>N/A</v>
      </c>
      <c r="K41" s="387" t="str">
        <f>'PPAP Requirements'!K30</f>
        <v>N/A</v>
      </c>
      <c r="L41" s="397" t="str">
        <f>'PPAP Requirements'!L30</f>
        <v>R</v>
      </c>
      <c r="M41" s="532"/>
      <c r="N41" s="433"/>
      <c r="O41" s="531"/>
      <c r="P41" s="433"/>
    </row>
    <row r="42" spans="1:16" s="248" customFormat="1" ht="28" customHeight="1" x14ac:dyDescent="0.35">
      <c r="A42" s="249" t="s">
        <v>226</v>
      </c>
      <c r="B42" s="682" t="s">
        <v>180</v>
      </c>
      <c r="C42" s="683"/>
      <c r="D42" s="683"/>
      <c r="E42" s="257"/>
      <c r="F42" s="672" t="str">
        <f>IF(A1=1,"If applicable, Cert. of legal requirements","Falls anwendbar, Zert. von rechtlichen Anforderungen")</f>
        <v>If applicable, Cert. of legal requirements</v>
      </c>
      <c r="G42" s="673"/>
      <c r="H42" s="398" t="str">
        <f>'PPAP Requirements'!H31</f>
        <v>R</v>
      </c>
      <c r="I42" s="387" t="str">
        <f>'PPAP Requirements'!I31</f>
        <v>N/A</v>
      </c>
      <c r="J42" s="387" t="str">
        <f>'PPAP Requirements'!J31</f>
        <v>N/A</v>
      </c>
      <c r="K42" s="387" t="str">
        <f>'PPAP Requirements'!K31</f>
        <v>N/A</v>
      </c>
      <c r="L42" s="397" t="str">
        <f>'PPAP Requirements'!L31</f>
        <v>R</v>
      </c>
      <c r="M42" s="532"/>
      <c r="N42" s="433"/>
      <c r="O42" s="531"/>
      <c r="P42" s="433"/>
    </row>
    <row r="43" spans="1:16" s="248" customFormat="1" ht="28" customHeight="1" x14ac:dyDescent="0.35">
      <c r="A43" s="249" t="s">
        <v>227</v>
      </c>
      <c r="B43" s="682" t="str">
        <f>IF(A1=1,"Special","Spezial")</f>
        <v>Special</v>
      </c>
      <c r="C43" s="683"/>
      <c r="D43" s="683"/>
      <c r="E43" s="257"/>
      <c r="F43" s="672" t="str">
        <f>IF(A1=1,"Special requirements","Sonderanforderungen")</f>
        <v>Special requirements</v>
      </c>
      <c r="G43" s="673"/>
      <c r="H43" s="398" t="str">
        <f>'PPAP Requirements'!H32</f>
        <v>R</v>
      </c>
      <c r="I43" s="387" t="str">
        <f>'PPAP Requirements'!I32</f>
        <v>N/A</v>
      </c>
      <c r="J43" s="387" t="str">
        <f>'PPAP Requirements'!J32</f>
        <v>N/A</v>
      </c>
      <c r="K43" s="387" t="str">
        <f>'PPAP Requirements'!K32</f>
        <v>N/A</v>
      </c>
      <c r="L43" s="397" t="str">
        <f>'PPAP Requirements'!L32</f>
        <v>R</v>
      </c>
      <c r="M43" s="532"/>
      <c r="N43" s="433"/>
      <c r="O43" s="531"/>
      <c r="P43" s="433"/>
    </row>
    <row r="44" spans="1:16" s="248" customFormat="1" ht="10" customHeight="1" thickBot="1" x14ac:dyDescent="0.4">
      <c r="A44" s="382"/>
      <c r="B44" s="686" t="str">
        <f>IF(A1=1,"","")</f>
        <v/>
      </c>
      <c r="C44" s="687"/>
      <c r="D44" s="687"/>
      <c r="E44" s="259"/>
      <c r="F44" s="670" t="str">
        <f>IF(A14=1,"","")</f>
        <v/>
      </c>
      <c r="G44" s="671"/>
      <c r="H44" s="260"/>
      <c r="I44" s="260"/>
      <c r="J44" s="260"/>
      <c r="K44" s="260"/>
      <c r="L44" s="260"/>
      <c r="M44" s="921"/>
      <c r="N44" s="922"/>
      <c r="O44" s="922"/>
      <c r="P44" s="923"/>
    </row>
    <row r="45" spans="1:16" s="248" customFormat="1" ht="23" customHeight="1" thickBot="1" x14ac:dyDescent="0.4">
      <c r="A45" s="384" t="s">
        <v>1</v>
      </c>
      <c r="B45" s="665" t="str">
        <f>IF(A1=1,"To be submitted to Siemens","Muss an Siemens übermittelt werden")</f>
        <v>To be submitted to Siemens</v>
      </c>
      <c r="C45" s="666"/>
      <c r="D45" s="666"/>
      <c r="E45" s="667"/>
      <c r="F45" s="667"/>
      <c r="G45" s="667"/>
      <c r="H45" s="668"/>
      <c r="I45" s="668"/>
      <c r="J45" s="668"/>
      <c r="K45" s="668"/>
      <c r="L45" s="669"/>
      <c r="M45" s="924"/>
      <c r="N45" s="925"/>
      <c r="O45" s="925"/>
      <c r="P45" s="926"/>
    </row>
    <row r="46" spans="1:16" s="248" customFormat="1" ht="23" customHeight="1" thickBot="1" x14ac:dyDescent="0.4">
      <c r="A46" s="386" t="s">
        <v>230</v>
      </c>
      <c r="B46" s="665" t="str">
        <f>IF(A1=1,"Not applicable","Nicht zutreffend")</f>
        <v>Not applicable</v>
      </c>
      <c r="C46" s="666"/>
      <c r="D46" s="666"/>
      <c r="E46" s="667"/>
      <c r="F46" s="667"/>
      <c r="G46" s="667"/>
      <c r="H46" s="668"/>
      <c r="I46" s="668"/>
      <c r="J46" s="668"/>
      <c r="K46" s="668"/>
      <c r="L46" s="669"/>
      <c r="M46" s="927"/>
      <c r="N46" s="928"/>
      <c r="O46" s="928"/>
      <c r="P46" s="929"/>
    </row>
    <row r="47" spans="1:16" s="248" customFormat="1" ht="23" customHeight="1" thickBot="1" x14ac:dyDescent="0.4">
      <c r="A47" s="385" t="s">
        <v>2</v>
      </c>
      <c r="B47" s="665" t="str">
        <f>IF(A1=1,"Only to be submitted to Siemens upon request","Übermittlung an Siemens nur auf Anfrage")</f>
        <v>Only to be submitted to Siemens upon request</v>
      </c>
      <c r="C47" s="666"/>
      <c r="D47" s="666"/>
      <c r="E47" s="667"/>
      <c r="F47" s="667"/>
      <c r="G47" s="667"/>
      <c r="H47" s="668"/>
      <c r="I47" s="668"/>
      <c r="J47" s="668"/>
      <c r="K47" s="668"/>
      <c r="L47" s="669"/>
      <c r="M47" s="927"/>
      <c r="N47" s="928"/>
      <c r="O47" s="928"/>
      <c r="P47" s="929"/>
    </row>
    <row r="48" spans="1:16" s="248" customFormat="1" ht="23" customHeight="1" thickBot="1" x14ac:dyDescent="0.4">
      <c r="A48" s="400" t="s">
        <v>0</v>
      </c>
      <c r="B48" s="665" t="str">
        <f>IF(A1=1,"The decision on whether to submit (S) or retain (R) the individual elements is specifically made by Siemens or agreed between Siemens and Supplier.","Die Entscheidung ob Vorlage (S) oder Aufbewahrung (R) für die einzelnen Elemente wird spezifisch von Siemens getroffen oder zwischen Siemens und dem Lieferanten vereinbart.")</f>
        <v>The decision on whether to submit (S) or retain (R) the individual elements is specifically made by Siemens or agreed between Siemens and Supplier.</v>
      </c>
      <c r="C48" s="667"/>
      <c r="D48" s="667"/>
      <c r="E48" s="667"/>
      <c r="F48" s="667"/>
      <c r="G48" s="667"/>
      <c r="H48" s="667"/>
      <c r="I48" s="667"/>
      <c r="J48" s="667"/>
      <c r="K48" s="667"/>
      <c r="L48" s="677"/>
      <c r="M48" s="927"/>
      <c r="N48" s="928"/>
      <c r="O48" s="928"/>
      <c r="P48" s="929"/>
    </row>
    <row r="49" spans="1:16" s="251" customFormat="1" ht="49.5" customHeight="1" thickBot="1" x14ac:dyDescent="0.4">
      <c r="A49" s="383"/>
      <c r="B49" s="678" t="str">
        <f>IF(A1=1,"Please Consider the training slides","Beachten Sie bitte die Schulungsfolien")</f>
        <v>Please Consider the training slides</v>
      </c>
      <c r="C49" s="679"/>
      <c r="D49" s="679"/>
      <c r="E49" s="679"/>
      <c r="F49" s="679"/>
      <c r="G49" s="679"/>
      <c r="H49" s="674"/>
      <c r="I49" s="675"/>
      <c r="J49" s="675"/>
      <c r="K49" s="675"/>
      <c r="L49" s="676"/>
      <c r="M49" s="930"/>
      <c r="N49" s="931"/>
      <c r="O49" s="931"/>
      <c r="P49" s="932"/>
    </row>
    <row r="65" spans="13:13" x14ac:dyDescent="0.35">
      <c r="M65" s="237" t="b">
        <v>0</v>
      </c>
    </row>
  </sheetData>
  <sheetProtection sheet="1" objects="1" scenarios="1"/>
  <mergeCells count="101">
    <mergeCell ref="F41:G41"/>
    <mergeCell ref="B38:D38"/>
    <mergeCell ref="F38:G38"/>
    <mergeCell ref="B49:G49"/>
    <mergeCell ref="H49:L49"/>
    <mergeCell ref="B11:C11"/>
    <mergeCell ref="D11:F11"/>
    <mergeCell ref="K4:L4"/>
    <mergeCell ref="K5:L5"/>
    <mergeCell ref="K9:L9"/>
    <mergeCell ref="B10:C10"/>
    <mergeCell ref="D10:F10"/>
    <mergeCell ref="H4:J4"/>
    <mergeCell ref="H5:J5"/>
    <mergeCell ref="B5:C5"/>
    <mergeCell ref="B9:C9"/>
    <mergeCell ref="D4:F4"/>
    <mergeCell ref="D5:F5"/>
    <mergeCell ref="D6:F6"/>
    <mergeCell ref="L25:L27"/>
    <mergeCell ref="F26:G26"/>
    <mergeCell ref="F27:G27"/>
    <mergeCell ref="B28:D28"/>
    <mergeCell ref="F28:G28"/>
    <mergeCell ref="M1:M3"/>
    <mergeCell ref="B45:L45"/>
    <mergeCell ref="B47:L47"/>
    <mergeCell ref="B48:L48"/>
    <mergeCell ref="B42:D42"/>
    <mergeCell ref="F42:G42"/>
    <mergeCell ref="B43:D43"/>
    <mergeCell ref="F43:G43"/>
    <mergeCell ref="B44:D44"/>
    <mergeCell ref="F44:G44"/>
    <mergeCell ref="B39:D39"/>
    <mergeCell ref="F39:G39"/>
    <mergeCell ref="B40:D40"/>
    <mergeCell ref="F40:G40"/>
    <mergeCell ref="B36:D36"/>
    <mergeCell ref="B32:D32"/>
    <mergeCell ref="F32:G32"/>
    <mergeCell ref="B33:D33"/>
    <mergeCell ref="F33:G33"/>
    <mergeCell ref="B34:D34"/>
    <mergeCell ref="F34:G34"/>
    <mergeCell ref="M44:P44"/>
    <mergeCell ref="M45:P49"/>
    <mergeCell ref="B41:D41"/>
    <mergeCell ref="F36:G36"/>
    <mergeCell ref="B37:D37"/>
    <mergeCell ref="F37:G37"/>
    <mergeCell ref="B29:D29"/>
    <mergeCell ref="F29:G29"/>
    <mergeCell ref="B30:D30"/>
    <mergeCell ref="F30:G30"/>
    <mergeCell ref="B31:D31"/>
    <mergeCell ref="F31:G31"/>
    <mergeCell ref="B35:L35"/>
    <mergeCell ref="F23:G23"/>
    <mergeCell ref="B24:D24"/>
    <mergeCell ref="F24:G24"/>
    <mergeCell ref="A25:A27"/>
    <mergeCell ref="B25:D27"/>
    <mergeCell ref="F25:G25"/>
    <mergeCell ref="H25:H27"/>
    <mergeCell ref="I25:I27"/>
    <mergeCell ref="K25:K27"/>
    <mergeCell ref="J25:J27"/>
    <mergeCell ref="B46:L46"/>
    <mergeCell ref="A1:A3"/>
    <mergeCell ref="B1:C3"/>
    <mergeCell ref="D1:D3"/>
    <mergeCell ref="E1:E3"/>
    <mergeCell ref="F1:G3"/>
    <mergeCell ref="H1:L3"/>
    <mergeCell ref="B14:G14"/>
    <mergeCell ref="H14:L14"/>
    <mergeCell ref="B16:D16"/>
    <mergeCell ref="F16:G16"/>
    <mergeCell ref="B17:D17"/>
    <mergeCell ref="F17:G17"/>
    <mergeCell ref="B18:D18"/>
    <mergeCell ref="F18:G18"/>
    <mergeCell ref="B19:D19"/>
    <mergeCell ref="F19:G19"/>
    <mergeCell ref="B20:D20"/>
    <mergeCell ref="F20:G20"/>
    <mergeCell ref="B21:D21"/>
    <mergeCell ref="F21:G21"/>
    <mergeCell ref="B22:D22"/>
    <mergeCell ref="F22:G22"/>
    <mergeCell ref="B23:D23"/>
    <mergeCell ref="B6:C6"/>
    <mergeCell ref="B7:C7"/>
    <mergeCell ref="D9:J9"/>
    <mergeCell ref="D7:F7"/>
    <mergeCell ref="H6:J6"/>
    <mergeCell ref="H7:J7"/>
    <mergeCell ref="K6:L6"/>
    <mergeCell ref="K7:L7"/>
    <mergeCell ref="B15:G15"/>
  </mergeCells>
  <conditionalFormatting sqref="I15:I17 I24:I25 I29:I31 I34">
    <cfRule type="expression" dxfId="12" priority="25">
      <formula>$O$2=2</formula>
    </cfRule>
  </conditionalFormatting>
  <conditionalFormatting sqref="I37:K43">
    <cfRule type="containsText" dxfId="11" priority="21" stopIfTrue="1" operator="containsText" text="N/A">
      <formula>NOT(ISERROR(SEARCH("N/A",I37)))</formula>
    </cfRule>
  </conditionalFormatting>
  <conditionalFormatting sqref="H15 H30 H34">
    <cfRule type="expression" dxfId="10" priority="20" stopIfTrue="1">
      <formula>$O$2=1</formula>
    </cfRule>
  </conditionalFormatting>
  <conditionalFormatting sqref="K15 K34">
    <cfRule type="expression" dxfId="9" priority="19">
      <formula>$O$2=4</formula>
    </cfRule>
  </conditionalFormatting>
  <conditionalFormatting sqref="K16:K33">
    <cfRule type="containsText" dxfId="8" priority="18" operator="containsText" text="S">
      <formula>NOT(ISERROR(SEARCH("S",K16)))</formula>
    </cfRule>
  </conditionalFormatting>
  <conditionalFormatting sqref="J34 J15:J31">
    <cfRule type="expression" dxfId="7" priority="17">
      <formula>$O$2=3</formula>
    </cfRule>
  </conditionalFormatting>
  <conditionalFormatting sqref="I36:I43">
    <cfRule type="containsText" dxfId="6" priority="15" operator="containsText" text="N/A">
      <formula>NOT(ISERROR(SEARCH("N/A",I36)))</formula>
    </cfRule>
    <cfRule type="expression" dxfId="5" priority="16" stopIfTrue="1">
      <formula>$O$2=2</formula>
    </cfRule>
  </conditionalFormatting>
  <conditionalFormatting sqref="J36:J43">
    <cfRule type="containsText" dxfId="4" priority="13" operator="containsText" text="N/A">
      <formula>NOT(ISERROR(SEARCH("N/A",J36)))</formula>
    </cfRule>
    <cfRule type="expression" dxfId="3" priority="14" stopIfTrue="1">
      <formula>$O$2=3</formula>
    </cfRule>
  </conditionalFormatting>
  <conditionalFormatting sqref="K36:K43">
    <cfRule type="containsText" dxfId="2" priority="11" operator="containsText" text="N/A">
      <formula>NOT(ISERROR(SEARCH("N/A",K36)))</formula>
    </cfRule>
    <cfRule type="expression" dxfId="1" priority="12" stopIfTrue="1">
      <formula>$O$2=4</formula>
    </cfRule>
  </conditionalFormatting>
  <conditionalFormatting sqref="L15">
    <cfRule type="expression" dxfId="0" priority="10">
      <formula>$O$2=5</formula>
    </cfRule>
  </conditionalFormatting>
  <pageMargins left="0.70866141732283472" right="0.70866141732283472" top="0.78740157480314965" bottom="0.78740157480314965" header="0.31496062992125984" footer="0.31496062992125984"/>
  <pageSetup paperSize="9" scale="65" orientation="portrait" r:id="rId1"/>
  <headerFooter>
    <oddFooter xml:space="preserve">&amp;LFrei verwendbar </oddFooter>
    <evenFooter xml:space="preserve">&amp;LFrei verwendbar </evenFooter>
    <firstFooter xml:space="preserve">&amp;LFrei verwendbar </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61" r:id="rId4" name="Option Button 1">
              <controlPr locked="0" defaultSize="0" autoFill="0" autoLine="0" autoPict="0" altText="English">
                <anchor moveWithCells="1">
                  <from>
                    <xdr:col>7</xdr:col>
                    <xdr:colOff>152400</xdr:colOff>
                    <xdr:row>0</xdr:row>
                    <xdr:rowOff>190500</xdr:rowOff>
                  </from>
                  <to>
                    <xdr:col>11</xdr:col>
                    <xdr:colOff>0</xdr:colOff>
                    <xdr:row>0</xdr:row>
                    <xdr:rowOff>508000</xdr:rowOff>
                  </to>
                </anchor>
              </controlPr>
            </control>
          </mc:Choice>
        </mc:AlternateContent>
        <mc:AlternateContent xmlns:mc="http://schemas.openxmlformats.org/markup-compatibility/2006">
          <mc:Choice Requires="x14">
            <control shapeId="40962" r:id="rId5" name="Option Button 2">
              <controlPr locked="0" defaultSize="0" autoFill="0" autoLine="0" autoPict="0">
                <anchor moveWithCells="1">
                  <from>
                    <xdr:col>7</xdr:col>
                    <xdr:colOff>139700</xdr:colOff>
                    <xdr:row>0</xdr:row>
                    <xdr:rowOff>419100</xdr:rowOff>
                  </from>
                  <to>
                    <xdr:col>11</xdr:col>
                    <xdr:colOff>133350</xdr:colOff>
                    <xdr:row>1</xdr:row>
                    <xdr:rowOff>76200</xdr:rowOff>
                  </to>
                </anchor>
              </controlPr>
            </control>
          </mc:Choice>
        </mc:AlternateContent>
        <mc:AlternateContent xmlns:mc="http://schemas.openxmlformats.org/markup-compatibility/2006">
          <mc:Choice Requires="x14">
            <control shapeId="40963" r:id="rId6" name="Group Box 3">
              <controlPr locked="0" defaultSize="0" autoFill="0" autoPict="0">
                <anchor moveWithCells="1">
                  <from>
                    <xdr:col>7</xdr:col>
                    <xdr:colOff>107950</xdr:colOff>
                    <xdr:row>0</xdr:row>
                    <xdr:rowOff>95250</xdr:rowOff>
                  </from>
                  <to>
                    <xdr:col>9</xdr:col>
                    <xdr:colOff>285750</xdr:colOff>
                    <xdr:row>1</xdr:row>
                    <xdr:rowOff>146050</xdr:rowOff>
                  </to>
                </anchor>
              </controlPr>
            </control>
          </mc:Choice>
        </mc:AlternateContent>
        <mc:AlternateContent xmlns:mc="http://schemas.openxmlformats.org/markup-compatibility/2006">
          <mc:Choice Requires="x14">
            <control shapeId="40964" r:id="rId7" name="Check Box 4">
              <controlPr locked="0" defaultSize="0" autoFill="0" autoLine="0" autoPict="0">
                <anchor moveWithCells="1" sizeWithCells="1">
                  <from>
                    <xdr:col>15</xdr:col>
                    <xdr:colOff>177800</xdr:colOff>
                    <xdr:row>15</xdr:row>
                    <xdr:rowOff>82550</xdr:rowOff>
                  </from>
                  <to>
                    <xdr:col>15</xdr:col>
                    <xdr:colOff>400050</xdr:colOff>
                    <xdr:row>15</xdr:row>
                    <xdr:rowOff>292100</xdr:rowOff>
                  </to>
                </anchor>
              </controlPr>
            </control>
          </mc:Choice>
        </mc:AlternateContent>
        <mc:AlternateContent xmlns:mc="http://schemas.openxmlformats.org/markup-compatibility/2006">
          <mc:Choice Requires="x14">
            <control shapeId="40965" r:id="rId8" name="Check Box 5">
              <controlPr locked="0" defaultSize="0" autoFill="0" autoLine="0" autoPict="0">
                <anchor moveWithCells="1" sizeWithCells="1">
                  <from>
                    <xdr:col>15</xdr:col>
                    <xdr:colOff>177800</xdr:colOff>
                    <xdr:row>16</xdr:row>
                    <xdr:rowOff>95250</xdr:rowOff>
                  </from>
                  <to>
                    <xdr:col>15</xdr:col>
                    <xdr:colOff>400050</xdr:colOff>
                    <xdr:row>16</xdr:row>
                    <xdr:rowOff>304800</xdr:rowOff>
                  </to>
                </anchor>
              </controlPr>
            </control>
          </mc:Choice>
        </mc:AlternateContent>
        <mc:AlternateContent xmlns:mc="http://schemas.openxmlformats.org/markup-compatibility/2006">
          <mc:Choice Requires="x14">
            <control shapeId="40966" r:id="rId9" name="Check Box 6">
              <controlPr locked="0" defaultSize="0" autoFill="0" autoLine="0" autoPict="0">
                <anchor moveWithCells="1" sizeWithCells="1">
                  <from>
                    <xdr:col>15</xdr:col>
                    <xdr:colOff>190500</xdr:colOff>
                    <xdr:row>17</xdr:row>
                    <xdr:rowOff>76200</xdr:rowOff>
                  </from>
                  <to>
                    <xdr:col>15</xdr:col>
                    <xdr:colOff>406400</xdr:colOff>
                    <xdr:row>17</xdr:row>
                    <xdr:rowOff>285750</xdr:rowOff>
                  </to>
                </anchor>
              </controlPr>
            </control>
          </mc:Choice>
        </mc:AlternateContent>
        <mc:AlternateContent xmlns:mc="http://schemas.openxmlformats.org/markup-compatibility/2006">
          <mc:Choice Requires="x14">
            <control shapeId="40967" r:id="rId10" name="Check Box 7">
              <controlPr locked="0" defaultSize="0" autoFill="0" autoLine="0" autoPict="0">
                <anchor moveWithCells="1" sizeWithCells="1">
                  <from>
                    <xdr:col>15</xdr:col>
                    <xdr:colOff>190500</xdr:colOff>
                    <xdr:row>18</xdr:row>
                    <xdr:rowOff>76200</xdr:rowOff>
                  </from>
                  <to>
                    <xdr:col>15</xdr:col>
                    <xdr:colOff>412750</xdr:colOff>
                    <xdr:row>18</xdr:row>
                    <xdr:rowOff>285750</xdr:rowOff>
                  </to>
                </anchor>
              </controlPr>
            </control>
          </mc:Choice>
        </mc:AlternateContent>
        <mc:AlternateContent xmlns:mc="http://schemas.openxmlformats.org/markup-compatibility/2006">
          <mc:Choice Requires="x14">
            <control shapeId="40968" r:id="rId11" name="Check Box 8">
              <controlPr locked="0" defaultSize="0" autoFill="0" autoLine="0" autoPict="0">
                <anchor moveWithCells="1" sizeWithCells="1">
                  <from>
                    <xdr:col>15</xdr:col>
                    <xdr:colOff>190500</xdr:colOff>
                    <xdr:row>19</xdr:row>
                    <xdr:rowOff>76200</xdr:rowOff>
                  </from>
                  <to>
                    <xdr:col>15</xdr:col>
                    <xdr:colOff>412750</xdr:colOff>
                    <xdr:row>19</xdr:row>
                    <xdr:rowOff>285750</xdr:rowOff>
                  </to>
                </anchor>
              </controlPr>
            </control>
          </mc:Choice>
        </mc:AlternateContent>
        <mc:AlternateContent xmlns:mc="http://schemas.openxmlformats.org/markup-compatibility/2006">
          <mc:Choice Requires="x14">
            <control shapeId="40969" r:id="rId12" name="Check Box 9">
              <controlPr locked="0" defaultSize="0" autoFill="0" autoLine="0" autoPict="0">
                <anchor moveWithCells="1" sizeWithCells="1">
                  <from>
                    <xdr:col>15</xdr:col>
                    <xdr:colOff>190500</xdr:colOff>
                    <xdr:row>20</xdr:row>
                    <xdr:rowOff>95250</xdr:rowOff>
                  </from>
                  <to>
                    <xdr:col>15</xdr:col>
                    <xdr:colOff>406400</xdr:colOff>
                    <xdr:row>20</xdr:row>
                    <xdr:rowOff>304800</xdr:rowOff>
                  </to>
                </anchor>
              </controlPr>
            </control>
          </mc:Choice>
        </mc:AlternateContent>
        <mc:AlternateContent xmlns:mc="http://schemas.openxmlformats.org/markup-compatibility/2006">
          <mc:Choice Requires="x14">
            <control shapeId="40970" r:id="rId13" name="Check Box 10">
              <controlPr locked="0" defaultSize="0" autoFill="0" autoLine="0" autoPict="0">
                <anchor moveWithCells="1" sizeWithCells="1">
                  <from>
                    <xdr:col>15</xdr:col>
                    <xdr:colOff>190500</xdr:colOff>
                    <xdr:row>21</xdr:row>
                    <xdr:rowOff>95250</xdr:rowOff>
                  </from>
                  <to>
                    <xdr:col>15</xdr:col>
                    <xdr:colOff>406400</xdr:colOff>
                    <xdr:row>21</xdr:row>
                    <xdr:rowOff>304800</xdr:rowOff>
                  </to>
                </anchor>
              </controlPr>
            </control>
          </mc:Choice>
        </mc:AlternateContent>
        <mc:AlternateContent xmlns:mc="http://schemas.openxmlformats.org/markup-compatibility/2006">
          <mc:Choice Requires="x14">
            <control shapeId="40971" r:id="rId14" name="Check Box 11">
              <controlPr locked="0" defaultSize="0" autoFill="0" autoLine="0" autoPict="0">
                <anchor moveWithCells="1" sizeWithCells="1">
                  <from>
                    <xdr:col>15</xdr:col>
                    <xdr:colOff>190500</xdr:colOff>
                    <xdr:row>22</xdr:row>
                    <xdr:rowOff>95250</xdr:rowOff>
                  </from>
                  <to>
                    <xdr:col>15</xdr:col>
                    <xdr:colOff>406400</xdr:colOff>
                    <xdr:row>22</xdr:row>
                    <xdr:rowOff>304800</xdr:rowOff>
                  </to>
                </anchor>
              </controlPr>
            </control>
          </mc:Choice>
        </mc:AlternateContent>
        <mc:AlternateContent xmlns:mc="http://schemas.openxmlformats.org/markup-compatibility/2006">
          <mc:Choice Requires="x14">
            <control shapeId="40972" r:id="rId15" name="Check Box 12">
              <controlPr locked="0" defaultSize="0" autoFill="0" autoLine="0" autoPict="0">
                <anchor moveWithCells="1" sizeWithCells="1">
                  <from>
                    <xdr:col>15</xdr:col>
                    <xdr:colOff>190500</xdr:colOff>
                    <xdr:row>23</xdr:row>
                    <xdr:rowOff>95250</xdr:rowOff>
                  </from>
                  <to>
                    <xdr:col>15</xdr:col>
                    <xdr:colOff>406400</xdr:colOff>
                    <xdr:row>23</xdr:row>
                    <xdr:rowOff>304800</xdr:rowOff>
                  </to>
                </anchor>
              </controlPr>
            </control>
          </mc:Choice>
        </mc:AlternateContent>
        <mc:AlternateContent xmlns:mc="http://schemas.openxmlformats.org/markup-compatibility/2006">
          <mc:Choice Requires="x14">
            <control shapeId="40973" r:id="rId16" name="Check Box 13">
              <controlPr locked="0" defaultSize="0" autoFill="0" autoLine="0" autoPict="0">
                <anchor moveWithCells="1" sizeWithCells="1">
                  <from>
                    <xdr:col>15</xdr:col>
                    <xdr:colOff>190500</xdr:colOff>
                    <xdr:row>24</xdr:row>
                    <xdr:rowOff>95250</xdr:rowOff>
                  </from>
                  <to>
                    <xdr:col>15</xdr:col>
                    <xdr:colOff>406400</xdr:colOff>
                    <xdr:row>24</xdr:row>
                    <xdr:rowOff>304800</xdr:rowOff>
                  </to>
                </anchor>
              </controlPr>
            </control>
          </mc:Choice>
        </mc:AlternateContent>
        <mc:AlternateContent xmlns:mc="http://schemas.openxmlformats.org/markup-compatibility/2006">
          <mc:Choice Requires="x14">
            <control shapeId="40974" r:id="rId17" name="Check Box 14">
              <controlPr locked="0" defaultSize="0" autoFill="0" autoLine="0" autoPict="0">
                <anchor moveWithCells="1" sizeWithCells="1">
                  <from>
                    <xdr:col>15</xdr:col>
                    <xdr:colOff>190500</xdr:colOff>
                    <xdr:row>25</xdr:row>
                    <xdr:rowOff>82550</xdr:rowOff>
                  </from>
                  <to>
                    <xdr:col>15</xdr:col>
                    <xdr:colOff>406400</xdr:colOff>
                    <xdr:row>25</xdr:row>
                    <xdr:rowOff>292100</xdr:rowOff>
                  </to>
                </anchor>
              </controlPr>
            </control>
          </mc:Choice>
        </mc:AlternateContent>
        <mc:AlternateContent xmlns:mc="http://schemas.openxmlformats.org/markup-compatibility/2006">
          <mc:Choice Requires="x14">
            <control shapeId="40975" r:id="rId18" name="Check Box 15">
              <controlPr locked="0" defaultSize="0" autoFill="0" autoLine="0" autoPict="0">
                <anchor moveWithCells="1" sizeWithCells="1">
                  <from>
                    <xdr:col>15</xdr:col>
                    <xdr:colOff>190500</xdr:colOff>
                    <xdr:row>26</xdr:row>
                    <xdr:rowOff>95250</xdr:rowOff>
                  </from>
                  <to>
                    <xdr:col>15</xdr:col>
                    <xdr:colOff>406400</xdr:colOff>
                    <xdr:row>26</xdr:row>
                    <xdr:rowOff>304800</xdr:rowOff>
                  </to>
                </anchor>
              </controlPr>
            </control>
          </mc:Choice>
        </mc:AlternateContent>
        <mc:AlternateContent xmlns:mc="http://schemas.openxmlformats.org/markup-compatibility/2006">
          <mc:Choice Requires="x14">
            <control shapeId="40976" r:id="rId19" name="Check Box 16">
              <controlPr locked="0" defaultSize="0" autoFill="0" autoLine="0" autoPict="0">
                <anchor moveWithCells="1" sizeWithCells="1">
                  <from>
                    <xdr:col>15</xdr:col>
                    <xdr:colOff>190500</xdr:colOff>
                    <xdr:row>27</xdr:row>
                    <xdr:rowOff>95250</xdr:rowOff>
                  </from>
                  <to>
                    <xdr:col>15</xdr:col>
                    <xdr:colOff>406400</xdr:colOff>
                    <xdr:row>27</xdr:row>
                    <xdr:rowOff>304800</xdr:rowOff>
                  </to>
                </anchor>
              </controlPr>
            </control>
          </mc:Choice>
        </mc:AlternateContent>
        <mc:AlternateContent xmlns:mc="http://schemas.openxmlformats.org/markup-compatibility/2006">
          <mc:Choice Requires="x14">
            <control shapeId="40977" r:id="rId20" name="Check Box 17">
              <controlPr locked="0" defaultSize="0" autoFill="0" autoLine="0" autoPict="0">
                <anchor moveWithCells="1" sizeWithCells="1">
                  <from>
                    <xdr:col>15</xdr:col>
                    <xdr:colOff>190500</xdr:colOff>
                    <xdr:row>28</xdr:row>
                    <xdr:rowOff>76200</xdr:rowOff>
                  </from>
                  <to>
                    <xdr:col>15</xdr:col>
                    <xdr:colOff>412750</xdr:colOff>
                    <xdr:row>28</xdr:row>
                    <xdr:rowOff>285750</xdr:rowOff>
                  </to>
                </anchor>
              </controlPr>
            </control>
          </mc:Choice>
        </mc:AlternateContent>
        <mc:AlternateContent xmlns:mc="http://schemas.openxmlformats.org/markup-compatibility/2006">
          <mc:Choice Requires="x14">
            <control shapeId="40978" r:id="rId21" name="Check Box 18">
              <controlPr locked="0" defaultSize="0" autoFill="0" autoLine="0" autoPict="0">
                <anchor moveWithCells="1" sizeWithCells="1">
                  <from>
                    <xdr:col>15</xdr:col>
                    <xdr:colOff>190500</xdr:colOff>
                    <xdr:row>29</xdr:row>
                    <xdr:rowOff>76200</xdr:rowOff>
                  </from>
                  <to>
                    <xdr:col>15</xdr:col>
                    <xdr:colOff>412750</xdr:colOff>
                    <xdr:row>29</xdr:row>
                    <xdr:rowOff>285750</xdr:rowOff>
                  </to>
                </anchor>
              </controlPr>
            </control>
          </mc:Choice>
        </mc:AlternateContent>
        <mc:AlternateContent xmlns:mc="http://schemas.openxmlformats.org/markup-compatibility/2006">
          <mc:Choice Requires="x14">
            <control shapeId="40979" r:id="rId22" name="Check Box 19">
              <controlPr locked="0" defaultSize="0" autoFill="0" autoLine="0" autoPict="0">
                <anchor moveWithCells="1" sizeWithCells="1">
                  <from>
                    <xdr:col>15</xdr:col>
                    <xdr:colOff>190500</xdr:colOff>
                    <xdr:row>30</xdr:row>
                    <xdr:rowOff>76200</xdr:rowOff>
                  </from>
                  <to>
                    <xdr:col>15</xdr:col>
                    <xdr:colOff>412750</xdr:colOff>
                    <xdr:row>30</xdr:row>
                    <xdr:rowOff>285750</xdr:rowOff>
                  </to>
                </anchor>
              </controlPr>
            </control>
          </mc:Choice>
        </mc:AlternateContent>
        <mc:AlternateContent xmlns:mc="http://schemas.openxmlformats.org/markup-compatibility/2006">
          <mc:Choice Requires="x14">
            <control shapeId="40980" r:id="rId23" name="Check Box 20">
              <controlPr locked="0" defaultSize="0" autoFill="0" autoLine="0" autoPict="0">
                <anchor moveWithCells="1" sizeWithCells="1">
                  <from>
                    <xdr:col>15</xdr:col>
                    <xdr:colOff>190500</xdr:colOff>
                    <xdr:row>31</xdr:row>
                    <xdr:rowOff>76200</xdr:rowOff>
                  </from>
                  <to>
                    <xdr:col>15</xdr:col>
                    <xdr:colOff>412750</xdr:colOff>
                    <xdr:row>31</xdr:row>
                    <xdr:rowOff>285750</xdr:rowOff>
                  </to>
                </anchor>
              </controlPr>
            </control>
          </mc:Choice>
        </mc:AlternateContent>
        <mc:AlternateContent xmlns:mc="http://schemas.openxmlformats.org/markup-compatibility/2006">
          <mc:Choice Requires="x14">
            <control shapeId="40981" r:id="rId24" name="Check Box 21">
              <controlPr locked="0" defaultSize="0" autoFill="0" autoLine="0" autoPict="0">
                <anchor moveWithCells="1" sizeWithCells="1">
                  <from>
                    <xdr:col>15</xdr:col>
                    <xdr:colOff>190500</xdr:colOff>
                    <xdr:row>32</xdr:row>
                    <xdr:rowOff>76200</xdr:rowOff>
                  </from>
                  <to>
                    <xdr:col>15</xdr:col>
                    <xdr:colOff>412750</xdr:colOff>
                    <xdr:row>32</xdr:row>
                    <xdr:rowOff>285750</xdr:rowOff>
                  </to>
                </anchor>
              </controlPr>
            </control>
          </mc:Choice>
        </mc:AlternateContent>
        <mc:AlternateContent xmlns:mc="http://schemas.openxmlformats.org/markup-compatibility/2006">
          <mc:Choice Requires="x14">
            <control shapeId="40982" r:id="rId25" name="Check Box 22">
              <controlPr locked="0" defaultSize="0" autoFill="0" autoLine="0" autoPict="0">
                <anchor moveWithCells="1" sizeWithCells="1">
                  <from>
                    <xdr:col>15</xdr:col>
                    <xdr:colOff>190500</xdr:colOff>
                    <xdr:row>33</xdr:row>
                    <xdr:rowOff>76200</xdr:rowOff>
                  </from>
                  <to>
                    <xdr:col>15</xdr:col>
                    <xdr:colOff>412750</xdr:colOff>
                    <xdr:row>33</xdr:row>
                    <xdr:rowOff>285750</xdr:rowOff>
                  </to>
                </anchor>
              </controlPr>
            </control>
          </mc:Choice>
        </mc:AlternateContent>
        <mc:AlternateContent xmlns:mc="http://schemas.openxmlformats.org/markup-compatibility/2006">
          <mc:Choice Requires="x14">
            <control shapeId="40983" r:id="rId26" name="Check Box 23">
              <controlPr locked="0" defaultSize="0" autoFill="0" autoLine="0" autoPict="0">
                <anchor moveWithCells="1" sizeWithCells="1">
                  <from>
                    <xdr:col>15</xdr:col>
                    <xdr:colOff>190500</xdr:colOff>
                    <xdr:row>35</xdr:row>
                    <xdr:rowOff>76200</xdr:rowOff>
                  </from>
                  <to>
                    <xdr:col>15</xdr:col>
                    <xdr:colOff>412750</xdr:colOff>
                    <xdr:row>35</xdr:row>
                    <xdr:rowOff>285750</xdr:rowOff>
                  </to>
                </anchor>
              </controlPr>
            </control>
          </mc:Choice>
        </mc:AlternateContent>
        <mc:AlternateContent xmlns:mc="http://schemas.openxmlformats.org/markup-compatibility/2006">
          <mc:Choice Requires="x14">
            <control shapeId="40984" r:id="rId27" name="Check Box 24">
              <controlPr locked="0" defaultSize="0" autoFill="0" autoLine="0" autoPict="0">
                <anchor moveWithCells="1" sizeWithCells="1">
                  <from>
                    <xdr:col>15</xdr:col>
                    <xdr:colOff>190500</xdr:colOff>
                    <xdr:row>36</xdr:row>
                    <xdr:rowOff>95250</xdr:rowOff>
                  </from>
                  <to>
                    <xdr:col>15</xdr:col>
                    <xdr:colOff>406400</xdr:colOff>
                    <xdr:row>36</xdr:row>
                    <xdr:rowOff>304800</xdr:rowOff>
                  </to>
                </anchor>
              </controlPr>
            </control>
          </mc:Choice>
        </mc:AlternateContent>
        <mc:AlternateContent xmlns:mc="http://schemas.openxmlformats.org/markup-compatibility/2006">
          <mc:Choice Requires="x14">
            <control shapeId="40985" r:id="rId28" name="Check Box 25">
              <controlPr locked="0" defaultSize="0" autoFill="0" autoLine="0" autoPict="0">
                <anchor moveWithCells="1" sizeWithCells="1">
                  <from>
                    <xdr:col>15</xdr:col>
                    <xdr:colOff>190500</xdr:colOff>
                    <xdr:row>37</xdr:row>
                    <xdr:rowOff>95250</xdr:rowOff>
                  </from>
                  <to>
                    <xdr:col>15</xdr:col>
                    <xdr:colOff>406400</xdr:colOff>
                    <xdr:row>37</xdr:row>
                    <xdr:rowOff>304800</xdr:rowOff>
                  </to>
                </anchor>
              </controlPr>
            </control>
          </mc:Choice>
        </mc:AlternateContent>
        <mc:AlternateContent xmlns:mc="http://schemas.openxmlformats.org/markup-compatibility/2006">
          <mc:Choice Requires="x14">
            <control shapeId="40986" r:id="rId29" name="Check Box 26">
              <controlPr locked="0" defaultSize="0" autoFill="0" autoLine="0" autoPict="0">
                <anchor moveWithCells="1" sizeWithCells="1">
                  <from>
                    <xdr:col>15</xdr:col>
                    <xdr:colOff>190500</xdr:colOff>
                    <xdr:row>38</xdr:row>
                    <xdr:rowOff>76200</xdr:rowOff>
                  </from>
                  <to>
                    <xdr:col>15</xdr:col>
                    <xdr:colOff>412750</xdr:colOff>
                    <xdr:row>38</xdr:row>
                    <xdr:rowOff>285750</xdr:rowOff>
                  </to>
                </anchor>
              </controlPr>
            </control>
          </mc:Choice>
        </mc:AlternateContent>
        <mc:AlternateContent xmlns:mc="http://schemas.openxmlformats.org/markup-compatibility/2006">
          <mc:Choice Requires="x14">
            <control shapeId="40987" r:id="rId30" name="Check Box 27">
              <controlPr locked="0" defaultSize="0" autoFill="0" autoLine="0" autoPict="0">
                <anchor moveWithCells="1" sizeWithCells="1">
                  <from>
                    <xdr:col>15</xdr:col>
                    <xdr:colOff>190500</xdr:colOff>
                    <xdr:row>39</xdr:row>
                    <xdr:rowOff>76200</xdr:rowOff>
                  </from>
                  <to>
                    <xdr:col>15</xdr:col>
                    <xdr:colOff>412750</xdr:colOff>
                    <xdr:row>39</xdr:row>
                    <xdr:rowOff>285750</xdr:rowOff>
                  </to>
                </anchor>
              </controlPr>
            </control>
          </mc:Choice>
        </mc:AlternateContent>
        <mc:AlternateContent xmlns:mc="http://schemas.openxmlformats.org/markup-compatibility/2006">
          <mc:Choice Requires="x14">
            <control shapeId="40988" r:id="rId31" name="Check Box 28">
              <controlPr locked="0" defaultSize="0" autoFill="0" autoLine="0" autoPict="0">
                <anchor moveWithCells="1" sizeWithCells="1">
                  <from>
                    <xdr:col>15</xdr:col>
                    <xdr:colOff>190500</xdr:colOff>
                    <xdr:row>40</xdr:row>
                    <xdr:rowOff>76200</xdr:rowOff>
                  </from>
                  <to>
                    <xdr:col>15</xdr:col>
                    <xdr:colOff>412750</xdr:colOff>
                    <xdr:row>40</xdr:row>
                    <xdr:rowOff>285750</xdr:rowOff>
                  </to>
                </anchor>
              </controlPr>
            </control>
          </mc:Choice>
        </mc:AlternateContent>
        <mc:AlternateContent xmlns:mc="http://schemas.openxmlformats.org/markup-compatibility/2006">
          <mc:Choice Requires="x14">
            <control shapeId="40989" r:id="rId32" name="Check Box 29">
              <controlPr locked="0" defaultSize="0" autoFill="0" autoLine="0" autoPict="0">
                <anchor moveWithCells="1" sizeWithCells="1">
                  <from>
                    <xdr:col>15</xdr:col>
                    <xdr:colOff>190500</xdr:colOff>
                    <xdr:row>41</xdr:row>
                    <xdr:rowOff>76200</xdr:rowOff>
                  </from>
                  <to>
                    <xdr:col>15</xdr:col>
                    <xdr:colOff>412750</xdr:colOff>
                    <xdr:row>41</xdr:row>
                    <xdr:rowOff>285750</xdr:rowOff>
                  </to>
                </anchor>
              </controlPr>
            </control>
          </mc:Choice>
        </mc:AlternateContent>
        <mc:AlternateContent xmlns:mc="http://schemas.openxmlformats.org/markup-compatibility/2006">
          <mc:Choice Requires="x14">
            <control shapeId="40990" r:id="rId33" name="Check Box 30">
              <controlPr locked="0" defaultSize="0" autoFill="0" autoLine="0" autoPict="0">
                <anchor moveWithCells="1" sizeWithCells="1">
                  <from>
                    <xdr:col>15</xdr:col>
                    <xdr:colOff>190500</xdr:colOff>
                    <xdr:row>42</xdr:row>
                    <xdr:rowOff>76200</xdr:rowOff>
                  </from>
                  <to>
                    <xdr:col>15</xdr:col>
                    <xdr:colOff>412750</xdr:colOff>
                    <xdr:row>42</xdr:row>
                    <xdr:rowOff>285750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8984-E64A-4869-878C-9C29186BC4CF}">
  <sheetPr codeName="Tabelle9">
    <pageSetUpPr fitToPage="1"/>
  </sheetPr>
  <dimension ref="A1:T33"/>
  <sheetViews>
    <sheetView topLeftCell="A7" zoomScale="90" zoomScaleNormal="90" workbookViewId="0">
      <selection activeCell="E26" sqref="E26"/>
    </sheetView>
  </sheetViews>
  <sheetFormatPr baseColWidth="10" defaultColWidth="8.453125" defaultRowHeight="12.5" x14ac:dyDescent="0.25"/>
  <cols>
    <col min="1" max="2" width="2.453125" style="4" customWidth="1"/>
    <col min="3" max="3" width="8.453125" style="4"/>
    <col min="4" max="4" width="8.54296875" style="4" customWidth="1"/>
    <col min="5" max="16" width="4.81640625" style="4" customWidth="1"/>
    <col min="17" max="17" width="4.1796875" style="4" customWidth="1"/>
    <col min="18" max="18" width="1.54296875" style="4" customWidth="1"/>
    <col min="19" max="20" width="2.453125" style="4" customWidth="1"/>
    <col min="21" max="16384" width="8.453125" style="4"/>
  </cols>
  <sheetData>
    <row r="1" spans="1:20" x14ac:dyDescent="0.25">
      <c r="A1" s="1"/>
      <c r="B1" s="2"/>
      <c r="C1" s="2"/>
      <c r="D1" s="2"/>
      <c r="E1" s="2"/>
      <c r="F1" s="2"/>
      <c r="G1" s="2"/>
      <c r="H1" s="2"/>
      <c r="I1" s="2"/>
      <c r="J1" s="2"/>
      <c r="K1" s="2"/>
      <c r="L1" s="2"/>
      <c r="M1" s="2"/>
      <c r="N1" s="2"/>
      <c r="O1" s="2"/>
      <c r="P1" s="2"/>
      <c r="Q1" s="2"/>
      <c r="R1" s="2"/>
      <c r="S1" s="2"/>
      <c r="T1" s="3"/>
    </row>
    <row r="2" spans="1:20" ht="13.5" customHeight="1" thickBot="1" x14ac:dyDescent="0.3">
      <c r="A2" s="5"/>
      <c r="B2" s="6"/>
      <c r="C2" s="6"/>
      <c r="D2" s="6"/>
      <c r="E2" s="6"/>
      <c r="F2" s="6"/>
      <c r="G2" s="6"/>
      <c r="H2" s="6"/>
      <c r="I2" s="6"/>
      <c r="J2" s="6"/>
      <c r="K2" s="6"/>
      <c r="L2" s="6"/>
      <c r="M2" s="6"/>
      <c r="N2" s="6"/>
      <c r="O2" s="6"/>
      <c r="P2" s="6"/>
      <c r="Q2" s="6"/>
      <c r="R2" s="6"/>
      <c r="S2" s="6"/>
      <c r="T2" s="7"/>
    </row>
    <row r="3" spans="1:20" ht="3.75" customHeight="1" x14ac:dyDescent="0.25">
      <c r="A3" s="5"/>
      <c r="B3" s="6"/>
      <c r="C3" s="8"/>
      <c r="D3" s="9"/>
      <c r="E3" s="9"/>
      <c r="F3" s="8"/>
      <c r="G3" s="9"/>
      <c r="H3" s="9"/>
      <c r="I3" s="9"/>
      <c r="J3" s="9"/>
      <c r="K3" s="9"/>
      <c r="L3" s="10"/>
      <c r="M3" s="8"/>
      <c r="N3" s="9"/>
      <c r="O3" s="9"/>
      <c r="P3" s="9"/>
      <c r="Q3" s="9"/>
      <c r="R3" s="10"/>
      <c r="S3" s="6"/>
      <c r="T3" s="7"/>
    </row>
    <row r="4" spans="1:20" ht="15.75" customHeight="1" x14ac:dyDescent="0.25">
      <c r="A4" s="5"/>
      <c r="B4" s="6"/>
      <c r="C4" s="965"/>
      <c r="D4" s="966"/>
      <c r="E4" s="967"/>
      <c r="F4" s="11"/>
      <c r="G4" s="968" t="s">
        <v>181</v>
      </c>
      <c r="H4" s="968"/>
      <c r="I4" s="968"/>
      <c r="J4" s="968"/>
      <c r="K4" s="968"/>
      <c r="L4" s="12"/>
      <c r="M4" s="969"/>
      <c r="N4" s="970"/>
      <c r="O4" s="970"/>
      <c r="P4" s="970"/>
      <c r="Q4" s="970"/>
      <c r="R4" s="971"/>
      <c r="S4" s="6"/>
      <c r="T4" s="7"/>
    </row>
    <row r="5" spans="1:20" ht="11.25" customHeight="1" x14ac:dyDescent="0.25">
      <c r="A5" s="5"/>
      <c r="B5" s="6"/>
      <c r="C5" s="965"/>
      <c r="D5" s="966"/>
      <c r="E5" s="967"/>
      <c r="F5" s="11"/>
      <c r="G5" s="968"/>
      <c r="H5" s="968"/>
      <c r="I5" s="968"/>
      <c r="J5" s="968"/>
      <c r="K5" s="968"/>
      <c r="L5" s="12"/>
      <c r="M5" s="972"/>
      <c r="N5" s="970"/>
      <c r="O5" s="970"/>
      <c r="P5" s="970"/>
      <c r="Q5" s="970"/>
      <c r="R5" s="971"/>
      <c r="S5" s="6"/>
      <c r="T5" s="7"/>
    </row>
    <row r="6" spans="1:20" ht="11.25" customHeight="1" x14ac:dyDescent="0.25">
      <c r="A6" s="5"/>
      <c r="B6" s="6"/>
      <c r="C6" s="965"/>
      <c r="D6" s="966"/>
      <c r="E6" s="967"/>
      <c r="F6" s="973" t="s">
        <v>182</v>
      </c>
      <c r="G6" s="974"/>
      <c r="H6" s="974"/>
      <c r="I6" s="974"/>
      <c r="J6" s="974"/>
      <c r="K6" s="974"/>
      <c r="L6" s="975"/>
      <c r="M6" s="972"/>
      <c r="N6" s="970"/>
      <c r="O6" s="970"/>
      <c r="P6" s="970"/>
      <c r="Q6" s="970"/>
      <c r="R6" s="971"/>
      <c r="S6" s="6"/>
      <c r="T6" s="7"/>
    </row>
    <row r="7" spans="1:20" ht="12.75" customHeight="1" x14ac:dyDescent="0.25">
      <c r="A7" s="5"/>
      <c r="B7" s="6"/>
      <c r="C7" s="965"/>
      <c r="D7" s="966"/>
      <c r="E7" s="967"/>
      <c r="F7" s="976"/>
      <c r="G7" s="974"/>
      <c r="H7" s="974"/>
      <c r="I7" s="974"/>
      <c r="J7" s="974"/>
      <c r="K7" s="974"/>
      <c r="L7" s="975"/>
      <c r="M7" s="972"/>
      <c r="N7" s="970"/>
      <c r="O7" s="970"/>
      <c r="P7" s="970"/>
      <c r="Q7" s="970"/>
      <c r="R7" s="971"/>
      <c r="S7" s="6"/>
      <c r="T7" s="7"/>
    </row>
    <row r="8" spans="1:20" ht="3.75" customHeight="1" thickBot="1" x14ac:dyDescent="0.3">
      <c r="A8" s="5"/>
      <c r="B8" s="6"/>
      <c r="C8" s="13"/>
      <c r="D8" s="14"/>
      <c r="E8" s="15"/>
      <c r="F8" s="13"/>
      <c r="G8" s="14"/>
      <c r="H8" s="14"/>
      <c r="I8" s="14"/>
      <c r="J8" s="14"/>
      <c r="K8" s="14"/>
      <c r="L8" s="15"/>
      <c r="M8" s="13"/>
      <c r="N8" s="14"/>
      <c r="O8" s="14"/>
      <c r="P8" s="14"/>
      <c r="Q8" s="14"/>
      <c r="R8" s="15"/>
      <c r="S8" s="6"/>
      <c r="T8" s="7"/>
    </row>
    <row r="9" spans="1:20" ht="19.5" customHeight="1" x14ac:dyDescent="0.25">
      <c r="A9" s="5"/>
      <c r="B9" s="6"/>
      <c r="C9" s="16"/>
      <c r="D9" s="16"/>
      <c r="E9" s="16"/>
      <c r="F9" s="16"/>
      <c r="G9" s="16"/>
      <c r="H9" s="16"/>
      <c r="I9" s="16"/>
      <c r="J9" s="16"/>
      <c r="K9" s="16"/>
      <c r="L9" s="16"/>
      <c r="M9" s="16"/>
      <c r="N9" s="16"/>
      <c r="O9" s="16"/>
      <c r="P9" s="16"/>
      <c r="Q9" s="16"/>
      <c r="R9" s="16"/>
      <c r="S9" s="6"/>
      <c r="T9" s="7"/>
    </row>
    <row r="10" spans="1:20" ht="19.5" customHeight="1" x14ac:dyDescent="0.3">
      <c r="A10" s="5"/>
      <c r="B10" s="6"/>
      <c r="C10" s="504"/>
      <c r="D10" s="503"/>
      <c r="E10" s="503"/>
      <c r="F10" s="503"/>
      <c r="G10" s="503"/>
      <c r="H10" s="503"/>
      <c r="I10" s="503"/>
      <c r="J10" s="503"/>
      <c r="K10" s="503"/>
      <c r="L10" s="503"/>
      <c r="M10" s="503"/>
      <c r="N10" s="503"/>
      <c r="O10" s="503"/>
      <c r="P10" s="503"/>
      <c r="Q10" s="503"/>
      <c r="R10" s="16"/>
      <c r="S10" s="6"/>
      <c r="T10" s="7"/>
    </row>
    <row r="11" spans="1:20" ht="25" customHeight="1" x14ac:dyDescent="0.25">
      <c r="A11" s="5"/>
      <c r="B11" s="6"/>
      <c r="C11" s="938" t="s">
        <v>4</v>
      </c>
      <c r="D11" s="938"/>
      <c r="E11" s="940" t="str">
        <f>PSW!AA21</f>
        <v/>
      </c>
      <c r="F11" s="941"/>
      <c r="G11" s="941"/>
      <c r="H11" s="941"/>
      <c r="I11" s="941"/>
      <c r="J11" s="941"/>
      <c r="K11" s="941"/>
      <c r="L11" s="941"/>
      <c r="M11" s="941"/>
      <c r="N11" s="941"/>
      <c r="O11" s="942"/>
      <c r="P11" s="503"/>
      <c r="Q11" s="503"/>
      <c r="R11" s="16"/>
      <c r="S11" s="6"/>
      <c r="T11" s="7"/>
    </row>
    <row r="12" spans="1:20" ht="10" customHeight="1" x14ac:dyDescent="0.3">
      <c r="A12" s="5"/>
      <c r="B12" s="6"/>
      <c r="C12" s="504"/>
      <c r="D12" s="503"/>
      <c r="E12" s="503"/>
      <c r="F12" s="503"/>
      <c r="G12" s="503"/>
      <c r="H12" s="503"/>
      <c r="I12" s="503"/>
      <c r="J12" s="503"/>
      <c r="K12" s="503"/>
      <c r="L12" s="503"/>
      <c r="M12" s="503"/>
      <c r="N12" s="503"/>
      <c r="O12" s="503"/>
      <c r="P12" s="503"/>
      <c r="Q12" s="503"/>
      <c r="R12" s="16"/>
      <c r="S12" s="6"/>
      <c r="T12" s="7"/>
    </row>
    <row r="13" spans="1:20" ht="25" customHeight="1" x14ac:dyDescent="0.25">
      <c r="A13" s="5"/>
      <c r="B13" s="6"/>
      <c r="C13" s="963" t="s">
        <v>3</v>
      </c>
      <c r="D13" s="964"/>
      <c r="E13" s="940" t="str">
        <f>PSW!AJ21</f>
        <v/>
      </c>
      <c r="F13" s="941"/>
      <c r="G13" s="941"/>
      <c r="H13" s="941"/>
      <c r="I13" s="941"/>
      <c r="J13" s="941"/>
      <c r="K13" s="941"/>
      <c r="L13" s="941"/>
      <c r="M13" s="941"/>
      <c r="N13" s="941"/>
      <c r="O13" s="942"/>
      <c r="P13" s="503"/>
      <c r="Q13" s="503"/>
      <c r="R13" s="16"/>
      <c r="S13" s="6"/>
      <c r="T13" s="7"/>
    </row>
    <row r="14" spans="1:20" ht="19.5" customHeight="1" x14ac:dyDescent="0.3">
      <c r="A14" s="5"/>
      <c r="B14" s="6"/>
      <c r="C14" s="504"/>
      <c r="D14" s="503"/>
      <c r="E14" s="552" t="s">
        <v>238</v>
      </c>
      <c r="F14" s="552"/>
      <c r="G14" s="505"/>
      <c r="H14" s="504"/>
      <c r="I14" s="506" t="s">
        <v>6</v>
      </c>
      <c r="J14" s="503"/>
      <c r="K14" s="503"/>
      <c r="L14" s="506" t="s">
        <v>7</v>
      </c>
      <c r="M14" s="506"/>
      <c r="N14" s="503"/>
      <c r="O14" s="503"/>
      <c r="P14" s="503"/>
      <c r="Q14" s="503"/>
      <c r="R14" s="16"/>
      <c r="S14" s="6"/>
      <c r="T14" s="7"/>
    </row>
    <row r="15" spans="1:20" ht="3.75" customHeight="1" x14ac:dyDescent="0.3">
      <c r="A15" s="5"/>
      <c r="B15" s="6"/>
      <c r="C15" s="504"/>
      <c r="D15" s="503"/>
      <c r="E15" s="503"/>
      <c r="F15" s="503"/>
      <c r="G15" s="503"/>
      <c r="H15" s="503"/>
      <c r="I15" s="503"/>
      <c r="J15" s="503"/>
      <c r="K15" s="503"/>
      <c r="L15" s="503"/>
      <c r="M15" s="503"/>
      <c r="N15" s="503"/>
      <c r="O15" s="503"/>
      <c r="P15" s="503"/>
      <c r="Q15" s="503"/>
      <c r="R15" s="16"/>
      <c r="S15" s="6"/>
      <c r="T15" s="7"/>
    </row>
    <row r="16" spans="1:20" ht="25" customHeight="1" x14ac:dyDescent="0.25">
      <c r="A16" s="5"/>
      <c r="B16" s="6"/>
      <c r="C16" s="507"/>
      <c r="D16" s="503"/>
      <c r="E16" s="960">
        <f>PSW!AO21</f>
        <v>0</v>
      </c>
      <c r="F16" s="961"/>
      <c r="G16" s="962"/>
      <c r="H16" s="551"/>
      <c r="I16" s="958"/>
      <c r="J16" s="959"/>
      <c r="K16" s="503"/>
      <c r="L16" s="955"/>
      <c r="M16" s="956"/>
      <c r="N16" s="956"/>
      <c r="O16" s="957"/>
      <c r="P16" s="553"/>
      <c r="Q16" s="553"/>
      <c r="R16" s="16"/>
      <c r="S16" s="6"/>
      <c r="T16" s="7"/>
    </row>
    <row r="17" spans="1:20" ht="10" customHeight="1" x14ac:dyDescent="0.3">
      <c r="A17" s="5"/>
      <c r="B17" s="6"/>
      <c r="C17" s="504"/>
      <c r="D17" s="503"/>
      <c r="E17" s="503"/>
      <c r="F17" s="503"/>
      <c r="G17" s="503"/>
      <c r="H17" s="503"/>
      <c r="I17" s="503"/>
      <c r="J17" s="503"/>
      <c r="K17" s="503"/>
      <c r="L17" s="503"/>
      <c r="M17" s="503"/>
      <c r="N17" s="503"/>
      <c r="O17" s="503"/>
      <c r="P17" s="503"/>
      <c r="Q17" s="503"/>
      <c r="R17" s="545"/>
      <c r="S17" s="6"/>
      <c r="T17" s="7"/>
    </row>
    <row r="18" spans="1:20" ht="10" customHeight="1" x14ac:dyDescent="0.3">
      <c r="A18" s="5"/>
      <c r="B18" s="6"/>
      <c r="C18" s="504"/>
      <c r="D18" s="503"/>
      <c r="E18" s="503"/>
      <c r="F18" s="503"/>
      <c r="G18" s="503"/>
      <c r="H18" s="503"/>
      <c r="I18" s="503"/>
      <c r="J18" s="503"/>
      <c r="K18" s="503"/>
      <c r="L18" s="503"/>
      <c r="M18" s="503"/>
      <c r="N18" s="503"/>
      <c r="O18" s="503"/>
      <c r="P18" s="503"/>
      <c r="Q18" s="503"/>
      <c r="R18" s="545"/>
      <c r="S18" s="6"/>
      <c r="T18" s="7"/>
    </row>
    <row r="19" spans="1:20" ht="25" customHeight="1" x14ac:dyDescent="0.25">
      <c r="A19" s="5"/>
      <c r="B19" s="6"/>
      <c r="C19" s="963" t="s">
        <v>282</v>
      </c>
      <c r="D19" s="964"/>
      <c r="E19" s="940">
        <f>PSW!AA25</f>
        <v>0</v>
      </c>
      <c r="F19" s="941"/>
      <c r="G19" s="941"/>
      <c r="H19" s="941"/>
      <c r="I19" s="941"/>
      <c r="J19" s="941"/>
      <c r="K19" s="941"/>
      <c r="L19" s="941"/>
      <c r="M19" s="941"/>
      <c r="N19" s="941"/>
      <c r="O19" s="942"/>
      <c r="P19" s="503"/>
      <c r="Q19" s="503"/>
      <c r="R19" s="545"/>
      <c r="S19" s="6"/>
      <c r="T19" s="7"/>
    </row>
    <row r="20" spans="1:20" ht="19.5" customHeight="1" x14ac:dyDescent="0.3">
      <c r="A20" s="5"/>
      <c r="B20" s="6"/>
      <c r="C20" s="504"/>
      <c r="D20" s="503"/>
      <c r="E20" s="552"/>
      <c r="F20" s="552"/>
      <c r="G20" s="505"/>
      <c r="H20" s="504"/>
      <c r="I20" s="506"/>
      <c r="J20" s="503"/>
      <c r="K20" s="503"/>
      <c r="L20" s="506"/>
      <c r="M20" s="506"/>
      <c r="N20" s="503"/>
      <c r="O20" s="503"/>
      <c r="P20" s="503"/>
      <c r="Q20" s="503"/>
      <c r="R20" s="545"/>
      <c r="S20" s="6"/>
      <c r="T20" s="7"/>
    </row>
    <row r="21" spans="1:20" ht="25" customHeight="1" x14ac:dyDescent="0.25">
      <c r="A21" s="5"/>
      <c r="B21" s="6"/>
      <c r="C21" s="938" t="s">
        <v>5</v>
      </c>
      <c r="D21" s="938"/>
      <c r="E21" s="943" t="str">
        <f>PSW!B11</f>
        <v>Siemens Schweiz AG
xxxxxx xxxxxxx
Theilerstrasse 1A
6300 Zug
Switzerland</v>
      </c>
      <c r="F21" s="944"/>
      <c r="G21" s="944"/>
      <c r="H21" s="944"/>
      <c r="I21" s="944"/>
      <c r="J21" s="944"/>
      <c r="K21" s="944"/>
      <c r="L21" s="944"/>
      <c r="M21" s="944"/>
      <c r="N21" s="944"/>
      <c r="O21" s="945"/>
      <c r="P21" s="503"/>
      <c r="Q21" s="503"/>
      <c r="R21" s="16"/>
      <c r="S21" s="6"/>
      <c r="T21" s="7"/>
    </row>
    <row r="22" spans="1:20" ht="19.5" customHeight="1" x14ac:dyDescent="0.3">
      <c r="A22" s="5"/>
      <c r="B22" s="6"/>
      <c r="C22" s="504"/>
      <c r="D22" s="503"/>
      <c r="E22" s="946"/>
      <c r="F22" s="947"/>
      <c r="G22" s="947"/>
      <c r="H22" s="947"/>
      <c r="I22" s="947"/>
      <c r="J22" s="947"/>
      <c r="K22" s="947"/>
      <c r="L22" s="947"/>
      <c r="M22" s="947"/>
      <c r="N22" s="947"/>
      <c r="O22" s="948"/>
      <c r="P22" s="503"/>
      <c r="Q22" s="503"/>
      <c r="R22" s="16"/>
      <c r="S22" s="6"/>
      <c r="T22" s="7"/>
    </row>
    <row r="23" spans="1:20" ht="19.5" customHeight="1" x14ac:dyDescent="0.3">
      <c r="A23" s="5"/>
      <c r="B23" s="6"/>
      <c r="C23" s="504"/>
      <c r="D23" s="503"/>
      <c r="E23" s="949"/>
      <c r="F23" s="950"/>
      <c r="G23" s="950"/>
      <c r="H23" s="950"/>
      <c r="I23" s="950"/>
      <c r="J23" s="950"/>
      <c r="K23" s="950"/>
      <c r="L23" s="950"/>
      <c r="M23" s="950"/>
      <c r="N23" s="950"/>
      <c r="O23" s="951"/>
      <c r="P23" s="503"/>
      <c r="Q23" s="503"/>
      <c r="R23" s="430"/>
      <c r="S23" s="6"/>
      <c r="T23" s="7"/>
    </row>
    <row r="24" spans="1:20" ht="10" customHeight="1" x14ac:dyDescent="0.3">
      <c r="A24" s="5"/>
      <c r="B24" s="6"/>
      <c r="C24" s="504"/>
      <c r="D24" s="503"/>
      <c r="E24" s="503"/>
      <c r="F24" s="503"/>
      <c r="G24" s="503"/>
      <c r="H24" s="503"/>
      <c r="I24" s="503"/>
      <c r="J24" s="503"/>
      <c r="K24" s="503"/>
      <c r="L24" s="503"/>
      <c r="M24" s="503"/>
      <c r="N24" s="503"/>
      <c r="O24" s="503"/>
      <c r="P24" s="503"/>
      <c r="Q24" s="503"/>
      <c r="R24" s="16"/>
      <c r="S24" s="6"/>
      <c r="T24" s="7"/>
    </row>
    <row r="25" spans="1:20" ht="25" customHeight="1" x14ac:dyDescent="0.25">
      <c r="A25" s="5"/>
      <c r="B25" s="6"/>
      <c r="C25" s="938" t="s">
        <v>8</v>
      </c>
      <c r="D25" s="939"/>
      <c r="E25" s="955"/>
      <c r="F25" s="956"/>
      <c r="G25" s="956"/>
      <c r="H25" s="956"/>
      <c r="I25" s="956"/>
      <c r="J25" s="956"/>
      <c r="K25" s="956"/>
      <c r="L25" s="956"/>
      <c r="M25" s="956"/>
      <c r="N25" s="956"/>
      <c r="O25" s="957"/>
      <c r="P25" s="553"/>
      <c r="Q25" s="503"/>
      <c r="R25" s="16"/>
      <c r="S25" s="6"/>
      <c r="T25" s="7"/>
    </row>
    <row r="26" spans="1:20" ht="10" customHeight="1" x14ac:dyDescent="0.3">
      <c r="A26" s="5"/>
      <c r="B26" s="6"/>
      <c r="C26" s="504"/>
      <c r="D26" s="503"/>
      <c r="E26" s="503"/>
      <c r="F26" s="503"/>
      <c r="G26" s="503"/>
      <c r="H26" s="503"/>
      <c r="I26" s="503"/>
      <c r="J26" s="503"/>
      <c r="K26" s="503"/>
      <c r="L26" s="503"/>
      <c r="M26" s="503"/>
      <c r="N26" s="503"/>
      <c r="O26" s="503"/>
      <c r="P26" s="503"/>
      <c r="Q26" s="503"/>
      <c r="R26" s="16"/>
      <c r="S26" s="6"/>
      <c r="T26" s="7"/>
    </row>
    <row r="27" spans="1:20" ht="25" customHeight="1" x14ac:dyDescent="0.25">
      <c r="A27" s="5"/>
      <c r="B27" s="6"/>
      <c r="C27" s="508" t="s">
        <v>165</v>
      </c>
      <c r="D27" s="503"/>
      <c r="E27" s="503"/>
      <c r="F27" s="952"/>
      <c r="G27" s="953"/>
      <c r="H27" s="953"/>
      <c r="I27" s="953"/>
      <c r="J27" s="953"/>
      <c r="K27" s="953"/>
      <c r="L27" s="953"/>
      <c r="M27" s="953"/>
      <c r="N27" s="953"/>
      <c r="O27" s="954"/>
      <c r="P27" s="554"/>
      <c r="Q27" s="503"/>
      <c r="R27" s="16"/>
      <c r="S27" s="6"/>
      <c r="T27" s="7"/>
    </row>
    <row r="28" spans="1:20" ht="10" customHeight="1" x14ac:dyDescent="0.3">
      <c r="A28" s="5"/>
      <c r="B28" s="6"/>
      <c r="C28" s="504"/>
      <c r="D28" s="503"/>
      <c r="E28" s="503"/>
      <c r="F28" s="503"/>
      <c r="G28" s="503"/>
      <c r="H28" s="503"/>
      <c r="I28" s="503"/>
      <c r="J28" s="503"/>
      <c r="K28" s="503"/>
      <c r="L28" s="504"/>
      <c r="M28" s="503"/>
      <c r="N28" s="503"/>
      <c r="O28" s="503"/>
      <c r="P28" s="503"/>
      <c r="Q28" s="503"/>
      <c r="R28" s="16"/>
      <c r="S28" s="6"/>
      <c r="T28" s="7"/>
    </row>
    <row r="29" spans="1:20" ht="25" customHeight="1" x14ac:dyDescent="0.25">
      <c r="A29" s="5"/>
      <c r="B29" s="6"/>
      <c r="C29" s="938" t="s">
        <v>9</v>
      </c>
      <c r="D29" s="938"/>
      <c r="E29" s="939"/>
      <c r="F29" s="952"/>
      <c r="G29" s="953"/>
      <c r="H29" s="953"/>
      <c r="I29" s="953"/>
      <c r="J29" s="953"/>
      <c r="K29" s="953"/>
      <c r="L29" s="953"/>
      <c r="M29" s="953"/>
      <c r="N29" s="953"/>
      <c r="O29" s="954"/>
      <c r="P29" s="554"/>
      <c r="Q29" s="503"/>
      <c r="R29" s="16"/>
      <c r="S29" s="6"/>
      <c r="T29" s="7"/>
    </row>
    <row r="30" spans="1:20" ht="10" customHeight="1" x14ac:dyDescent="0.3">
      <c r="A30" s="5"/>
      <c r="B30" s="6"/>
      <c r="C30" s="17"/>
      <c r="D30" s="16"/>
      <c r="E30" s="16"/>
      <c r="F30" s="18"/>
      <c r="G30" s="18"/>
      <c r="H30" s="16"/>
      <c r="I30" s="16"/>
      <c r="J30" s="16"/>
      <c r="K30" s="16"/>
      <c r="L30" s="16"/>
      <c r="M30" s="16"/>
      <c r="N30" s="16"/>
      <c r="O30" s="16"/>
      <c r="P30" s="16"/>
      <c r="Q30" s="16"/>
      <c r="R30" s="16"/>
      <c r="S30" s="6"/>
      <c r="T30" s="7"/>
    </row>
    <row r="31" spans="1:20" x14ac:dyDescent="0.25">
      <c r="A31" s="5"/>
      <c r="B31" s="6"/>
      <c r="C31" s="16"/>
      <c r="D31" s="16"/>
      <c r="E31" s="16"/>
      <c r="F31" s="16"/>
      <c r="G31" s="16"/>
      <c r="H31" s="16"/>
      <c r="I31" s="16"/>
      <c r="J31" s="16"/>
      <c r="K31" s="16"/>
      <c r="L31" s="16"/>
      <c r="M31" s="16"/>
      <c r="N31" s="16"/>
      <c r="O31" s="16"/>
      <c r="P31" s="16"/>
      <c r="Q31" s="16"/>
      <c r="R31" s="16"/>
      <c r="S31" s="6"/>
      <c r="T31" s="7"/>
    </row>
    <row r="32" spans="1:20" x14ac:dyDescent="0.25">
      <c r="A32" s="5"/>
      <c r="B32" s="6"/>
      <c r="C32" s="6"/>
      <c r="D32" s="6"/>
      <c r="E32" s="6"/>
      <c r="F32" s="6"/>
      <c r="G32" s="6"/>
      <c r="H32" s="6"/>
      <c r="I32" s="6"/>
      <c r="J32" s="6"/>
      <c r="K32" s="6"/>
      <c r="L32" s="6"/>
      <c r="M32" s="6"/>
      <c r="N32" s="6"/>
      <c r="O32" s="6"/>
      <c r="P32" s="6"/>
      <c r="Q32" s="6"/>
      <c r="R32" s="6"/>
      <c r="S32" s="6"/>
      <c r="T32" s="7"/>
    </row>
    <row r="33" spans="1:20" ht="13" thickBot="1" x14ac:dyDescent="0.3">
      <c r="A33" s="19"/>
      <c r="B33" s="20"/>
      <c r="C33" s="20"/>
      <c r="D33" s="20"/>
      <c r="E33" s="20"/>
      <c r="F33" s="20"/>
      <c r="G33" s="20"/>
      <c r="H33" s="20"/>
      <c r="I33" s="20"/>
      <c r="J33" s="20"/>
      <c r="K33" s="20"/>
      <c r="L33" s="20"/>
      <c r="M33" s="20"/>
      <c r="N33" s="20"/>
      <c r="O33" s="20"/>
      <c r="P33" s="20"/>
      <c r="Q33" s="20"/>
      <c r="R33" s="20"/>
      <c r="S33" s="20"/>
      <c r="T33" s="21"/>
    </row>
  </sheetData>
  <sheetProtection formatCells="0" formatColumns="0" formatRows="0" selectLockedCells="1"/>
  <mergeCells count="20">
    <mergeCell ref="C4:E7"/>
    <mergeCell ref="G4:K5"/>
    <mergeCell ref="M4:R7"/>
    <mergeCell ref="F6:L7"/>
    <mergeCell ref="C13:D13"/>
    <mergeCell ref="E13:O13"/>
    <mergeCell ref="C29:E29"/>
    <mergeCell ref="C11:D11"/>
    <mergeCell ref="E11:O11"/>
    <mergeCell ref="C21:D21"/>
    <mergeCell ref="E21:O23"/>
    <mergeCell ref="C25:D25"/>
    <mergeCell ref="F29:O29"/>
    <mergeCell ref="F27:O27"/>
    <mergeCell ref="E25:O25"/>
    <mergeCell ref="L16:O16"/>
    <mergeCell ref="I16:J16"/>
    <mergeCell ref="E16:G16"/>
    <mergeCell ref="C19:D19"/>
    <mergeCell ref="E19:O19"/>
  </mergeCells>
  <printOptions horizontalCentered="1"/>
  <pageMargins left="0" right="0" top="0" bottom="0.15748031496062992" header="0" footer="0.23622047244094491"/>
  <pageSetup paperSize="9" orientation="portrait" r:id="rId1"/>
  <headerFooter>
    <oddFooter>&amp;R&amp;A&amp;LFrei verwendbar &amp;F</oddFooter>
    <evenFooter xml:space="preserve">&amp;LFrei verwendbar </evenFooter>
    <firstFooter xml:space="preserve">&amp;LFrei verwendbar </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301F1-F4C2-42FB-BC00-C8FB5DB12F21}">
  <sheetPr codeName="Tabelle18"/>
  <dimension ref="B2:C33"/>
  <sheetViews>
    <sheetView workbookViewId="0">
      <selection activeCell="B9" sqref="B9"/>
    </sheetView>
  </sheetViews>
  <sheetFormatPr baseColWidth="10" defaultColWidth="10.6328125" defaultRowHeight="14.5" x14ac:dyDescent="0.35"/>
  <cols>
    <col min="1" max="1" width="3.90625" customWidth="1"/>
    <col min="2" max="2" width="43.7265625" customWidth="1"/>
    <col min="3" max="3" width="54.7265625" bestFit="1" customWidth="1"/>
  </cols>
  <sheetData>
    <row r="2" spans="2:3" ht="23.5" x14ac:dyDescent="0.55000000000000004">
      <c r="B2" s="509" t="s">
        <v>233</v>
      </c>
    </row>
    <row r="3" spans="2:3" s="563" customFormat="1" ht="20" customHeight="1" thickBot="1" x14ac:dyDescent="0.35"/>
    <row r="4" spans="2:3" s="565" customFormat="1" ht="20" customHeight="1" thickBot="1" x14ac:dyDescent="0.4">
      <c r="B4" s="977" t="s">
        <v>252</v>
      </c>
      <c r="C4" s="978"/>
    </row>
    <row r="5" spans="2:3" s="565" customFormat="1" ht="20" customHeight="1" x14ac:dyDescent="0.35">
      <c r="B5" s="595" t="s">
        <v>253</v>
      </c>
      <c r="C5" s="596"/>
    </row>
    <row r="6" spans="2:3" s="565" customFormat="1" ht="20" customHeight="1" thickBot="1" x14ac:dyDescent="0.4">
      <c r="B6" s="568" t="s">
        <v>254</v>
      </c>
      <c r="C6" s="569"/>
    </row>
    <row r="7" spans="2:3" s="565" customFormat="1" ht="20" customHeight="1" thickBot="1" x14ac:dyDescent="0.4">
      <c r="B7" s="564"/>
    </row>
    <row r="8" spans="2:3" s="565" customFormat="1" ht="20" customHeight="1" thickBot="1" x14ac:dyDescent="0.4">
      <c r="B8" s="977" t="s">
        <v>263</v>
      </c>
      <c r="C8" s="978"/>
    </row>
    <row r="9" spans="2:3" s="565" customFormat="1" ht="20" customHeight="1" x14ac:dyDescent="0.35">
      <c r="B9" s="595" t="s">
        <v>259</v>
      </c>
      <c r="C9" s="596"/>
    </row>
    <row r="10" spans="2:3" s="565" customFormat="1" ht="20" customHeight="1" thickBot="1" x14ac:dyDescent="0.4">
      <c r="B10" s="568" t="s">
        <v>258</v>
      </c>
      <c r="C10" s="569"/>
    </row>
    <row r="11" spans="2:3" s="565" customFormat="1" ht="20" customHeight="1" thickBot="1" x14ac:dyDescent="0.4">
      <c r="B11" s="564"/>
    </row>
    <row r="12" spans="2:3" s="565" customFormat="1" ht="20" customHeight="1" thickBot="1" x14ac:dyDescent="0.4">
      <c r="B12" s="977" t="s">
        <v>274</v>
      </c>
      <c r="C12" s="978"/>
    </row>
    <row r="13" spans="2:3" s="565" customFormat="1" ht="56" x14ac:dyDescent="0.35">
      <c r="B13" s="595" t="s">
        <v>261</v>
      </c>
      <c r="C13" s="597" t="s">
        <v>267</v>
      </c>
    </row>
    <row r="14" spans="2:3" s="565" customFormat="1" ht="63.5" customHeight="1" x14ac:dyDescent="0.35">
      <c r="B14" s="566" t="s">
        <v>262</v>
      </c>
      <c r="C14" s="570" t="s">
        <v>268</v>
      </c>
    </row>
    <row r="15" spans="2:3" s="565" customFormat="1" ht="20" customHeight="1" x14ac:dyDescent="0.35">
      <c r="B15" s="592" t="s">
        <v>275</v>
      </c>
      <c r="C15" s="593" t="s">
        <v>277</v>
      </c>
    </row>
    <row r="16" spans="2:3" s="565" customFormat="1" ht="20" customHeight="1" x14ac:dyDescent="0.35">
      <c r="B16" s="592" t="s">
        <v>276</v>
      </c>
      <c r="C16" s="593" t="s">
        <v>279</v>
      </c>
    </row>
    <row r="17" spans="2:3" s="565" customFormat="1" ht="39.5" customHeight="1" thickBot="1" x14ac:dyDescent="0.4">
      <c r="B17" s="594" t="s">
        <v>278</v>
      </c>
      <c r="C17" s="571" t="s">
        <v>280</v>
      </c>
    </row>
    <row r="18" spans="2:3" s="565" customFormat="1" ht="20" customHeight="1" thickBot="1" x14ac:dyDescent="0.4">
      <c r="B18" s="564"/>
    </row>
    <row r="19" spans="2:3" s="565" customFormat="1" ht="20" customHeight="1" thickBot="1" x14ac:dyDescent="0.4">
      <c r="B19" s="977" t="s">
        <v>264</v>
      </c>
      <c r="C19" s="978"/>
    </row>
    <row r="20" spans="2:3" s="565" customFormat="1" ht="54.5" customHeight="1" x14ac:dyDescent="0.35">
      <c r="B20" s="600" t="s">
        <v>260</v>
      </c>
      <c r="C20" s="597" t="s">
        <v>283</v>
      </c>
    </row>
    <row r="21" spans="2:3" s="565" customFormat="1" ht="20" customHeight="1" thickBot="1" x14ac:dyDescent="0.4">
      <c r="B21" s="568" t="s">
        <v>207</v>
      </c>
      <c r="C21" s="569" t="s">
        <v>208</v>
      </c>
    </row>
    <row r="22" spans="2:3" s="565" customFormat="1" ht="20" customHeight="1" thickBot="1" x14ac:dyDescent="0.4"/>
    <row r="23" spans="2:3" s="565" customFormat="1" ht="20" customHeight="1" thickBot="1" x14ac:dyDescent="0.4">
      <c r="B23" s="977" t="s">
        <v>265</v>
      </c>
      <c r="C23" s="978"/>
    </row>
    <row r="24" spans="2:3" s="565" customFormat="1" ht="20" customHeight="1" x14ac:dyDescent="0.35">
      <c r="B24" s="595" t="s">
        <v>241</v>
      </c>
      <c r="C24" s="596" t="s">
        <v>246</v>
      </c>
    </row>
    <row r="25" spans="2:3" s="565" customFormat="1" ht="20" customHeight="1" x14ac:dyDescent="0.35">
      <c r="B25" s="566" t="s">
        <v>240</v>
      </c>
      <c r="C25" s="567" t="s">
        <v>247</v>
      </c>
    </row>
    <row r="26" spans="2:3" s="565" customFormat="1" ht="20" customHeight="1" x14ac:dyDescent="0.35">
      <c r="B26" s="566" t="s">
        <v>242</v>
      </c>
      <c r="C26" s="567" t="s">
        <v>248</v>
      </c>
    </row>
    <row r="27" spans="2:3" s="565" customFormat="1" ht="20" customHeight="1" x14ac:dyDescent="0.35">
      <c r="B27" s="566" t="s">
        <v>243</v>
      </c>
      <c r="C27" s="567" t="s">
        <v>249</v>
      </c>
    </row>
    <row r="28" spans="2:3" s="565" customFormat="1" ht="20" customHeight="1" x14ac:dyDescent="0.35">
      <c r="B28" s="566" t="s">
        <v>244</v>
      </c>
      <c r="C28" s="567" t="s">
        <v>250</v>
      </c>
    </row>
    <row r="29" spans="2:3" s="565" customFormat="1" ht="20" customHeight="1" thickBot="1" x14ac:dyDescent="0.4">
      <c r="B29" s="568" t="s">
        <v>245</v>
      </c>
      <c r="C29" s="569" t="s">
        <v>251</v>
      </c>
    </row>
    <row r="30" spans="2:3" s="565" customFormat="1" ht="20" customHeight="1" thickBot="1" x14ac:dyDescent="0.4"/>
    <row r="31" spans="2:3" s="565" customFormat="1" ht="20" customHeight="1" thickBot="1" x14ac:dyDescent="0.4">
      <c r="B31" s="977" t="s">
        <v>266</v>
      </c>
      <c r="C31" s="978"/>
    </row>
    <row r="32" spans="2:3" s="565" customFormat="1" ht="20" customHeight="1" thickBot="1" x14ac:dyDescent="0.4">
      <c r="B32" s="598" t="s">
        <v>255</v>
      </c>
      <c r="C32" s="599" t="s">
        <v>256</v>
      </c>
    </row>
    <row r="33" s="563" customFormat="1" ht="14" x14ac:dyDescent="0.3"/>
  </sheetData>
  <sheetProtection sheet="1" objects="1" scenarios="1"/>
  <mergeCells count="6">
    <mergeCell ref="B31:C31"/>
    <mergeCell ref="B19:C19"/>
    <mergeCell ref="B4:C4"/>
    <mergeCell ref="B8:C8"/>
    <mergeCell ref="B12:C12"/>
    <mergeCell ref="B23:C23"/>
  </mergeCells>
  <hyperlinks>
    <hyperlink ref="B20" r:id="rId1" display="Siemens PPAP optional templates" xr:uid="{2C07CC93-589A-4733-AB4B-343011F3A3BB}"/>
    <hyperlink ref="B21" r:id="rId2" xr:uid="{032592C7-1400-42E8-A8D8-454431D2FE5B}"/>
    <hyperlink ref="B25" r:id="rId3" xr:uid="{4F378CAE-FAA4-489D-8E4C-7AF828B6FA88}"/>
    <hyperlink ref="B24" r:id="rId4" xr:uid="{31D46D7C-4BA7-4F5F-AA5D-7F34590E90EC}"/>
    <hyperlink ref="B26" r:id="rId5" xr:uid="{E1678F49-F4A7-4F66-ACC6-FCA3F53E0994}"/>
    <hyperlink ref="B27" r:id="rId6" xr:uid="{D81186BD-B5EE-427E-99C4-26454D53797C}"/>
    <hyperlink ref="B28" r:id="rId7" xr:uid="{FE785F9E-DE1F-4A6C-9B73-1E5527D7F1CB}"/>
    <hyperlink ref="B29" r:id="rId8" xr:uid="{8D711F20-C0A5-42AE-8BE6-E3AEF7A519B7}"/>
    <hyperlink ref="B5" r:id="rId9" xr:uid="{002ACD15-6DF4-467B-B71E-E44EFD22F227}"/>
    <hyperlink ref="B32" r:id="rId10" xr:uid="{BEE888B1-D612-4D6D-A2EA-C57F18FC6F9F}"/>
    <hyperlink ref="B10" r:id="rId11" xr:uid="{1F7F9299-D7EC-4729-94A7-072C5DBF7CEE}"/>
    <hyperlink ref="B9" r:id="rId12" xr:uid="{B6D7E116-8D98-4999-8CA7-D69D823009F6}"/>
    <hyperlink ref="B13" r:id="rId13" xr:uid="{455B65B0-AAF5-4116-92C5-003B670BF2D2}"/>
    <hyperlink ref="B6" r:id="rId14" xr:uid="{1B163561-73F3-49D2-98E8-86DB017EDF56}"/>
    <hyperlink ref="B14" r:id="rId15" xr:uid="{26405FA6-FD34-49CF-BCC4-0BC71BC3AAAB}"/>
    <hyperlink ref="B15" r:id="rId16" xr:uid="{833A1D98-9CC1-44F7-A765-06E4C2112EC7}"/>
    <hyperlink ref="B17" r:id="rId17" xr:uid="{639E7988-55AE-4F7D-BD21-4BD9DE1889D9}"/>
  </hyperlinks>
  <pageMargins left="0.7" right="0.7" top="0.78740157499999996" bottom="0.78740157499999996" header="0.3" footer="0.3"/>
  <pageSetup paperSize="9" orientation="portrait" r:id="rId18"/>
  <headerFooter>
    <oddFooter xml:space="preserve">&amp;LFrei verwendbar </oddFooter>
    <evenFooter xml:space="preserve">&amp;LFrei verwendbar </evenFooter>
    <firstFooter xml:space="preserve">&amp;LFrei verwendbar </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7A999-8EED-4E2E-86DF-39A6BC4545ED}">
  <sheetPr codeName="Tabelle10"/>
  <dimension ref="A1"/>
  <sheetViews>
    <sheetView workbookViewId="0">
      <selection activeCell="A2" sqref="A2"/>
    </sheetView>
  </sheetViews>
  <sheetFormatPr baseColWidth="10" defaultColWidth="11.54296875" defaultRowHeight="14.5" x14ac:dyDescent="0.35"/>
  <sheetData>
    <row r="1" spans="1:1" x14ac:dyDescent="0.35">
      <c r="A1">
        <v>12345</v>
      </c>
    </row>
  </sheetData>
  <pageMargins left="0.7" right="0.7" top="0.78740157499999996" bottom="0.78740157499999996" header="0.3" footer="0.3"/>
  <pageSetup paperSize="9" orientation="portrait" r:id="rId1"/>
  <headerFooter>
    <oddFooter xml:space="preserve">&amp;LFrei verwendbar </oddFooter>
    <evenFooter xml:space="preserve">&amp;LFrei verwendbar </evenFooter>
    <firstFooter xml:space="preserve">&amp;LFrei verwendbar </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AFCF3-799F-4E9B-8323-069F8241EFAD}">
  <sheetPr codeName="Tabelle3">
    <tabColor rgb="FFFFC000"/>
    <pageSetUpPr fitToPage="1"/>
  </sheetPr>
  <dimension ref="A1:H292"/>
  <sheetViews>
    <sheetView zoomScale="80" zoomScaleNormal="80" zoomScalePageLayoutView="80" workbookViewId="0">
      <selection activeCell="B34" sqref="B34"/>
    </sheetView>
  </sheetViews>
  <sheetFormatPr baseColWidth="10" defaultColWidth="8.453125" defaultRowHeight="12.5" x14ac:dyDescent="0.25"/>
  <cols>
    <col min="1" max="1" width="44" style="32" customWidth="1"/>
    <col min="2" max="2" width="132.90625" style="33" bestFit="1" customWidth="1"/>
    <col min="3" max="3" width="8.453125" style="23"/>
    <col min="4" max="4" width="10.90625" style="34" customWidth="1"/>
    <col min="5" max="16384" width="8.453125" style="23"/>
  </cols>
  <sheetData>
    <row r="1" spans="1:8" ht="42.75" customHeight="1" x14ac:dyDescent="0.25">
      <c r="A1" s="611"/>
      <c r="B1" s="613" t="s">
        <v>198</v>
      </c>
      <c r="C1" s="22" t="s">
        <v>11</v>
      </c>
      <c r="D1" s="22" t="s">
        <v>12</v>
      </c>
    </row>
    <row r="2" spans="1:8" ht="15.75" customHeight="1" x14ac:dyDescent="0.25">
      <c r="A2" s="612"/>
      <c r="B2" s="614"/>
      <c r="D2" s="23"/>
    </row>
    <row r="3" spans="1:8" ht="30" customHeight="1" x14ac:dyDescent="0.25">
      <c r="A3" s="511" t="s">
        <v>197</v>
      </c>
      <c r="B3" s="512"/>
      <c r="D3" s="23"/>
    </row>
    <row r="4" spans="1:8" ht="15" x14ac:dyDescent="0.25">
      <c r="A4" s="513" t="s">
        <v>13</v>
      </c>
      <c r="B4" s="514" t="s">
        <v>257</v>
      </c>
      <c r="D4" s="23"/>
    </row>
    <row r="5" spans="1:8" s="24" customFormat="1" ht="15" x14ac:dyDescent="0.35">
      <c r="A5" s="513" t="s">
        <v>14</v>
      </c>
      <c r="B5" s="515" t="s">
        <v>190</v>
      </c>
      <c r="D5" s="25"/>
    </row>
    <row r="6" spans="1:8" s="24" customFormat="1" ht="15" x14ac:dyDescent="0.35">
      <c r="A6" s="513" t="s">
        <v>15</v>
      </c>
      <c r="B6" s="515" t="s">
        <v>24</v>
      </c>
      <c r="D6" s="25"/>
    </row>
    <row r="7" spans="1:8" s="24" customFormat="1" ht="15" x14ac:dyDescent="0.35">
      <c r="A7" s="513" t="s">
        <v>16</v>
      </c>
      <c r="B7" s="516" t="s">
        <v>288</v>
      </c>
      <c r="D7" s="25"/>
      <c r="H7" s="26"/>
    </row>
    <row r="8" spans="1:8" s="24" customFormat="1" ht="15" x14ac:dyDescent="0.35">
      <c r="A8" s="513" t="s">
        <v>17</v>
      </c>
      <c r="B8" s="516" t="s">
        <v>18</v>
      </c>
      <c r="D8" s="25"/>
    </row>
    <row r="9" spans="1:8" s="24" customFormat="1" ht="15" x14ac:dyDescent="0.35">
      <c r="A9" s="513" t="s">
        <v>19</v>
      </c>
      <c r="B9" s="604" t="s">
        <v>292</v>
      </c>
      <c r="D9" s="25"/>
    </row>
    <row r="10" spans="1:8" s="24" customFormat="1" ht="15" x14ac:dyDescent="0.35">
      <c r="A10" s="513" t="s">
        <v>20</v>
      </c>
      <c r="B10" s="517">
        <v>44091</v>
      </c>
      <c r="D10" s="25"/>
    </row>
    <row r="11" spans="1:8" s="24" customFormat="1" ht="15" x14ac:dyDescent="0.35">
      <c r="A11" s="518" t="s">
        <v>21</v>
      </c>
      <c r="B11" s="516" t="s">
        <v>191</v>
      </c>
      <c r="D11" s="27"/>
    </row>
    <row r="12" spans="1:8" s="24" customFormat="1" ht="17.25" customHeight="1" x14ac:dyDescent="0.35">
      <c r="A12" s="519"/>
      <c r="B12" s="516" t="s">
        <v>287</v>
      </c>
      <c r="D12" s="25"/>
    </row>
    <row r="13" spans="1:8" s="24" customFormat="1" ht="17.25" customHeight="1" x14ac:dyDescent="0.35">
      <c r="A13" s="519"/>
      <c r="B13" s="516" t="s">
        <v>192</v>
      </c>
      <c r="D13" s="25"/>
    </row>
    <row r="14" spans="1:8" s="24" customFormat="1" ht="17.25" customHeight="1" x14ac:dyDescent="0.35">
      <c r="A14" s="519"/>
      <c r="B14" s="516" t="s">
        <v>239</v>
      </c>
      <c r="D14" s="25"/>
    </row>
    <row r="15" spans="1:8" s="24" customFormat="1" ht="17.25" customHeight="1" x14ac:dyDescent="0.35">
      <c r="A15" s="520"/>
      <c r="B15" s="516" t="s">
        <v>193</v>
      </c>
      <c r="D15" s="25"/>
    </row>
    <row r="16" spans="1:8" s="24" customFormat="1" ht="17.25" customHeight="1" x14ac:dyDescent="0.35">
      <c r="A16" s="520"/>
      <c r="B16" s="516" t="s">
        <v>194</v>
      </c>
      <c r="D16" s="25"/>
    </row>
    <row r="17" spans="1:8" s="24" customFormat="1" ht="17.25" customHeight="1" x14ac:dyDescent="0.35">
      <c r="A17" s="520"/>
      <c r="B17" s="516" t="s">
        <v>22</v>
      </c>
      <c r="D17" s="25"/>
    </row>
    <row r="18" spans="1:8" s="24" customFormat="1" ht="17.25" customHeight="1" x14ac:dyDescent="0.35">
      <c r="A18" s="520"/>
      <c r="B18" s="516" t="s">
        <v>232</v>
      </c>
      <c r="D18" s="25"/>
    </row>
    <row r="19" spans="1:8" s="24" customFormat="1" ht="17.25" customHeight="1" x14ac:dyDescent="0.35">
      <c r="A19" s="520"/>
      <c r="B19" s="516" t="s">
        <v>23</v>
      </c>
      <c r="D19" s="25"/>
    </row>
    <row r="20" spans="1:8" s="24" customFormat="1" ht="17.25" customHeight="1" x14ac:dyDescent="0.35">
      <c r="A20" s="520"/>
      <c r="B20" s="516" t="s">
        <v>233</v>
      </c>
      <c r="D20" s="25"/>
    </row>
    <row r="21" spans="1:8" ht="18" customHeight="1" x14ac:dyDescent="0.25">
      <c r="A21" s="521"/>
      <c r="B21" s="516"/>
      <c r="C21" s="28"/>
      <c r="D21" s="28"/>
      <c r="E21" s="28"/>
      <c r="F21" s="28"/>
      <c r="G21" s="28"/>
      <c r="H21" s="28"/>
    </row>
    <row r="22" spans="1:8" s="24" customFormat="1" ht="15" x14ac:dyDescent="0.35">
      <c r="A22" s="522" t="s">
        <v>195</v>
      </c>
      <c r="B22" s="523" t="s">
        <v>196</v>
      </c>
      <c r="D22" s="25"/>
    </row>
    <row r="23" spans="1:8" ht="15" x14ac:dyDescent="0.25">
      <c r="A23" s="587" t="s">
        <v>231</v>
      </c>
      <c r="B23" s="524" t="s">
        <v>199</v>
      </c>
      <c r="C23" s="28"/>
      <c r="D23" s="28"/>
      <c r="E23" s="28"/>
      <c r="F23" s="28"/>
      <c r="G23" s="28"/>
      <c r="H23" s="28"/>
    </row>
    <row r="24" spans="1:8" ht="30" x14ac:dyDescent="0.25">
      <c r="A24" s="589" t="s">
        <v>285</v>
      </c>
      <c r="B24" s="29" t="s">
        <v>273</v>
      </c>
      <c r="C24" s="28"/>
      <c r="D24" s="28"/>
      <c r="E24" s="28"/>
      <c r="F24" s="28"/>
      <c r="G24" s="28"/>
      <c r="H24" s="28"/>
    </row>
    <row r="25" spans="1:8" ht="15" x14ac:dyDescent="0.25">
      <c r="A25" s="610" t="s">
        <v>291</v>
      </c>
      <c r="B25" s="510"/>
      <c r="C25" s="28"/>
      <c r="D25" s="28"/>
      <c r="E25" s="28"/>
      <c r="F25" s="28"/>
      <c r="G25" s="28"/>
      <c r="H25" s="28"/>
    </row>
    <row r="26" spans="1:8" ht="15" x14ac:dyDescent="0.25">
      <c r="A26" s="588"/>
      <c r="B26" s="29"/>
      <c r="C26" s="28"/>
      <c r="D26" s="28"/>
      <c r="E26" s="28"/>
      <c r="F26" s="28"/>
      <c r="G26" s="28"/>
      <c r="H26" s="28"/>
    </row>
    <row r="27" spans="1:8" ht="15" x14ac:dyDescent="0.25">
      <c r="A27" s="588"/>
      <c r="B27" s="29"/>
      <c r="C27" s="28"/>
      <c r="D27" s="28"/>
      <c r="E27" s="28"/>
      <c r="F27" s="28"/>
      <c r="G27" s="28"/>
      <c r="H27" s="28"/>
    </row>
    <row r="28" spans="1:8" ht="15.5" thickBot="1" x14ac:dyDescent="0.3">
      <c r="A28" s="30"/>
      <c r="B28" s="31"/>
      <c r="C28" s="28"/>
      <c r="D28" s="28"/>
      <c r="E28" s="28"/>
      <c r="F28" s="28"/>
      <c r="G28" s="28"/>
      <c r="H28" s="28"/>
    </row>
    <row r="29" spans="1:8" ht="15" x14ac:dyDescent="0.25">
      <c r="A29" s="35"/>
      <c r="B29" s="36"/>
      <c r="C29" s="28"/>
      <c r="D29" s="28"/>
      <c r="E29" s="28"/>
      <c r="F29" s="28"/>
      <c r="G29" s="28"/>
      <c r="H29" s="28"/>
    </row>
    <row r="30" spans="1:8" x14ac:dyDescent="0.25">
      <c r="A30" s="28"/>
      <c r="B30" s="28"/>
      <c r="C30" s="28"/>
      <c r="D30" s="28"/>
      <c r="E30" s="28"/>
      <c r="F30" s="28"/>
      <c r="G30" s="28"/>
      <c r="H30" s="28"/>
    </row>
    <row r="31" spans="1:8" x14ac:dyDescent="0.25">
      <c r="A31" s="28"/>
      <c r="B31" s="28"/>
      <c r="C31" s="28"/>
      <c r="D31" s="28"/>
      <c r="E31" s="28"/>
      <c r="F31" s="28"/>
      <c r="G31" s="28"/>
      <c r="H31" s="28"/>
    </row>
    <row r="32" spans="1:8" x14ac:dyDescent="0.25">
      <c r="A32" s="28"/>
      <c r="B32" s="28"/>
      <c r="C32" s="28"/>
      <c r="D32" s="28"/>
      <c r="E32" s="28"/>
      <c r="F32" s="28"/>
      <c r="G32" s="28"/>
      <c r="H32" s="28"/>
    </row>
    <row r="33" spans="1:8" x14ac:dyDescent="0.25">
      <c r="A33" s="28"/>
      <c r="B33" s="28"/>
      <c r="C33" s="28"/>
      <c r="D33" s="28"/>
      <c r="E33" s="28"/>
      <c r="F33" s="28"/>
      <c r="G33" s="28"/>
      <c r="H33" s="28"/>
    </row>
    <row r="34" spans="1:8" x14ac:dyDescent="0.25">
      <c r="A34" s="28"/>
      <c r="B34" s="28"/>
      <c r="C34" s="28"/>
      <c r="D34" s="28"/>
      <c r="E34" s="28"/>
      <c r="F34" s="28"/>
      <c r="G34" s="28"/>
      <c r="H34" s="28"/>
    </row>
    <row r="35" spans="1:8" x14ac:dyDescent="0.25">
      <c r="A35" s="28"/>
      <c r="B35" s="28"/>
      <c r="C35" s="28"/>
      <c r="D35" s="28"/>
      <c r="E35" s="28"/>
      <c r="F35" s="28"/>
      <c r="G35" s="28"/>
      <c r="H35" s="28"/>
    </row>
    <row r="36" spans="1:8" x14ac:dyDescent="0.25">
      <c r="A36" s="28"/>
      <c r="B36" s="28"/>
      <c r="C36" s="28"/>
      <c r="D36" s="28"/>
      <c r="E36" s="28"/>
      <c r="F36" s="28"/>
      <c r="G36" s="28"/>
      <c r="H36" s="28"/>
    </row>
    <row r="37" spans="1:8" x14ac:dyDescent="0.25">
      <c r="A37" s="28"/>
      <c r="B37" s="28"/>
      <c r="C37" s="28"/>
      <c r="D37" s="28"/>
      <c r="E37" s="28"/>
      <c r="F37" s="28"/>
      <c r="G37" s="28"/>
      <c r="H37" s="28"/>
    </row>
    <row r="38" spans="1:8" x14ac:dyDescent="0.25">
      <c r="A38" s="28"/>
      <c r="B38" s="28"/>
      <c r="C38" s="28"/>
      <c r="D38" s="28"/>
      <c r="E38" s="28"/>
      <c r="F38" s="28"/>
      <c r="G38" s="28"/>
      <c r="H38" s="28"/>
    </row>
    <row r="39" spans="1:8" x14ac:dyDescent="0.25">
      <c r="A39" s="28"/>
      <c r="B39" s="28"/>
      <c r="C39" s="28"/>
      <c r="D39" s="28"/>
      <c r="E39" s="28"/>
      <c r="F39" s="28"/>
      <c r="G39" s="28"/>
      <c r="H39" s="28"/>
    </row>
    <row r="40" spans="1:8" x14ac:dyDescent="0.25">
      <c r="A40" s="28"/>
      <c r="B40" s="28"/>
      <c r="C40" s="28"/>
      <c r="D40" s="28"/>
      <c r="E40" s="28"/>
      <c r="F40" s="28"/>
      <c r="G40" s="28"/>
      <c r="H40" s="28"/>
    </row>
    <row r="41" spans="1:8" x14ac:dyDescent="0.25">
      <c r="A41" s="28"/>
      <c r="B41" s="28"/>
      <c r="C41" s="28"/>
      <c r="D41" s="28"/>
      <c r="E41" s="28"/>
      <c r="F41" s="28"/>
      <c r="G41" s="28"/>
      <c r="H41" s="28"/>
    </row>
    <row r="42" spans="1:8" x14ac:dyDescent="0.25">
      <c r="A42" s="28"/>
      <c r="B42" s="28"/>
      <c r="C42" s="28"/>
      <c r="D42" s="28"/>
      <c r="E42" s="28"/>
      <c r="F42" s="28"/>
      <c r="G42" s="28"/>
      <c r="H42" s="28"/>
    </row>
    <row r="43" spans="1:8" x14ac:dyDescent="0.25">
      <c r="A43" s="28"/>
      <c r="B43" s="28"/>
      <c r="C43" s="28"/>
      <c r="D43" s="28"/>
      <c r="E43" s="28"/>
      <c r="F43" s="28"/>
      <c r="G43" s="28"/>
      <c r="H43" s="28"/>
    </row>
    <row r="44" spans="1:8" x14ac:dyDescent="0.25">
      <c r="A44" s="28"/>
      <c r="B44" s="28"/>
      <c r="C44" s="28"/>
      <c r="D44" s="28"/>
      <c r="E44" s="28"/>
      <c r="F44" s="28"/>
      <c r="G44" s="28"/>
      <c r="H44" s="28"/>
    </row>
    <row r="45" spans="1:8" x14ac:dyDescent="0.25">
      <c r="A45" s="28"/>
      <c r="B45" s="28"/>
      <c r="C45" s="28"/>
      <c r="D45" s="28"/>
      <c r="E45" s="28"/>
      <c r="F45" s="28"/>
      <c r="G45" s="28"/>
      <c r="H45" s="28"/>
    </row>
    <row r="46" spans="1:8" x14ac:dyDescent="0.25">
      <c r="A46" s="28"/>
      <c r="B46" s="28"/>
      <c r="C46" s="28"/>
      <c r="D46" s="28"/>
      <c r="E46" s="28"/>
      <c r="F46" s="28"/>
      <c r="G46" s="28"/>
      <c r="H46" s="28"/>
    </row>
    <row r="47" spans="1:8" x14ac:dyDescent="0.25">
      <c r="A47" s="28"/>
      <c r="B47" s="28"/>
      <c r="C47" s="28"/>
      <c r="D47" s="28"/>
      <c r="E47" s="28"/>
      <c r="F47" s="28"/>
      <c r="G47" s="28"/>
      <c r="H47" s="28"/>
    </row>
    <row r="48" spans="1:8" x14ac:dyDescent="0.25">
      <c r="A48" s="28"/>
      <c r="B48" s="28"/>
      <c r="C48" s="28"/>
      <c r="D48" s="28"/>
      <c r="E48" s="28"/>
      <c r="F48" s="28"/>
      <c r="G48" s="28"/>
      <c r="H48" s="28"/>
    </row>
    <row r="49" spans="1:8" x14ac:dyDescent="0.25">
      <c r="A49" s="28"/>
      <c r="B49" s="28"/>
      <c r="C49" s="28"/>
      <c r="D49" s="28"/>
      <c r="E49" s="28"/>
      <c r="F49" s="28"/>
      <c r="G49" s="28"/>
      <c r="H49" s="28"/>
    </row>
    <row r="50" spans="1:8" x14ac:dyDescent="0.25">
      <c r="A50" s="28"/>
      <c r="B50" s="28"/>
      <c r="C50" s="28"/>
      <c r="D50" s="28"/>
      <c r="E50" s="28"/>
      <c r="F50" s="28"/>
      <c r="G50" s="28"/>
      <c r="H50" s="28"/>
    </row>
    <row r="51" spans="1:8" x14ac:dyDescent="0.25">
      <c r="A51" s="28"/>
      <c r="B51" s="28"/>
      <c r="C51" s="28"/>
      <c r="D51" s="28"/>
      <c r="E51" s="28"/>
      <c r="F51" s="28"/>
      <c r="G51" s="28"/>
      <c r="H51" s="28"/>
    </row>
    <row r="52" spans="1:8" x14ac:dyDescent="0.25">
      <c r="A52" s="28"/>
      <c r="B52" s="28"/>
      <c r="C52" s="28"/>
      <c r="D52" s="28"/>
      <c r="E52" s="28"/>
      <c r="F52" s="28"/>
      <c r="G52" s="28"/>
      <c r="H52" s="28"/>
    </row>
    <row r="53" spans="1:8" x14ac:dyDescent="0.25">
      <c r="A53" s="28"/>
      <c r="B53" s="28"/>
      <c r="C53" s="28"/>
      <c r="D53" s="28"/>
      <c r="E53" s="28"/>
      <c r="F53" s="28"/>
      <c r="G53" s="28"/>
      <c r="H53" s="28"/>
    </row>
    <row r="54" spans="1:8" x14ac:dyDescent="0.25">
      <c r="A54" s="28"/>
      <c r="B54" s="28"/>
      <c r="C54" s="28"/>
      <c r="D54" s="28"/>
      <c r="E54" s="28"/>
      <c r="F54" s="28"/>
      <c r="G54" s="28"/>
      <c r="H54" s="28"/>
    </row>
    <row r="55" spans="1:8" x14ac:dyDescent="0.25">
      <c r="A55" s="28"/>
      <c r="B55" s="28"/>
      <c r="C55" s="28"/>
      <c r="D55" s="28"/>
      <c r="E55" s="28"/>
      <c r="F55" s="28"/>
      <c r="G55" s="28"/>
      <c r="H55" s="28"/>
    </row>
    <row r="56" spans="1:8" x14ac:dyDescent="0.25">
      <c r="A56" s="28"/>
      <c r="B56" s="28"/>
      <c r="C56" s="28"/>
      <c r="D56" s="28"/>
      <c r="E56" s="28"/>
      <c r="F56" s="28"/>
      <c r="G56" s="28"/>
      <c r="H56" s="28"/>
    </row>
    <row r="57" spans="1:8" x14ac:dyDescent="0.25">
      <c r="A57" s="28"/>
      <c r="B57" s="28"/>
      <c r="C57" s="28"/>
      <c r="D57" s="28"/>
      <c r="E57" s="28"/>
      <c r="F57" s="28"/>
      <c r="G57" s="28"/>
      <c r="H57" s="28"/>
    </row>
    <row r="58" spans="1:8" x14ac:dyDescent="0.25">
      <c r="A58" s="28"/>
      <c r="B58" s="28"/>
      <c r="C58" s="28"/>
      <c r="D58" s="28"/>
      <c r="E58" s="28"/>
      <c r="F58" s="28"/>
      <c r="G58" s="28"/>
      <c r="H58" s="28"/>
    </row>
    <row r="59" spans="1:8" x14ac:dyDescent="0.25">
      <c r="A59" s="28"/>
      <c r="B59" s="28"/>
      <c r="C59" s="28"/>
      <c r="D59" s="28"/>
      <c r="E59" s="28"/>
      <c r="F59" s="28"/>
      <c r="G59" s="28"/>
      <c r="H59" s="28"/>
    </row>
    <row r="60" spans="1:8" x14ac:dyDescent="0.25">
      <c r="A60" s="28"/>
      <c r="B60" s="28"/>
      <c r="C60" s="28"/>
      <c r="D60" s="28"/>
      <c r="E60" s="28"/>
      <c r="F60" s="28"/>
      <c r="G60" s="28"/>
      <c r="H60" s="28"/>
    </row>
    <row r="61" spans="1:8" x14ac:dyDescent="0.25">
      <c r="A61" s="28"/>
      <c r="B61" s="28"/>
      <c r="C61" s="28"/>
      <c r="D61" s="28"/>
      <c r="E61" s="28"/>
      <c r="F61" s="28"/>
      <c r="G61" s="28"/>
      <c r="H61" s="28"/>
    </row>
    <row r="62" spans="1:8" x14ac:dyDescent="0.25">
      <c r="A62" s="28"/>
      <c r="B62" s="28"/>
      <c r="C62" s="28"/>
      <c r="D62" s="28"/>
      <c r="E62" s="28"/>
      <c r="F62" s="28"/>
      <c r="G62" s="28"/>
      <c r="H62" s="28"/>
    </row>
    <row r="63" spans="1:8" x14ac:dyDescent="0.25">
      <c r="A63" s="28"/>
      <c r="B63" s="28"/>
      <c r="C63" s="28"/>
      <c r="D63" s="28"/>
      <c r="E63" s="28"/>
      <c r="F63" s="28"/>
      <c r="G63" s="28"/>
      <c r="H63" s="28"/>
    </row>
    <row r="64" spans="1:8" x14ac:dyDescent="0.25">
      <c r="A64" s="28"/>
      <c r="B64" s="28"/>
      <c r="C64" s="28"/>
      <c r="D64" s="28"/>
      <c r="E64" s="28"/>
      <c r="F64" s="28"/>
      <c r="G64" s="28"/>
      <c r="H64" s="28"/>
    </row>
    <row r="65" spans="1:8" x14ac:dyDescent="0.25">
      <c r="A65" s="28"/>
      <c r="B65" s="28"/>
      <c r="C65" s="28"/>
      <c r="D65" s="28"/>
      <c r="E65" s="28"/>
      <c r="F65" s="28"/>
      <c r="G65" s="28"/>
      <c r="H65" s="28"/>
    </row>
    <row r="66" spans="1:8" x14ac:dyDescent="0.25">
      <c r="A66" s="28"/>
      <c r="B66" s="28"/>
      <c r="C66" s="28"/>
      <c r="D66" s="28"/>
      <c r="E66" s="28"/>
      <c r="F66" s="28"/>
      <c r="G66" s="28"/>
      <c r="H66" s="28"/>
    </row>
    <row r="67" spans="1:8" x14ac:dyDescent="0.25">
      <c r="A67" s="28"/>
      <c r="B67" s="28"/>
      <c r="C67" s="28"/>
      <c r="D67" s="28"/>
      <c r="E67" s="28"/>
      <c r="F67" s="28"/>
      <c r="G67" s="28"/>
      <c r="H67" s="28"/>
    </row>
    <row r="68" spans="1:8" x14ac:dyDescent="0.25">
      <c r="A68" s="28"/>
      <c r="B68" s="28"/>
      <c r="C68" s="28"/>
      <c r="D68" s="28"/>
      <c r="E68" s="28"/>
      <c r="F68" s="28"/>
      <c r="G68" s="28"/>
      <c r="H68" s="28"/>
    </row>
    <row r="69" spans="1:8" x14ac:dyDescent="0.25">
      <c r="A69" s="28"/>
      <c r="B69" s="28"/>
      <c r="C69" s="28"/>
      <c r="D69" s="28"/>
      <c r="E69" s="28"/>
      <c r="F69" s="28"/>
      <c r="G69" s="28"/>
      <c r="H69" s="28"/>
    </row>
    <row r="70" spans="1:8" x14ac:dyDescent="0.25">
      <c r="A70" s="28"/>
      <c r="B70" s="28"/>
      <c r="C70" s="28"/>
      <c r="D70" s="28"/>
      <c r="E70" s="28"/>
      <c r="F70" s="28"/>
      <c r="G70" s="28"/>
      <c r="H70" s="28"/>
    </row>
    <row r="71" spans="1:8" x14ac:dyDescent="0.25">
      <c r="A71" s="28"/>
      <c r="B71" s="28"/>
      <c r="C71" s="28"/>
      <c r="D71" s="28"/>
      <c r="E71" s="28"/>
      <c r="F71" s="28"/>
      <c r="G71" s="28"/>
      <c r="H71" s="28"/>
    </row>
    <row r="72" spans="1:8" x14ac:dyDescent="0.25">
      <c r="A72" s="28"/>
      <c r="B72" s="28"/>
      <c r="C72" s="28"/>
      <c r="D72" s="28"/>
      <c r="E72" s="28"/>
      <c r="F72" s="28"/>
      <c r="G72" s="28"/>
      <c r="H72" s="28"/>
    </row>
    <row r="73" spans="1:8" x14ac:dyDescent="0.25">
      <c r="A73" s="28"/>
      <c r="B73" s="28"/>
      <c r="C73" s="28"/>
      <c r="D73" s="28"/>
      <c r="E73" s="28"/>
      <c r="F73" s="28"/>
      <c r="G73" s="28"/>
      <c r="H73" s="28"/>
    </row>
    <row r="74" spans="1:8" x14ac:dyDescent="0.25">
      <c r="A74" s="28"/>
      <c r="B74" s="28"/>
      <c r="C74" s="28"/>
      <c r="D74" s="28"/>
      <c r="E74" s="28"/>
      <c r="F74" s="28"/>
      <c r="G74" s="28"/>
      <c r="H74" s="28"/>
    </row>
    <row r="75" spans="1:8" x14ac:dyDescent="0.25">
      <c r="A75" s="28"/>
      <c r="B75" s="28"/>
      <c r="C75" s="28"/>
      <c r="D75" s="28"/>
      <c r="E75" s="28"/>
      <c r="F75" s="28"/>
      <c r="G75" s="28"/>
      <c r="H75" s="28"/>
    </row>
    <row r="76" spans="1:8" x14ac:dyDescent="0.25">
      <c r="A76" s="28"/>
      <c r="B76" s="28"/>
      <c r="C76" s="28"/>
      <c r="D76" s="28"/>
      <c r="E76" s="28"/>
      <c r="F76" s="28"/>
      <c r="G76" s="28"/>
      <c r="H76" s="28"/>
    </row>
    <row r="77" spans="1:8" x14ac:dyDescent="0.25">
      <c r="A77" s="28"/>
      <c r="B77" s="28"/>
      <c r="C77" s="28"/>
      <c r="D77" s="28"/>
      <c r="E77" s="28"/>
      <c r="F77" s="28"/>
      <c r="G77" s="28"/>
      <c r="H77" s="28"/>
    </row>
    <row r="78" spans="1:8" x14ac:dyDescent="0.25">
      <c r="A78" s="28"/>
      <c r="B78" s="28"/>
      <c r="C78" s="28"/>
      <c r="D78" s="28"/>
      <c r="E78" s="28"/>
      <c r="F78" s="28"/>
      <c r="G78" s="28"/>
      <c r="H78" s="28"/>
    </row>
    <row r="79" spans="1:8" x14ac:dyDescent="0.25">
      <c r="A79" s="28"/>
      <c r="B79" s="28"/>
      <c r="C79" s="28"/>
      <c r="D79" s="28"/>
      <c r="E79" s="28"/>
      <c r="F79" s="28"/>
      <c r="G79" s="28"/>
      <c r="H79" s="28"/>
    </row>
    <row r="80" spans="1:8" x14ac:dyDescent="0.25">
      <c r="A80" s="28"/>
      <c r="B80" s="28"/>
      <c r="C80" s="28"/>
      <c r="D80" s="28"/>
      <c r="E80" s="28"/>
      <c r="F80" s="28"/>
      <c r="G80" s="28"/>
      <c r="H80" s="28"/>
    </row>
    <row r="81" spans="1:8" x14ac:dyDescent="0.25">
      <c r="A81" s="28"/>
      <c r="B81" s="28"/>
      <c r="C81" s="28"/>
      <c r="D81" s="28"/>
      <c r="E81" s="28"/>
      <c r="F81" s="28"/>
      <c r="G81" s="28"/>
      <c r="H81" s="28"/>
    </row>
    <row r="82" spans="1:8" x14ac:dyDescent="0.25">
      <c r="A82" s="28"/>
      <c r="B82" s="28"/>
      <c r="C82" s="28"/>
      <c r="D82" s="28"/>
      <c r="E82" s="28"/>
      <c r="F82" s="28"/>
      <c r="G82" s="28"/>
      <c r="H82" s="28"/>
    </row>
    <row r="83" spans="1:8" x14ac:dyDescent="0.25">
      <c r="A83" s="28"/>
      <c r="B83" s="28"/>
      <c r="C83" s="28"/>
      <c r="D83" s="28"/>
      <c r="E83" s="28"/>
      <c r="F83" s="28"/>
      <c r="G83" s="28"/>
      <c r="H83" s="28"/>
    </row>
    <row r="84" spans="1:8" x14ac:dyDescent="0.25">
      <c r="A84" s="28"/>
      <c r="B84" s="28"/>
      <c r="C84" s="28"/>
      <c r="D84" s="28"/>
      <c r="E84" s="28"/>
      <c r="F84" s="28"/>
      <c r="G84" s="28"/>
      <c r="H84" s="28"/>
    </row>
    <row r="85" spans="1:8" x14ac:dyDescent="0.25">
      <c r="A85" s="28"/>
      <c r="B85" s="28"/>
      <c r="C85" s="28"/>
      <c r="D85" s="28"/>
      <c r="E85" s="28"/>
      <c r="F85" s="28"/>
      <c r="G85" s="28"/>
      <c r="H85" s="28"/>
    </row>
    <row r="86" spans="1:8" x14ac:dyDescent="0.25">
      <c r="A86" s="28"/>
      <c r="B86" s="28"/>
      <c r="C86" s="28"/>
      <c r="D86" s="28"/>
      <c r="E86" s="28"/>
      <c r="F86" s="28"/>
      <c r="G86" s="28"/>
      <c r="H86" s="28"/>
    </row>
    <row r="87" spans="1:8" x14ac:dyDescent="0.25">
      <c r="A87" s="28"/>
      <c r="B87" s="28"/>
      <c r="C87" s="28"/>
      <c r="D87" s="28"/>
      <c r="E87" s="28"/>
      <c r="F87" s="28"/>
      <c r="G87" s="28"/>
      <c r="H87" s="28"/>
    </row>
    <row r="88" spans="1:8" x14ac:dyDescent="0.25">
      <c r="A88" s="28"/>
      <c r="B88" s="28"/>
      <c r="C88" s="28"/>
      <c r="D88" s="28"/>
      <c r="E88" s="28"/>
      <c r="F88" s="28"/>
      <c r="G88" s="28"/>
      <c r="H88" s="28"/>
    </row>
    <row r="89" spans="1:8" x14ac:dyDescent="0.25">
      <c r="A89" s="28"/>
      <c r="B89" s="28"/>
      <c r="C89" s="28"/>
      <c r="D89" s="28"/>
      <c r="E89" s="28"/>
      <c r="F89" s="28"/>
      <c r="G89" s="28"/>
      <c r="H89" s="28"/>
    </row>
    <row r="90" spans="1:8" x14ac:dyDescent="0.25">
      <c r="A90" s="28"/>
      <c r="B90" s="28"/>
      <c r="C90" s="28"/>
      <c r="D90" s="28"/>
      <c r="E90" s="28"/>
      <c r="F90" s="28"/>
      <c r="G90" s="28"/>
      <c r="H90" s="28"/>
    </row>
    <row r="91" spans="1:8" x14ac:dyDescent="0.25">
      <c r="A91" s="28"/>
      <c r="B91" s="28"/>
      <c r="C91" s="28"/>
      <c r="D91" s="28"/>
      <c r="E91" s="28"/>
      <c r="F91" s="28"/>
      <c r="G91" s="28"/>
      <c r="H91" s="28"/>
    </row>
    <row r="92" spans="1:8" x14ac:dyDescent="0.25">
      <c r="A92" s="28"/>
      <c r="B92" s="28"/>
      <c r="C92" s="28"/>
      <c r="D92" s="28"/>
      <c r="E92" s="28"/>
      <c r="F92" s="28"/>
      <c r="G92" s="28"/>
      <c r="H92" s="28"/>
    </row>
    <row r="93" spans="1:8" x14ac:dyDescent="0.25">
      <c r="A93" s="28"/>
      <c r="B93" s="28"/>
      <c r="C93" s="28"/>
      <c r="D93" s="28"/>
      <c r="E93" s="28"/>
      <c r="F93" s="28"/>
      <c r="G93" s="28"/>
      <c r="H93" s="28"/>
    </row>
    <row r="94" spans="1:8" x14ac:dyDescent="0.25">
      <c r="A94" s="28"/>
      <c r="B94" s="28"/>
      <c r="C94" s="28"/>
      <c r="D94" s="28"/>
      <c r="E94" s="28"/>
      <c r="F94" s="28"/>
      <c r="G94" s="28"/>
      <c r="H94" s="28"/>
    </row>
    <row r="95" spans="1:8" x14ac:dyDescent="0.25">
      <c r="A95" s="28"/>
      <c r="B95" s="28"/>
      <c r="C95" s="28"/>
      <c r="D95" s="28"/>
      <c r="E95" s="28"/>
      <c r="F95" s="28"/>
      <c r="G95" s="28"/>
      <c r="H95" s="28"/>
    </row>
    <row r="96" spans="1:8" x14ac:dyDescent="0.25">
      <c r="A96" s="28"/>
      <c r="B96" s="28"/>
      <c r="C96" s="28"/>
      <c r="D96" s="28"/>
      <c r="E96" s="28"/>
      <c r="F96" s="28"/>
      <c r="G96" s="28"/>
      <c r="H96" s="28"/>
    </row>
    <row r="97" spans="1:8" x14ac:dyDescent="0.25">
      <c r="A97" s="28"/>
      <c r="B97" s="28"/>
      <c r="C97" s="28"/>
      <c r="D97" s="28"/>
      <c r="E97" s="28"/>
      <c r="F97" s="28"/>
      <c r="G97" s="28"/>
      <c r="H97" s="28"/>
    </row>
    <row r="98" spans="1:8" x14ac:dyDescent="0.25">
      <c r="A98" s="28"/>
      <c r="B98" s="28"/>
      <c r="C98" s="28"/>
      <c r="D98" s="28"/>
      <c r="E98" s="28"/>
      <c r="F98" s="28"/>
      <c r="G98" s="28"/>
      <c r="H98" s="28"/>
    </row>
    <row r="99" spans="1:8" x14ac:dyDescent="0.25">
      <c r="A99" s="28"/>
      <c r="B99" s="28"/>
      <c r="C99" s="28"/>
      <c r="D99" s="28"/>
      <c r="E99" s="28"/>
      <c r="F99" s="28"/>
      <c r="G99" s="28"/>
      <c r="H99" s="28"/>
    </row>
    <row r="100" spans="1:8" x14ac:dyDescent="0.25">
      <c r="A100" s="28"/>
      <c r="B100" s="28"/>
      <c r="C100" s="28"/>
      <c r="D100" s="28"/>
      <c r="E100" s="28"/>
      <c r="F100" s="28"/>
      <c r="G100" s="28"/>
      <c r="H100" s="28"/>
    </row>
    <row r="101" spans="1:8" x14ac:dyDescent="0.25">
      <c r="A101" s="28"/>
      <c r="B101" s="28"/>
      <c r="C101" s="28"/>
      <c r="D101" s="28"/>
      <c r="E101" s="28"/>
      <c r="F101" s="28"/>
      <c r="G101" s="28"/>
      <c r="H101" s="28"/>
    </row>
    <row r="102" spans="1:8" x14ac:dyDescent="0.25">
      <c r="A102" s="28"/>
      <c r="B102" s="28"/>
      <c r="C102" s="28"/>
      <c r="D102" s="28"/>
      <c r="E102" s="28"/>
      <c r="F102" s="28"/>
      <c r="G102" s="28"/>
      <c r="H102" s="28"/>
    </row>
    <row r="103" spans="1:8" x14ac:dyDescent="0.25">
      <c r="A103" s="28"/>
      <c r="B103" s="28"/>
      <c r="C103" s="28"/>
      <c r="D103" s="28"/>
      <c r="E103" s="28"/>
      <c r="F103" s="28"/>
      <c r="G103" s="28"/>
      <c r="H103" s="28"/>
    </row>
    <row r="104" spans="1:8" x14ac:dyDescent="0.25">
      <c r="A104" s="28"/>
      <c r="B104" s="28"/>
      <c r="C104" s="28"/>
      <c r="D104" s="28"/>
      <c r="E104" s="28"/>
      <c r="F104" s="28"/>
      <c r="G104" s="28"/>
      <c r="H104" s="28"/>
    </row>
    <row r="105" spans="1:8" x14ac:dyDescent="0.25">
      <c r="A105" s="28"/>
      <c r="B105" s="28"/>
      <c r="C105" s="28"/>
      <c r="D105" s="28"/>
      <c r="E105" s="28"/>
      <c r="F105" s="28"/>
      <c r="G105" s="28"/>
      <c r="H105" s="28"/>
    </row>
    <row r="106" spans="1:8" x14ac:dyDescent="0.25">
      <c r="A106" s="28"/>
      <c r="B106" s="28"/>
      <c r="C106" s="28"/>
      <c r="D106" s="28"/>
      <c r="E106" s="28"/>
      <c r="F106" s="28"/>
      <c r="G106" s="28"/>
      <c r="H106" s="28"/>
    </row>
    <row r="107" spans="1:8" x14ac:dyDescent="0.25">
      <c r="A107" s="28"/>
      <c r="B107" s="28"/>
      <c r="C107" s="28"/>
      <c r="D107" s="28"/>
      <c r="E107" s="28"/>
      <c r="F107" s="28"/>
      <c r="G107" s="28"/>
      <c r="H107" s="28"/>
    </row>
    <row r="108" spans="1:8" x14ac:dyDescent="0.25">
      <c r="A108" s="28"/>
      <c r="B108" s="28"/>
      <c r="C108" s="28"/>
      <c r="D108" s="28"/>
      <c r="E108" s="28"/>
      <c r="F108" s="28"/>
      <c r="G108" s="28"/>
      <c r="H108" s="28"/>
    </row>
    <row r="109" spans="1:8" x14ac:dyDescent="0.25">
      <c r="A109" s="28"/>
      <c r="B109" s="28"/>
      <c r="C109" s="28"/>
      <c r="D109" s="28"/>
      <c r="E109" s="28"/>
      <c r="F109" s="28"/>
      <c r="G109" s="28"/>
      <c r="H109" s="28"/>
    </row>
    <row r="110" spans="1:8" x14ac:dyDescent="0.25">
      <c r="A110" s="28"/>
      <c r="B110" s="28"/>
      <c r="C110" s="28"/>
      <c r="D110" s="28"/>
      <c r="E110" s="28"/>
      <c r="F110" s="28"/>
      <c r="G110" s="28"/>
      <c r="H110" s="28"/>
    </row>
    <row r="111" spans="1:8" x14ac:dyDescent="0.25">
      <c r="A111" s="28"/>
      <c r="B111" s="28"/>
      <c r="C111" s="28"/>
      <c r="D111" s="28"/>
      <c r="E111" s="28"/>
      <c r="F111" s="28"/>
      <c r="G111" s="28"/>
      <c r="H111" s="28"/>
    </row>
    <row r="112" spans="1:8" x14ac:dyDescent="0.25">
      <c r="A112" s="28"/>
      <c r="B112" s="28"/>
      <c r="C112" s="28"/>
      <c r="D112" s="28"/>
      <c r="E112" s="28"/>
      <c r="F112" s="28"/>
      <c r="G112" s="28"/>
      <c r="H112" s="28"/>
    </row>
    <row r="113" spans="1:8" x14ac:dyDescent="0.25">
      <c r="A113" s="28"/>
      <c r="B113" s="28"/>
      <c r="C113" s="28"/>
      <c r="D113" s="28"/>
      <c r="E113" s="28"/>
      <c r="F113" s="28"/>
      <c r="G113" s="28"/>
      <c r="H113" s="28"/>
    </row>
    <row r="114" spans="1:8" x14ac:dyDescent="0.25">
      <c r="A114" s="28"/>
      <c r="B114" s="28"/>
      <c r="C114" s="28"/>
      <c r="D114" s="28"/>
      <c r="E114" s="28"/>
      <c r="F114" s="28"/>
      <c r="G114" s="28"/>
      <c r="H114" s="28"/>
    </row>
    <row r="115" spans="1:8" x14ac:dyDescent="0.25">
      <c r="A115" s="28"/>
      <c r="B115" s="28"/>
      <c r="C115" s="28"/>
      <c r="D115" s="28"/>
      <c r="E115" s="28"/>
      <c r="F115" s="28"/>
      <c r="G115" s="28"/>
      <c r="H115" s="28"/>
    </row>
    <row r="116" spans="1:8" x14ac:dyDescent="0.25">
      <c r="A116" s="28"/>
      <c r="B116" s="28"/>
      <c r="C116" s="28"/>
      <c r="D116" s="28"/>
      <c r="E116" s="28"/>
      <c r="F116" s="28"/>
      <c r="G116" s="28"/>
      <c r="H116" s="28"/>
    </row>
    <row r="117" spans="1:8" x14ac:dyDescent="0.25">
      <c r="A117" s="28"/>
      <c r="B117" s="28"/>
      <c r="C117" s="28"/>
      <c r="D117" s="28"/>
      <c r="E117" s="28"/>
      <c r="F117" s="28"/>
      <c r="G117" s="28"/>
      <c r="H117" s="28"/>
    </row>
    <row r="118" spans="1:8" x14ac:dyDescent="0.25">
      <c r="A118" s="28"/>
      <c r="B118" s="28"/>
      <c r="C118" s="28"/>
      <c r="D118" s="28"/>
      <c r="E118" s="28"/>
      <c r="F118" s="28"/>
      <c r="G118" s="28"/>
      <c r="H118" s="28"/>
    </row>
    <row r="119" spans="1:8" x14ac:dyDescent="0.25">
      <c r="A119" s="28"/>
      <c r="B119" s="28"/>
      <c r="C119" s="28"/>
      <c r="D119" s="28"/>
      <c r="E119" s="28"/>
      <c r="F119" s="28"/>
      <c r="G119" s="28"/>
      <c r="H119" s="28"/>
    </row>
    <row r="120" spans="1:8" x14ac:dyDescent="0.25">
      <c r="A120" s="28"/>
      <c r="B120" s="28"/>
      <c r="C120" s="28"/>
      <c r="D120" s="28"/>
      <c r="E120" s="28"/>
      <c r="F120" s="28"/>
      <c r="G120" s="28"/>
      <c r="H120" s="28"/>
    </row>
    <row r="121" spans="1:8" x14ac:dyDescent="0.25">
      <c r="A121" s="28"/>
      <c r="B121" s="28"/>
      <c r="C121" s="28"/>
      <c r="D121" s="28"/>
      <c r="E121" s="28"/>
      <c r="F121" s="28"/>
      <c r="G121" s="28"/>
      <c r="H121" s="28"/>
    </row>
    <row r="122" spans="1:8" x14ac:dyDescent="0.25">
      <c r="A122" s="28"/>
      <c r="B122" s="28"/>
      <c r="C122" s="28"/>
      <c r="D122" s="28"/>
      <c r="E122" s="28"/>
      <c r="F122" s="28"/>
      <c r="G122" s="28"/>
      <c r="H122" s="28"/>
    </row>
    <row r="123" spans="1:8" x14ac:dyDescent="0.25">
      <c r="A123" s="28"/>
      <c r="B123" s="28"/>
      <c r="C123" s="28"/>
      <c r="D123" s="28"/>
      <c r="E123" s="28"/>
      <c r="F123" s="28"/>
      <c r="G123" s="28"/>
      <c r="H123" s="28"/>
    </row>
    <row r="124" spans="1:8" x14ac:dyDescent="0.25">
      <c r="A124" s="28"/>
      <c r="B124" s="28"/>
      <c r="C124" s="28"/>
      <c r="D124" s="28"/>
      <c r="E124" s="28"/>
      <c r="F124" s="28"/>
      <c r="G124" s="28"/>
      <c r="H124" s="28"/>
    </row>
    <row r="125" spans="1:8" x14ac:dyDescent="0.25">
      <c r="A125" s="28"/>
      <c r="B125" s="28"/>
      <c r="C125" s="28"/>
      <c r="D125" s="28"/>
      <c r="E125" s="28"/>
      <c r="F125" s="28"/>
      <c r="G125" s="28"/>
      <c r="H125" s="28"/>
    </row>
    <row r="126" spans="1:8" x14ac:dyDescent="0.25">
      <c r="A126" s="28"/>
      <c r="B126" s="28"/>
      <c r="C126" s="28"/>
      <c r="D126" s="28"/>
      <c r="E126" s="28"/>
      <c r="F126" s="28"/>
      <c r="G126" s="28"/>
      <c r="H126" s="28"/>
    </row>
    <row r="127" spans="1:8" x14ac:dyDescent="0.25">
      <c r="A127" s="28"/>
      <c r="B127" s="28"/>
      <c r="C127" s="28"/>
      <c r="D127" s="28"/>
      <c r="E127" s="28"/>
      <c r="F127" s="28"/>
      <c r="G127" s="28"/>
      <c r="H127" s="28"/>
    </row>
    <row r="128" spans="1:8" x14ac:dyDescent="0.25">
      <c r="A128" s="28"/>
      <c r="B128" s="28"/>
      <c r="C128" s="28"/>
      <c r="D128" s="28"/>
      <c r="E128" s="28"/>
      <c r="F128" s="28"/>
      <c r="G128" s="28"/>
      <c r="H128" s="28"/>
    </row>
    <row r="129" spans="1:8" x14ac:dyDescent="0.25">
      <c r="A129" s="28"/>
      <c r="B129" s="28"/>
      <c r="C129" s="28"/>
      <c r="D129" s="28"/>
      <c r="E129" s="28"/>
      <c r="F129" s="28"/>
      <c r="G129" s="28"/>
      <c r="H129" s="28"/>
    </row>
    <row r="130" spans="1:8" x14ac:dyDescent="0.25">
      <c r="A130" s="28"/>
      <c r="B130" s="28"/>
      <c r="C130" s="28"/>
      <c r="D130" s="28"/>
      <c r="E130" s="28"/>
      <c r="F130" s="28"/>
      <c r="G130" s="28"/>
      <c r="H130" s="28"/>
    </row>
    <row r="131" spans="1:8" x14ac:dyDescent="0.25">
      <c r="A131" s="28"/>
      <c r="B131" s="28"/>
      <c r="C131" s="28"/>
      <c r="D131" s="28"/>
      <c r="E131" s="28"/>
      <c r="F131" s="28"/>
      <c r="G131" s="28"/>
      <c r="H131" s="28"/>
    </row>
    <row r="132" spans="1:8" x14ac:dyDescent="0.25">
      <c r="A132" s="28"/>
      <c r="B132" s="28"/>
      <c r="C132" s="28"/>
      <c r="D132" s="28"/>
      <c r="E132" s="28"/>
      <c r="F132" s="28"/>
      <c r="G132" s="28"/>
      <c r="H132" s="28"/>
    </row>
    <row r="133" spans="1:8" x14ac:dyDescent="0.25">
      <c r="A133" s="28"/>
      <c r="B133" s="28"/>
      <c r="C133" s="28"/>
      <c r="D133" s="28"/>
      <c r="E133" s="28"/>
      <c r="F133" s="28"/>
      <c r="G133" s="28"/>
      <c r="H133" s="28"/>
    </row>
    <row r="134" spans="1:8" x14ac:dyDescent="0.25">
      <c r="A134" s="28"/>
      <c r="B134" s="28"/>
      <c r="C134" s="28"/>
      <c r="D134" s="28"/>
      <c r="E134" s="28"/>
      <c r="F134" s="28"/>
      <c r="G134" s="28"/>
      <c r="H134" s="28"/>
    </row>
    <row r="135" spans="1:8" x14ac:dyDescent="0.25">
      <c r="A135" s="28"/>
      <c r="B135" s="28"/>
      <c r="C135" s="28"/>
      <c r="D135" s="28"/>
      <c r="E135" s="28"/>
      <c r="F135" s="28"/>
      <c r="G135" s="28"/>
      <c r="H135" s="28"/>
    </row>
    <row r="136" spans="1:8" x14ac:dyDescent="0.25">
      <c r="A136" s="28"/>
      <c r="B136" s="28"/>
      <c r="C136" s="28"/>
      <c r="D136" s="28"/>
      <c r="E136" s="28"/>
      <c r="F136" s="28"/>
      <c r="G136" s="28"/>
      <c r="H136" s="28"/>
    </row>
    <row r="137" spans="1:8" x14ac:dyDescent="0.25">
      <c r="A137" s="28"/>
      <c r="B137" s="28"/>
      <c r="C137" s="28"/>
      <c r="D137" s="28"/>
      <c r="E137" s="28"/>
      <c r="F137" s="28"/>
      <c r="G137" s="28"/>
      <c r="H137" s="28"/>
    </row>
    <row r="138" spans="1:8" x14ac:dyDescent="0.25">
      <c r="A138" s="28"/>
      <c r="B138" s="28"/>
      <c r="C138" s="28"/>
      <c r="D138" s="28"/>
      <c r="E138" s="28"/>
      <c r="F138" s="28"/>
      <c r="G138" s="28"/>
      <c r="H138" s="28"/>
    </row>
    <row r="139" spans="1:8" x14ac:dyDescent="0.25">
      <c r="A139" s="28"/>
      <c r="B139" s="28"/>
      <c r="C139" s="28"/>
      <c r="D139" s="28"/>
      <c r="E139" s="28"/>
      <c r="F139" s="28"/>
      <c r="G139" s="28"/>
      <c r="H139" s="28"/>
    </row>
    <row r="140" spans="1:8" x14ac:dyDescent="0.25">
      <c r="A140" s="28"/>
      <c r="B140" s="28"/>
      <c r="C140" s="28"/>
      <c r="D140" s="28"/>
      <c r="E140" s="28"/>
      <c r="F140" s="28"/>
      <c r="G140" s="28"/>
      <c r="H140" s="28"/>
    </row>
    <row r="141" spans="1:8" x14ac:dyDescent="0.25">
      <c r="A141" s="28"/>
      <c r="B141" s="28"/>
      <c r="C141" s="28"/>
      <c r="D141" s="28"/>
      <c r="E141" s="28"/>
      <c r="F141" s="28"/>
      <c r="G141" s="28"/>
      <c r="H141" s="28"/>
    </row>
    <row r="142" spans="1:8" x14ac:dyDescent="0.25">
      <c r="A142" s="28"/>
      <c r="B142" s="28"/>
      <c r="C142" s="28"/>
      <c r="D142" s="28"/>
      <c r="E142" s="28"/>
      <c r="F142" s="28"/>
      <c r="G142" s="28"/>
      <c r="H142" s="28"/>
    </row>
    <row r="143" spans="1:8" x14ac:dyDescent="0.25">
      <c r="A143" s="28"/>
      <c r="B143" s="28"/>
      <c r="C143" s="28"/>
      <c r="D143" s="28"/>
      <c r="E143" s="28"/>
      <c r="F143" s="28"/>
      <c r="G143" s="28"/>
      <c r="H143" s="28"/>
    </row>
    <row r="144" spans="1:8" x14ac:dyDescent="0.25">
      <c r="A144" s="28"/>
      <c r="B144" s="28"/>
      <c r="C144" s="28"/>
      <c r="D144" s="28"/>
      <c r="E144" s="28"/>
      <c r="F144" s="28"/>
      <c r="G144" s="28"/>
      <c r="H144" s="28"/>
    </row>
    <row r="145" spans="1:8" x14ac:dyDescent="0.25">
      <c r="A145" s="28"/>
      <c r="B145" s="28"/>
      <c r="C145" s="28"/>
      <c r="D145" s="28"/>
      <c r="E145" s="28"/>
      <c r="F145" s="28"/>
      <c r="G145" s="28"/>
      <c r="H145" s="28"/>
    </row>
    <row r="146" spans="1:8" x14ac:dyDescent="0.25">
      <c r="A146" s="28"/>
      <c r="B146" s="28"/>
      <c r="C146" s="28"/>
      <c r="D146" s="28"/>
      <c r="E146" s="28"/>
      <c r="F146" s="28"/>
      <c r="G146" s="28"/>
      <c r="H146" s="28"/>
    </row>
    <row r="147" spans="1:8" x14ac:dyDescent="0.25">
      <c r="A147" s="28"/>
      <c r="B147" s="28"/>
      <c r="C147" s="28"/>
      <c r="D147" s="28"/>
      <c r="E147" s="28"/>
      <c r="F147" s="28"/>
      <c r="G147" s="28"/>
      <c r="H147" s="28"/>
    </row>
    <row r="148" spans="1:8" x14ac:dyDescent="0.25">
      <c r="A148" s="28"/>
      <c r="B148" s="28"/>
      <c r="C148" s="28"/>
      <c r="D148" s="28"/>
      <c r="E148" s="28"/>
      <c r="F148" s="28"/>
      <c r="G148" s="28"/>
      <c r="H148" s="28"/>
    </row>
    <row r="149" spans="1:8" x14ac:dyDescent="0.25">
      <c r="A149" s="28"/>
      <c r="B149" s="28"/>
      <c r="C149" s="28"/>
      <c r="D149" s="28"/>
      <c r="E149" s="28"/>
      <c r="F149" s="28"/>
      <c r="G149" s="28"/>
      <c r="H149" s="28"/>
    </row>
    <row r="150" spans="1:8" x14ac:dyDescent="0.25">
      <c r="A150" s="28"/>
      <c r="B150" s="28"/>
      <c r="C150" s="28"/>
      <c r="D150" s="28"/>
      <c r="E150" s="28"/>
      <c r="F150" s="28"/>
      <c r="G150" s="28"/>
      <c r="H150" s="28"/>
    </row>
    <row r="151" spans="1:8" x14ac:dyDescent="0.25">
      <c r="A151" s="28"/>
      <c r="B151" s="28"/>
      <c r="C151" s="28"/>
      <c r="D151" s="28"/>
      <c r="E151" s="28"/>
      <c r="F151" s="28"/>
      <c r="G151" s="28"/>
      <c r="H151" s="28"/>
    </row>
    <row r="152" spans="1:8" x14ac:dyDescent="0.25">
      <c r="A152" s="28"/>
      <c r="B152" s="28"/>
      <c r="C152" s="28"/>
      <c r="D152" s="28"/>
      <c r="E152" s="28"/>
      <c r="F152" s="28"/>
      <c r="G152" s="28"/>
      <c r="H152" s="28"/>
    </row>
    <row r="153" spans="1:8" x14ac:dyDescent="0.25">
      <c r="A153" s="28"/>
      <c r="B153" s="28"/>
      <c r="C153" s="28"/>
      <c r="D153" s="28"/>
      <c r="E153" s="28"/>
      <c r="F153" s="28"/>
      <c r="G153" s="28"/>
      <c r="H153" s="28"/>
    </row>
    <row r="154" spans="1:8" x14ac:dyDescent="0.25">
      <c r="A154" s="28"/>
      <c r="B154" s="28"/>
      <c r="C154" s="28"/>
      <c r="D154" s="28"/>
      <c r="E154" s="28"/>
      <c r="F154" s="28"/>
      <c r="G154" s="28"/>
      <c r="H154" s="28"/>
    </row>
    <row r="155" spans="1:8" x14ac:dyDescent="0.25">
      <c r="A155" s="28"/>
      <c r="B155" s="28"/>
      <c r="C155" s="28"/>
      <c r="D155" s="28"/>
      <c r="E155" s="28"/>
      <c r="F155" s="28"/>
      <c r="G155" s="28"/>
      <c r="H155" s="28"/>
    </row>
    <row r="156" spans="1:8" x14ac:dyDescent="0.25">
      <c r="A156" s="28"/>
      <c r="B156" s="28"/>
      <c r="C156" s="28"/>
      <c r="D156" s="28"/>
      <c r="E156" s="28"/>
      <c r="F156" s="28"/>
      <c r="G156" s="28"/>
      <c r="H156" s="28"/>
    </row>
    <row r="157" spans="1:8" x14ac:dyDescent="0.25">
      <c r="A157" s="28"/>
      <c r="B157" s="28"/>
      <c r="C157" s="28"/>
      <c r="D157" s="28"/>
      <c r="E157" s="28"/>
      <c r="F157" s="28"/>
      <c r="G157" s="28"/>
      <c r="H157" s="28"/>
    </row>
    <row r="158" spans="1:8" x14ac:dyDescent="0.25">
      <c r="A158" s="28"/>
      <c r="B158" s="28"/>
      <c r="C158" s="28"/>
      <c r="D158" s="28"/>
      <c r="E158" s="28"/>
      <c r="F158" s="28"/>
      <c r="G158" s="28"/>
      <c r="H158" s="28"/>
    </row>
    <row r="159" spans="1:8" x14ac:dyDescent="0.25">
      <c r="A159" s="28"/>
      <c r="B159" s="28"/>
      <c r="C159" s="28"/>
      <c r="D159" s="28"/>
      <c r="E159" s="28"/>
      <c r="F159" s="28"/>
      <c r="G159" s="28"/>
      <c r="H159" s="28"/>
    </row>
    <row r="160" spans="1:8" x14ac:dyDescent="0.25">
      <c r="A160" s="28"/>
      <c r="B160" s="28"/>
      <c r="C160" s="28"/>
      <c r="D160" s="28"/>
      <c r="E160" s="28"/>
      <c r="F160" s="28"/>
      <c r="G160" s="28"/>
      <c r="H160" s="28"/>
    </row>
    <row r="161" spans="1:8" x14ac:dyDescent="0.25">
      <c r="A161" s="28"/>
      <c r="B161" s="28"/>
      <c r="C161" s="28"/>
      <c r="D161" s="28"/>
      <c r="E161" s="28"/>
      <c r="F161" s="28"/>
      <c r="G161" s="28"/>
      <c r="H161" s="28"/>
    </row>
    <row r="162" spans="1:8" x14ac:dyDescent="0.25">
      <c r="A162" s="28"/>
      <c r="B162" s="28"/>
      <c r="C162" s="28"/>
      <c r="D162" s="28"/>
      <c r="E162" s="28"/>
      <c r="F162" s="28"/>
      <c r="G162" s="28"/>
      <c r="H162" s="28"/>
    </row>
    <row r="163" spans="1:8" x14ac:dyDescent="0.25">
      <c r="A163" s="28"/>
      <c r="B163" s="28"/>
      <c r="C163" s="28"/>
      <c r="D163" s="28"/>
      <c r="E163" s="28"/>
      <c r="F163" s="28"/>
      <c r="G163" s="28"/>
      <c r="H163" s="28"/>
    </row>
    <row r="164" spans="1:8" x14ac:dyDescent="0.25">
      <c r="A164" s="28"/>
      <c r="B164" s="28"/>
      <c r="C164" s="28"/>
      <c r="D164" s="28"/>
      <c r="E164" s="28"/>
      <c r="F164" s="28"/>
      <c r="G164" s="28"/>
      <c r="H164" s="28"/>
    </row>
    <row r="165" spans="1:8" x14ac:dyDescent="0.25">
      <c r="A165" s="28"/>
      <c r="B165" s="28"/>
      <c r="C165" s="28"/>
      <c r="D165" s="28"/>
      <c r="E165" s="28"/>
      <c r="F165" s="28"/>
      <c r="G165" s="28"/>
      <c r="H165" s="28"/>
    </row>
    <row r="166" spans="1:8" x14ac:dyDescent="0.25">
      <c r="A166" s="28"/>
      <c r="B166" s="28"/>
      <c r="C166" s="28"/>
      <c r="D166" s="28"/>
      <c r="E166" s="28"/>
      <c r="F166" s="28"/>
      <c r="G166" s="28"/>
      <c r="H166" s="28"/>
    </row>
    <row r="167" spans="1:8" x14ac:dyDescent="0.25">
      <c r="A167" s="28"/>
      <c r="B167" s="28"/>
      <c r="C167" s="28"/>
      <c r="D167" s="28"/>
      <c r="E167" s="28"/>
      <c r="F167" s="28"/>
      <c r="G167" s="28"/>
      <c r="H167" s="28"/>
    </row>
    <row r="168" spans="1:8" x14ac:dyDescent="0.25">
      <c r="A168" s="28"/>
      <c r="B168" s="28"/>
      <c r="C168" s="28"/>
      <c r="D168" s="28"/>
      <c r="E168" s="28"/>
      <c r="F168" s="28"/>
      <c r="G168" s="28"/>
      <c r="H168" s="28"/>
    </row>
    <row r="169" spans="1:8" x14ac:dyDescent="0.25">
      <c r="A169" s="28"/>
      <c r="B169" s="28"/>
      <c r="C169" s="28"/>
      <c r="D169" s="28"/>
      <c r="E169" s="28"/>
      <c r="F169" s="28"/>
      <c r="G169" s="28"/>
      <c r="H169" s="28"/>
    </row>
    <row r="170" spans="1:8" x14ac:dyDescent="0.25">
      <c r="A170" s="28"/>
      <c r="B170" s="28"/>
      <c r="C170" s="28"/>
      <c r="D170" s="28"/>
      <c r="E170" s="28"/>
      <c r="F170" s="28"/>
      <c r="G170" s="28"/>
      <c r="H170" s="28"/>
    </row>
    <row r="171" spans="1:8" x14ac:dyDescent="0.25">
      <c r="A171" s="28"/>
      <c r="B171" s="28"/>
      <c r="C171" s="28"/>
      <c r="D171" s="28"/>
      <c r="E171" s="28"/>
      <c r="F171" s="28"/>
      <c r="G171" s="28"/>
      <c r="H171" s="28"/>
    </row>
    <row r="172" spans="1:8" x14ac:dyDescent="0.25">
      <c r="A172" s="28"/>
      <c r="B172" s="28"/>
      <c r="C172" s="28"/>
      <c r="D172" s="28"/>
      <c r="E172" s="28"/>
      <c r="F172" s="28"/>
      <c r="G172" s="28"/>
      <c r="H172" s="28"/>
    </row>
    <row r="173" spans="1:8" x14ac:dyDescent="0.25">
      <c r="A173" s="28"/>
      <c r="B173" s="28"/>
      <c r="C173" s="28"/>
      <c r="D173" s="28"/>
      <c r="E173" s="28"/>
      <c r="F173" s="28"/>
      <c r="G173" s="28"/>
      <c r="H173" s="28"/>
    </row>
    <row r="174" spans="1:8" x14ac:dyDescent="0.25">
      <c r="A174" s="28"/>
      <c r="B174" s="28"/>
      <c r="C174" s="28"/>
      <c r="D174" s="28"/>
      <c r="E174" s="28"/>
      <c r="F174" s="28"/>
      <c r="G174" s="28"/>
      <c r="H174" s="28"/>
    </row>
    <row r="175" spans="1:8" x14ac:dyDescent="0.25">
      <c r="A175" s="28"/>
      <c r="B175" s="28"/>
      <c r="C175" s="28"/>
      <c r="D175" s="28"/>
      <c r="E175" s="28"/>
      <c r="F175" s="28"/>
      <c r="G175" s="28"/>
      <c r="H175" s="28"/>
    </row>
    <row r="176" spans="1:8" x14ac:dyDescent="0.25">
      <c r="A176" s="28"/>
      <c r="B176" s="28"/>
      <c r="C176" s="28"/>
      <c r="D176" s="28"/>
      <c r="E176" s="28"/>
      <c r="F176" s="28"/>
      <c r="G176" s="28"/>
      <c r="H176" s="28"/>
    </row>
    <row r="177" spans="1:8" x14ac:dyDescent="0.25">
      <c r="A177" s="28"/>
      <c r="B177" s="28"/>
      <c r="C177" s="28"/>
      <c r="D177" s="28"/>
      <c r="E177" s="28"/>
      <c r="F177" s="28"/>
      <c r="G177" s="28"/>
      <c r="H177" s="28"/>
    </row>
    <row r="178" spans="1:8" x14ac:dyDescent="0.25">
      <c r="A178" s="28"/>
      <c r="B178" s="28"/>
      <c r="C178" s="28"/>
      <c r="D178" s="28"/>
      <c r="E178" s="28"/>
      <c r="F178" s="28"/>
      <c r="G178" s="28"/>
      <c r="H178" s="28"/>
    </row>
    <row r="179" spans="1:8" x14ac:dyDescent="0.25">
      <c r="A179" s="28"/>
      <c r="B179" s="28"/>
      <c r="C179" s="28"/>
      <c r="D179" s="28"/>
      <c r="E179" s="28"/>
      <c r="F179" s="28"/>
      <c r="G179" s="28"/>
      <c r="H179" s="28"/>
    </row>
    <row r="180" spans="1:8" x14ac:dyDescent="0.25">
      <c r="A180" s="28"/>
      <c r="B180" s="28"/>
      <c r="C180" s="28"/>
      <c r="D180" s="28"/>
      <c r="E180" s="28"/>
      <c r="F180" s="28"/>
      <c r="G180" s="28"/>
      <c r="H180" s="28"/>
    </row>
    <row r="181" spans="1:8" x14ac:dyDescent="0.25">
      <c r="A181" s="28"/>
      <c r="B181" s="28"/>
      <c r="C181" s="28"/>
      <c r="D181" s="28"/>
      <c r="E181" s="28"/>
      <c r="F181" s="28"/>
      <c r="G181" s="28"/>
      <c r="H181" s="28"/>
    </row>
    <row r="182" spans="1:8" x14ac:dyDescent="0.25">
      <c r="A182" s="28"/>
      <c r="B182" s="28"/>
      <c r="C182" s="28"/>
      <c r="D182" s="28"/>
      <c r="E182" s="28"/>
      <c r="F182" s="28"/>
      <c r="G182" s="28"/>
      <c r="H182" s="28"/>
    </row>
    <row r="183" spans="1:8" x14ac:dyDescent="0.25">
      <c r="A183" s="28"/>
      <c r="B183" s="28"/>
      <c r="C183" s="28"/>
      <c r="D183" s="28"/>
      <c r="E183" s="28"/>
      <c r="F183" s="28"/>
      <c r="G183" s="28"/>
      <c r="H183" s="28"/>
    </row>
    <row r="184" spans="1:8" x14ac:dyDescent="0.25">
      <c r="A184" s="28"/>
      <c r="B184" s="28"/>
      <c r="C184" s="28"/>
      <c r="D184" s="28"/>
      <c r="E184" s="28"/>
      <c r="F184" s="28"/>
      <c r="G184" s="28"/>
      <c r="H184" s="28"/>
    </row>
    <row r="185" spans="1:8" x14ac:dyDescent="0.25">
      <c r="A185" s="28"/>
      <c r="B185" s="28"/>
      <c r="C185" s="28"/>
      <c r="D185" s="28"/>
      <c r="E185" s="28"/>
      <c r="F185" s="28"/>
      <c r="G185" s="28"/>
      <c r="H185" s="28"/>
    </row>
    <row r="186" spans="1:8" x14ac:dyDescent="0.25">
      <c r="A186" s="28"/>
      <c r="B186" s="28"/>
      <c r="C186" s="28"/>
      <c r="D186" s="28"/>
      <c r="E186" s="28"/>
      <c r="F186" s="28"/>
      <c r="G186" s="28"/>
      <c r="H186" s="28"/>
    </row>
    <row r="187" spans="1:8" x14ac:dyDescent="0.25">
      <c r="A187" s="28"/>
      <c r="B187" s="28"/>
      <c r="C187" s="28"/>
      <c r="D187" s="28"/>
      <c r="E187" s="28"/>
      <c r="F187" s="28"/>
      <c r="G187" s="28"/>
      <c r="H187" s="28"/>
    </row>
    <row r="188" spans="1:8" x14ac:dyDescent="0.25">
      <c r="A188" s="28"/>
      <c r="B188" s="28"/>
      <c r="C188" s="28"/>
      <c r="D188" s="28"/>
      <c r="E188" s="28"/>
      <c r="F188" s="28"/>
      <c r="G188" s="28"/>
      <c r="H188" s="28"/>
    </row>
    <row r="189" spans="1:8" x14ac:dyDescent="0.25">
      <c r="A189" s="28"/>
      <c r="B189" s="28"/>
      <c r="C189" s="28"/>
      <c r="D189" s="28"/>
      <c r="E189" s="28"/>
      <c r="F189" s="28"/>
      <c r="G189" s="28"/>
      <c r="H189" s="28"/>
    </row>
    <row r="190" spans="1:8" x14ac:dyDescent="0.25">
      <c r="A190" s="28"/>
      <c r="B190" s="28"/>
      <c r="C190" s="28"/>
      <c r="D190" s="28"/>
      <c r="E190" s="28"/>
      <c r="F190" s="28"/>
      <c r="G190" s="28"/>
      <c r="H190" s="28"/>
    </row>
    <row r="191" spans="1:8" x14ac:dyDescent="0.25">
      <c r="A191" s="28"/>
      <c r="B191" s="28"/>
      <c r="C191" s="28"/>
      <c r="D191" s="28"/>
      <c r="E191" s="28"/>
      <c r="F191" s="28"/>
      <c r="G191" s="28"/>
      <c r="H191" s="28"/>
    </row>
    <row r="192" spans="1:8" x14ac:dyDescent="0.25">
      <c r="A192" s="28"/>
      <c r="B192" s="28"/>
      <c r="C192" s="28"/>
      <c r="D192" s="28"/>
      <c r="E192" s="28"/>
      <c r="F192" s="28"/>
      <c r="G192" s="28"/>
      <c r="H192" s="28"/>
    </row>
    <row r="193" spans="1:8" x14ac:dyDescent="0.25">
      <c r="A193" s="28"/>
      <c r="B193" s="28"/>
      <c r="C193" s="28"/>
      <c r="D193" s="28"/>
      <c r="E193" s="28"/>
      <c r="F193" s="28"/>
      <c r="G193" s="28"/>
      <c r="H193" s="28"/>
    </row>
    <row r="194" spans="1:8" x14ac:dyDescent="0.25">
      <c r="A194" s="28"/>
      <c r="B194" s="28"/>
      <c r="C194" s="28"/>
      <c r="D194" s="28"/>
      <c r="E194" s="28"/>
      <c r="F194" s="28"/>
      <c r="G194" s="28"/>
      <c r="H194" s="28"/>
    </row>
    <row r="195" spans="1:8" x14ac:dyDescent="0.25">
      <c r="A195" s="28"/>
      <c r="B195" s="28"/>
      <c r="C195" s="28"/>
      <c r="D195" s="28"/>
      <c r="E195" s="28"/>
      <c r="F195" s="28"/>
      <c r="G195" s="28"/>
      <c r="H195" s="28"/>
    </row>
    <row r="196" spans="1:8" x14ac:dyDescent="0.25">
      <c r="A196" s="28"/>
      <c r="B196" s="28"/>
      <c r="C196" s="28"/>
      <c r="D196" s="28"/>
      <c r="E196" s="28"/>
      <c r="F196" s="28"/>
      <c r="G196" s="28"/>
      <c r="H196" s="28"/>
    </row>
    <row r="197" spans="1:8" x14ac:dyDescent="0.25">
      <c r="A197" s="28"/>
      <c r="B197" s="28"/>
      <c r="C197" s="28"/>
      <c r="D197" s="28"/>
      <c r="E197" s="28"/>
      <c r="F197" s="28"/>
      <c r="G197" s="28"/>
      <c r="H197" s="28"/>
    </row>
    <row r="198" spans="1:8" x14ac:dyDescent="0.25">
      <c r="A198" s="28"/>
      <c r="B198" s="28"/>
      <c r="C198" s="28"/>
      <c r="D198" s="28"/>
      <c r="E198" s="28"/>
      <c r="F198" s="28"/>
      <c r="G198" s="28"/>
      <c r="H198" s="28"/>
    </row>
    <row r="199" spans="1:8" x14ac:dyDescent="0.25">
      <c r="A199" s="28"/>
      <c r="B199" s="28"/>
      <c r="C199" s="28"/>
      <c r="D199" s="28"/>
      <c r="E199" s="28"/>
      <c r="F199" s="28"/>
      <c r="G199" s="28"/>
      <c r="H199" s="28"/>
    </row>
    <row r="200" spans="1:8" x14ac:dyDescent="0.25">
      <c r="A200" s="28"/>
      <c r="B200" s="28"/>
      <c r="C200" s="28"/>
      <c r="D200" s="28"/>
      <c r="E200" s="28"/>
      <c r="F200" s="28"/>
      <c r="G200" s="28"/>
      <c r="H200" s="28"/>
    </row>
    <row r="201" spans="1:8" x14ac:dyDescent="0.25">
      <c r="A201" s="28"/>
      <c r="B201" s="28"/>
      <c r="C201" s="28"/>
      <c r="D201" s="28"/>
      <c r="E201" s="28"/>
      <c r="F201" s="28"/>
      <c r="G201" s="28"/>
      <c r="H201" s="28"/>
    </row>
    <row r="202" spans="1:8" x14ac:dyDescent="0.25">
      <c r="A202" s="28"/>
      <c r="B202" s="28"/>
      <c r="C202" s="28"/>
      <c r="D202" s="28"/>
      <c r="E202" s="28"/>
      <c r="F202" s="28"/>
      <c r="G202" s="28"/>
      <c r="H202" s="28"/>
    </row>
    <row r="203" spans="1:8" x14ac:dyDescent="0.25">
      <c r="A203" s="28"/>
      <c r="B203" s="28"/>
      <c r="C203" s="28"/>
      <c r="D203" s="28"/>
      <c r="E203" s="28"/>
      <c r="F203" s="28"/>
      <c r="G203" s="28"/>
      <c r="H203" s="28"/>
    </row>
    <row r="204" spans="1:8" x14ac:dyDescent="0.25">
      <c r="A204" s="28"/>
      <c r="B204" s="28"/>
      <c r="C204" s="28"/>
      <c r="D204" s="28"/>
      <c r="E204" s="28"/>
      <c r="F204" s="28"/>
      <c r="G204" s="28"/>
      <c r="H204" s="28"/>
    </row>
    <row r="205" spans="1:8" x14ac:dyDescent="0.25">
      <c r="A205" s="28"/>
      <c r="B205" s="28"/>
      <c r="C205" s="28"/>
      <c r="D205" s="28"/>
      <c r="E205" s="28"/>
      <c r="F205" s="28"/>
      <c r="G205" s="28"/>
      <c r="H205" s="28"/>
    </row>
    <row r="206" spans="1:8" x14ac:dyDescent="0.25">
      <c r="A206" s="28"/>
      <c r="B206" s="28"/>
      <c r="C206" s="28"/>
      <c r="D206" s="28"/>
      <c r="E206" s="28"/>
      <c r="F206" s="28"/>
      <c r="G206" s="28"/>
      <c r="H206" s="28"/>
    </row>
    <row r="207" spans="1:8" x14ac:dyDescent="0.25">
      <c r="A207" s="28"/>
      <c r="B207" s="28"/>
      <c r="C207" s="28"/>
      <c r="D207" s="28"/>
      <c r="E207" s="28"/>
      <c r="F207" s="28"/>
      <c r="G207" s="28"/>
      <c r="H207" s="28"/>
    </row>
    <row r="208" spans="1:8" x14ac:dyDescent="0.25">
      <c r="A208" s="28"/>
      <c r="B208" s="28"/>
      <c r="C208" s="28"/>
      <c r="D208" s="28"/>
      <c r="E208" s="28"/>
      <c r="F208" s="28"/>
      <c r="G208" s="28"/>
      <c r="H208" s="28"/>
    </row>
    <row r="209" spans="1:8" x14ac:dyDescent="0.25">
      <c r="A209" s="28"/>
      <c r="B209" s="28"/>
      <c r="C209" s="28"/>
      <c r="D209" s="28"/>
      <c r="E209" s="28"/>
      <c r="F209" s="28"/>
      <c r="G209" s="28"/>
      <c r="H209" s="28"/>
    </row>
    <row r="210" spans="1:8" x14ac:dyDescent="0.25">
      <c r="A210" s="28"/>
      <c r="B210" s="28"/>
      <c r="C210" s="28"/>
      <c r="D210" s="28"/>
      <c r="E210" s="28"/>
      <c r="F210" s="28"/>
      <c r="G210" s="28"/>
      <c r="H210" s="28"/>
    </row>
    <row r="211" spans="1:8" x14ac:dyDescent="0.25">
      <c r="A211" s="28"/>
      <c r="B211" s="28"/>
      <c r="C211" s="28"/>
      <c r="D211" s="28"/>
      <c r="E211" s="28"/>
      <c r="F211" s="28"/>
      <c r="G211" s="28"/>
      <c r="H211" s="28"/>
    </row>
    <row r="212" spans="1:8" x14ac:dyDescent="0.25">
      <c r="A212" s="28"/>
      <c r="B212" s="28"/>
      <c r="C212" s="28"/>
      <c r="D212" s="28"/>
      <c r="E212" s="28"/>
      <c r="F212" s="28"/>
      <c r="G212" s="28"/>
      <c r="H212" s="28"/>
    </row>
    <row r="213" spans="1:8" x14ac:dyDescent="0.25">
      <c r="A213" s="28"/>
      <c r="B213" s="28"/>
      <c r="C213" s="28"/>
      <c r="D213" s="28"/>
      <c r="E213" s="28"/>
      <c r="F213" s="28"/>
      <c r="G213" s="28"/>
      <c r="H213" s="28"/>
    </row>
    <row r="214" spans="1:8" x14ac:dyDescent="0.25">
      <c r="A214" s="28"/>
      <c r="B214" s="28"/>
      <c r="C214" s="28"/>
      <c r="D214" s="28"/>
      <c r="E214" s="28"/>
      <c r="F214" s="28"/>
      <c r="G214" s="28"/>
      <c r="H214" s="28"/>
    </row>
    <row r="215" spans="1:8" x14ac:dyDescent="0.25">
      <c r="A215" s="28"/>
      <c r="B215" s="28"/>
      <c r="C215" s="28"/>
      <c r="D215" s="28"/>
      <c r="E215" s="28"/>
      <c r="F215" s="28"/>
      <c r="G215" s="28"/>
      <c r="H215" s="28"/>
    </row>
    <row r="216" spans="1:8" x14ac:dyDescent="0.25">
      <c r="A216" s="28"/>
      <c r="B216" s="28"/>
      <c r="C216" s="28"/>
      <c r="D216" s="28"/>
      <c r="E216" s="28"/>
      <c r="F216" s="28"/>
      <c r="G216" s="28"/>
      <c r="H216" s="28"/>
    </row>
    <row r="217" spans="1:8" x14ac:dyDescent="0.25">
      <c r="A217" s="28"/>
      <c r="B217" s="28"/>
      <c r="C217" s="28"/>
      <c r="D217" s="28"/>
      <c r="E217" s="28"/>
      <c r="F217" s="28"/>
      <c r="G217" s="28"/>
      <c r="H217" s="28"/>
    </row>
    <row r="218" spans="1:8" x14ac:dyDescent="0.25">
      <c r="A218" s="28"/>
      <c r="B218" s="28"/>
      <c r="C218" s="28"/>
      <c r="D218" s="28"/>
      <c r="E218" s="28"/>
      <c r="F218" s="28"/>
      <c r="G218" s="28"/>
      <c r="H218" s="28"/>
    </row>
    <row r="219" spans="1:8" x14ac:dyDescent="0.25">
      <c r="A219" s="28"/>
      <c r="B219" s="28"/>
      <c r="C219" s="28"/>
      <c r="D219" s="28"/>
      <c r="E219" s="28"/>
      <c r="F219" s="28"/>
      <c r="G219" s="28"/>
      <c r="H219" s="28"/>
    </row>
    <row r="220" spans="1:8" x14ac:dyDescent="0.25">
      <c r="A220" s="28"/>
      <c r="B220" s="28"/>
      <c r="C220" s="28"/>
      <c r="D220" s="28"/>
      <c r="E220" s="28"/>
      <c r="F220" s="28"/>
      <c r="G220" s="28"/>
      <c r="H220" s="28"/>
    </row>
    <row r="221" spans="1:8" x14ac:dyDescent="0.25">
      <c r="A221" s="28"/>
      <c r="B221" s="28"/>
      <c r="C221" s="28"/>
      <c r="D221" s="28"/>
      <c r="E221" s="28"/>
      <c r="F221" s="28"/>
      <c r="G221" s="28"/>
      <c r="H221" s="28"/>
    </row>
    <row r="222" spans="1:8" x14ac:dyDescent="0.25">
      <c r="A222" s="28"/>
      <c r="B222" s="28"/>
      <c r="C222" s="28"/>
      <c r="D222" s="28"/>
      <c r="E222" s="28"/>
      <c r="F222" s="28"/>
      <c r="G222" s="28"/>
      <c r="H222" s="28"/>
    </row>
    <row r="223" spans="1:8" x14ac:dyDescent="0.25">
      <c r="A223" s="28"/>
      <c r="B223" s="28"/>
      <c r="C223" s="28"/>
      <c r="D223" s="28"/>
      <c r="E223" s="28"/>
      <c r="F223" s="28"/>
      <c r="G223" s="28"/>
      <c r="H223" s="28"/>
    </row>
    <row r="224" spans="1:8" x14ac:dyDescent="0.25">
      <c r="A224" s="28"/>
      <c r="B224" s="28"/>
      <c r="C224" s="28"/>
      <c r="D224" s="28"/>
      <c r="E224" s="28"/>
      <c r="F224" s="28"/>
      <c r="G224" s="28"/>
      <c r="H224" s="28"/>
    </row>
    <row r="225" spans="1:8" x14ac:dyDescent="0.25">
      <c r="A225" s="28"/>
      <c r="B225" s="28"/>
      <c r="C225" s="28"/>
      <c r="D225" s="28"/>
      <c r="E225" s="28"/>
      <c r="F225" s="28"/>
      <c r="G225" s="28"/>
      <c r="H225" s="28"/>
    </row>
    <row r="226" spans="1:8" x14ac:dyDescent="0.25">
      <c r="A226" s="28"/>
      <c r="B226" s="28"/>
      <c r="C226" s="28"/>
      <c r="D226" s="28"/>
      <c r="E226" s="28"/>
      <c r="F226" s="28"/>
      <c r="G226" s="28"/>
      <c r="H226" s="28"/>
    </row>
    <row r="227" spans="1:8" x14ac:dyDescent="0.25">
      <c r="A227" s="28"/>
      <c r="B227" s="28"/>
      <c r="C227" s="28"/>
      <c r="D227" s="28"/>
      <c r="E227" s="28"/>
      <c r="F227" s="28"/>
      <c r="G227" s="28"/>
      <c r="H227" s="28"/>
    </row>
    <row r="228" spans="1:8" x14ac:dyDescent="0.25">
      <c r="A228" s="28"/>
      <c r="B228" s="28"/>
      <c r="C228" s="28"/>
      <c r="D228" s="28"/>
      <c r="E228" s="28"/>
      <c r="F228" s="28"/>
      <c r="G228" s="28"/>
      <c r="H228" s="28"/>
    </row>
    <row r="229" spans="1:8" x14ac:dyDescent="0.25">
      <c r="A229" s="28"/>
      <c r="B229" s="28"/>
      <c r="C229" s="28"/>
      <c r="D229" s="28"/>
      <c r="E229" s="28"/>
      <c r="F229" s="28"/>
      <c r="G229" s="28"/>
      <c r="H229" s="28"/>
    </row>
    <row r="230" spans="1:8" x14ac:dyDescent="0.25">
      <c r="A230" s="28"/>
      <c r="B230" s="28"/>
      <c r="C230" s="28"/>
      <c r="D230" s="28"/>
      <c r="E230" s="28"/>
      <c r="F230" s="28"/>
      <c r="G230" s="28"/>
      <c r="H230" s="28"/>
    </row>
    <row r="231" spans="1:8" x14ac:dyDescent="0.25">
      <c r="A231" s="28"/>
      <c r="B231" s="28"/>
      <c r="C231" s="28"/>
      <c r="D231" s="28"/>
      <c r="E231" s="28"/>
      <c r="F231" s="28"/>
      <c r="G231" s="28"/>
      <c r="H231" s="28"/>
    </row>
    <row r="232" spans="1:8" x14ac:dyDescent="0.25">
      <c r="A232" s="28"/>
      <c r="B232" s="28"/>
      <c r="C232" s="28"/>
      <c r="D232" s="28"/>
      <c r="E232" s="28"/>
      <c r="F232" s="28"/>
      <c r="G232" s="28"/>
      <c r="H232" s="28"/>
    </row>
    <row r="233" spans="1:8" x14ac:dyDescent="0.25">
      <c r="A233" s="28"/>
      <c r="B233" s="28"/>
      <c r="C233" s="28"/>
      <c r="D233" s="28"/>
      <c r="E233" s="28"/>
      <c r="F233" s="28"/>
      <c r="G233" s="28"/>
      <c r="H233" s="28"/>
    </row>
    <row r="234" spans="1:8" x14ac:dyDescent="0.25">
      <c r="A234" s="28"/>
      <c r="B234" s="28"/>
      <c r="C234" s="28"/>
      <c r="D234" s="28"/>
      <c r="E234" s="28"/>
      <c r="F234" s="28"/>
      <c r="G234" s="28"/>
      <c r="H234" s="28"/>
    </row>
    <row r="235" spans="1:8" x14ac:dyDescent="0.25">
      <c r="A235" s="28"/>
      <c r="B235" s="28"/>
      <c r="C235" s="28"/>
      <c r="D235" s="28"/>
      <c r="E235" s="28"/>
      <c r="F235" s="28"/>
      <c r="G235" s="28"/>
      <c r="H235" s="28"/>
    </row>
    <row r="236" spans="1:8" x14ac:dyDescent="0.25">
      <c r="A236" s="28"/>
      <c r="B236" s="28"/>
      <c r="C236" s="28"/>
      <c r="D236" s="28"/>
      <c r="E236" s="28"/>
      <c r="F236" s="28"/>
      <c r="G236" s="28"/>
      <c r="H236" s="28"/>
    </row>
    <row r="237" spans="1:8" x14ac:dyDescent="0.25">
      <c r="A237" s="28"/>
      <c r="B237" s="28"/>
      <c r="C237" s="28"/>
      <c r="D237" s="28"/>
      <c r="E237" s="28"/>
      <c r="F237" s="28"/>
      <c r="G237" s="28"/>
      <c r="H237" s="28"/>
    </row>
    <row r="238" spans="1:8" x14ac:dyDescent="0.25">
      <c r="A238" s="28"/>
      <c r="B238" s="28"/>
      <c r="C238" s="28"/>
      <c r="D238" s="28"/>
      <c r="E238" s="28"/>
      <c r="F238" s="28"/>
      <c r="G238" s="28"/>
      <c r="H238" s="28"/>
    </row>
    <row r="239" spans="1:8" x14ac:dyDescent="0.25">
      <c r="A239" s="28"/>
      <c r="B239" s="28"/>
      <c r="C239" s="28"/>
      <c r="D239" s="28"/>
      <c r="E239" s="28"/>
      <c r="F239" s="28"/>
      <c r="G239" s="28"/>
      <c r="H239" s="28"/>
    </row>
    <row r="240" spans="1:8" x14ac:dyDescent="0.25">
      <c r="A240" s="28"/>
      <c r="B240" s="28"/>
      <c r="C240" s="28"/>
      <c r="D240" s="28"/>
      <c r="E240" s="28"/>
      <c r="F240" s="28"/>
      <c r="G240" s="28"/>
      <c r="H240" s="28"/>
    </row>
    <row r="241" spans="1:8" x14ac:dyDescent="0.25">
      <c r="A241" s="28"/>
      <c r="B241" s="28"/>
      <c r="C241" s="28"/>
      <c r="D241" s="28"/>
      <c r="E241" s="28"/>
      <c r="F241" s="28"/>
      <c r="G241" s="28"/>
      <c r="H241" s="28"/>
    </row>
    <row r="242" spans="1:8" x14ac:dyDescent="0.25">
      <c r="A242" s="28"/>
      <c r="B242" s="28"/>
      <c r="C242" s="28"/>
      <c r="D242" s="28"/>
      <c r="E242" s="28"/>
      <c r="F242" s="28"/>
      <c r="G242" s="28"/>
      <c r="H242" s="28"/>
    </row>
    <row r="243" spans="1:8" x14ac:dyDescent="0.25">
      <c r="A243" s="28"/>
      <c r="B243" s="28"/>
      <c r="C243" s="28"/>
      <c r="D243" s="28"/>
      <c r="E243" s="28"/>
      <c r="F243" s="28"/>
      <c r="G243" s="28"/>
      <c r="H243" s="28"/>
    </row>
    <row r="244" spans="1:8" x14ac:dyDescent="0.25">
      <c r="A244" s="28"/>
      <c r="B244" s="28"/>
      <c r="C244" s="28"/>
      <c r="D244" s="28"/>
      <c r="E244" s="28"/>
      <c r="F244" s="28"/>
      <c r="G244" s="28"/>
      <c r="H244" s="28"/>
    </row>
    <row r="245" spans="1:8" x14ac:dyDescent="0.25">
      <c r="A245" s="28"/>
      <c r="B245" s="28"/>
      <c r="C245" s="28"/>
      <c r="D245" s="28"/>
      <c r="E245" s="28"/>
      <c r="F245" s="28"/>
      <c r="G245" s="28"/>
      <c r="H245" s="28"/>
    </row>
    <row r="246" spans="1:8" x14ac:dyDescent="0.25">
      <c r="A246" s="28"/>
      <c r="B246" s="28"/>
      <c r="C246" s="28"/>
      <c r="D246" s="28"/>
      <c r="E246" s="28"/>
      <c r="F246" s="28"/>
      <c r="G246" s="28"/>
      <c r="H246" s="28"/>
    </row>
    <row r="247" spans="1:8" x14ac:dyDescent="0.25">
      <c r="A247" s="28"/>
      <c r="B247" s="28"/>
      <c r="C247" s="28"/>
      <c r="D247" s="28"/>
      <c r="E247" s="28"/>
      <c r="F247" s="28"/>
      <c r="G247" s="28"/>
      <c r="H247" s="28"/>
    </row>
    <row r="248" spans="1:8" x14ac:dyDescent="0.25">
      <c r="A248" s="28"/>
      <c r="B248" s="28"/>
      <c r="C248" s="28"/>
      <c r="D248" s="28"/>
      <c r="E248" s="28"/>
      <c r="F248" s="28"/>
      <c r="G248" s="28"/>
      <c r="H248" s="28"/>
    </row>
    <row r="249" spans="1:8" x14ac:dyDescent="0.25">
      <c r="A249" s="28"/>
      <c r="B249" s="28"/>
      <c r="C249" s="28"/>
      <c r="D249" s="28"/>
      <c r="E249" s="28"/>
      <c r="F249" s="28"/>
      <c r="G249" s="28"/>
      <c r="H249" s="28"/>
    </row>
    <row r="250" spans="1:8" x14ac:dyDescent="0.25">
      <c r="A250" s="28"/>
      <c r="B250" s="28"/>
      <c r="C250" s="28"/>
      <c r="D250" s="28"/>
      <c r="E250" s="28"/>
      <c r="F250" s="28"/>
      <c r="G250" s="28"/>
      <c r="H250" s="28"/>
    </row>
    <row r="251" spans="1:8" x14ac:dyDescent="0.25">
      <c r="A251" s="28"/>
      <c r="B251" s="28"/>
      <c r="C251" s="28"/>
      <c r="D251" s="28"/>
      <c r="E251" s="28"/>
      <c r="F251" s="28"/>
      <c r="G251" s="28"/>
      <c r="H251" s="28"/>
    </row>
    <row r="252" spans="1:8" x14ac:dyDescent="0.25">
      <c r="A252" s="28"/>
      <c r="B252" s="28"/>
      <c r="C252" s="28"/>
      <c r="D252" s="28"/>
      <c r="E252" s="28"/>
      <c r="F252" s="28"/>
      <c r="G252" s="28"/>
      <c r="H252" s="28"/>
    </row>
    <row r="253" spans="1:8" x14ac:dyDescent="0.25">
      <c r="A253" s="28"/>
      <c r="B253" s="28"/>
      <c r="C253" s="28"/>
      <c r="D253" s="28"/>
      <c r="E253" s="28"/>
      <c r="F253" s="28"/>
      <c r="G253" s="28"/>
      <c r="H253" s="28"/>
    </row>
    <row r="254" spans="1:8" x14ac:dyDescent="0.25">
      <c r="A254" s="28"/>
      <c r="B254" s="28"/>
      <c r="C254" s="28"/>
      <c r="D254" s="28"/>
      <c r="E254" s="28"/>
      <c r="F254" s="28"/>
      <c r="G254" s="28"/>
      <c r="H254" s="28"/>
    </row>
    <row r="255" spans="1:8" x14ac:dyDescent="0.25">
      <c r="A255" s="28"/>
      <c r="B255" s="28"/>
      <c r="C255" s="28"/>
      <c r="D255" s="28"/>
      <c r="E255" s="28"/>
      <c r="F255" s="28"/>
      <c r="G255" s="28"/>
      <c r="H255" s="28"/>
    </row>
    <row r="256" spans="1:8" x14ac:dyDescent="0.25">
      <c r="A256" s="28"/>
      <c r="B256" s="28"/>
      <c r="C256" s="28"/>
      <c r="D256" s="28"/>
      <c r="E256" s="28"/>
      <c r="F256" s="28"/>
      <c r="G256" s="28"/>
      <c r="H256" s="28"/>
    </row>
    <row r="257" spans="1:8" x14ac:dyDescent="0.25">
      <c r="A257" s="28"/>
      <c r="B257" s="28"/>
      <c r="C257" s="28"/>
      <c r="D257" s="28"/>
      <c r="E257" s="28"/>
      <c r="F257" s="28"/>
      <c r="G257" s="28"/>
      <c r="H257" s="28"/>
    </row>
    <row r="258" spans="1:8" x14ac:dyDescent="0.25">
      <c r="A258" s="28"/>
      <c r="B258" s="28"/>
      <c r="C258" s="28"/>
      <c r="D258" s="28"/>
      <c r="E258" s="28"/>
      <c r="F258" s="28"/>
      <c r="G258" s="28"/>
      <c r="H258" s="28"/>
    </row>
    <row r="259" spans="1:8" x14ac:dyDescent="0.25">
      <c r="A259" s="28"/>
      <c r="B259" s="28"/>
      <c r="C259" s="28"/>
      <c r="D259" s="28"/>
      <c r="E259" s="28"/>
      <c r="F259" s="28"/>
      <c r="G259" s="28"/>
      <c r="H259" s="28"/>
    </row>
    <row r="260" spans="1:8" x14ac:dyDescent="0.25">
      <c r="A260" s="28"/>
      <c r="B260" s="28"/>
      <c r="C260" s="28"/>
      <c r="D260" s="28"/>
      <c r="E260" s="28"/>
      <c r="F260" s="28"/>
      <c r="G260" s="28"/>
      <c r="H260" s="28"/>
    </row>
    <row r="261" spans="1:8" x14ac:dyDescent="0.25">
      <c r="A261" s="28"/>
      <c r="B261" s="28"/>
      <c r="C261" s="28"/>
      <c r="D261" s="28"/>
      <c r="E261" s="28"/>
      <c r="F261" s="28"/>
      <c r="G261" s="28"/>
      <c r="H261" s="28"/>
    </row>
    <row r="262" spans="1:8" x14ac:dyDescent="0.25">
      <c r="A262" s="28"/>
      <c r="B262" s="28"/>
      <c r="C262" s="28"/>
      <c r="D262" s="28"/>
      <c r="E262" s="28"/>
      <c r="F262" s="28"/>
      <c r="G262" s="28"/>
      <c r="H262" s="28"/>
    </row>
    <row r="263" spans="1:8" x14ac:dyDescent="0.25">
      <c r="A263" s="28"/>
      <c r="B263" s="28"/>
      <c r="C263" s="28"/>
      <c r="D263" s="28"/>
      <c r="E263" s="28"/>
      <c r="F263" s="28"/>
      <c r="G263" s="28"/>
      <c r="H263" s="28"/>
    </row>
    <row r="264" spans="1:8" x14ac:dyDescent="0.25">
      <c r="A264" s="28"/>
      <c r="B264" s="28"/>
      <c r="C264" s="28"/>
      <c r="D264" s="28"/>
      <c r="E264" s="28"/>
      <c r="F264" s="28"/>
      <c r="G264" s="28"/>
      <c r="H264" s="28"/>
    </row>
    <row r="265" spans="1:8" x14ac:dyDescent="0.25">
      <c r="A265" s="28"/>
      <c r="B265" s="28"/>
      <c r="C265" s="28"/>
      <c r="D265" s="28"/>
      <c r="E265" s="28"/>
      <c r="F265" s="28"/>
      <c r="G265" s="28"/>
      <c r="H265" s="28"/>
    </row>
    <row r="266" spans="1:8" x14ac:dyDescent="0.25">
      <c r="A266" s="28"/>
      <c r="B266" s="28"/>
      <c r="C266" s="28"/>
      <c r="D266" s="28"/>
      <c r="E266" s="28"/>
      <c r="F266" s="28"/>
      <c r="G266" s="28"/>
      <c r="H266" s="28"/>
    </row>
    <row r="267" spans="1:8" x14ac:dyDescent="0.25">
      <c r="A267" s="28"/>
      <c r="B267" s="28"/>
      <c r="C267" s="28"/>
      <c r="D267" s="28"/>
      <c r="E267" s="28"/>
      <c r="F267" s="28"/>
      <c r="G267" s="28"/>
      <c r="H267" s="28"/>
    </row>
    <row r="268" spans="1:8" x14ac:dyDescent="0.25">
      <c r="A268" s="28"/>
      <c r="B268" s="28"/>
      <c r="C268" s="28"/>
      <c r="D268" s="28"/>
      <c r="E268" s="28"/>
      <c r="F268" s="28"/>
      <c r="G268" s="28"/>
      <c r="H268" s="28"/>
    </row>
    <row r="269" spans="1:8" x14ac:dyDescent="0.25">
      <c r="A269" s="28"/>
      <c r="B269" s="28"/>
      <c r="C269" s="28"/>
      <c r="D269" s="28"/>
      <c r="E269" s="28"/>
      <c r="F269" s="28"/>
      <c r="G269" s="28"/>
      <c r="H269" s="28"/>
    </row>
    <row r="270" spans="1:8" x14ac:dyDescent="0.25">
      <c r="A270" s="28"/>
      <c r="B270" s="28"/>
      <c r="C270" s="28"/>
      <c r="D270" s="28"/>
      <c r="E270" s="28"/>
      <c r="F270" s="28"/>
      <c r="G270" s="28"/>
      <c r="H270" s="28"/>
    </row>
    <row r="271" spans="1:8" x14ac:dyDescent="0.25">
      <c r="A271" s="28"/>
      <c r="B271" s="28"/>
      <c r="C271" s="28"/>
      <c r="D271" s="28"/>
      <c r="E271" s="28"/>
      <c r="F271" s="28"/>
      <c r="G271" s="28"/>
      <c r="H271" s="28"/>
    </row>
    <row r="272" spans="1:8" x14ac:dyDescent="0.25">
      <c r="A272" s="28"/>
      <c r="B272" s="28"/>
      <c r="C272" s="28"/>
      <c r="D272" s="28"/>
      <c r="E272" s="28"/>
      <c r="F272" s="28"/>
      <c r="G272" s="28"/>
      <c r="H272" s="28"/>
    </row>
    <row r="273" spans="1:8" x14ac:dyDescent="0.25">
      <c r="A273" s="28"/>
      <c r="B273" s="28"/>
      <c r="C273" s="28"/>
      <c r="D273" s="28"/>
      <c r="E273" s="28"/>
      <c r="F273" s="28"/>
      <c r="G273" s="28"/>
      <c r="H273" s="28"/>
    </row>
    <row r="274" spans="1:8" x14ac:dyDescent="0.25">
      <c r="A274" s="28"/>
      <c r="B274" s="28"/>
      <c r="C274" s="28"/>
      <c r="D274" s="28"/>
      <c r="E274" s="28"/>
      <c r="F274" s="28"/>
      <c r="G274" s="28"/>
      <c r="H274" s="28"/>
    </row>
    <row r="275" spans="1:8" x14ac:dyDescent="0.25">
      <c r="A275" s="28"/>
      <c r="B275" s="28"/>
      <c r="C275" s="28"/>
      <c r="D275" s="28"/>
      <c r="E275" s="28"/>
      <c r="F275" s="28"/>
      <c r="G275" s="28"/>
      <c r="H275" s="28"/>
    </row>
    <row r="276" spans="1:8" x14ac:dyDescent="0.25">
      <c r="A276" s="28"/>
      <c r="B276" s="28"/>
      <c r="C276" s="28"/>
      <c r="D276" s="28"/>
      <c r="E276" s="28"/>
      <c r="F276" s="28"/>
      <c r="G276" s="28"/>
      <c r="H276" s="28"/>
    </row>
    <row r="277" spans="1:8" x14ac:dyDescent="0.25">
      <c r="A277" s="28"/>
      <c r="B277" s="28"/>
      <c r="C277" s="28"/>
      <c r="D277" s="28"/>
      <c r="E277" s="28"/>
      <c r="F277" s="28"/>
      <c r="G277" s="28"/>
      <c r="H277" s="28"/>
    </row>
    <row r="278" spans="1:8" x14ac:dyDescent="0.25">
      <c r="A278" s="28"/>
      <c r="B278" s="28"/>
      <c r="C278" s="28"/>
      <c r="D278" s="28"/>
      <c r="E278" s="28"/>
      <c r="F278" s="28"/>
      <c r="G278" s="28"/>
      <c r="H278" s="28"/>
    </row>
    <row r="279" spans="1:8" x14ac:dyDescent="0.25">
      <c r="A279" s="28"/>
      <c r="B279" s="28"/>
      <c r="C279" s="28"/>
      <c r="D279" s="28"/>
      <c r="E279" s="28"/>
      <c r="F279" s="28"/>
      <c r="G279" s="28"/>
      <c r="H279" s="28"/>
    </row>
    <row r="280" spans="1:8" x14ac:dyDescent="0.25">
      <c r="A280" s="28"/>
      <c r="B280" s="28"/>
      <c r="C280" s="28"/>
      <c r="D280" s="28"/>
      <c r="E280" s="28"/>
      <c r="F280" s="28"/>
      <c r="G280" s="28"/>
      <c r="H280" s="28"/>
    </row>
    <row r="281" spans="1:8" x14ac:dyDescent="0.25">
      <c r="A281" s="28"/>
      <c r="B281" s="28"/>
      <c r="C281" s="28"/>
      <c r="D281" s="28"/>
      <c r="E281" s="28"/>
      <c r="F281" s="28"/>
      <c r="G281" s="28"/>
      <c r="H281" s="28"/>
    </row>
    <row r="282" spans="1:8" x14ac:dyDescent="0.25">
      <c r="A282" s="28"/>
      <c r="B282" s="28"/>
      <c r="C282" s="28"/>
      <c r="D282" s="28"/>
      <c r="E282" s="28"/>
      <c r="F282" s="28"/>
      <c r="G282" s="28"/>
      <c r="H282" s="28"/>
    </row>
    <row r="283" spans="1:8" x14ac:dyDescent="0.25">
      <c r="A283" s="28"/>
      <c r="B283" s="28"/>
      <c r="C283" s="28"/>
      <c r="D283" s="28"/>
      <c r="E283" s="28"/>
      <c r="F283" s="28"/>
      <c r="G283" s="28"/>
      <c r="H283" s="28"/>
    </row>
    <row r="284" spans="1:8" x14ac:dyDescent="0.25">
      <c r="A284" s="28"/>
      <c r="B284" s="28"/>
      <c r="C284" s="28"/>
      <c r="D284" s="28"/>
      <c r="E284" s="28"/>
      <c r="F284" s="28"/>
      <c r="G284" s="28"/>
      <c r="H284" s="28"/>
    </row>
    <row r="285" spans="1:8" x14ac:dyDescent="0.25">
      <c r="A285" s="28"/>
      <c r="B285" s="28"/>
      <c r="C285" s="28"/>
      <c r="D285" s="28"/>
      <c r="E285" s="28"/>
      <c r="F285" s="28"/>
      <c r="G285" s="28"/>
      <c r="H285" s="28"/>
    </row>
    <row r="286" spans="1:8" x14ac:dyDescent="0.25">
      <c r="A286" s="28"/>
      <c r="B286" s="28"/>
      <c r="C286" s="28"/>
      <c r="D286" s="28"/>
      <c r="E286" s="28"/>
      <c r="F286" s="28"/>
      <c r="G286" s="28"/>
      <c r="H286" s="28"/>
    </row>
    <row r="287" spans="1:8" x14ac:dyDescent="0.25">
      <c r="A287" s="28"/>
      <c r="B287" s="28"/>
      <c r="C287" s="28"/>
      <c r="D287" s="28"/>
      <c r="E287" s="28"/>
      <c r="F287" s="28"/>
      <c r="G287" s="28"/>
      <c r="H287" s="28"/>
    </row>
    <row r="288" spans="1:8" x14ac:dyDescent="0.25">
      <c r="A288" s="28"/>
      <c r="B288" s="28"/>
      <c r="C288" s="28"/>
      <c r="D288" s="28"/>
      <c r="E288" s="28"/>
      <c r="F288" s="28"/>
      <c r="G288" s="28"/>
      <c r="H288" s="28"/>
    </row>
    <row r="289" spans="1:8" x14ac:dyDescent="0.25">
      <c r="A289" s="28"/>
      <c r="B289" s="28"/>
      <c r="C289" s="28"/>
      <c r="D289" s="28"/>
      <c r="E289" s="28"/>
      <c r="F289" s="28"/>
      <c r="G289" s="28"/>
      <c r="H289" s="28"/>
    </row>
    <row r="290" spans="1:8" x14ac:dyDescent="0.25">
      <c r="A290" s="28"/>
      <c r="B290" s="28"/>
      <c r="C290" s="28"/>
      <c r="D290" s="28"/>
      <c r="E290" s="28"/>
      <c r="F290" s="28"/>
      <c r="G290" s="28"/>
      <c r="H290" s="28"/>
    </row>
    <row r="291" spans="1:8" x14ac:dyDescent="0.25">
      <c r="A291" s="28"/>
      <c r="B291" s="28"/>
      <c r="C291" s="28"/>
      <c r="D291" s="28"/>
      <c r="E291" s="28"/>
      <c r="F291" s="28"/>
      <c r="G291" s="28"/>
      <c r="H291" s="28"/>
    </row>
    <row r="292" spans="1:8" x14ac:dyDescent="0.25">
      <c r="A292" s="28"/>
      <c r="B292" s="28"/>
      <c r="C292" s="28"/>
      <c r="D292" s="28"/>
      <c r="E292" s="28"/>
      <c r="F292" s="28"/>
      <c r="G292" s="28"/>
      <c r="H292" s="28"/>
    </row>
  </sheetData>
  <sheetProtection selectLockedCells="1"/>
  <dataConsolidate link="1"/>
  <mergeCells count="2">
    <mergeCell ref="A1:A2"/>
    <mergeCell ref="B1:B2"/>
  </mergeCells>
  <printOptions horizontalCentered="1"/>
  <pageMargins left="0" right="0" top="0" bottom="0.15748031496062992" header="0" footer="0.23622047244094491"/>
  <pageSetup paperSize="9" scale="57" orientation="portrait" r:id="rId1"/>
  <headerFooter alignWithMargins="0">
    <oddFooter>&amp;R&amp;A&amp;LFrei verwendbar &amp;F</oddFooter>
    <evenFooter xml:space="preserve">&amp;LFrei verwendbar </evenFooter>
    <firstFooter xml:space="preserve">&amp;LFrei verwendbar </first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F77A1-844D-462C-B744-938B49110C61}">
  <sheetPr codeName="Tabelle11"/>
  <dimension ref="A1:F43"/>
  <sheetViews>
    <sheetView workbookViewId="0">
      <selection activeCell="C19" sqref="C19"/>
    </sheetView>
  </sheetViews>
  <sheetFormatPr baseColWidth="10" defaultColWidth="10.90625" defaultRowHeight="14.5" x14ac:dyDescent="0.35"/>
  <cols>
    <col min="1" max="1" width="10.90625" style="349"/>
    <col min="2" max="2" width="82.6328125" style="348" customWidth="1"/>
    <col min="3" max="3" width="40.6328125" style="446" customWidth="1"/>
    <col min="4" max="4" width="40.6328125" style="348" customWidth="1"/>
    <col min="5" max="6" width="15.6328125" style="350" customWidth="1"/>
    <col min="7" max="16384" width="10.90625" style="349"/>
  </cols>
  <sheetData>
    <row r="1" spans="1:6" x14ac:dyDescent="0.35">
      <c r="B1" s="528">
        <v>1</v>
      </c>
    </row>
    <row r="7" spans="1:6" s="348" customFormat="1" ht="18.5" x14ac:dyDescent="0.35">
      <c r="A7" s="572"/>
      <c r="B7" s="573" t="str">
        <f>IF(B1=1,"INSTRUCTION FOR SIEMENS INTERNAL","ANLEITUNG FÜR SIEMENS INTERN")</f>
        <v>INSTRUCTION FOR SIEMENS INTERNAL</v>
      </c>
      <c r="C7" s="389"/>
      <c r="E7" s="442"/>
      <c r="F7" s="442"/>
    </row>
    <row r="8" spans="1:6" s="348" customFormat="1" x14ac:dyDescent="0.35">
      <c r="A8" s="572"/>
      <c r="B8" s="572"/>
      <c r="C8" s="389"/>
      <c r="E8" s="442"/>
      <c r="F8" s="442"/>
    </row>
    <row r="9" spans="1:6" s="348" customFormat="1" ht="15" thickBot="1" x14ac:dyDescent="0.4">
      <c r="A9" s="574"/>
      <c r="B9" s="574"/>
      <c r="C9" s="244"/>
      <c r="E9" s="442"/>
      <c r="F9" s="442"/>
    </row>
    <row r="10" spans="1:6" s="348" customFormat="1" x14ac:dyDescent="0.35">
      <c r="A10" s="615">
        <v>1</v>
      </c>
      <c r="B10" s="575" t="str">
        <f>IF(B1=1,"Create Subscriber Package in MyTeamcenter'","Subscriber Package im MyTeamcenter erstellen")</f>
        <v>Create Subscriber Package in MyTeamcenter'</v>
      </c>
      <c r="C10" s="617" t="str">
        <f>IF(B1=1,"PL/PM/CCM/possibly supplemented by SQE","PL/PM/CCM/allenfalls Ergänzen durch SQE")</f>
        <v>PL/PM/CCM/possibly supplemented by SQE</v>
      </c>
      <c r="E10" s="442"/>
      <c r="F10" s="442"/>
    </row>
    <row r="11" spans="1:6" s="348" customFormat="1" ht="29" x14ac:dyDescent="0.35">
      <c r="A11" s="616"/>
      <c r="B11" s="576" t="str">
        <f>IF(B1=1,"Filling in the text fields and selecting the checkboxes in the upper part of the sheet 'PPAP Submission Data'","Ausfüllen der Textfelder und Auswählen der Kontrollkästchen im oberen Teil des sheets 'PPAP Submission Data'")</f>
        <v>Filling in the text fields and selecting the checkboxes in the upper part of the sheet 'PPAP Submission Data'</v>
      </c>
      <c r="C11" s="618"/>
    </row>
    <row r="12" spans="1:6" s="348" customFormat="1" x14ac:dyDescent="0.35">
      <c r="A12" s="616"/>
      <c r="B12" s="576" t="str">
        <f>IF(B1=1,"In case of Variant sampling, fill in the sheet 'PPAP Variants'","Falls Variantenbemusterung, das sheets 'PPAP Variants' ausfüllen")</f>
        <v>In case of Variant sampling, fill in the sheet 'PPAP Variants'</v>
      </c>
      <c r="C12" s="618"/>
    </row>
    <row r="13" spans="1:6" s="348" customFormat="1" ht="15" thickBot="1" x14ac:dyDescent="0.4">
      <c r="A13" s="616"/>
      <c r="B13" s="576" t="str">
        <f>IF(B1=1,"In case of Special Characteristics, fill in the sheet 'Special Characteristics List'","Falls Besondere Merkmale vorhanden, das sheets 'Special Characteristics List' ausfüllen")</f>
        <v>In case of Special Characteristics, fill in the sheet 'Special Characteristics List'</v>
      </c>
      <c r="C13" s="618"/>
    </row>
    <row r="14" spans="1:6" s="348" customFormat="1" ht="30" customHeight="1" thickBot="1" x14ac:dyDescent="0.4">
      <c r="A14" s="580">
        <v>2</v>
      </c>
      <c r="B14" s="581" t="str">
        <f>IF(B1=1,"Send the PPAP Workbook as Excel File and the SupplierData Package to SQE","Das PPAP Workbook als Excel File und das SupplierData Paket an den SQE senden")</f>
        <v>Send the PPAP Workbook as Excel File and the SupplierData Package to SQE</v>
      </c>
      <c r="C14" s="582" t="str">
        <f>IF(B1=1,"PL/PM/CCM","PL/PM/CCM")</f>
        <v>PL/PM/CCM</v>
      </c>
    </row>
    <row r="15" spans="1:6" s="348" customFormat="1" ht="30" customHeight="1" thickBot="1" x14ac:dyDescent="0.4">
      <c r="A15" s="577">
        <v>3</v>
      </c>
      <c r="B15" s="578" t="str">
        <f>IF(B1=1,"Filling in the text fields and selecting the checkboxes in the lower part of the sheet 'PPAP Submission Data'","Ausfüllen der Textfelder und Auswählen der Kontrollkästchen im unteren Teil des sheets 'PPAP Submission Data'")</f>
        <v>Filling in the text fields and selecting the checkboxes in the lower part of the sheet 'PPAP Submission Data'</v>
      </c>
      <c r="C15" s="579" t="str">
        <f>IF(B1=1,"SQE","SQE")</f>
        <v>SQE</v>
      </c>
    </row>
    <row r="16" spans="1:6" s="348" customFormat="1" ht="30" customHeight="1" thickBot="1" x14ac:dyDescent="0.4">
      <c r="A16" s="580">
        <v>4</v>
      </c>
      <c r="B16" s="581" t="str">
        <f>IF(B1=1,"Upload the PPAP Workbook to MyTeamcenter","Hochladen des PPAP Workbooks ins MyTeamcenter")</f>
        <v>Upload the PPAP Workbook to MyTeamcenter</v>
      </c>
      <c r="C16" s="582" t="str">
        <f>IF(B1=1,"SQE","SQE")</f>
        <v>SQE</v>
      </c>
    </row>
    <row r="17" spans="1:6" s="348" customFormat="1" ht="30" customHeight="1" thickBot="1" x14ac:dyDescent="0.4">
      <c r="A17" s="605">
        <v>5</v>
      </c>
      <c r="B17" s="583" t="str">
        <f>IF(B1=1,"Send the PPAP Workbook to strategic Procurement","Das PPAP Workbook an den strategischen Einkauf schicken")</f>
        <v>Send the PPAP Workbook to strategic Procurement</v>
      </c>
      <c r="C17" s="607" t="s">
        <v>289</v>
      </c>
      <c r="E17" s="442"/>
      <c r="F17" s="442"/>
    </row>
    <row r="18" spans="1:6" s="348" customFormat="1" ht="30" customHeight="1" thickBot="1" x14ac:dyDescent="0.4">
      <c r="A18" s="606">
        <v>6</v>
      </c>
      <c r="B18" s="584" t="str">
        <f>IF(B1=1,"Send the PPAP Workbook as attachment of the RfQ to the Supplier","Das PPAP Workbook als Anhang der RfQ an den Lieferanten schicken")</f>
        <v>Send the PPAP Workbook as attachment of the RfQ to the Supplier</v>
      </c>
      <c r="C18" s="608" t="s">
        <v>290</v>
      </c>
      <c r="E18" s="442"/>
      <c r="F18" s="442"/>
    </row>
    <row r="19" spans="1:6" s="348" customFormat="1" x14ac:dyDescent="0.35">
      <c r="A19" s="447"/>
      <c r="B19" s="447"/>
      <c r="C19" s="442"/>
      <c r="E19" s="442"/>
      <c r="F19" s="442"/>
    </row>
    <row r="20" spans="1:6" s="348" customFormat="1" x14ac:dyDescent="0.35">
      <c r="A20" s="447"/>
      <c r="B20" s="447"/>
      <c r="C20" s="442"/>
      <c r="E20" s="442"/>
      <c r="F20" s="442"/>
    </row>
    <row r="21" spans="1:6" s="348" customFormat="1" x14ac:dyDescent="0.35">
      <c r="A21" s="447"/>
      <c r="B21" s="447"/>
      <c r="C21" s="442"/>
      <c r="E21" s="442"/>
      <c r="F21" s="442"/>
    </row>
    <row r="22" spans="1:6" s="348" customFormat="1" x14ac:dyDescent="0.35">
      <c r="A22" s="447"/>
      <c r="B22" s="447"/>
      <c r="C22" s="442"/>
      <c r="E22" s="442"/>
      <c r="F22" s="442"/>
    </row>
    <row r="23" spans="1:6" s="348" customFormat="1" x14ac:dyDescent="0.35">
      <c r="A23" s="447"/>
      <c r="B23" s="447"/>
      <c r="C23" s="442"/>
      <c r="E23" s="442"/>
      <c r="F23" s="442"/>
    </row>
    <row r="24" spans="1:6" s="348" customFormat="1" x14ac:dyDescent="0.35">
      <c r="C24" s="446"/>
      <c r="E24" s="442"/>
      <c r="F24" s="442"/>
    </row>
    <row r="25" spans="1:6" s="348" customFormat="1" x14ac:dyDescent="0.35">
      <c r="C25" s="446"/>
      <c r="E25" s="442"/>
      <c r="F25" s="442"/>
    </row>
    <row r="26" spans="1:6" s="348" customFormat="1" x14ac:dyDescent="0.35">
      <c r="C26" s="446"/>
      <c r="E26" s="442"/>
      <c r="F26" s="442"/>
    </row>
    <row r="27" spans="1:6" s="348" customFormat="1" x14ac:dyDescent="0.35">
      <c r="C27" s="446"/>
      <c r="E27" s="442"/>
      <c r="F27" s="442"/>
    </row>
    <row r="28" spans="1:6" s="348" customFormat="1" x14ac:dyDescent="0.35">
      <c r="C28" s="446"/>
      <c r="E28" s="442"/>
      <c r="F28" s="442"/>
    </row>
    <row r="29" spans="1:6" s="348" customFormat="1" x14ac:dyDescent="0.35">
      <c r="C29" s="446"/>
      <c r="E29" s="442"/>
      <c r="F29" s="442"/>
    </row>
    <row r="30" spans="1:6" s="348" customFormat="1" x14ac:dyDescent="0.35">
      <c r="C30" s="446"/>
      <c r="E30" s="442"/>
      <c r="F30" s="442"/>
    </row>
    <row r="31" spans="1:6" s="348" customFormat="1" x14ac:dyDescent="0.35">
      <c r="C31" s="446"/>
      <c r="E31" s="442"/>
      <c r="F31" s="442"/>
    </row>
    <row r="32" spans="1:6" s="348" customFormat="1" x14ac:dyDescent="0.35">
      <c r="C32" s="446"/>
      <c r="E32" s="442"/>
      <c r="F32" s="442"/>
    </row>
    <row r="33" spans="3:6" s="348" customFormat="1" x14ac:dyDescent="0.35">
      <c r="C33" s="446"/>
      <c r="E33" s="442"/>
      <c r="F33" s="442"/>
    </row>
    <row r="34" spans="3:6" s="348" customFormat="1" x14ac:dyDescent="0.35">
      <c r="C34" s="446"/>
      <c r="E34" s="442"/>
      <c r="F34" s="442"/>
    </row>
    <row r="35" spans="3:6" s="348" customFormat="1" x14ac:dyDescent="0.35">
      <c r="C35" s="446"/>
      <c r="E35" s="442"/>
      <c r="F35" s="442"/>
    </row>
    <row r="36" spans="3:6" s="348" customFormat="1" x14ac:dyDescent="0.35">
      <c r="C36" s="446"/>
      <c r="E36" s="442"/>
      <c r="F36" s="442"/>
    </row>
    <row r="37" spans="3:6" s="348" customFormat="1" x14ac:dyDescent="0.35">
      <c r="C37" s="446"/>
      <c r="E37" s="442"/>
      <c r="F37" s="442"/>
    </row>
    <row r="38" spans="3:6" s="348" customFormat="1" x14ac:dyDescent="0.35">
      <c r="C38" s="446"/>
      <c r="E38" s="442"/>
      <c r="F38" s="442"/>
    </row>
    <row r="39" spans="3:6" s="348" customFormat="1" x14ac:dyDescent="0.35">
      <c r="C39" s="446"/>
      <c r="E39" s="442"/>
      <c r="F39" s="442"/>
    </row>
    <row r="40" spans="3:6" s="348" customFormat="1" x14ac:dyDescent="0.35">
      <c r="C40" s="446"/>
      <c r="E40" s="442"/>
      <c r="F40" s="442"/>
    </row>
    <row r="41" spans="3:6" s="348" customFormat="1" x14ac:dyDescent="0.35">
      <c r="C41" s="446"/>
      <c r="E41" s="442"/>
      <c r="F41" s="442"/>
    </row>
    <row r="42" spans="3:6" s="348" customFormat="1" x14ac:dyDescent="0.35">
      <c r="C42" s="446"/>
      <c r="E42" s="442"/>
      <c r="F42" s="442"/>
    </row>
    <row r="43" spans="3:6" s="348" customFormat="1" x14ac:dyDescent="0.35">
      <c r="C43" s="446"/>
      <c r="E43" s="442"/>
      <c r="F43" s="442"/>
    </row>
  </sheetData>
  <mergeCells count="2">
    <mergeCell ref="A10:A13"/>
    <mergeCell ref="C10:C13"/>
  </mergeCells>
  <pageMargins left="0.7" right="0.7" top="0.78740157499999996" bottom="0.78740157499999996" header="0.3" footer="0.3"/>
  <pageSetup paperSize="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3009" r:id="rId4" name="Group Box 1">
              <controlPr locked="0" defaultSize="0" autoFill="0" autoPict="0">
                <anchor moveWithCells="1">
                  <from>
                    <xdr:col>1</xdr:col>
                    <xdr:colOff>603250</xdr:colOff>
                    <xdr:row>1</xdr:row>
                    <xdr:rowOff>63500</xdr:rowOff>
                  </from>
                  <to>
                    <xdr:col>1</xdr:col>
                    <xdr:colOff>1562100</xdr:colOff>
                    <xdr:row>4</xdr:row>
                    <xdr:rowOff>165100</xdr:rowOff>
                  </to>
                </anchor>
              </controlPr>
            </control>
          </mc:Choice>
        </mc:AlternateContent>
        <mc:AlternateContent xmlns:mc="http://schemas.openxmlformats.org/markup-compatibility/2006">
          <mc:Choice Requires="x14">
            <control shapeId="43010" r:id="rId5" name="Option Button 2">
              <controlPr locked="0" defaultSize="0" autoFill="0" autoLine="0" autoPict="0" altText="English">
                <anchor moveWithCells="1">
                  <from>
                    <xdr:col>1</xdr:col>
                    <xdr:colOff>666750</xdr:colOff>
                    <xdr:row>2</xdr:row>
                    <xdr:rowOff>38100</xdr:rowOff>
                  </from>
                  <to>
                    <xdr:col>1</xdr:col>
                    <xdr:colOff>1524000</xdr:colOff>
                    <xdr:row>3</xdr:row>
                    <xdr:rowOff>38100</xdr:rowOff>
                  </to>
                </anchor>
              </controlPr>
            </control>
          </mc:Choice>
        </mc:AlternateContent>
        <mc:AlternateContent xmlns:mc="http://schemas.openxmlformats.org/markup-compatibility/2006">
          <mc:Choice Requires="x14">
            <control shapeId="43011" r:id="rId6" name="Option Button 3">
              <controlPr locked="0" defaultSize="0" autoFill="0" autoLine="0" autoPict="0">
                <anchor moveWithCells="1">
                  <from>
                    <xdr:col>1</xdr:col>
                    <xdr:colOff>666750</xdr:colOff>
                    <xdr:row>3</xdr:row>
                    <xdr:rowOff>76200</xdr:rowOff>
                  </from>
                  <to>
                    <xdr:col>1</xdr:col>
                    <xdr:colOff>1428750</xdr:colOff>
                    <xdr:row>4</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44DED-EABB-4C99-9CAA-0DAAF55E34AB}">
  <sheetPr codeName="Tabelle1"/>
  <dimension ref="A1:R93"/>
  <sheetViews>
    <sheetView topLeftCell="A10" zoomScaleNormal="100" workbookViewId="0">
      <selection activeCell="P38" sqref="P38"/>
    </sheetView>
  </sheetViews>
  <sheetFormatPr baseColWidth="10" defaultColWidth="10.90625" defaultRowHeight="12.5" x14ac:dyDescent="0.25"/>
  <cols>
    <col min="1" max="1" width="4.6328125" style="266" customWidth="1"/>
    <col min="2" max="2" width="44.7265625" style="266" customWidth="1"/>
    <col min="3" max="3" width="2.6328125" style="266" customWidth="1"/>
    <col min="4" max="4" width="30.453125" style="266" customWidth="1"/>
    <col min="5" max="5" width="2.6328125" style="266" customWidth="1"/>
    <col min="6" max="6" width="15.54296875" style="266" customWidth="1"/>
    <col min="7" max="7" width="2.6328125" style="266" customWidth="1"/>
    <col min="8" max="8" width="8.1796875" style="266" customWidth="1"/>
    <col min="9" max="9" width="2.6328125" style="266" customWidth="1"/>
    <col min="10" max="10" width="3.90625" style="267" customWidth="1"/>
    <col min="11" max="11" width="4.7265625" style="266" customWidth="1"/>
    <col min="12" max="12" width="10.90625" style="266"/>
    <col min="13" max="13" width="10.90625" style="526" hidden="1" customWidth="1"/>
    <col min="14" max="16384" width="10.90625" style="266"/>
  </cols>
  <sheetData>
    <row r="1" spans="1:13" x14ac:dyDescent="0.25">
      <c r="A1" s="286"/>
      <c r="B1" s="338">
        <v>1</v>
      </c>
      <c r="C1" s="287"/>
      <c r="D1" s="287"/>
      <c r="E1" s="287"/>
      <c r="F1" s="287"/>
      <c r="G1" s="287"/>
      <c r="H1" s="287"/>
      <c r="I1" s="287"/>
      <c r="J1" s="288"/>
      <c r="K1" s="289"/>
    </row>
    <row r="2" spans="1:13" x14ac:dyDescent="0.25">
      <c r="A2" s="290"/>
      <c r="B2" s="291"/>
      <c r="C2" s="291"/>
      <c r="D2" s="291"/>
      <c r="E2" s="291"/>
      <c r="F2" s="291"/>
      <c r="G2" s="291"/>
      <c r="H2" s="291"/>
      <c r="I2" s="291"/>
      <c r="J2" s="292"/>
      <c r="K2" s="293"/>
    </row>
    <row r="3" spans="1:13" x14ac:dyDescent="0.25">
      <c r="A3" s="290"/>
      <c r="B3" s="294"/>
      <c r="C3" s="294"/>
      <c r="D3" s="294"/>
      <c r="E3" s="294"/>
      <c r="F3" s="294"/>
      <c r="G3" s="294"/>
      <c r="H3" s="294"/>
      <c r="I3" s="294"/>
      <c r="J3" s="292"/>
      <c r="K3" s="293"/>
    </row>
    <row r="4" spans="1:13" x14ac:dyDescent="0.25">
      <c r="A4" s="290"/>
      <c r="B4" s="294"/>
      <c r="C4" s="294"/>
      <c r="D4" s="294"/>
      <c r="E4" s="294"/>
      <c r="F4" s="294"/>
      <c r="G4" s="294"/>
      <c r="H4" s="294"/>
      <c r="I4" s="294"/>
      <c r="J4" s="292"/>
      <c r="K4" s="293"/>
    </row>
    <row r="5" spans="1:13" x14ac:dyDescent="0.25">
      <c r="A5" s="290"/>
      <c r="B5" s="294"/>
      <c r="C5" s="294"/>
      <c r="D5" s="294"/>
      <c r="E5" s="294"/>
      <c r="F5" s="294"/>
      <c r="G5" s="294"/>
      <c r="H5" s="294"/>
      <c r="I5" s="294"/>
      <c r="J5" s="292"/>
      <c r="K5" s="293"/>
    </row>
    <row r="6" spans="1:13" x14ac:dyDescent="0.25">
      <c r="A6" s="290"/>
      <c r="B6" s="294"/>
      <c r="C6" s="294"/>
      <c r="D6" s="294"/>
      <c r="E6" s="294"/>
      <c r="F6" s="294"/>
      <c r="G6" s="294"/>
      <c r="H6" s="294"/>
      <c r="I6" s="294"/>
      <c r="J6" s="292"/>
      <c r="K6" s="293"/>
    </row>
    <row r="7" spans="1:13" ht="10" customHeight="1" x14ac:dyDescent="0.25">
      <c r="A7" s="290"/>
      <c r="B7" s="294"/>
      <c r="C7" s="294"/>
      <c r="D7" s="294"/>
      <c r="E7" s="294"/>
      <c r="F7" s="294"/>
      <c r="G7" s="294"/>
      <c r="H7" s="294"/>
      <c r="I7" s="294"/>
      <c r="J7" s="292"/>
      <c r="K7" s="293"/>
    </row>
    <row r="8" spans="1:13" ht="38" customHeight="1" x14ac:dyDescent="0.25">
      <c r="A8" s="290"/>
      <c r="B8" s="619" t="str">
        <f>IF(B1=1,"This data is required by Procurement for RfQ (Request for Quotation) to the supplier 
and by Quality Department for planning the sampling","Diese Daten werden vom Einkauf benötigt für die Offertanfrage beim Lieferanten 
und von der Qualitätsabteilung für die Planung der Bemusterung")</f>
        <v>This data is required by Procurement for RfQ (Request for Quotation) to the supplier 
and by Quality Department for planning the sampling</v>
      </c>
      <c r="C8" s="619"/>
      <c r="D8" s="619"/>
      <c r="E8" s="619"/>
      <c r="F8" s="619"/>
      <c r="G8" s="619"/>
      <c r="H8" s="619"/>
      <c r="I8" s="619"/>
      <c r="J8" s="619"/>
      <c r="K8" s="293"/>
    </row>
    <row r="9" spans="1:13" ht="10" customHeight="1" x14ac:dyDescent="0.25">
      <c r="A9" s="290"/>
      <c r="B9" s="294"/>
      <c r="C9" s="294"/>
      <c r="D9" s="294"/>
      <c r="E9" s="294"/>
      <c r="F9" s="294"/>
      <c r="G9" s="294"/>
      <c r="H9" s="294"/>
      <c r="I9" s="294"/>
      <c r="J9" s="292"/>
      <c r="K9" s="293"/>
    </row>
    <row r="10" spans="1:13" s="268" customFormat="1" ht="15" customHeight="1" x14ac:dyDescent="0.35">
      <c r="A10" s="295"/>
      <c r="B10" s="649" t="str">
        <f>IF(B1=1,"To be filled by R&amp;D, possibly supplemented by SQE","Auszufüllen durch R&amp;D, allenfalls Ergänzen durch SQE")</f>
        <v>To be filled by R&amp;D, possibly supplemented by SQE</v>
      </c>
      <c r="C10" s="650"/>
      <c r="D10" s="650"/>
      <c r="E10" s="650"/>
      <c r="F10" s="650"/>
      <c r="G10" s="650"/>
      <c r="H10" s="650"/>
      <c r="I10" s="650"/>
      <c r="J10" s="651"/>
      <c r="K10" s="296"/>
      <c r="M10" s="527"/>
    </row>
    <row r="11" spans="1:13" s="268" customFormat="1" ht="5" customHeight="1" x14ac:dyDescent="0.35">
      <c r="A11" s="295"/>
      <c r="B11" s="297"/>
      <c r="C11" s="297"/>
      <c r="D11" s="297"/>
      <c r="E11" s="297"/>
      <c r="F11" s="297"/>
      <c r="G11" s="297"/>
      <c r="H11" s="297"/>
      <c r="I11" s="297"/>
      <c r="J11" s="298"/>
      <c r="K11" s="296"/>
      <c r="M11" s="527"/>
    </row>
    <row r="12" spans="1:13" s="268" customFormat="1" ht="15" customHeight="1" x14ac:dyDescent="0.35">
      <c r="A12" s="295"/>
      <c r="B12" s="308" t="str">
        <f>IF(B1=1,"Variant sampling?","Variantenbemusterung?")</f>
        <v>Variant sampling?</v>
      </c>
      <c r="C12" s="620" t="s">
        <v>218</v>
      </c>
      <c r="D12" s="654"/>
      <c r="E12" s="297"/>
      <c r="F12" s="297"/>
      <c r="G12" s="297"/>
      <c r="H12" s="297"/>
      <c r="I12" s="297"/>
      <c r="J12" s="298"/>
      <c r="K12" s="296"/>
      <c r="M12" s="527"/>
    </row>
    <row r="13" spans="1:13" s="268" customFormat="1" ht="5" customHeight="1" x14ac:dyDescent="0.35">
      <c r="A13" s="295"/>
      <c r="B13" s="297"/>
      <c r="C13" s="297"/>
      <c r="D13" s="297"/>
      <c r="E13" s="297"/>
      <c r="F13" s="297"/>
      <c r="G13" s="297"/>
      <c r="H13" s="297"/>
      <c r="I13" s="297"/>
      <c r="J13" s="298"/>
      <c r="K13" s="296"/>
      <c r="M13" s="527"/>
    </row>
    <row r="14" spans="1:13" s="268" customFormat="1" ht="15" customHeight="1" x14ac:dyDescent="0.35">
      <c r="A14" s="295"/>
      <c r="B14" s="297"/>
      <c r="C14" s="637" t="s">
        <v>200</v>
      </c>
      <c r="D14" s="638"/>
      <c r="E14" s="299"/>
      <c r="F14" s="299" t="str">
        <f>IF(B1=1,"Number","Nummer")</f>
        <v>Number</v>
      </c>
      <c r="G14" s="299"/>
      <c r="H14" s="299" t="s">
        <v>202</v>
      </c>
      <c r="I14" s="299"/>
      <c r="J14" s="299" t="s">
        <v>201</v>
      </c>
      <c r="K14" s="296"/>
      <c r="M14" s="527"/>
    </row>
    <row r="15" spans="1:13" s="268" customFormat="1" ht="15" customHeight="1" x14ac:dyDescent="0.35">
      <c r="A15" s="295"/>
      <c r="B15" s="305" t="str">
        <f>IF(B1=1,"Part:","Artikel:")</f>
        <v>Part:</v>
      </c>
      <c r="C15" s="620" t="str">
        <f>IF(C12="Yes","See Sheet: PPAP Variants","")</f>
        <v/>
      </c>
      <c r="D15" s="624"/>
      <c r="E15" s="303"/>
      <c r="F15" s="586" t="str">
        <f>IF(C12="Yes","See Sheet: PPAP Variants","")</f>
        <v/>
      </c>
      <c r="G15" s="378"/>
      <c r="H15" s="420"/>
      <c r="I15" s="301"/>
      <c r="J15" s="303"/>
      <c r="K15" s="296"/>
      <c r="M15" s="527"/>
    </row>
    <row r="16" spans="1:13" s="268" customFormat="1" ht="5" customHeight="1" x14ac:dyDescent="0.35">
      <c r="A16" s="295"/>
      <c r="B16" s="298"/>
      <c r="C16" s="301"/>
      <c r="D16" s="301"/>
      <c r="E16" s="300"/>
      <c r="F16" s="300"/>
      <c r="G16" s="300"/>
      <c r="H16" s="300"/>
      <c r="I16" s="300"/>
      <c r="J16" s="301"/>
      <c r="K16" s="296"/>
      <c r="M16" s="527"/>
    </row>
    <row r="17" spans="1:18" s="268" customFormat="1" ht="15" customHeight="1" x14ac:dyDescent="0.35">
      <c r="A17" s="295"/>
      <c r="B17" s="305" t="str">
        <f>IF(B1=1,"Drawing:","Zeichnung:")</f>
        <v>Drawing:</v>
      </c>
      <c r="C17" s="620" t="str">
        <f>IF(C12="Yes","See Sheet: PPAP Variants","")</f>
        <v/>
      </c>
      <c r="D17" s="624"/>
      <c r="E17" s="303"/>
      <c r="F17" s="525" t="str">
        <f>IF(C12="Yes","See Sheet: PPAP Variants","")</f>
        <v/>
      </c>
      <c r="G17" s="378"/>
      <c r="H17" s="273"/>
      <c r="I17" s="301"/>
      <c r="J17" s="285"/>
      <c r="K17" s="296"/>
      <c r="M17" s="527"/>
    </row>
    <row r="18" spans="1:18" s="268" customFormat="1" ht="5" customHeight="1" x14ac:dyDescent="0.35">
      <c r="A18" s="295"/>
      <c r="B18" s="298"/>
      <c r="C18" s="301"/>
      <c r="D18" s="301"/>
      <c r="E18" s="300"/>
      <c r="F18" s="300"/>
      <c r="G18" s="300"/>
      <c r="H18" s="300"/>
      <c r="I18" s="300"/>
      <c r="J18" s="301"/>
      <c r="K18" s="296"/>
      <c r="M18" s="527"/>
    </row>
    <row r="19" spans="1:18" s="268" customFormat="1" ht="15" customHeight="1" x14ac:dyDescent="0.35">
      <c r="A19" s="295"/>
      <c r="B19" s="305" t="str">
        <f>IF(B1=1,"Document:","Dokument:")</f>
        <v>Document:</v>
      </c>
      <c r="C19" s="620" t="str">
        <f>IF(C12="Yes","See Sheet: PPAP Variants","")</f>
        <v/>
      </c>
      <c r="D19" s="624"/>
      <c r="E19" s="303"/>
      <c r="F19" s="525" t="str">
        <f>IF(C12="Yes","See Sheet: PPAP Variants","")</f>
        <v/>
      </c>
      <c r="G19" s="378"/>
      <c r="H19" s="273"/>
      <c r="I19" s="301"/>
      <c r="J19" s="285"/>
      <c r="K19" s="296"/>
      <c r="M19" s="527"/>
    </row>
    <row r="20" spans="1:18" s="268" customFormat="1" ht="5" customHeight="1" x14ac:dyDescent="0.35">
      <c r="A20" s="295"/>
      <c r="B20" s="298"/>
      <c r="C20" s="298"/>
      <c r="D20" s="301"/>
      <c r="E20" s="300"/>
      <c r="F20" s="300"/>
      <c r="G20" s="300"/>
      <c r="H20" s="300"/>
      <c r="I20" s="300"/>
      <c r="J20" s="301"/>
      <c r="K20" s="296"/>
      <c r="M20" s="527"/>
    </row>
    <row r="21" spans="1:18" s="268" customFormat="1" ht="15" customHeight="1" x14ac:dyDescent="0.35">
      <c r="A21" s="295"/>
      <c r="B21" s="305" t="str">
        <f>IF(B1=1,"Initial SupplierData Package (.zip):","Initiales SupplierData Paket (.zip):")</f>
        <v>Initial SupplierData Package (.zip):</v>
      </c>
      <c r="C21" s="620" t="str">
        <f>IF(C12="Yes","See Sheet: PPAP Variants","")</f>
        <v/>
      </c>
      <c r="D21" s="652"/>
      <c r="E21" s="652"/>
      <c r="F21" s="652"/>
      <c r="G21" s="652"/>
      <c r="H21" s="652"/>
      <c r="I21" s="652"/>
      <c r="J21" s="653"/>
      <c r="K21" s="296"/>
      <c r="M21" s="527"/>
    </row>
    <row r="22" spans="1:18" s="268" customFormat="1" ht="5" customHeight="1" x14ac:dyDescent="0.35">
      <c r="A22" s="295"/>
      <c r="B22" s="299"/>
      <c r="C22" s="300"/>
      <c r="D22" s="300"/>
      <c r="E22" s="300"/>
      <c r="F22" s="300"/>
      <c r="G22" s="300"/>
      <c r="H22" s="300"/>
      <c r="I22" s="300"/>
      <c r="J22" s="301"/>
      <c r="K22" s="296"/>
      <c r="M22" s="527"/>
    </row>
    <row r="23" spans="1:18" s="268" customFormat="1" ht="15" customHeight="1" x14ac:dyDescent="0.35">
      <c r="A23" s="295"/>
      <c r="B23" s="981" t="str">
        <f>IF(B1=1,"External ID (e.g. Jazz ID)","External ID (z.B. Jazz ID)")</f>
        <v>External ID (e.g. Jazz ID)</v>
      </c>
      <c r="C23" s="620"/>
      <c r="D23" s="623"/>
      <c r="E23" s="623"/>
      <c r="F23" s="623"/>
      <c r="G23" s="623"/>
      <c r="H23" s="623"/>
      <c r="I23" s="623"/>
      <c r="J23" s="624"/>
      <c r="K23" s="296"/>
      <c r="M23" s="527"/>
      <c r="N23" s="984" t="s">
        <v>293</v>
      </c>
      <c r="O23" s="983"/>
      <c r="P23" s="983"/>
      <c r="Q23" s="983"/>
      <c r="R23" s="983"/>
    </row>
    <row r="24" spans="1:18" s="268" customFormat="1" ht="5" customHeight="1" x14ac:dyDescent="0.35">
      <c r="A24" s="295"/>
      <c r="B24" s="298"/>
      <c r="C24" s="301"/>
      <c r="D24" s="300"/>
      <c r="E24" s="300"/>
      <c r="F24" s="300"/>
      <c r="G24" s="300"/>
      <c r="H24" s="300"/>
      <c r="I24" s="300"/>
      <c r="J24" s="543"/>
      <c r="K24" s="296"/>
      <c r="M24" s="527"/>
    </row>
    <row r="25" spans="1:18" s="268" customFormat="1" ht="15" customHeight="1" x14ac:dyDescent="0.35">
      <c r="A25" s="295"/>
      <c r="B25" s="981" t="str">
        <f>IF(B1=1,"CO Number","CO Nummer")</f>
        <v>CO Number</v>
      </c>
      <c r="C25" s="620"/>
      <c r="D25" s="623"/>
      <c r="E25" s="623"/>
      <c r="F25" s="623"/>
      <c r="G25" s="623"/>
      <c r="H25" s="623"/>
      <c r="I25" s="623"/>
      <c r="J25" s="624"/>
      <c r="K25" s="296"/>
      <c r="M25" s="527"/>
    </row>
    <row r="26" spans="1:18" s="268" customFormat="1" ht="5" customHeight="1" x14ac:dyDescent="0.35">
      <c r="A26" s="295"/>
      <c r="B26" s="298"/>
      <c r="C26" s="301"/>
      <c r="D26" s="300"/>
      <c r="E26" s="300"/>
      <c r="F26" s="300"/>
      <c r="G26" s="300"/>
      <c r="H26" s="300"/>
      <c r="I26" s="300"/>
      <c r="J26" s="543"/>
      <c r="K26" s="296"/>
      <c r="M26" s="527"/>
    </row>
    <row r="27" spans="1:18" s="268" customFormat="1" ht="15" customHeight="1" x14ac:dyDescent="0.35">
      <c r="A27" s="295"/>
      <c r="B27" s="981" t="str">
        <f>IF(B1=1,"Internal counter-check in the incoming goods inspection required?","Interne Gegenprüfung in der WEP erforderlich?")</f>
        <v>Internal counter-check in the incoming goods inspection required?</v>
      </c>
      <c r="C27" s="982"/>
      <c r="D27" s="301"/>
      <c r="E27" s="301"/>
      <c r="F27" s="301"/>
      <c r="G27" s="301"/>
      <c r="H27" s="301"/>
      <c r="I27" s="301"/>
      <c r="J27" s="302"/>
      <c r="K27" s="296"/>
      <c r="M27" s="527" t="b">
        <v>0</v>
      </c>
    </row>
    <row r="28" spans="1:18" s="268" customFormat="1" ht="5" customHeight="1" x14ac:dyDescent="0.35">
      <c r="A28" s="295"/>
      <c r="B28" s="298"/>
      <c r="C28" s="301"/>
      <c r="D28" s="300"/>
      <c r="E28" s="300"/>
      <c r="F28" s="300"/>
      <c r="G28" s="300"/>
      <c r="H28" s="300"/>
      <c r="I28" s="300"/>
      <c r="J28" s="543"/>
      <c r="K28" s="296"/>
      <c r="M28" s="527"/>
    </row>
    <row r="29" spans="1:18" s="268" customFormat="1" ht="15" customHeight="1" x14ac:dyDescent="0.35">
      <c r="A29" s="295"/>
      <c r="B29" s="981" t="str">
        <f>IF(B1=1,"Internal Validation (e.g. lifetime testing) required? Which ones?","Interne Validierung (z.B. Lebensdauertests) erforderlich? Welche?")</f>
        <v>Internal Validation (e.g. lifetime testing) required? Which ones?</v>
      </c>
      <c r="C29" s="982"/>
      <c r="D29" s="655"/>
      <c r="E29" s="656"/>
      <c r="F29" s="656"/>
      <c r="G29" s="656"/>
      <c r="H29" s="656"/>
      <c r="I29" s="656"/>
      <c r="J29" s="656"/>
      <c r="K29" s="296"/>
      <c r="M29" s="527" t="b">
        <v>0</v>
      </c>
    </row>
    <row r="30" spans="1:18" s="268" customFormat="1" ht="5" customHeight="1" x14ac:dyDescent="0.35">
      <c r="A30" s="295"/>
      <c r="B30" s="298"/>
      <c r="C30" s="301"/>
      <c r="D30" s="300"/>
      <c r="E30" s="300"/>
      <c r="F30" s="300"/>
      <c r="G30" s="300"/>
      <c r="H30" s="300"/>
      <c r="I30" s="300"/>
      <c r="J30" s="543"/>
      <c r="K30" s="296"/>
      <c r="M30" s="527"/>
    </row>
    <row r="31" spans="1:18" s="268" customFormat="1" ht="15" customHeight="1" x14ac:dyDescent="0.35">
      <c r="A31" s="295"/>
      <c r="B31" s="981" t="str">
        <f>IF(B1=1,"Estimated duration of validation (weeks)","Geschätzte Validierungsdauer (Wochen)")</f>
        <v>Estimated duration of validation (weeks)</v>
      </c>
      <c r="C31" s="620"/>
      <c r="D31" s="623"/>
      <c r="E31" s="623"/>
      <c r="F31" s="623"/>
      <c r="G31" s="623"/>
      <c r="H31" s="623"/>
      <c r="I31" s="623"/>
      <c r="J31" s="624"/>
      <c r="K31" s="296"/>
      <c r="M31" s="527"/>
    </row>
    <row r="32" spans="1:18" s="268" customFormat="1" ht="5" customHeight="1" x14ac:dyDescent="0.35">
      <c r="A32" s="295"/>
      <c r="B32" s="298"/>
      <c r="C32" s="301"/>
      <c r="D32" s="300"/>
      <c r="E32" s="300"/>
      <c r="F32" s="300"/>
      <c r="G32" s="300"/>
      <c r="H32" s="300"/>
      <c r="I32" s="300"/>
      <c r="J32" s="543"/>
      <c r="K32" s="296"/>
      <c r="M32" s="527"/>
    </row>
    <row r="33" spans="1:15" s="268" customFormat="1" ht="15" customHeight="1" x14ac:dyDescent="0.35">
      <c r="A33" s="295"/>
      <c r="B33" s="305" t="str">
        <f>IF(B1=1,"Cost centre number / Project number","Kostenstellen- / Projektnummer")</f>
        <v>Cost centre number / Project number</v>
      </c>
      <c r="C33" s="620"/>
      <c r="D33" s="623"/>
      <c r="E33" s="623"/>
      <c r="F33" s="623"/>
      <c r="G33" s="623"/>
      <c r="H33" s="623"/>
      <c r="I33" s="623"/>
      <c r="J33" s="624"/>
      <c r="K33" s="296"/>
      <c r="M33" s="527"/>
    </row>
    <row r="34" spans="1:15" s="268" customFormat="1" ht="15" customHeight="1" x14ac:dyDescent="0.35">
      <c r="A34" s="295"/>
      <c r="B34" s="298"/>
      <c r="C34" s="301"/>
      <c r="D34" s="301"/>
      <c r="E34" s="301"/>
      <c r="F34" s="301"/>
      <c r="G34" s="301"/>
      <c r="H34" s="301"/>
      <c r="I34" s="301"/>
      <c r="J34" s="543"/>
      <c r="K34" s="296"/>
      <c r="M34" s="527"/>
    </row>
    <row r="35" spans="1:15" s="268" customFormat="1" ht="5" customHeight="1" x14ac:dyDescent="0.35">
      <c r="A35" s="295"/>
      <c r="B35" s="299"/>
      <c r="C35" s="300"/>
      <c r="D35" s="300"/>
      <c r="E35" s="300"/>
      <c r="F35" s="300"/>
      <c r="G35" s="300"/>
      <c r="H35" s="300"/>
      <c r="I35" s="300"/>
      <c r="J35" s="301"/>
      <c r="K35" s="296"/>
      <c r="M35" s="527"/>
    </row>
    <row r="36" spans="1:15" s="268" customFormat="1" ht="15" customHeight="1" x14ac:dyDescent="0.35">
      <c r="A36" s="295"/>
      <c r="B36" s="307" t="str">
        <f>IF(B1=1,"Business Segment","Geschäftsbereich")</f>
        <v>Business Segment</v>
      </c>
      <c r="C36" s="625" t="s">
        <v>183</v>
      </c>
      <c r="D36" s="621"/>
      <c r="E36" s="621"/>
      <c r="F36" s="621"/>
      <c r="G36" s="621"/>
      <c r="H36" s="621"/>
      <c r="I36" s="621"/>
      <c r="J36" s="622"/>
      <c r="K36" s="296"/>
      <c r="M36" s="527"/>
      <c r="O36" s="269"/>
    </row>
    <row r="37" spans="1:15" s="268" customFormat="1" ht="5" customHeight="1" x14ac:dyDescent="0.35">
      <c r="A37" s="295"/>
      <c r="B37" s="585"/>
      <c r="C37" s="300"/>
      <c r="D37" s="300"/>
      <c r="E37" s="300"/>
      <c r="F37" s="300"/>
      <c r="G37" s="300"/>
      <c r="H37" s="300"/>
      <c r="I37" s="300"/>
      <c r="J37" s="301"/>
      <c r="K37" s="296"/>
      <c r="M37" s="527"/>
    </row>
    <row r="38" spans="1:15" s="268" customFormat="1" ht="15" customHeight="1" x14ac:dyDescent="0.35">
      <c r="A38" s="295"/>
      <c r="B38" s="307" t="str">
        <f>IF(B1=1,"Commodity","Warengruppe")</f>
        <v>Commodity</v>
      </c>
      <c r="C38" s="625" t="s">
        <v>183</v>
      </c>
      <c r="D38" s="621"/>
      <c r="E38" s="621"/>
      <c r="F38" s="621"/>
      <c r="G38" s="621"/>
      <c r="H38" s="621"/>
      <c r="I38" s="621"/>
      <c r="J38" s="622"/>
      <c r="K38" s="296"/>
      <c r="M38" s="527"/>
      <c r="O38" s="269"/>
    </row>
    <row r="39" spans="1:15" s="268" customFormat="1" ht="5" customHeight="1" x14ac:dyDescent="0.35">
      <c r="A39" s="295"/>
      <c r="B39" s="585"/>
      <c r="C39" s="300"/>
      <c r="D39" s="300"/>
      <c r="E39" s="300"/>
      <c r="F39" s="300"/>
      <c r="G39" s="300"/>
      <c r="H39" s="300"/>
      <c r="I39" s="300"/>
      <c r="J39" s="301"/>
      <c r="K39" s="296"/>
      <c r="M39" s="527"/>
    </row>
    <row r="40" spans="1:15" s="268" customFormat="1" ht="15" customHeight="1" x14ac:dyDescent="0.35">
      <c r="A40" s="295"/>
      <c r="B40" s="307" t="str">
        <f>IF(B1=1,"Reason for sampling (general)","Grund der Bemusterung (generell)")</f>
        <v>Reason for sampling (general)</v>
      </c>
      <c r="C40" s="625" t="s">
        <v>183</v>
      </c>
      <c r="D40" s="621"/>
      <c r="E40" s="621"/>
      <c r="F40" s="621"/>
      <c r="G40" s="621"/>
      <c r="H40" s="621"/>
      <c r="I40" s="621"/>
      <c r="J40" s="622"/>
      <c r="K40" s="296"/>
      <c r="M40" s="527"/>
      <c r="O40" s="269"/>
    </row>
    <row r="41" spans="1:15" s="268" customFormat="1" ht="5" customHeight="1" x14ac:dyDescent="0.35">
      <c r="A41" s="295"/>
      <c r="B41" s="299"/>
      <c r="C41" s="300"/>
      <c r="D41" s="300"/>
      <c r="E41" s="300"/>
      <c r="F41" s="300"/>
      <c r="G41" s="300"/>
      <c r="H41" s="300"/>
      <c r="I41" s="300"/>
      <c r="J41" s="301"/>
      <c r="K41" s="296"/>
      <c r="M41" s="527"/>
    </row>
    <row r="42" spans="1:15" s="268" customFormat="1" ht="20" customHeight="1" x14ac:dyDescent="0.35">
      <c r="A42" s="295"/>
      <c r="B42" s="306" t="str">
        <f>IF(B1=1,"Reason for sampling (detailed)","Grund der Bemusterung (detailliert)")</f>
        <v>Reason for sampling (detailed)</v>
      </c>
      <c r="C42" s="626"/>
      <c r="D42" s="627"/>
      <c r="E42" s="627"/>
      <c r="F42" s="627"/>
      <c r="G42" s="627"/>
      <c r="H42" s="627"/>
      <c r="I42" s="627"/>
      <c r="J42" s="628"/>
      <c r="K42" s="296"/>
      <c r="M42" s="527"/>
      <c r="O42" s="269"/>
    </row>
    <row r="43" spans="1:15" s="268" customFormat="1" ht="20" customHeight="1" x14ac:dyDescent="0.35">
      <c r="A43" s="295"/>
      <c r="B43" s="307"/>
      <c r="C43" s="629"/>
      <c r="D43" s="630"/>
      <c r="E43" s="630"/>
      <c r="F43" s="630"/>
      <c r="G43" s="630"/>
      <c r="H43" s="630"/>
      <c r="I43" s="630"/>
      <c r="J43" s="631"/>
      <c r="K43" s="296"/>
      <c r="M43" s="527"/>
      <c r="O43" s="269"/>
    </row>
    <row r="44" spans="1:15" s="268" customFormat="1" ht="20" customHeight="1" x14ac:dyDescent="0.35">
      <c r="A44" s="295"/>
      <c r="B44" s="307"/>
      <c r="C44" s="632"/>
      <c r="D44" s="633"/>
      <c r="E44" s="633"/>
      <c r="F44" s="633"/>
      <c r="G44" s="633"/>
      <c r="H44" s="633"/>
      <c r="I44" s="633"/>
      <c r="J44" s="634"/>
      <c r="K44" s="296"/>
      <c r="M44" s="527"/>
      <c r="O44" s="269"/>
    </row>
    <row r="45" spans="1:15" s="268" customFormat="1" ht="5" customHeight="1" x14ac:dyDescent="0.35">
      <c r="A45" s="295"/>
      <c r="B45" s="299"/>
      <c r="C45" s="300"/>
      <c r="D45" s="300"/>
      <c r="E45" s="300"/>
      <c r="F45" s="300"/>
      <c r="G45" s="300"/>
      <c r="H45" s="300"/>
      <c r="I45" s="300"/>
      <c r="J45" s="301"/>
      <c r="K45" s="296"/>
      <c r="M45" s="527"/>
    </row>
    <row r="46" spans="1:15" s="268" customFormat="1" ht="15" customHeight="1" x14ac:dyDescent="0.35">
      <c r="A46" s="295"/>
      <c r="B46" s="332" t="str">
        <f>IF(B1=1,"Total number of samples (pcs per cavity)","Total Anzahl benötigte Muster (Stk. pro Kavität)")</f>
        <v>Total number of samples (pcs per cavity)</v>
      </c>
      <c r="C46" s="620" t="str">
        <f>IF(C12="Yes","See Sheet: PPAP Variants","5")</f>
        <v>5</v>
      </c>
      <c r="D46" s="624"/>
      <c r="E46" s="635" t="str">
        <f>IF(B1=1,"Incl. measured samples (see below)","Inkl. Ausgemessene Muster (siehe unten)")</f>
        <v>Incl. measured samples (see below)</v>
      </c>
      <c r="F46" s="636"/>
      <c r="G46" s="636"/>
      <c r="H46" s="636"/>
      <c r="I46" s="636"/>
      <c r="J46" s="636"/>
      <c r="K46" s="296"/>
      <c r="M46" s="527"/>
    </row>
    <row r="47" spans="1:15" s="268" customFormat="1" ht="5" customHeight="1" x14ac:dyDescent="0.35">
      <c r="A47" s="295"/>
      <c r="B47" s="299"/>
      <c r="C47" s="301"/>
      <c r="D47" s="301"/>
      <c r="E47" s="300"/>
      <c r="F47" s="300"/>
      <c r="G47" s="300"/>
      <c r="H47" s="300"/>
      <c r="I47" s="300"/>
      <c r="J47" s="301"/>
      <c r="K47" s="296"/>
      <c r="M47" s="527"/>
    </row>
    <row r="48" spans="1:15" s="268" customFormat="1" ht="15" customHeight="1" x14ac:dyDescent="0.35">
      <c r="A48" s="295"/>
      <c r="B48" s="305" t="str">
        <f>IF(B1=1,"Thereof number of individually measured samples (pcs)", "Davon Anzahl ausgemessene Muster (Stk. pro Kavität)")</f>
        <v>Thereof number of individually measured samples (pcs)</v>
      </c>
      <c r="C48" s="620" t="str">
        <f>IF(C12="Yes","See Sheet: PPAP Variants","5")</f>
        <v>5</v>
      </c>
      <c r="D48" s="624"/>
      <c r="E48" s="635" t="str">
        <f>IF(B1=1,"Stored in the sample warehouse","Gelagert im Musterlager")</f>
        <v>Stored in the sample warehouse</v>
      </c>
      <c r="F48" s="636"/>
      <c r="G48" s="636"/>
      <c r="H48" s="636"/>
      <c r="I48" s="636"/>
      <c r="J48" s="636"/>
      <c r="K48" s="296"/>
      <c r="M48" s="527"/>
    </row>
    <row r="49" spans="1:16" s="268" customFormat="1" ht="5" customHeight="1" x14ac:dyDescent="0.35">
      <c r="A49" s="295"/>
      <c r="B49" s="299"/>
      <c r="C49" s="300"/>
      <c r="D49" s="300"/>
      <c r="E49" s="300"/>
      <c r="F49" s="300"/>
      <c r="G49" s="300"/>
      <c r="H49" s="300"/>
      <c r="I49" s="300"/>
      <c r="J49" s="301"/>
      <c r="K49" s="296"/>
      <c r="M49" s="527"/>
    </row>
    <row r="50" spans="1:16" s="268" customFormat="1" ht="15" customHeight="1" x14ac:dyDescent="0.35">
      <c r="A50" s="295"/>
      <c r="B50" s="305" t="str">
        <f>IF(B1=1,"Estimated annual order quantity (pcs) for new parts","Geschätzte Jahresbestellmenge (Stk.) für Neuteile")</f>
        <v>Estimated annual order quantity (pcs) for new parts</v>
      </c>
      <c r="C50" s="620"/>
      <c r="D50" s="621"/>
      <c r="E50" s="621"/>
      <c r="F50" s="621"/>
      <c r="G50" s="621"/>
      <c r="H50" s="621"/>
      <c r="I50" s="621"/>
      <c r="J50" s="622"/>
      <c r="K50" s="296"/>
      <c r="M50" s="527"/>
    </row>
    <row r="51" spans="1:16" s="268" customFormat="1" ht="5" customHeight="1" x14ac:dyDescent="0.35">
      <c r="A51" s="295"/>
      <c r="B51" s="299"/>
      <c r="C51" s="300"/>
      <c r="D51" s="300"/>
      <c r="E51" s="300"/>
      <c r="F51" s="300"/>
      <c r="G51" s="300"/>
      <c r="H51" s="300"/>
      <c r="I51" s="300"/>
      <c r="J51" s="301"/>
      <c r="K51" s="296"/>
      <c r="M51" s="527"/>
      <c r="P51" s="311"/>
    </row>
    <row r="52" spans="1:16" s="268" customFormat="1" ht="15" customHeight="1" x14ac:dyDescent="0.35">
      <c r="A52" s="295"/>
      <c r="B52" s="305" t="str">
        <f>IF(B1=1,"PPAP Submission Level (R&amp;D perspective)","PPAP Bemusterungsstufe (R&amp;D Sicht)")</f>
        <v>PPAP Submission Level (R&amp;D perspective)</v>
      </c>
      <c r="C52" s="620">
        <v>3</v>
      </c>
      <c r="D52" s="621"/>
      <c r="E52" s="621"/>
      <c r="F52" s="621"/>
      <c r="G52" s="621"/>
      <c r="H52" s="621"/>
      <c r="I52" s="621"/>
      <c r="J52" s="622"/>
      <c r="K52" s="296"/>
      <c r="M52" s="527"/>
    </row>
    <row r="53" spans="1:16" s="268" customFormat="1" ht="15" customHeight="1" x14ac:dyDescent="0.35">
      <c r="A53" s="295"/>
      <c r="B53" s="298"/>
      <c r="C53" s="298"/>
      <c r="D53" s="298"/>
      <c r="E53" s="298"/>
      <c r="F53" s="298"/>
      <c r="G53" s="298"/>
      <c r="H53" s="298"/>
      <c r="I53" s="298"/>
      <c r="J53" s="543"/>
      <c r="K53" s="296"/>
      <c r="M53" s="527"/>
    </row>
    <row r="54" spans="1:16" s="268" customFormat="1" ht="15" customHeight="1" x14ac:dyDescent="0.35">
      <c r="A54" s="295"/>
      <c r="B54" s="282" t="str">
        <f>IF(B1=1,"Additional Siemens Specific Requirements: To be filled by R&amp;D, possibly supplemented by SQE","Zusätzliche Siemens-spezifische Anforderungen: Auszufüllen durch R&amp;D, allenfalls Ergänzen durch SQE")</f>
        <v>Additional Siemens Specific Requirements: To be filled by R&amp;D, possibly supplemented by SQE</v>
      </c>
      <c r="C54" s="284"/>
      <c r="D54" s="284"/>
      <c r="E54" s="284"/>
      <c r="F54" s="284"/>
      <c r="G54" s="284"/>
      <c r="H54" s="284"/>
      <c r="I54" s="284"/>
      <c r="J54" s="283"/>
      <c r="K54" s="296"/>
      <c r="M54" s="527"/>
    </row>
    <row r="55" spans="1:16" s="268" customFormat="1" ht="5" customHeight="1" x14ac:dyDescent="0.35">
      <c r="A55" s="295"/>
      <c r="B55" s="299"/>
      <c r="C55" s="544"/>
      <c r="D55" s="544"/>
      <c r="E55" s="544"/>
      <c r="F55" s="544"/>
      <c r="G55" s="544"/>
      <c r="H55" s="544"/>
      <c r="I55" s="544"/>
      <c r="J55" s="298"/>
      <c r="K55" s="296"/>
      <c r="M55" s="527"/>
    </row>
    <row r="56" spans="1:16" s="268" customFormat="1" ht="15" customHeight="1" x14ac:dyDescent="0.35">
      <c r="A56" s="295"/>
      <c r="B56" s="305" t="str">
        <f>IF(B1=1,"Legal requirements (e.g. UL, CE, VDE etc.)","Gesetzliche Anforderungen (z.B. UL, CE, VDE etc.)")</f>
        <v>Legal requirements (e.g. UL, CE, VDE etc.)</v>
      </c>
      <c r="C56" s="557"/>
      <c r="D56" s="620"/>
      <c r="E56" s="621"/>
      <c r="F56" s="621"/>
      <c r="G56" s="621"/>
      <c r="H56" s="621"/>
      <c r="I56" s="621"/>
      <c r="J56" s="622"/>
      <c r="K56" s="296"/>
      <c r="M56" s="527" t="b">
        <v>0</v>
      </c>
    </row>
    <row r="57" spans="1:16" s="268" customFormat="1" ht="5" customHeight="1" x14ac:dyDescent="0.35">
      <c r="A57" s="295"/>
      <c r="B57" s="299"/>
      <c r="C57" s="544"/>
      <c r="D57" s="300"/>
      <c r="E57" s="300"/>
      <c r="F57" s="300"/>
      <c r="G57" s="300"/>
      <c r="H57" s="300"/>
      <c r="I57" s="300"/>
      <c r="J57" s="301"/>
      <c r="K57" s="296"/>
      <c r="M57" s="527"/>
    </row>
    <row r="58" spans="1:16" s="268" customFormat="1" ht="30" customHeight="1" x14ac:dyDescent="0.35">
      <c r="A58" s="295"/>
      <c r="B58" s="309" t="str">
        <f>IF(B1=1,"Special Characteristics List
If applicable, please fill it (see sheet)",
"Liste der besonderen Merkmale
Falls zutreffend, bitte ausfüllen (siehe Tabellenblatt)")</f>
        <v>Special Characteristics List
If applicable, please fill it (see sheet)</v>
      </c>
      <c r="C58" s="558"/>
      <c r="D58" s="559"/>
      <c r="E58" s="559"/>
      <c r="F58" s="559"/>
      <c r="G58" s="559"/>
      <c r="H58" s="559"/>
      <c r="I58" s="559"/>
      <c r="J58" s="543"/>
      <c r="K58" s="296"/>
      <c r="M58" s="527" t="b">
        <v>0</v>
      </c>
    </row>
    <row r="59" spans="1:16" s="268" customFormat="1" ht="5" customHeight="1" x14ac:dyDescent="0.35">
      <c r="A59" s="295"/>
      <c r="B59" s="299"/>
      <c r="C59" s="544"/>
      <c r="D59" s="300"/>
      <c r="E59" s="300"/>
      <c r="F59" s="300"/>
      <c r="G59" s="300"/>
      <c r="H59" s="300"/>
      <c r="I59" s="300"/>
      <c r="J59" s="301"/>
      <c r="K59" s="296"/>
      <c r="M59" s="527"/>
    </row>
    <row r="60" spans="1:16" s="268" customFormat="1" ht="15" customHeight="1" x14ac:dyDescent="0.35">
      <c r="A60" s="295"/>
      <c r="B60" s="310" t="str">
        <f>IF(B1=1,"Verification results acc. technical specification","Verifikationsergebnisse gemäss technischer Spezifikation")</f>
        <v>Verification results acc. technical specification</v>
      </c>
      <c r="C60" s="557"/>
      <c r="D60" s="620"/>
      <c r="E60" s="621"/>
      <c r="F60" s="621"/>
      <c r="G60" s="621"/>
      <c r="H60" s="621"/>
      <c r="I60" s="621"/>
      <c r="J60" s="622"/>
      <c r="K60" s="296"/>
      <c r="M60" s="527" t="b">
        <v>0</v>
      </c>
    </row>
    <row r="61" spans="1:16" s="268" customFormat="1" ht="5" customHeight="1" x14ac:dyDescent="0.35">
      <c r="A61" s="295"/>
      <c r="B61" s="299"/>
      <c r="C61" s="544"/>
      <c r="D61" s="301"/>
      <c r="E61" s="301"/>
      <c r="F61" s="301"/>
      <c r="G61" s="301"/>
      <c r="H61" s="301"/>
      <c r="I61" s="301"/>
      <c r="J61" s="301"/>
      <c r="K61" s="296"/>
      <c r="M61" s="527"/>
    </row>
    <row r="62" spans="1:16" s="268" customFormat="1" ht="15" customHeight="1" x14ac:dyDescent="0.35">
      <c r="A62" s="295"/>
      <c r="B62" s="310" t="str">
        <f>IF(B1=1,"Validation results acc. technical specification","Validierungsergebnisse gemäss technischer Spezifikation")</f>
        <v>Validation results acc. technical specification</v>
      </c>
      <c r="C62" s="557"/>
      <c r="D62" s="620"/>
      <c r="E62" s="621"/>
      <c r="F62" s="621"/>
      <c r="G62" s="621"/>
      <c r="H62" s="621"/>
      <c r="I62" s="621"/>
      <c r="J62" s="622"/>
      <c r="K62" s="296"/>
      <c r="M62" s="527" t="b">
        <v>0</v>
      </c>
    </row>
    <row r="63" spans="1:16" s="268" customFormat="1" ht="5" customHeight="1" x14ac:dyDescent="0.35">
      <c r="A63" s="295"/>
      <c r="B63" s="299"/>
      <c r="C63" s="544"/>
      <c r="D63" s="301"/>
      <c r="E63" s="301"/>
      <c r="F63" s="301"/>
      <c r="G63" s="301"/>
      <c r="H63" s="301"/>
      <c r="I63" s="301"/>
      <c r="J63" s="301"/>
      <c r="K63" s="296"/>
      <c r="M63" s="527"/>
    </row>
    <row r="64" spans="1:16" s="268" customFormat="1" ht="15" customHeight="1" x14ac:dyDescent="0.35">
      <c r="A64" s="295"/>
      <c r="B64" s="310" t="str">
        <f>IF(B1=1,"Functional test results (acc. specification)","Funktionstestergebnisse (gemäss Spezifikation)")</f>
        <v>Functional test results (acc. specification)</v>
      </c>
      <c r="C64" s="557"/>
      <c r="D64" s="620"/>
      <c r="E64" s="621"/>
      <c r="F64" s="621"/>
      <c r="G64" s="621"/>
      <c r="H64" s="621"/>
      <c r="I64" s="621"/>
      <c r="J64" s="622"/>
      <c r="K64" s="296"/>
      <c r="M64" s="527" t="b">
        <v>0</v>
      </c>
    </row>
    <row r="65" spans="1:13" s="268" customFormat="1" ht="5" customHeight="1" x14ac:dyDescent="0.35">
      <c r="A65" s="295"/>
      <c r="B65" s="299"/>
      <c r="C65" s="544"/>
      <c r="D65" s="301"/>
      <c r="E65" s="301"/>
      <c r="F65" s="301"/>
      <c r="G65" s="301"/>
      <c r="H65" s="301"/>
      <c r="I65" s="301"/>
      <c r="J65" s="301"/>
      <c r="K65" s="296"/>
      <c r="M65" s="527"/>
    </row>
    <row r="66" spans="1:13" s="268" customFormat="1" ht="15" customHeight="1" x14ac:dyDescent="0.35">
      <c r="A66" s="295"/>
      <c r="B66" s="305" t="str">
        <f>IF(B1=1,"Failure catalog","Fehlerkatalog")</f>
        <v>Failure catalog</v>
      </c>
      <c r="C66" s="305"/>
      <c r="D66" s="620"/>
      <c r="E66" s="621"/>
      <c r="F66" s="621"/>
      <c r="G66" s="621"/>
      <c r="H66" s="621"/>
      <c r="I66" s="621"/>
      <c r="J66" s="622"/>
      <c r="K66" s="296"/>
      <c r="M66" s="527" t="b">
        <v>0</v>
      </c>
    </row>
    <row r="67" spans="1:13" s="268" customFormat="1" ht="5" customHeight="1" x14ac:dyDescent="0.35">
      <c r="A67" s="295"/>
      <c r="B67" s="299"/>
      <c r="C67" s="544"/>
      <c r="D67" s="544"/>
      <c r="E67" s="544"/>
      <c r="F67" s="544"/>
      <c r="G67" s="544"/>
      <c r="H67" s="544"/>
      <c r="I67" s="544"/>
      <c r="J67" s="298"/>
      <c r="K67" s="296"/>
      <c r="M67" s="527"/>
    </row>
    <row r="68" spans="1:13" s="268" customFormat="1" ht="15" customHeight="1" x14ac:dyDescent="0.35">
      <c r="A68" s="295"/>
      <c r="B68" s="305" t="str">
        <f>IF(B1=1,"Packaging instruction from Supplier","Verpackungsvorschrift des Lieferanten")</f>
        <v>Packaging instruction from Supplier</v>
      </c>
      <c r="C68" s="305"/>
      <c r="D68" s="620"/>
      <c r="E68" s="621"/>
      <c r="F68" s="621"/>
      <c r="G68" s="621"/>
      <c r="H68" s="621"/>
      <c r="I68" s="621"/>
      <c r="J68" s="622"/>
      <c r="K68" s="296"/>
      <c r="M68" s="527" t="b">
        <v>0</v>
      </c>
    </row>
    <row r="69" spans="1:13" s="268" customFormat="1" ht="5" customHeight="1" x14ac:dyDescent="0.35">
      <c r="A69" s="295"/>
      <c r="B69" s="609"/>
      <c r="C69" s="609"/>
      <c r="D69" s="609"/>
      <c r="E69" s="609"/>
      <c r="F69" s="609"/>
      <c r="G69" s="609"/>
      <c r="H69" s="609"/>
      <c r="I69" s="609"/>
      <c r="J69" s="298"/>
      <c r="K69" s="296"/>
      <c r="M69" s="527"/>
    </row>
    <row r="70" spans="1:13" s="268" customFormat="1" ht="15" customHeight="1" x14ac:dyDescent="0.35">
      <c r="A70" s="295"/>
      <c r="B70" s="310" t="str">
        <f>IF(B1=1,"Material properties / certificates (e.g. EN 10204 3.1)","Materialeigenschaften / Zertifikate (z.B. EN 10204 3.1)")</f>
        <v>Material properties / certificates (e.g. EN 10204 3.1)</v>
      </c>
      <c r="C70" s="625"/>
      <c r="D70" s="621"/>
      <c r="E70" s="621"/>
      <c r="F70" s="621"/>
      <c r="G70" s="621"/>
      <c r="H70" s="621"/>
      <c r="I70" s="621"/>
      <c r="J70" s="622"/>
      <c r="K70" s="296"/>
      <c r="M70" s="527"/>
    </row>
    <row r="71" spans="1:13" s="268" customFormat="1" ht="5" customHeight="1" x14ac:dyDescent="0.35">
      <c r="A71" s="295"/>
      <c r="B71" s="299"/>
      <c r="C71" s="544"/>
      <c r="D71" s="544"/>
      <c r="E71" s="544"/>
      <c r="F71" s="544"/>
      <c r="G71" s="544"/>
      <c r="H71" s="544"/>
      <c r="I71" s="544"/>
      <c r="J71" s="298"/>
      <c r="K71" s="296"/>
      <c r="M71" s="527"/>
    </row>
    <row r="72" spans="1:13" s="268" customFormat="1" ht="30" customHeight="1" x14ac:dyDescent="0.35">
      <c r="A72" s="295"/>
      <c r="B72" s="313" t="str">
        <f>IF(B1=1,"Other special Requirements","Weitere spezielle Anforderungen")</f>
        <v>Other special Requirements</v>
      </c>
      <c r="C72" s="305"/>
      <c r="D72" s="640"/>
      <c r="E72" s="641"/>
      <c r="F72" s="641"/>
      <c r="G72" s="641"/>
      <c r="H72" s="641"/>
      <c r="I72" s="641"/>
      <c r="J72" s="642"/>
      <c r="K72" s="296"/>
      <c r="M72" s="527" t="b">
        <v>0</v>
      </c>
    </row>
    <row r="73" spans="1:13" s="268" customFormat="1" ht="30" customHeight="1" x14ac:dyDescent="0.35">
      <c r="A73" s="295"/>
      <c r="B73" s="305"/>
      <c r="C73" s="305"/>
      <c r="D73" s="643"/>
      <c r="E73" s="644"/>
      <c r="F73" s="644"/>
      <c r="G73" s="644"/>
      <c r="H73" s="644"/>
      <c r="I73" s="644"/>
      <c r="J73" s="645"/>
      <c r="K73" s="296"/>
      <c r="M73" s="527"/>
    </row>
    <row r="74" spans="1:13" s="268" customFormat="1" ht="30" customHeight="1" x14ac:dyDescent="0.35">
      <c r="A74" s="295"/>
      <c r="B74" s="305"/>
      <c r="C74" s="305"/>
      <c r="D74" s="646"/>
      <c r="E74" s="647"/>
      <c r="F74" s="647"/>
      <c r="G74" s="647"/>
      <c r="H74" s="647"/>
      <c r="I74" s="647"/>
      <c r="J74" s="648"/>
      <c r="K74" s="296"/>
      <c r="M74" s="527"/>
    </row>
    <row r="75" spans="1:13" s="268" customFormat="1" ht="5" customHeight="1" x14ac:dyDescent="0.35">
      <c r="A75" s="295"/>
      <c r="B75" s="299"/>
      <c r="C75" s="544"/>
      <c r="D75" s="544"/>
      <c r="E75" s="544"/>
      <c r="F75" s="544"/>
      <c r="G75" s="544"/>
      <c r="H75" s="544"/>
      <c r="I75" s="544"/>
      <c r="J75" s="298"/>
      <c r="K75" s="296"/>
      <c r="M75" s="527"/>
    </row>
    <row r="76" spans="1:13" s="268" customFormat="1" ht="30" customHeight="1" x14ac:dyDescent="0.35">
      <c r="A76" s="295"/>
      <c r="B76" s="312" t="str">
        <f>IF(B1=1,"Remarks from R&amp;D","Bemerkungen von R&amp;D")</f>
        <v>Remarks from R&amp;D</v>
      </c>
      <c r="C76" s="626"/>
      <c r="D76" s="627"/>
      <c r="E76" s="627"/>
      <c r="F76" s="627"/>
      <c r="G76" s="627"/>
      <c r="H76" s="627"/>
      <c r="I76" s="627"/>
      <c r="J76" s="628"/>
      <c r="K76" s="296"/>
      <c r="M76" s="527"/>
    </row>
    <row r="77" spans="1:13" s="268" customFormat="1" ht="30" customHeight="1" x14ac:dyDescent="0.35">
      <c r="A77" s="295"/>
      <c r="B77" s="310"/>
      <c r="C77" s="629"/>
      <c r="D77" s="630"/>
      <c r="E77" s="630"/>
      <c r="F77" s="630"/>
      <c r="G77" s="630"/>
      <c r="H77" s="630"/>
      <c r="I77" s="630"/>
      <c r="J77" s="631"/>
      <c r="K77" s="296"/>
      <c r="M77" s="527"/>
    </row>
    <row r="78" spans="1:13" s="268" customFormat="1" ht="30" customHeight="1" x14ac:dyDescent="0.35">
      <c r="A78" s="295"/>
      <c r="B78" s="310"/>
      <c r="C78" s="632"/>
      <c r="D78" s="633"/>
      <c r="E78" s="633"/>
      <c r="F78" s="633"/>
      <c r="G78" s="633"/>
      <c r="H78" s="633"/>
      <c r="I78" s="633"/>
      <c r="J78" s="634"/>
      <c r="K78" s="296"/>
      <c r="M78" s="527"/>
    </row>
    <row r="79" spans="1:13" s="268" customFormat="1" ht="12" customHeight="1" thickBot="1" x14ac:dyDescent="0.4">
      <c r="A79" s="295"/>
      <c r="B79" s="304"/>
      <c r="C79" s="560"/>
      <c r="D79" s="560"/>
      <c r="E79" s="560"/>
      <c r="F79" s="560"/>
      <c r="G79" s="560"/>
      <c r="H79" s="560"/>
      <c r="I79" s="560"/>
      <c r="J79" s="543"/>
      <c r="K79" s="296"/>
      <c r="M79" s="527"/>
    </row>
    <row r="80" spans="1:13" s="268" customFormat="1" ht="12" customHeight="1" x14ac:dyDescent="0.35">
      <c r="A80" s="314"/>
      <c r="B80" s="315"/>
      <c r="C80" s="315"/>
      <c r="D80" s="315"/>
      <c r="E80" s="315"/>
      <c r="F80" s="315"/>
      <c r="G80" s="315"/>
      <c r="H80" s="315"/>
      <c r="I80" s="315"/>
      <c r="J80" s="316"/>
      <c r="K80" s="317"/>
      <c r="M80" s="527"/>
    </row>
    <row r="81" spans="1:15" s="268" customFormat="1" ht="15" customHeight="1" x14ac:dyDescent="0.35">
      <c r="A81" s="318"/>
      <c r="B81" s="281" t="str">
        <f>IF(B1=1,"To be filled by SQE","Auszufüllen durch SQE")</f>
        <v>To be filled by SQE</v>
      </c>
      <c r="C81" s="561"/>
      <c r="D81" s="561"/>
      <c r="E81" s="561"/>
      <c r="F81" s="561"/>
      <c r="G81" s="561"/>
      <c r="H81" s="561"/>
      <c r="I81" s="561"/>
      <c r="J81" s="562"/>
      <c r="K81" s="324"/>
      <c r="M81" s="527"/>
    </row>
    <row r="82" spans="1:15" s="268" customFormat="1" ht="5" customHeight="1" x14ac:dyDescent="0.35">
      <c r="A82" s="318"/>
      <c r="B82" s="320"/>
      <c r="C82" s="320"/>
      <c r="D82" s="320"/>
      <c r="E82" s="320"/>
      <c r="F82" s="320"/>
      <c r="G82" s="320"/>
      <c r="H82" s="320"/>
      <c r="I82" s="320"/>
      <c r="J82" s="321"/>
      <c r="K82" s="324"/>
      <c r="M82" s="527"/>
    </row>
    <row r="83" spans="1:15" s="268" customFormat="1" ht="15" customHeight="1" x14ac:dyDescent="0.35">
      <c r="A83" s="318"/>
      <c r="B83" s="328" t="str">
        <f>IF(B1=1,"PPAP Submission Level (SQE perspective)","PPAP Bemusterungsstufe (SQE Sicht)")</f>
        <v>PPAP Submission Level (SQE perspective)</v>
      </c>
      <c r="C83" s="620">
        <v>3</v>
      </c>
      <c r="D83" s="621"/>
      <c r="E83" s="621"/>
      <c r="F83" s="621"/>
      <c r="G83" s="621"/>
      <c r="H83" s="621"/>
      <c r="I83" s="621"/>
      <c r="J83" s="622"/>
      <c r="K83" s="324"/>
      <c r="M83" s="527"/>
    </row>
    <row r="84" spans="1:15" s="268" customFormat="1" ht="5" customHeight="1" x14ac:dyDescent="0.35">
      <c r="A84" s="318"/>
      <c r="B84" s="322"/>
      <c r="C84" s="322"/>
      <c r="D84" s="322"/>
      <c r="E84" s="322"/>
      <c r="F84" s="322"/>
      <c r="G84" s="322"/>
      <c r="H84" s="322"/>
      <c r="I84" s="322"/>
      <c r="J84" s="325"/>
      <c r="K84" s="324"/>
      <c r="M84" s="527"/>
    </row>
    <row r="85" spans="1:15" s="268" customFormat="1" ht="15" customHeight="1" x14ac:dyDescent="0.35">
      <c r="A85" s="318"/>
      <c r="B85" s="329" t="str">
        <f>IF(B1=1,"Receipient of samples with address","Empfänger der Muster mit Adresse")</f>
        <v>Receipient of samples with address</v>
      </c>
      <c r="C85" s="626" t="s">
        <v>286</v>
      </c>
      <c r="D85" s="627"/>
      <c r="E85" s="627"/>
      <c r="F85" s="627"/>
      <c r="G85" s="627"/>
      <c r="H85" s="627"/>
      <c r="I85" s="627"/>
      <c r="J85" s="628"/>
      <c r="K85" s="324"/>
      <c r="M85" s="527"/>
    </row>
    <row r="86" spans="1:15" s="268" customFormat="1" ht="15" customHeight="1" x14ac:dyDescent="0.35">
      <c r="A86" s="318"/>
      <c r="B86" s="329"/>
      <c r="C86" s="639"/>
      <c r="D86" s="630"/>
      <c r="E86" s="630"/>
      <c r="F86" s="630"/>
      <c r="G86" s="630"/>
      <c r="H86" s="630"/>
      <c r="I86" s="630"/>
      <c r="J86" s="631"/>
      <c r="K86" s="324"/>
      <c r="M86" s="527"/>
    </row>
    <row r="87" spans="1:15" s="268" customFormat="1" ht="15" customHeight="1" x14ac:dyDescent="0.35">
      <c r="A87" s="318"/>
      <c r="B87" s="328"/>
      <c r="C87" s="629"/>
      <c r="D87" s="630"/>
      <c r="E87" s="630"/>
      <c r="F87" s="630"/>
      <c r="G87" s="630"/>
      <c r="H87" s="630"/>
      <c r="I87" s="630"/>
      <c r="J87" s="631"/>
      <c r="K87" s="324"/>
      <c r="M87" s="527"/>
    </row>
    <row r="88" spans="1:15" s="268" customFormat="1" ht="15" customHeight="1" x14ac:dyDescent="0.35">
      <c r="A88" s="318"/>
      <c r="B88" s="328"/>
      <c r="C88" s="632"/>
      <c r="D88" s="633"/>
      <c r="E88" s="633"/>
      <c r="F88" s="633"/>
      <c r="G88" s="633"/>
      <c r="H88" s="633"/>
      <c r="I88" s="633"/>
      <c r="J88" s="634"/>
      <c r="K88" s="324"/>
      <c r="M88" s="527"/>
    </row>
    <row r="89" spans="1:15" s="268" customFormat="1" ht="5" customHeight="1" x14ac:dyDescent="0.35">
      <c r="A89" s="318"/>
      <c r="B89" s="322"/>
      <c r="C89" s="322"/>
      <c r="D89" s="322"/>
      <c r="E89" s="322"/>
      <c r="F89" s="322"/>
      <c r="G89" s="322"/>
      <c r="H89" s="322"/>
      <c r="I89" s="322"/>
      <c r="J89" s="325"/>
      <c r="K89" s="324"/>
      <c r="M89" s="527"/>
    </row>
    <row r="90" spans="1:15" s="268" customFormat="1" ht="30" customHeight="1" x14ac:dyDescent="0.35">
      <c r="A90" s="318"/>
      <c r="B90" s="331" t="str">
        <f>IF(B1=1,"Remarks from SQE","Bemerkungen von SQE")</f>
        <v>Remarks from SQE</v>
      </c>
      <c r="C90" s="626"/>
      <c r="D90" s="627"/>
      <c r="E90" s="627"/>
      <c r="F90" s="627"/>
      <c r="G90" s="627"/>
      <c r="H90" s="627"/>
      <c r="I90" s="627"/>
      <c r="J90" s="628"/>
      <c r="K90" s="324"/>
      <c r="M90" s="527"/>
      <c r="O90" s="269"/>
    </row>
    <row r="91" spans="1:15" s="268" customFormat="1" ht="30" customHeight="1" x14ac:dyDescent="0.35">
      <c r="A91" s="318"/>
      <c r="B91" s="330"/>
      <c r="C91" s="629"/>
      <c r="D91" s="630"/>
      <c r="E91" s="630"/>
      <c r="F91" s="630"/>
      <c r="G91" s="630"/>
      <c r="H91" s="630"/>
      <c r="I91" s="630"/>
      <c r="J91" s="631"/>
      <c r="K91" s="324"/>
      <c r="M91" s="527"/>
      <c r="O91" s="269"/>
    </row>
    <row r="92" spans="1:15" s="268" customFormat="1" ht="30" customHeight="1" x14ac:dyDescent="0.35">
      <c r="A92" s="318"/>
      <c r="B92" s="330"/>
      <c r="C92" s="632"/>
      <c r="D92" s="633"/>
      <c r="E92" s="633"/>
      <c r="F92" s="633"/>
      <c r="G92" s="633"/>
      <c r="H92" s="633"/>
      <c r="I92" s="633"/>
      <c r="J92" s="634"/>
      <c r="K92" s="324"/>
      <c r="M92" s="527"/>
      <c r="O92" s="269"/>
    </row>
    <row r="93" spans="1:15" ht="13" thickBot="1" x14ac:dyDescent="0.3">
      <c r="A93" s="319"/>
      <c r="B93" s="323"/>
      <c r="C93" s="323"/>
      <c r="D93" s="323"/>
      <c r="E93" s="323"/>
      <c r="F93" s="323"/>
      <c r="G93" s="323"/>
      <c r="H93" s="323"/>
      <c r="I93" s="323"/>
      <c r="J93" s="326"/>
      <c r="K93" s="327"/>
      <c r="O93" s="269"/>
    </row>
  </sheetData>
  <sheetProtection pivotTables="0"/>
  <mergeCells count="35">
    <mergeCell ref="D68:J68"/>
    <mergeCell ref="D64:J64"/>
    <mergeCell ref="D66:J66"/>
    <mergeCell ref="C12:D12"/>
    <mergeCell ref="C48:D48"/>
    <mergeCell ref="E48:J48"/>
    <mergeCell ref="C50:J50"/>
    <mergeCell ref="D29:J29"/>
    <mergeCell ref="B10:J10"/>
    <mergeCell ref="C17:D17"/>
    <mergeCell ref="C21:J21"/>
    <mergeCell ref="C52:J52"/>
    <mergeCell ref="C38:J38"/>
    <mergeCell ref="C36:J36"/>
    <mergeCell ref="C90:J92"/>
    <mergeCell ref="C70:J70"/>
    <mergeCell ref="C76:J78"/>
    <mergeCell ref="C85:J88"/>
    <mergeCell ref="D72:J74"/>
    <mergeCell ref="B8:J8"/>
    <mergeCell ref="C83:J83"/>
    <mergeCell ref="C33:J33"/>
    <mergeCell ref="C40:J40"/>
    <mergeCell ref="C42:J44"/>
    <mergeCell ref="C46:D46"/>
    <mergeCell ref="E46:J46"/>
    <mergeCell ref="C19:D19"/>
    <mergeCell ref="C23:J23"/>
    <mergeCell ref="C25:J25"/>
    <mergeCell ref="C31:J31"/>
    <mergeCell ref="C14:D14"/>
    <mergeCell ref="C15:D15"/>
    <mergeCell ref="D56:J56"/>
    <mergeCell ref="D60:J60"/>
    <mergeCell ref="D62:J62"/>
  </mergeCells>
  <conditionalFormatting sqref="C15:D15">
    <cfRule type="cellIs" dxfId="33" priority="16" operator="equal">
      <formula>"See Sheet: PPAP Variants"</formula>
    </cfRule>
  </conditionalFormatting>
  <conditionalFormatting sqref="C21">
    <cfRule type="cellIs" dxfId="32" priority="15" operator="equal">
      <formula>"See Sheet: PPAP Variants"</formula>
    </cfRule>
  </conditionalFormatting>
  <conditionalFormatting sqref="F15:G15">
    <cfRule type="cellIs" dxfId="31" priority="13" operator="equal">
      <formula>"See Sheet: PPAP Variants"</formula>
    </cfRule>
  </conditionalFormatting>
  <conditionalFormatting sqref="C46:D46">
    <cfRule type="cellIs" dxfId="30" priority="10" operator="equal">
      <formula>"See Sheet: PPAP Variants"</formula>
    </cfRule>
  </conditionalFormatting>
  <conditionalFormatting sqref="C48:D48">
    <cfRule type="cellIs" dxfId="29" priority="9" operator="equal">
      <formula>"See Sheet: PPAP Variants"</formula>
    </cfRule>
  </conditionalFormatting>
  <conditionalFormatting sqref="C17:D17">
    <cfRule type="cellIs" dxfId="28" priority="6" operator="equal">
      <formula>"See Sheet: PPAP Variants"</formula>
    </cfRule>
  </conditionalFormatting>
  <conditionalFormatting sqref="F17">
    <cfRule type="cellIs" dxfId="27" priority="5" operator="equal">
      <formula>"See Sheet: PPAP Variants"</formula>
    </cfRule>
  </conditionalFormatting>
  <conditionalFormatting sqref="G17">
    <cfRule type="cellIs" dxfId="26" priority="4" operator="equal">
      <formula>"See Sheet: PPAP Variants"</formula>
    </cfRule>
  </conditionalFormatting>
  <conditionalFormatting sqref="C19:D19">
    <cfRule type="cellIs" dxfId="25" priority="3" operator="equal">
      <formula>"See Sheet: PPAP Variants"</formula>
    </cfRule>
  </conditionalFormatting>
  <conditionalFormatting sqref="F19">
    <cfRule type="cellIs" dxfId="24" priority="2" operator="equal">
      <formula>"See Sheet: PPAP Variants"</formula>
    </cfRule>
  </conditionalFormatting>
  <conditionalFormatting sqref="G19">
    <cfRule type="cellIs" dxfId="23" priority="1" operator="equal">
      <formula>"See Sheet: PPAP Variants"</formula>
    </cfRule>
  </conditionalFormatting>
  <pageMargins left="0.70866141732283472" right="0.70866141732283472" top="0.78740157480314965" bottom="0.78740157480314965" header="0.31496062992125984" footer="0.31496062992125984"/>
  <pageSetup paperSize="9" scale="58" orientation="portrait" r:id="rId1"/>
  <headerFooter>
    <oddFooter xml:space="preserve">&amp;LIntern </oddFooter>
    <evenFooter xml:space="preserve">&amp;LIntern </evenFooter>
    <firstFooter xml:space="preserve">&amp;LIntern </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Group Box 1">
              <controlPr locked="0" defaultSize="0" autoFill="0" autoPict="0">
                <anchor moveWithCells="1">
                  <from>
                    <xdr:col>1</xdr:col>
                    <xdr:colOff>279400</xdr:colOff>
                    <xdr:row>1</xdr:row>
                    <xdr:rowOff>88900</xdr:rowOff>
                  </from>
                  <to>
                    <xdr:col>1</xdr:col>
                    <xdr:colOff>1238250</xdr:colOff>
                    <xdr:row>5</xdr:row>
                    <xdr:rowOff>107950</xdr:rowOff>
                  </to>
                </anchor>
              </controlPr>
            </control>
          </mc:Choice>
        </mc:AlternateContent>
        <mc:AlternateContent xmlns:mc="http://schemas.openxmlformats.org/markup-compatibility/2006">
          <mc:Choice Requires="x14">
            <control shapeId="26626" r:id="rId5" name="Option Button 2">
              <controlPr locked="0" defaultSize="0" autoFill="0" autoLine="0" autoPict="0" altText="English">
                <anchor moveWithCells="1">
                  <from>
                    <xdr:col>1</xdr:col>
                    <xdr:colOff>355600</xdr:colOff>
                    <xdr:row>2</xdr:row>
                    <xdr:rowOff>57150</xdr:rowOff>
                  </from>
                  <to>
                    <xdr:col>1</xdr:col>
                    <xdr:colOff>1206500</xdr:colOff>
                    <xdr:row>3</xdr:row>
                    <xdr:rowOff>88900</xdr:rowOff>
                  </to>
                </anchor>
              </controlPr>
            </control>
          </mc:Choice>
        </mc:AlternateContent>
        <mc:AlternateContent xmlns:mc="http://schemas.openxmlformats.org/markup-compatibility/2006">
          <mc:Choice Requires="x14">
            <control shapeId="26627" r:id="rId6" name="Option Button 3">
              <controlPr locked="0" defaultSize="0" autoFill="0" autoLine="0" autoPict="0">
                <anchor moveWithCells="1">
                  <from>
                    <xdr:col>1</xdr:col>
                    <xdr:colOff>342900</xdr:colOff>
                    <xdr:row>3</xdr:row>
                    <xdr:rowOff>82550</xdr:rowOff>
                  </from>
                  <to>
                    <xdr:col>1</xdr:col>
                    <xdr:colOff>1104900</xdr:colOff>
                    <xdr:row>4</xdr:row>
                    <xdr:rowOff>114300</xdr:rowOff>
                  </to>
                </anchor>
              </controlPr>
            </control>
          </mc:Choice>
        </mc:AlternateContent>
        <mc:AlternateContent xmlns:mc="http://schemas.openxmlformats.org/markup-compatibility/2006">
          <mc:Choice Requires="x14">
            <control shapeId="26628" r:id="rId7" name="Check Box 4">
              <controlPr locked="0" defaultSize="0" autoFill="0" autoLine="0" autoPict="0">
                <anchor moveWithCells="1" sizeWithCells="1">
                  <from>
                    <xdr:col>1</xdr:col>
                    <xdr:colOff>3079750</xdr:colOff>
                    <xdr:row>57</xdr:row>
                    <xdr:rowOff>76200</xdr:rowOff>
                  </from>
                  <to>
                    <xdr:col>2</xdr:col>
                    <xdr:colOff>171450</xdr:colOff>
                    <xdr:row>57</xdr:row>
                    <xdr:rowOff>279400</xdr:rowOff>
                  </to>
                </anchor>
              </controlPr>
            </control>
          </mc:Choice>
        </mc:AlternateContent>
        <mc:AlternateContent xmlns:mc="http://schemas.openxmlformats.org/markup-compatibility/2006">
          <mc:Choice Requires="x14">
            <control shapeId="26629" r:id="rId8" name="Check Box 5">
              <controlPr locked="0" defaultSize="0" autoFill="0" autoLine="0" autoPict="0">
                <anchor moveWithCells="1" sizeWithCells="1">
                  <from>
                    <xdr:col>1</xdr:col>
                    <xdr:colOff>3079750</xdr:colOff>
                    <xdr:row>59</xdr:row>
                    <xdr:rowOff>12700</xdr:rowOff>
                  </from>
                  <to>
                    <xdr:col>2</xdr:col>
                    <xdr:colOff>127000</xdr:colOff>
                    <xdr:row>59</xdr:row>
                    <xdr:rowOff>146050</xdr:rowOff>
                  </to>
                </anchor>
              </controlPr>
            </control>
          </mc:Choice>
        </mc:AlternateContent>
        <mc:AlternateContent xmlns:mc="http://schemas.openxmlformats.org/markup-compatibility/2006">
          <mc:Choice Requires="x14">
            <control shapeId="26630" r:id="rId9" name="Check Box 6">
              <controlPr locked="0" defaultSize="0" autoFill="0" autoLine="0" autoPict="0">
                <anchor moveWithCells="1" sizeWithCells="1">
                  <from>
                    <xdr:col>1</xdr:col>
                    <xdr:colOff>3079750</xdr:colOff>
                    <xdr:row>61</xdr:row>
                    <xdr:rowOff>12700</xdr:rowOff>
                  </from>
                  <to>
                    <xdr:col>2</xdr:col>
                    <xdr:colOff>165100</xdr:colOff>
                    <xdr:row>61</xdr:row>
                    <xdr:rowOff>171450</xdr:rowOff>
                  </to>
                </anchor>
              </controlPr>
            </control>
          </mc:Choice>
        </mc:AlternateContent>
        <mc:AlternateContent xmlns:mc="http://schemas.openxmlformats.org/markup-compatibility/2006">
          <mc:Choice Requires="x14">
            <control shapeId="26631" r:id="rId10" name="Check Box 7">
              <controlPr locked="0" defaultSize="0" autoFill="0" autoLine="0" autoPict="0">
                <anchor moveWithCells="1" sizeWithCells="1">
                  <from>
                    <xdr:col>1</xdr:col>
                    <xdr:colOff>3079750</xdr:colOff>
                    <xdr:row>63</xdr:row>
                    <xdr:rowOff>0</xdr:rowOff>
                  </from>
                  <to>
                    <xdr:col>2</xdr:col>
                    <xdr:colOff>152400</xdr:colOff>
                    <xdr:row>63</xdr:row>
                    <xdr:rowOff>184150</xdr:rowOff>
                  </to>
                </anchor>
              </controlPr>
            </control>
          </mc:Choice>
        </mc:AlternateContent>
        <mc:AlternateContent xmlns:mc="http://schemas.openxmlformats.org/markup-compatibility/2006">
          <mc:Choice Requires="x14">
            <control shapeId="26632" r:id="rId11" name="Check Box 8">
              <controlPr locked="0" defaultSize="0" autoFill="0" autoLine="0" autoPict="0">
                <anchor moveWithCells="1" sizeWithCells="1">
                  <from>
                    <xdr:col>1</xdr:col>
                    <xdr:colOff>3079750</xdr:colOff>
                    <xdr:row>65</xdr:row>
                    <xdr:rowOff>12700</xdr:rowOff>
                  </from>
                  <to>
                    <xdr:col>2</xdr:col>
                    <xdr:colOff>146050</xdr:colOff>
                    <xdr:row>65</xdr:row>
                    <xdr:rowOff>184150</xdr:rowOff>
                  </to>
                </anchor>
              </controlPr>
            </control>
          </mc:Choice>
        </mc:AlternateContent>
        <mc:AlternateContent xmlns:mc="http://schemas.openxmlformats.org/markup-compatibility/2006">
          <mc:Choice Requires="x14">
            <control shapeId="26633" r:id="rId12" name="Check Box 9">
              <controlPr locked="0" defaultSize="0" autoFill="0" autoLine="0" autoPict="0">
                <anchor moveWithCells="1" sizeWithCells="1">
                  <from>
                    <xdr:col>1</xdr:col>
                    <xdr:colOff>3079750</xdr:colOff>
                    <xdr:row>27</xdr:row>
                    <xdr:rowOff>0</xdr:rowOff>
                  </from>
                  <to>
                    <xdr:col>2</xdr:col>
                    <xdr:colOff>146050</xdr:colOff>
                    <xdr:row>29</xdr:row>
                    <xdr:rowOff>19050</xdr:rowOff>
                  </to>
                </anchor>
              </controlPr>
            </control>
          </mc:Choice>
        </mc:AlternateContent>
        <mc:AlternateContent xmlns:mc="http://schemas.openxmlformats.org/markup-compatibility/2006">
          <mc:Choice Requires="x14">
            <control shapeId="26634" r:id="rId13" name="Check Box 10">
              <controlPr locked="0" defaultSize="0" autoFill="0" autoLine="0" autoPict="0">
                <anchor moveWithCells="1" sizeWithCells="1">
                  <from>
                    <xdr:col>1</xdr:col>
                    <xdr:colOff>3079750</xdr:colOff>
                    <xdr:row>25</xdr:row>
                    <xdr:rowOff>50800</xdr:rowOff>
                  </from>
                  <to>
                    <xdr:col>2</xdr:col>
                    <xdr:colOff>171450</xdr:colOff>
                    <xdr:row>27</xdr:row>
                    <xdr:rowOff>12700</xdr:rowOff>
                  </to>
                </anchor>
              </controlPr>
            </control>
          </mc:Choice>
        </mc:AlternateContent>
        <mc:AlternateContent xmlns:mc="http://schemas.openxmlformats.org/markup-compatibility/2006">
          <mc:Choice Requires="x14">
            <control shapeId="26638" r:id="rId14" name="Check Box 14">
              <controlPr locked="0" defaultSize="0" autoFill="0" autoLine="0" autoPict="0">
                <anchor moveWithCells="1" sizeWithCells="1">
                  <from>
                    <xdr:col>1</xdr:col>
                    <xdr:colOff>3079750</xdr:colOff>
                    <xdr:row>55</xdr:row>
                    <xdr:rowOff>12700</xdr:rowOff>
                  </from>
                  <to>
                    <xdr:col>2</xdr:col>
                    <xdr:colOff>152400</xdr:colOff>
                    <xdr:row>55</xdr:row>
                    <xdr:rowOff>146050</xdr:rowOff>
                  </to>
                </anchor>
              </controlPr>
            </control>
          </mc:Choice>
        </mc:AlternateContent>
        <mc:AlternateContent xmlns:mc="http://schemas.openxmlformats.org/markup-compatibility/2006">
          <mc:Choice Requires="x14">
            <control shapeId="26639" r:id="rId15" name="Check Box 15">
              <controlPr locked="0" defaultSize="0" autoFill="0" autoLine="0" autoPict="0">
                <anchor moveWithCells="1" sizeWithCells="1">
                  <from>
                    <xdr:col>1</xdr:col>
                    <xdr:colOff>3079750</xdr:colOff>
                    <xdr:row>71</xdr:row>
                    <xdr:rowOff>12700</xdr:rowOff>
                  </from>
                  <to>
                    <xdr:col>2</xdr:col>
                    <xdr:colOff>146050</xdr:colOff>
                    <xdr:row>71</xdr:row>
                    <xdr:rowOff>184150</xdr:rowOff>
                  </to>
                </anchor>
              </controlPr>
            </control>
          </mc:Choice>
        </mc:AlternateContent>
        <mc:AlternateContent xmlns:mc="http://schemas.openxmlformats.org/markup-compatibility/2006">
          <mc:Choice Requires="x14">
            <control shapeId="26640" r:id="rId16" name="Check Box 16">
              <controlPr locked="0" defaultSize="0" autoFill="0" autoLine="0" autoPict="0">
                <anchor moveWithCells="1" sizeWithCells="1">
                  <from>
                    <xdr:col>1</xdr:col>
                    <xdr:colOff>3079750</xdr:colOff>
                    <xdr:row>67</xdr:row>
                    <xdr:rowOff>12700</xdr:rowOff>
                  </from>
                  <to>
                    <xdr:col>2</xdr:col>
                    <xdr:colOff>146050</xdr:colOff>
                    <xdr:row>67</xdr:row>
                    <xdr:rowOff>184150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8A237DCB-79F5-47FA-A454-4C27DF094252}">
          <x14:formula1>
            <xm:f>'DropDowns (2)'!$C$5:$C$10</xm:f>
          </x14:formula1>
          <xm:sqref>C83 C52 J53:J54</xm:sqref>
        </x14:dataValidation>
        <x14:dataValidation type="list" allowBlank="1" showErrorMessage="1" promptTitle="test" prompt="test" xr:uid="{1FE9D6D4-2D40-4C18-B882-9FAD88CBA37F}">
          <x14:formula1>
            <xm:f>'DropDowns (2)'!$B$5:$B$13</xm:f>
          </x14:formula1>
          <xm:sqref>C40</xm:sqref>
        </x14:dataValidation>
        <x14:dataValidation type="list" allowBlank="1" showInputMessage="1" showErrorMessage="1" xr:uid="{3972CBCE-4071-4EA4-8919-269F79E0EE0F}">
          <x14:formula1>
            <xm:f>'DropDowns (2)'!$E$5:$E$7</xm:f>
          </x14:formula1>
          <xm:sqref>C12:D12</xm:sqref>
        </x14:dataValidation>
        <x14:dataValidation type="list" allowBlank="1" showErrorMessage="1" promptTitle="test" prompt="test" xr:uid="{E107ED65-94DA-4813-9DA7-9B92F035B14A}">
          <x14:formula1>
            <xm:f>'DropDowns (2)'!$D$5:$D$39</xm:f>
          </x14:formula1>
          <xm:sqref>C38:J38</xm:sqref>
        </x14:dataValidation>
        <x14:dataValidation type="list" allowBlank="1" showErrorMessage="1" promptTitle="test" prompt="test" xr:uid="{029ABED9-D437-4147-B3BC-9A400E1AFDFB}">
          <x14:formula1>
            <xm:f>'DropDowns (2)'!$F$5:$F$8</xm:f>
          </x14:formula1>
          <xm:sqref>C36:J36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2D154-68CA-4298-8627-F6D5613F132D}">
  <sheetPr codeName="Tabelle12">
    <tabColor rgb="FFFFFF00"/>
  </sheetPr>
  <dimension ref="A1:J180"/>
  <sheetViews>
    <sheetView view="pageLayout" zoomScaleNormal="100" workbookViewId="0">
      <selection activeCell="A7" sqref="A7"/>
    </sheetView>
  </sheetViews>
  <sheetFormatPr baseColWidth="10" defaultColWidth="11.453125" defaultRowHeight="14.5" x14ac:dyDescent="0.35"/>
  <cols>
    <col min="1" max="1" width="10.453125" customWidth="1"/>
    <col min="2" max="2" width="10.26953125" customWidth="1"/>
    <col min="3" max="3" width="28.6328125" customWidth="1"/>
    <col min="4" max="4" width="15.7265625" customWidth="1"/>
    <col min="5" max="5" width="10.453125" customWidth="1"/>
    <col min="6" max="6" width="24.6328125" customWidth="1"/>
    <col min="7" max="7" width="24.54296875" customWidth="1"/>
    <col min="8" max="8" width="12.453125" customWidth="1"/>
    <col min="9" max="9" width="15.453125" customWidth="1"/>
    <col min="10" max="10" width="27.453125" customWidth="1"/>
  </cols>
  <sheetData>
    <row r="1" spans="1:10" ht="21" x14ac:dyDescent="0.5">
      <c r="A1" s="352" t="s">
        <v>209</v>
      </c>
      <c r="I1" s="601"/>
      <c r="J1" s="602"/>
    </row>
    <row r="2" spans="1:10" x14ac:dyDescent="0.35">
      <c r="I2" s="603"/>
      <c r="J2" s="603"/>
    </row>
    <row r="3" spans="1:10" s="357" customFormat="1" ht="15.75" customHeight="1" thickBot="1" x14ac:dyDescent="0.35">
      <c r="A3" s="353"/>
      <c r="B3" s="354"/>
      <c r="C3" s="353"/>
      <c r="D3" s="353"/>
      <c r="E3" s="354"/>
      <c r="F3" s="353"/>
      <c r="G3" s="353"/>
      <c r="H3" s="355"/>
      <c r="I3" s="356"/>
      <c r="J3" s="355"/>
    </row>
    <row r="4" spans="1:10" x14ac:dyDescent="0.35">
      <c r="A4" s="657" t="s">
        <v>210</v>
      </c>
      <c r="B4" s="658"/>
      <c r="C4" s="659"/>
      <c r="D4" s="660" t="s">
        <v>211</v>
      </c>
      <c r="E4" s="661"/>
      <c r="F4" s="662"/>
      <c r="G4" s="542" t="s">
        <v>237</v>
      </c>
      <c r="H4" s="663" t="s">
        <v>212</v>
      </c>
      <c r="I4" s="664"/>
      <c r="J4" s="358"/>
    </row>
    <row r="5" spans="1:10" ht="36.5" thickBot="1" x14ac:dyDescent="0.4">
      <c r="A5" s="359" t="s">
        <v>213</v>
      </c>
      <c r="B5" s="360" t="s">
        <v>214</v>
      </c>
      <c r="C5" s="361" t="s">
        <v>215</v>
      </c>
      <c r="D5" s="362" t="s">
        <v>234</v>
      </c>
      <c r="E5" s="363" t="s">
        <v>235</v>
      </c>
      <c r="F5" s="364" t="s">
        <v>236</v>
      </c>
      <c r="G5" s="538" t="s">
        <v>281</v>
      </c>
      <c r="H5" s="365" t="s">
        <v>216</v>
      </c>
      <c r="I5" s="366" t="s">
        <v>217</v>
      </c>
      <c r="J5" s="367"/>
    </row>
    <row r="6" spans="1:10" ht="3" customHeight="1" thickBot="1" x14ac:dyDescent="0.4">
      <c r="A6" s="368"/>
      <c r="B6" s="357"/>
      <c r="C6" s="357"/>
      <c r="D6" s="357"/>
      <c r="E6" s="369"/>
      <c r="F6" s="370"/>
      <c r="G6" s="370"/>
      <c r="H6" s="371"/>
      <c r="I6" s="372"/>
      <c r="J6" s="370"/>
    </row>
    <row r="7" spans="1:10" ht="17.25" customHeight="1" thickBot="1" x14ac:dyDescent="0.4">
      <c r="A7" s="448"/>
      <c r="B7" s="449"/>
      <c r="C7" s="450"/>
      <c r="D7" s="451"/>
      <c r="E7" s="451"/>
      <c r="F7" s="451"/>
      <c r="G7" s="539"/>
      <c r="H7" s="452"/>
      <c r="I7" s="453"/>
      <c r="J7" s="373"/>
    </row>
    <row r="8" spans="1:10" ht="3" customHeight="1" thickBot="1" x14ac:dyDescent="0.4">
      <c r="A8" s="454"/>
      <c r="B8" s="455"/>
      <c r="C8" s="455"/>
      <c r="D8" s="455"/>
      <c r="E8" s="456"/>
      <c r="F8" s="457"/>
      <c r="G8" s="457"/>
      <c r="H8" s="458"/>
      <c r="I8" s="459"/>
      <c r="J8" s="374"/>
    </row>
    <row r="9" spans="1:10" ht="15" thickBot="1" x14ac:dyDescent="0.4">
      <c r="A9" s="448"/>
      <c r="B9" s="460"/>
      <c r="C9" s="461"/>
      <c r="D9" s="451"/>
      <c r="E9" s="451"/>
      <c r="F9" s="451"/>
      <c r="G9" s="539"/>
      <c r="H9" s="452"/>
      <c r="I9" s="453"/>
      <c r="J9" s="373"/>
    </row>
    <row r="10" spans="1:10" ht="3" customHeight="1" thickBot="1" x14ac:dyDescent="0.4">
      <c r="A10" s="454"/>
      <c r="B10" s="462"/>
      <c r="C10" s="455"/>
      <c r="D10" s="455"/>
      <c r="E10" s="456"/>
      <c r="F10" s="457"/>
      <c r="G10" s="457"/>
      <c r="H10" s="458"/>
      <c r="I10" s="459"/>
      <c r="J10" s="374"/>
    </row>
    <row r="11" spans="1:10" ht="15" thickBot="1" x14ac:dyDescent="0.4">
      <c r="A11" s="448"/>
      <c r="B11" s="449"/>
      <c r="C11" s="461"/>
      <c r="D11" s="451"/>
      <c r="E11" s="451"/>
      <c r="F11" s="451"/>
      <c r="G11" s="539"/>
      <c r="H11" s="452"/>
      <c r="I11" s="453"/>
      <c r="J11" s="375"/>
    </row>
    <row r="12" spans="1:10" ht="3" customHeight="1" thickBot="1" x14ac:dyDescent="0.4">
      <c r="A12" s="463"/>
      <c r="B12" s="464"/>
      <c r="C12" s="465"/>
      <c r="D12" s="465"/>
      <c r="E12" s="466"/>
      <c r="F12" s="467"/>
      <c r="G12" s="467"/>
      <c r="H12" s="468"/>
      <c r="I12" s="469"/>
      <c r="J12" s="374"/>
    </row>
    <row r="13" spans="1:10" ht="15" thickBot="1" x14ac:dyDescent="0.4">
      <c r="A13" s="470"/>
      <c r="B13" s="471"/>
      <c r="C13" s="472"/>
      <c r="D13" s="473"/>
      <c r="E13" s="474"/>
      <c r="F13" s="473"/>
      <c r="G13" s="540"/>
      <c r="H13" s="475"/>
      <c r="I13" s="476"/>
      <c r="J13" s="375"/>
    </row>
    <row r="14" spans="1:10" ht="3" customHeight="1" thickBot="1" x14ac:dyDescent="0.4">
      <c r="A14" s="477"/>
      <c r="B14" s="478"/>
      <c r="C14" s="478"/>
      <c r="D14" s="478"/>
      <c r="E14" s="478"/>
      <c r="F14" s="478"/>
      <c r="G14" s="478"/>
      <c r="H14" s="479"/>
      <c r="I14" s="480"/>
      <c r="J14" s="376"/>
    </row>
    <row r="15" spans="1:10" s="351" customFormat="1" ht="15" thickBot="1" x14ac:dyDescent="0.4">
      <c r="A15" s="481"/>
      <c r="B15" s="482"/>
      <c r="C15" s="483"/>
      <c r="D15" s="484"/>
      <c r="E15" s="485"/>
      <c r="F15" s="484"/>
      <c r="G15" s="541"/>
      <c r="H15" s="486"/>
      <c r="I15" s="487"/>
      <c r="J15" s="377"/>
    </row>
    <row r="16" spans="1:10" ht="3" customHeight="1" thickBot="1" x14ac:dyDescent="0.4">
      <c r="A16" s="477"/>
      <c r="B16" s="478"/>
      <c r="C16" s="478"/>
      <c r="D16" s="478"/>
      <c r="E16" s="478"/>
      <c r="F16" s="478"/>
      <c r="G16" s="478"/>
      <c r="H16" s="479"/>
      <c r="I16" s="480"/>
      <c r="J16" s="376"/>
    </row>
    <row r="17" spans="1:10" ht="15" thickBot="1" x14ac:dyDescent="0.4">
      <c r="A17" s="481"/>
      <c r="B17" s="482"/>
      <c r="C17" s="483"/>
      <c r="D17" s="484"/>
      <c r="E17" s="485"/>
      <c r="F17" s="484"/>
      <c r="G17" s="541"/>
      <c r="H17" s="486"/>
      <c r="I17" s="487"/>
      <c r="J17" s="377"/>
    </row>
    <row r="18" spans="1:10" ht="3" customHeight="1" thickBot="1" x14ac:dyDescent="0.4">
      <c r="A18" s="488"/>
      <c r="B18" s="489"/>
      <c r="C18" s="489"/>
      <c r="D18" s="489"/>
      <c r="E18" s="489"/>
      <c r="F18" s="489"/>
      <c r="G18" s="489"/>
      <c r="H18" s="490"/>
      <c r="I18" s="491"/>
    </row>
    <row r="19" spans="1:10" ht="15" thickBot="1" x14ac:dyDescent="0.4">
      <c r="A19" s="481"/>
      <c r="B19" s="482"/>
      <c r="C19" s="483"/>
      <c r="D19" s="484"/>
      <c r="E19" s="485"/>
      <c r="F19" s="484"/>
      <c r="G19" s="541"/>
      <c r="H19" s="486"/>
      <c r="I19" s="487"/>
      <c r="J19" s="377"/>
    </row>
    <row r="20" spans="1:10" ht="3" customHeight="1" thickBot="1" x14ac:dyDescent="0.4">
      <c r="A20" s="488"/>
      <c r="B20" s="489"/>
      <c r="C20" s="489"/>
      <c r="D20" s="489"/>
      <c r="E20" s="489"/>
      <c r="F20" s="489"/>
      <c r="G20" s="489"/>
      <c r="H20" s="490"/>
      <c r="I20" s="491"/>
    </row>
    <row r="21" spans="1:10" ht="15" thickBot="1" x14ac:dyDescent="0.4">
      <c r="A21" s="481"/>
      <c r="B21" s="482"/>
      <c r="C21" s="483"/>
      <c r="D21" s="484"/>
      <c r="E21" s="485"/>
      <c r="F21" s="484"/>
      <c r="G21" s="541"/>
      <c r="H21" s="486"/>
      <c r="I21" s="487"/>
      <c r="J21" s="377"/>
    </row>
    <row r="22" spans="1:10" ht="3" customHeight="1" thickBot="1" x14ac:dyDescent="0.4">
      <c r="A22" s="488"/>
      <c r="B22" s="489"/>
      <c r="C22" s="489"/>
      <c r="D22" s="489"/>
      <c r="E22" s="489"/>
      <c r="F22" s="489"/>
      <c r="G22" s="489"/>
      <c r="H22" s="490"/>
      <c r="I22" s="491"/>
    </row>
    <row r="23" spans="1:10" ht="15" thickBot="1" x14ac:dyDescent="0.4">
      <c r="A23" s="481"/>
      <c r="B23" s="482"/>
      <c r="C23" s="483"/>
      <c r="D23" s="484"/>
      <c r="E23" s="485"/>
      <c r="F23" s="484"/>
      <c r="G23" s="541"/>
      <c r="H23" s="486"/>
      <c r="I23" s="487"/>
      <c r="J23" s="377"/>
    </row>
    <row r="24" spans="1:10" ht="3" customHeight="1" x14ac:dyDescent="0.35">
      <c r="A24" s="489"/>
      <c r="B24" s="489"/>
      <c r="C24" s="489"/>
      <c r="D24" s="489"/>
      <c r="E24" s="489"/>
      <c r="F24" s="489"/>
      <c r="G24" s="489"/>
      <c r="H24" s="489"/>
      <c r="I24" s="489"/>
    </row>
    <row r="25" spans="1:10" x14ac:dyDescent="0.35">
      <c r="A25" s="489"/>
      <c r="B25" s="489"/>
      <c r="C25" s="489"/>
      <c r="D25" s="489"/>
      <c r="E25" s="489"/>
      <c r="F25" s="489"/>
      <c r="G25" s="489"/>
      <c r="H25" s="489"/>
      <c r="I25" s="489"/>
    </row>
    <row r="26" spans="1:10" ht="3" customHeight="1" x14ac:dyDescent="0.35">
      <c r="A26" s="489"/>
      <c r="B26" s="489"/>
      <c r="C26" s="489"/>
      <c r="D26" s="489"/>
      <c r="E26" s="489"/>
      <c r="F26" s="489"/>
      <c r="G26" s="489"/>
      <c r="H26" s="489"/>
      <c r="I26" s="489"/>
    </row>
    <row r="27" spans="1:10" x14ac:dyDescent="0.35">
      <c r="A27" s="489"/>
      <c r="B27" s="489"/>
      <c r="C27" s="489"/>
      <c r="D27" s="489"/>
      <c r="E27" s="489"/>
      <c r="F27" s="489"/>
      <c r="G27" s="489"/>
      <c r="H27" s="489"/>
      <c r="I27" s="489"/>
    </row>
    <row r="28" spans="1:10" x14ac:dyDescent="0.35">
      <c r="A28" s="489"/>
      <c r="B28" s="489"/>
      <c r="C28" s="489"/>
      <c r="D28" s="489"/>
      <c r="E28" s="489"/>
      <c r="F28" s="489"/>
      <c r="G28" s="489"/>
      <c r="H28" s="489"/>
      <c r="I28" s="489"/>
    </row>
    <row r="29" spans="1:10" x14ac:dyDescent="0.35">
      <c r="A29" s="489"/>
      <c r="B29" s="489"/>
      <c r="C29" s="489"/>
      <c r="D29" s="489"/>
      <c r="E29" s="489"/>
      <c r="F29" s="489"/>
      <c r="G29" s="489"/>
      <c r="H29" s="489"/>
      <c r="I29" s="489"/>
    </row>
    <row r="30" spans="1:10" x14ac:dyDescent="0.35">
      <c r="A30" s="489"/>
      <c r="B30" s="489"/>
      <c r="C30" s="489"/>
      <c r="D30" s="489"/>
      <c r="E30" s="489"/>
      <c r="F30" s="489"/>
      <c r="G30" s="489"/>
      <c r="H30" s="489"/>
      <c r="I30" s="489"/>
    </row>
    <row r="31" spans="1:10" x14ac:dyDescent="0.35">
      <c r="A31" s="489"/>
      <c r="B31" s="489"/>
      <c r="C31" s="489"/>
      <c r="D31" s="489"/>
      <c r="E31" s="489"/>
      <c r="F31" s="489"/>
      <c r="G31" s="489"/>
      <c r="H31" s="489"/>
      <c r="I31" s="489"/>
    </row>
    <row r="32" spans="1:10" x14ac:dyDescent="0.35">
      <c r="A32" s="489"/>
      <c r="B32" s="489"/>
      <c r="C32" s="489"/>
      <c r="D32" s="489"/>
      <c r="E32" s="489"/>
      <c r="F32" s="489"/>
      <c r="G32" s="489"/>
      <c r="H32" s="489"/>
      <c r="I32" s="489"/>
    </row>
    <row r="33" spans="1:9" x14ac:dyDescent="0.35">
      <c r="A33" s="489"/>
      <c r="B33" s="489"/>
      <c r="C33" s="489"/>
      <c r="D33" s="489"/>
      <c r="E33" s="489"/>
      <c r="F33" s="489"/>
      <c r="G33" s="489"/>
      <c r="H33" s="489"/>
      <c r="I33" s="489"/>
    </row>
    <row r="34" spans="1:9" x14ac:dyDescent="0.35">
      <c r="A34" s="489"/>
      <c r="B34" s="489"/>
      <c r="C34" s="489"/>
      <c r="D34" s="489"/>
      <c r="E34" s="489"/>
      <c r="F34" s="489"/>
      <c r="G34" s="489"/>
      <c r="H34" s="489"/>
      <c r="I34" s="489"/>
    </row>
    <row r="35" spans="1:9" x14ac:dyDescent="0.35">
      <c r="A35" s="489"/>
      <c r="B35" s="489"/>
      <c r="C35" s="489"/>
      <c r="D35" s="489"/>
      <c r="E35" s="489"/>
      <c r="F35" s="489"/>
      <c r="G35" s="489"/>
      <c r="H35" s="489"/>
      <c r="I35" s="489"/>
    </row>
    <row r="36" spans="1:9" x14ac:dyDescent="0.35">
      <c r="A36" s="489"/>
      <c r="B36" s="489"/>
      <c r="C36" s="489"/>
      <c r="D36" s="489"/>
      <c r="E36" s="489"/>
      <c r="F36" s="489"/>
      <c r="G36" s="489"/>
      <c r="H36" s="489"/>
      <c r="I36" s="489"/>
    </row>
    <row r="37" spans="1:9" x14ac:dyDescent="0.35">
      <c r="A37" s="489"/>
      <c r="B37" s="489"/>
      <c r="C37" s="489"/>
      <c r="D37" s="489"/>
      <c r="E37" s="489"/>
      <c r="F37" s="489"/>
      <c r="G37" s="489"/>
      <c r="H37" s="489"/>
      <c r="I37" s="489"/>
    </row>
    <row r="38" spans="1:9" x14ac:dyDescent="0.35">
      <c r="A38" s="489"/>
      <c r="B38" s="489"/>
      <c r="C38" s="489"/>
      <c r="D38" s="489"/>
      <c r="E38" s="489"/>
      <c r="F38" s="489"/>
      <c r="G38" s="489"/>
      <c r="H38" s="489"/>
      <c r="I38" s="489"/>
    </row>
    <row r="39" spans="1:9" x14ac:dyDescent="0.35">
      <c r="A39" s="489"/>
      <c r="B39" s="489"/>
      <c r="C39" s="489"/>
      <c r="D39" s="489"/>
      <c r="E39" s="489"/>
      <c r="F39" s="489"/>
      <c r="G39" s="489"/>
      <c r="H39" s="489"/>
      <c r="I39" s="489"/>
    </row>
    <row r="40" spans="1:9" x14ac:dyDescent="0.35">
      <c r="A40" s="489"/>
      <c r="B40" s="489"/>
      <c r="C40" s="489"/>
      <c r="D40" s="489"/>
      <c r="E40" s="489"/>
      <c r="F40" s="489"/>
      <c r="G40" s="489"/>
      <c r="H40" s="489"/>
      <c r="I40" s="489"/>
    </row>
    <row r="41" spans="1:9" x14ac:dyDescent="0.35">
      <c r="A41" s="489"/>
      <c r="B41" s="489"/>
      <c r="C41" s="489"/>
      <c r="D41" s="489"/>
      <c r="E41" s="489"/>
      <c r="F41" s="489"/>
      <c r="G41" s="489"/>
      <c r="H41" s="489"/>
      <c r="I41" s="489"/>
    </row>
    <row r="42" spans="1:9" x14ac:dyDescent="0.35">
      <c r="A42" s="489"/>
      <c r="B42" s="489"/>
      <c r="C42" s="489"/>
      <c r="D42" s="489"/>
      <c r="E42" s="489"/>
      <c r="F42" s="489"/>
      <c r="G42" s="489"/>
      <c r="H42" s="489"/>
      <c r="I42" s="489"/>
    </row>
    <row r="43" spans="1:9" x14ac:dyDescent="0.35">
      <c r="A43" s="489"/>
      <c r="B43" s="489"/>
      <c r="C43" s="489"/>
      <c r="D43" s="489"/>
      <c r="E43" s="489"/>
      <c r="F43" s="489"/>
      <c r="G43" s="489"/>
      <c r="H43" s="489"/>
      <c r="I43" s="489"/>
    </row>
    <row r="44" spans="1:9" x14ac:dyDescent="0.35">
      <c r="A44" s="489"/>
      <c r="B44" s="489"/>
      <c r="C44" s="489"/>
      <c r="D44" s="489"/>
      <c r="E44" s="489"/>
      <c r="F44" s="489"/>
      <c r="G44" s="489"/>
      <c r="H44" s="489"/>
      <c r="I44" s="489"/>
    </row>
    <row r="45" spans="1:9" x14ac:dyDescent="0.35">
      <c r="A45" s="489"/>
      <c r="B45" s="489"/>
      <c r="C45" s="489"/>
      <c r="D45" s="489"/>
      <c r="E45" s="489"/>
      <c r="F45" s="489"/>
      <c r="G45" s="489"/>
      <c r="H45" s="489"/>
      <c r="I45" s="489"/>
    </row>
    <row r="46" spans="1:9" x14ac:dyDescent="0.35">
      <c r="A46" s="489"/>
      <c r="B46" s="489"/>
      <c r="C46" s="489"/>
      <c r="D46" s="489"/>
      <c r="E46" s="489"/>
      <c r="F46" s="489"/>
      <c r="G46" s="489"/>
      <c r="H46" s="489"/>
      <c r="I46" s="489"/>
    </row>
    <row r="47" spans="1:9" x14ac:dyDescent="0.35">
      <c r="A47" s="489"/>
      <c r="B47" s="489"/>
      <c r="C47" s="489"/>
      <c r="D47" s="489"/>
      <c r="E47" s="489"/>
      <c r="F47" s="489"/>
      <c r="G47" s="489"/>
      <c r="H47" s="489"/>
      <c r="I47" s="489"/>
    </row>
    <row r="48" spans="1:9" x14ac:dyDescent="0.35">
      <c r="A48" s="489"/>
      <c r="B48" s="489"/>
      <c r="C48" s="489"/>
      <c r="D48" s="489"/>
      <c r="E48" s="489"/>
      <c r="F48" s="489"/>
      <c r="G48" s="489"/>
      <c r="H48" s="489"/>
      <c r="I48" s="489"/>
    </row>
    <row r="49" spans="1:9" x14ac:dyDescent="0.35">
      <c r="A49" s="489"/>
      <c r="B49" s="489"/>
      <c r="C49" s="489"/>
      <c r="D49" s="489"/>
      <c r="E49" s="489"/>
      <c r="F49" s="489"/>
      <c r="G49" s="489"/>
      <c r="H49" s="489"/>
      <c r="I49" s="489"/>
    </row>
    <row r="50" spans="1:9" x14ac:dyDescent="0.35">
      <c r="A50" s="489"/>
      <c r="B50" s="489"/>
      <c r="C50" s="489"/>
      <c r="D50" s="489"/>
      <c r="E50" s="489"/>
      <c r="F50" s="489"/>
      <c r="G50" s="489"/>
      <c r="H50" s="489"/>
      <c r="I50" s="489"/>
    </row>
    <row r="51" spans="1:9" x14ac:dyDescent="0.35">
      <c r="A51" s="489"/>
      <c r="B51" s="489"/>
      <c r="C51" s="489"/>
      <c r="D51" s="489"/>
      <c r="E51" s="489"/>
      <c r="F51" s="489"/>
      <c r="G51" s="489"/>
      <c r="H51" s="489"/>
      <c r="I51" s="489"/>
    </row>
    <row r="52" spans="1:9" x14ac:dyDescent="0.35">
      <c r="A52" s="489"/>
      <c r="B52" s="489"/>
      <c r="C52" s="489"/>
      <c r="D52" s="489"/>
      <c r="E52" s="489"/>
      <c r="F52" s="489"/>
      <c r="G52" s="489"/>
      <c r="H52" s="489"/>
      <c r="I52" s="489"/>
    </row>
    <row r="53" spans="1:9" x14ac:dyDescent="0.35">
      <c r="A53" s="489"/>
      <c r="B53" s="489"/>
      <c r="C53" s="489"/>
      <c r="D53" s="489"/>
      <c r="E53" s="489"/>
      <c r="F53" s="489"/>
      <c r="G53" s="489"/>
      <c r="H53" s="489"/>
      <c r="I53" s="489"/>
    </row>
    <row r="54" spans="1:9" x14ac:dyDescent="0.35">
      <c r="A54" s="489"/>
      <c r="B54" s="489"/>
      <c r="C54" s="489"/>
      <c r="D54" s="489"/>
      <c r="E54" s="489"/>
      <c r="F54" s="489"/>
      <c r="G54" s="489"/>
      <c r="H54" s="489"/>
      <c r="I54" s="489"/>
    </row>
    <row r="55" spans="1:9" x14ac:dyDescent="0.35">
      <c r="A55" s="489"/>
      <c r="B55" s="489"/>
      <c r="C55" s="489"/>
      <c r="D55" s="489"/>
      <c r="E55" s="489"/>
      <c r="F55" s="489"/>
      <c r="G55" s="489"/>
      <c r="H55" s="489"/>
      <c r="I55" s="489"/>
    </row>
    <row r="56" spans="1:9" x14ac:dyDescent="0.35">
      <c r="A56" s="489"/>
      <c r="B56" s="489"/>
      <c r="C56" s="489"/>
      <c r="D56" s="489"/>
      <c r="E56" s="489"/>
      <c r="F56" s="489"/>
      <c r="G56" s="489"/>
      <c r="H56" s="489"/>
      <c r="I56" s="489"/>
    </row>
    <row r="57" spans="1:9" x14ac:dyDescent="0.35">
      <c r="A57" s="489"/>
      <c r="B57" s="489"/>
      <c r="C57" s="489"/>
      <c r="D57" s="489"/>
      <c r="E57" s="489"/>
      <c r="F57" s="489"/>
      <c r="G57" s="489"/>
      <c r="H57" s="489"/>
      <c r="I57" s="489"/>
    </row>
    <row r="58" spans="1:9" x14ac:dyDescent="0.35">
      <c r="A58" s="489"/>
      <c r="B58" s="489"/>
      <c r="C58" s="489"/>
      <c r="D58" s="489"/>
      <c r="E58" s="489"/>
      <c r="F58" s="489"/>
      <c r="G58" s="489"/>
      <c r="H58" s="489"/>
      <c r="I58" s="489"/>
    </row>
    <row r="59" spans="1:9" x14ac:dyDescent="0.35">
      <c r="A59" s="489"/>
      <c r="B59" s="489"/>
      <c r="C59" s="489"/>
      <c r="D59" s="489"/>
      <c r="E59" s="489"/>
      <c r="F59" s="489"/>
      <c r="G59" s="489"/>
      <c r="H59" s="489"/>
      <c r="I59" s="489"/>
    </row>
    <row r="60" spans="1:9" x14ac:dyDescent="0.35">
      <c r="A60" s="489"/>
      <c r="B60" s="489"/>
      <c r="C60" s="489"/>
      <c r="D60" s="489"/>
      <c r="E60" s="489"/>
      <c r="F60" s="489"/>
      <c r="G60" s="489"/>
      <c r="H60" s="489"/>
      <c r="I60" s="489"/>
    </row>
    <row r="61" spans="1:9" x14ac:dyDescent="0.35">
      <c r="A61" s="489"/>
      <c r="B61" s="489"/>
      <c r="C61" s="489"/>
      <c r="D61" s="489"/>
      <c r="E61" s="489"/>
      <c r="F61" s="489"/>
      <c r="G61" s="489"/>
      <c r="H61" s="489"/>
      <c r="I61" s="489"/>
    </row>
    <row r="62" spans="1:9" x14ac:dyDescent="0.35">
      <c r="A62" s="489"/>
      <c r="B62" s="489"/>
      <c r="C62" s="489"/>
      <c r="D62" s="489"/>
      <c r="E62" s="489"/>
      <c r="F62" s="489"/>
      <c r="G62" s="489"/>
      <c r="H62" s="489"/>
      <c r="I62" s="489"/>
    </row>
    <row r="63" spans="1:9" x14ac:dyDescent="0.35">
      <c r="A63" s="489"/>
      <c r="B63" s="489"/>
      <c r="C63" s="489"/>
      <c r="D63" s="489"/>
      <c r="E63" s="489"/>
      <c r="F63" s="489"/>
      <c r="G63" s="489"/>
      <c r="H63" s="489"/>
      <c r="I63" s="489"/>
    </row>
    <row r="64" spans="1:9" x14ac:dyDescent="0.35">
      <c r="A64" s="489"/>
      <c r="B64" s="489"/>
      <c r="C64" s="489"/>
      <c r="D64" s="489"/>
      <c r="E64" s="489"/>
      <c r="F64" s="489"/>
      <c r="G64" s="489"/>
      <c r="H64" s="489"/>
      <c r="I64" s="489"/>
    </row>
    <row r="65" spans="1:9" x14ac:dyDescent="0.35">
      <c r="A65" s="489"/>
      <c r="B65" s="489"/>
      <c r="C65" s="489"/>
      <c r="D65" s="489"/>
      <c r="E65" s="489"/>
      <c r="F65" s="489"/>
      <c r="G65" s="489"/>
      <c r="H65" s="489"/>
      <c r="I65" s="489"/>
    </row>
    <row r="66" spans="1:9" x14ac:dyDescent="0.35">
      <c r="A66" s="489"/>
      <c r="B66" s="489"/>
      <c r="C66" s="489"/>
      <c r="D66" s="489"/>
      <c r="E66" s="489"/>
      <c r="F66" s="489"/>
      <c r="G66" s="489"/>
      <c r="H66" s="489"/>
      <c r="I66" s="489"/>
    </row>
    <row r="67" spans="1:9" x14ac:dyDescent="0.35">
      <c r="A67" s="489"/>
      <c r="B67" s="489"/>
      <c r="C67" s="489"/>
      <c r="D67" s="489"/>
      <c r="E67" s="489"/>
      <c r="F67" s="489"/>
      <c r="G67" s="489"/>
      <c r="H67" s="489"/>
      <c r="I67" s="489"/>
    </row>
    <row r="68" spans="1:9" x14ac:dyDescent="0.35">
      <c r="A68" s="489"/>
      <c r="B68" s="489"/>
      <c r="C68" s="489"/>
      <c r="D68" s="489"/>
      <c r="E68" s="489"/>
      <c r="F68" s="489"/>
      <c r="G68" s="489"/>
      <c r="H68" s="489"/>
      <c r="I68" s="489"/>
    </row>
    <row r="69" spans="1:9" x14ac:dyDescent="0.35">
      <c r="A69" s="489"/>
      <c r="B69" s="489"/>
      <c r="C69" s="489"/>
      <c r="D69" s="489"/>
      <c r="E69" s="489"/>
      <c r="F69" s="489"/>
      <c r="G69" s="489"/>
      <c r="H69" s="489"/>
      <c r="I69" s="489"/>
    </row>
    <row r="70" spans="1:9" x14ac:dyDescent="0.35">
      <c r="A70" s="489"/>
      <c r="B70" s="489"/>
      <c r="C70" s="489"/>
      <c r="D70" s="489"/>
      <c r="E70" s="489"/>
      <c r="F70" s="489"/>
      <c r="G70" s="489"/>
      <c r="H70" s="489"/>
      <c r="I70" s="489"/>
    </row>
    <row r="71" spans="1:9" x14ac:dyDescent="0.35">
      <c r="A71" s="489"/>
      <c r="B71" s="489"/>
      <c r="C71" s="489"/>
      <c r="D71" s="489"/>
      <c r="E71" s="489"/>
      <c r="F71" s="489"/>
      <c r="G71" s="489"/>
      <c r="H71" s="489"/>
      <c r="I71" s="489"/>
    </row>
    <row r="72" spans="1:9" x14ac:dyDescent="0.35">
      <c r="A72" s="489"/>
      <c r="B72" s="489"/>
      <c r="C72" s="489"/>
      <c r="D72" s="489"/>
      <c r="E72" s="489"/>
      <c r="F72" s="489"/>
      <c r="G72" s="489"/>
      <c r="H72" s="489"/>
      <c r="I72" s="489"/>
    </row>
    <row r="73" spans="1:9" x14ac:dyDescent="0.35">
      <c r="A73" s="489"/>
      <c r="B73" s="489"/>
      <c r="C73" s="489"/>
      <c r="D73" s="489"/>
      <c r="E73" s="489"/>
      <c r="F73" s="489"/>
      <c r="G73" s="489"/>
      <c r="H73" s="489"/>
      <c r="I73" s="489"/>
    </row>
    <row r="74" spans="1:9" x14ac:dyDescent="0.35">
      <c r="A74" s="489"/>
      <c r="B74" s="489"/>
      <c r="C74" s="489"/>
      <c r="D74" s="489"/>
      <c r="E74" s="489"/>
      <c r="F74" s="489"/>
      <c r="G74" s="489"/>
      <c r="H74" s="489"/>
      <c r="I74" s="489"/>
    </row>
    <row r="75" spans="1:9" x14ac:dyDescent="0.35">
      <c r="A75" s="489"/>
      <c r="B75" s="489"/>
      <c r="C75" s="489"/>
      <c r="D75" s="489"/>
      <c r="E75" s="489"/>
      <c r="F75" s="489"/>
      <c r="G75" s="489"/>
      <c r="H75" s="489"/>
      <c r="I75" s="489"/>
    </row>
    <row r="76" spans="1:9" x14ac:dyDescent="0.35">
      <c r="A76" s="489"/>
      <c r="B76" s="489"/>
      <c r="C76" s="489"/>
      <c r="D76" s="489"/>
      <c r="E76" s="489"/>
      <c r="F76" s="489"/>
      <c r="G76" s="489"/>
      <c r="H76" s="489"/>
      <c r="I76" s="489"/>
    </row>
    <row r="77" spans="1:9" x14ac:dyDescent="0.35">
      <c r="A77" s="489"/>
      <c r="B77" s="489"/>
      <c r="C77" s="489"/>
      <c r="D77" s="489"/>
      <c r="E77" s="489"/>
      <c r="F77" s="489"/>
      <c r="G77" s="489"/>
      <c r="H77" s="489"/>
      <c r="I77" s="489"/>
    </row>
    <row r="78" spans="1:9" x14ac:dyDescent="0.35">
      <c r="A78" s="489"/>
      <c r="B78" s="489"/>
      <c r="C78" s="489"/>
      <c r="D78" s="489"/>
      <c r="E78" s="489"/>
      <c r="F78" s="489"/>
      <c r="G78" s="489"/>
      <c r="H78" s="489"/>
      <c r="I78" s="489"/>
    </row>
    <row r="79" spans="1:9" x14ac:dyDescent="0.35">
      <c r="A79" s="489"/>
      <c r="B79" s="489"/>
      <c r="C79" s="489"/>
      <c r="D79" s="489"/>
      <c r="E79" s="489"/>
      <c r="F79" s="489"/>
      <c r="G79" s="489"/>
      <c r="H79" s="489"/>
      <c r="I79" s="489"/>
    </row>
    <row r="80" spans="1:9" x14ac:dyDescent="0.35">
      <c r="A80" s="489"/>
      <c r="B80" s="489"/>
      <c r="C80" s="489"/>
      <c r="D80" s="489"/>
      <c r="E80" s="489"/>
      <c r="F80" s="489"/>
      <c r="G80" s="489"/>
      <c r="H80" s="489"/>
      <c r="I80" s="489"/>
    </row>
    <row r="81" spans="1:9" x14ac:dyDescent="0.35">
      <c r="A81" s="489"/>
      <c r="B81" s="489"/>
      <c r="C81" s="489"/>
      <c r="D81" s="489"/>
      <c r="E81" s="489"/>
      <c r="F81" s="489"/>
      <c r="G81" s="489"/>
      <c r="H81" s="489"/>
      <c r="I81" s="489"/>
    </row>
    <row r="82" spans="1:9" x14ac:dyDescent="0.35">
      <c r="A82" s="489"/>
      <c r="B82" s="489"/>
      <c r="C82" s="489"/>
      <c r="D82" s="489"/>
      <c r="E82" s="489"/>
      <c r="F82" s="489"/>
      <c r="G82" s="489"/>
      <c r="H82" s="489"/>
      <c r="I82" s="489"/>
    </row>
    <row r="83" spans="1:9" x14ac:dyDescent="0.35">
      <c r="A83" s="489"/>
      <c r="B83" s="489"/>
      <c r="C83" s="489"/>
      <c r="D83" s="489"/>
      <c r="E83" s="489"/>
      <c r="F83" s="489"/>
      <c r="G83" s="489"/>
      <c r="H83" s="489"/>
      <c r="I83" s="489"/>
    </row>
    <row r="84" spans="1:9" x14ac:dyDescent="0.35">
      <c r="A84" s="489"/>
      <c r="B84" s="489"/>
      <c r="C84" s="489"/>
      <c r="D84" s="489"/>
      <c r="E84" s="489"/>
      <c r="F84" s="489"/>
      <c r="G84" s="489"/>
      <c r="H84" s="489"/>
      <c r="I84" s="489"/>
    </row>
    <row r="85" spans="1:9" x14ac:dyDescent="0.35">
      <c r="A85" s="489"/>
      <c r="B85" s="489"/>
      <c r="C85" s="489"/>
      <c r="D85" s="489"/>
      <c r="E85" s="489"/>
      <c r="F85" s="489"/>
      <c r="G85" s="489"/>
      <c r="H85" s="489"/>
      <c r="I85" s="489"/>
    </row>
    <row r="86" spans="1:9" x14ac:dyDescent="0.35">
      <c r="A86" s="489"/>
      <c r="B86" s="489"/>
      <c r="C86" s="489"/>
      <c r="D86" s="489"/>
      <c r="E86" s="489"/>
      <c r="F86" s="489"/>
      <c r="G86" s="489"/>
      <c r="H86" s="489"/>
      <c r="I86" s="489"/>
    </row>
    <row r="87" spans="1:9" x14ac:dyDescent="0.35">
      <c r="A87" s="489"/>
      <c r="B87" s="489"/>
      <c r="C87" s="489"/>
      <c r="D87" s="489"/>
      <c r="E87" s="489"/>
      <c r="F87" s="489"/>
      <c r="G87" s="489"/>
      <c r="H87" s="489"/>
      <c r="I87" s="489"/>
    </row>
    <row r="88" spans="1:9" x14ac:dyDescent="0.35">
      <c r="A88" s="489"/>
      <c r="B88" s="489"/>
      <c r="C88" s="489"/>
      <c r="D88" s="489"/>
      <c r="E88" s="489"/>
      <c r="F88" s="489"/>
      <c r="G88" s="489"/>
      <c r="H88" s="489"/>
      <c r="I88" s="489"/>
    </row>
    <row r="89" spans="1:9" x14ac:dyDescent="0.35">
      <c r="A89" s="489"/>
      <c r="B89" s="489"/>
      <c r="C89" s="489"/>
      <c r="D89" s="489"/>
      <c r="E89" s="489"/>
      <c r="F89" s="489"/>
      <c r="G89" s="489"/>
      <c r="H89" s="489"/>
      <c r="I89" s="489"/>
    </row>
    <row r="90" spans="1:9" x14ac:dyDescent="0.35">
      <c r="A90" s="489"/>
      <c r="B90" s="489"/>
      <c r="C90" s="489"/>
      <c r="D90" s="489"/>
      <c r="E90" s="489"/>
      <c r="F90" s="489"/>
      <c r="G90" s="489"/>
      <c r="H90" s="489"/>
      <c r="I90" s="489"/>
    </row>
    <row r="91" spans="1:9" x14ac:dyDescent="0.35">
      <c r="A91" s="489"/>
      <c r="B91" s="489"/>
      <c r="C91" s="489"/>
      <c r="D91" s="489"/>
      <c r="E91" s="489"/>
      <c r="F91" s="489"/>
      <c r="G91" s="489"/>
      <c r="H91" s="489"/>
      <c r="I91" s="489"/>
    </row>
    <row r="92" spans="1:9" x14ac:dyDescent="0.35">
      <c r="A92" s="489"/>
      <c r="B92" s="489"/>
      <c r="C92" s="489"/>
      <c r="D92" s="489"/>
      <c r="E92" s="489"/>
      <c r="F92" s="489"/>
      <c r="G92" s="489"/>
      <c r="H92" s="489"/>
      <c r="I92" s="489"/>
    </row>
    <row r="93" spans="1:9" x14ac:dyDescent="0.35">
      <c r="A93" s="489"/>
      <c r="B93" s="489"/>
      <c r="C93" s="489"/>
      <c r="D93" s="489"/>
      <c r="E93" s="489"/>
      <c r="F93" s="489"/>
      <c r="G93" s="489"/>
      <c r="H93" s="489"/>
      <c r="I93" s="489"/>
    </row>
    <row r="94" spans="1:9" x14ac:dyDescent="0.35">
      <c r="A94" s="489"/>
      <c r="B94" s="489"/>
      <c r="C94" s="489"/>
      <c r="D94" s="489"/>
      <c r="E94" s="489"/>
      <c r="F94" s="489"/>
      <c r="G94" s="489"/>
      <c r="H94" s="489"/>
      <c r="I94" s="489"/>
    </row>
    <row r="95" spans="1:9" x14ac:dyDescent="0.35">
      <c r="A95" s="489"/>
      <c r="B95" s="489"/>
      <c r="C95" s="489"/>
      <c r="D95" s="489"/>
      <c r="E95" s="489"/>
      <c r="F95" s="489"/>
      <c r="G95" s="489"/>
      <c r="H95" s="489"/>
      <c r="I95" s="489"/>
    </row>
    <row r="96" spans="1:9" x14ac:dyDescent="0.35">
      <c r="A96" s="489"/>
      <c r="B96" s="489"/>
      <c r="C96" s="489"/>
      <c r="D96" s="489"/>
      <c r="E96" s="489"/>
      <c r="F96" s="489"/>
      <c r="G96" s="489"/>
      <c r="H96" s="489"/>
      <c r="I96" s="489"/>
    </row>
    <row r="97" spans="1:9" x14ac:dyDescent="0.35">
      <c r="A97" s="489"/>
      <c r="B97" s="489"/>
      <c r="C97" s="489"/>
      <c r="D97" s="489"/>
      <c r="E97" s="489"/>
      <c r="F97" s="489"/>
      <c r="G97" s="489"/>
      <c r="H97" s="489"/>
      <c r="I97" s="489"/>
    </row>
    <row r="98" spans="1:9" x14ac:dyDescent="0.35">
      <c r="A98" s="489"/>
      <c r="B98" s="489"/>
      <c r="C98" s="489"/>
      <c r="D98" s="489"/>
      <c r="E98" s="489"/>
      <c r="F98" s="489"/>
      <c r="G98" s="489"/>
      <c r="H98" s="489"/>
      <c r="I98" s="489"/>
    </row>
    <row r="99" spans="1:9" x14ac:dyDescent="0.35">
      <c r="A99" s="489"/>
      <c r="B99" s="489"/>
      <c r="C99" s="489"/>
      <c r="D99" s="489"/>
      <c r="E99" s="489"/>
      <c r="F99" s="489"/>
      <c r="G99" s="489"/>
      <c r="H99" s="489"/>
      <c r="I99" s="489"/>
    </row>
    <row r="100" spans="1:9" x14ac:dyDescent="0.35">
      <c r="A100" s="489"/>
      <c r="B100" s="489"/>
      <c r="C100" s="489"/>
      <c r="D100" s="489"/>
      <c r="E100" s="489"/>
      <c r="F100" s="489"/>
      <c r="G100" s="489"/>
      <c r="H100" s="489"/>
      <c r="I100" s="489"/>
    </row>
    <row r="101" spans="1:9" x14ac:dyDescent="0.35">
      <c r="A101" s="489"/>
      <c r="B101" s="489"/>
      <c r="C101" s="489"/>
      <c r="D101" s="489"/>
      <c r="E101" s="489"/>
      <c r="F101" s="489"/>
      <c r="G101" s="489"/>
      <c r="H101" s="489"/>
      <c r="I101" s="489"/>
    </row>
    <row r="102" spans="1:9" x14ac:dyDescent="0.35">
      <c r="A102" s="489"/>
      <c r="B102" s="489"/>
      <c r="C102" s="489"/>
      <c r="D102" s="489"/>
      <c r="E102" s="489"/>
      <c r="F102" s="489"/>
      <c r="G102" s="489"/>
      <c r="H102" s="489"/>
      <c r="I102" s="489"/>
    </row>
    <row r="103" spans="1:9" x14ac:dyDescent="0.35">
      <c r="A103" s="489"/>
      <c r="B103" s="489"/>
      <c r="C103" s="489"/>
      <c r="D103" s="489"/>
      <c r="E103" s="489"/>
      <c r="F103" s="489"/>
      <c r="G103" s="489"/>
      <c r="H103" s="489"/>
      <c r="I103" s="489"/>
    </row>
    <row r="104" spans="1:9" x14ac:dyDescent="0.35">
      <c r="A104" s="489"/>
      <c r="B104" s="489"/>
      <c r="C104" s="489"/>
      <c r="D104" s="489"/>
      <c r="E104" s="489"/>
      <c r="F104" s="489"/>
      <c r="G104" s="489"/>
      <c r="H104" s="489"/>
      <c r="I104" s="489"/>
    </row>
    <row r="105" spans="1:9" x14ac:dyDescent="0.35">
      <c r="A105" s="489"/>
      <c r="B105" s="489"/>
      <c r="C105" s="489"/>
      <c r="D105" s="489"/>
      <c r="E105" s="489"/>
      <c r="F105" s="489"/>
      <c r="G105" s="489"/>
      <c r="H105" s="489"/>
      <c r="I105" s="489"/>
    </row>
    <row r="106" spans="1:9" x14ac:dyDescent="0.35">
      <c r="A106" s="489"/>
      <c r="B106" s="489"/>
      <c r="C106" s="489"/>
      <c r="D106" s="489"/>
      <c r="E106" s="489"/>
      <c r="F106" s="489"/>
      <c r="G106" s="489"/>
      <c r="H106" s="489"/>
      <c r="I106" s="489"/>
    </row>
    <row r="107" spans="1:9" x14ac:dyDescent="0.35">
      <c r="A107" s="489"/>
      <c r="B107" s="489"/>
      <c r="C107" s="489"/>
      <c r="D107" s="489"/>
      <c r="E107" s="489"/>
      <c r="F107" s="489"/>
      <c r="G107" s="489"/>
      <c r="H107" s="489"/>
      <c r="I107" s="489"/>
    </row>
    <row r="108" spans="1:9" x14ac:dyDescent="0.35">
      <c r="A108" s="489"/>
      <c r="B108" s="489"/>
      <c r="C108" s="489"/>
      <c r="D108" s="489"/>
      <c r="E108" s="489"/>
      <c r="F108" s="489"/>
      <c r="G108" s="489"/>
      <c r="H108" s="489"/>
      <c r="I108" s="489"/>
    </row>
    <row r="109" spans="1:9" x14ac:dyDescent="0.35">
      <c r="A109" s="489"/>
      <c r="B109" s="489"/>
      <c r="C109" s="489"/>
      <c r="D109" s="489"/>
      <c r="E109" s="489"/>
      <c r="F109" s="489"/>
      <c r="G109" s="489"/>
      <c r="H109" s="489"/>
      <c r="I109" s="489"/>
    </row>
    <row r="110" spans="1:9" x14ac:dyDescent="0.35">
      <c r="A110" s="489"/>
      <c r="B110" s="489"/>
      <c r="C110" s="489"/>
      <c r="D110" s="489"/>
      <c r="E110" s="489"/>
      <c r="F110" s="489"/>
      <c r="G110" s="489"/>
      <c r="H110" s="489"/>
      <c r="I110" s="489"/>
    </row>
    <row r="111" spans="1:9" x14ac:dyDescent="0.35">
      <c r="A111" s="489"/>
      <c r="B111" s="489"/>
      <c r="C111" s="489"/>
      <c r="D111" s="489"/>
      <c r="E111" s="489"/>
      <c r="F111" s="489"/>
      <c r="G111" s="489"/>
      <c r="H111" s="489"/>
      <c r="I111" s="489"/>
    </row>
    <row r="112" spans="1:9" x14ac:dyDescent="0.35">
      <c r="A112" s="489"/>
      <c r="B112" s="489"/>
      <c r="C112" s="489"/>
      <c r="D112" s="489"/>
      <c r="E112" s="489"/>
      <c r="F112" s="489"/>
      <c r="G112" s="489"/>
      <c r="H112" s="489"/>
      <c r="I112" s="489"/>
    </row>
    <row r="113" spans="1:9" x14ac:dyDescent="0.35">
      <c r="A113" s="489"/>
      <c r="B113" s="489"/>
      <c r="C113" s="489"/>
      <c r="D113" s="489"/>
      <c r="E113" s="489"/>
      <c r="F113" s="489"/>
      <c r="G113" s="489"/>
      <c r="H113" s="489"/>
      <c r="I113" s="489"/>
    </row>
    <row r="114" spans="1:9" x14ac:dyDescent="0.35">
      <c r="A114" s="489"/>
      <c r="B114" s="489"/>
      <c r="C114" s="489"/>
      <c r="D114" s="489"/>
      <c r="E114" s="489"/>
      <c r="F114" s="489"/>
      <c r="G114" s="489"/>
      <c r="H114" s="489"/>
      <c r="I114" s="489"/>
    </row>
    <row r="115" spans="1:9" x14ac:dyDescent="0.35">
      <c r="A115" s="489"/>
      <c r="B115" s="489"/>
      <c r="C115" s="489"/>
      <c r="D115" s="489"/>
      <c r="E115" s="489"/>
      <c r="F115" s="489"/>
      <c r="G115" s="489"/>
      <c r="H115" s="489"/>
      <c r="I115" s="489"/>
    </row>
    <row r="116" spans="1:9" x14ac:dyDescent="0.35">
      <c r="A116" s="489"/>
      <c r="B116" s="489"/>
      <c r="C116" s="489"/>
      <c r="D116" s="489"/>
      <c r="E116" s="489"/>
      <c r="F116" s="489"/>
      <c r="G116" s="489"/>
      <c r="H116" s="489"/>
      <c r="I116" s="489"/>
    </row>
    <row r="117" spans="1:9" x14ac:dyDescent="0.35">
      <c r="A117" s="489"/>
      <c r="B117" s="489"/>
      <c r="C117" s="489"/>
      <c r="D117" s="489"/>
      <c r="E117" s="489"/>
      <c r="F117" s="489"/>
      <c r="G117" s="489"/>
      <c r="H117" s="489"/>
      <c r="I117" s="489"/>
    </row>
    <row r="118" spans="1:9" x14ac:dyDescent="0.35">
      <c r="A118" s="489"/>
      <c r="B118" s="489"/>
      <c r="C118" s="489"/>
      <c r="D118" s="489"/>
      <c r="E118" s="489"/>
      <c r="F118" s="489"/>
      <c r="G118" s="489"/>
      <c r="H118" s="489"/>
      <c r="I118" s="489"/>
    </row>
    <row r="119" spans="1:9" x14ac:dyDescent="0.35">
      <c r="A119" s="489"/>
      <c r="B119" s="489"/>
      <c r="C119" s="489"/>
      <c r="D119" s="489"/>
      <c r="E119" s="489"/>
      <c r="F119" s="489"/>
      <c r="G119" s="489"/>
      <c r="H119" s="489"/>
      <c r="I119" s="489"/>
    </row>
    <row r="120" spans="1:9" x14ac:dyDescent="0.35">
      <c r="A120" s="489"/>
      <c r="B120" s="489"/>
      <c r="C120" s="489"/>
      <c r="D120" s="489"/>
      <c r="E120" s="489"/>
      <c r="F120" s="489"/>
      <c r="G120" s="489"/>
      <c r="H120" s="489"/>
      <c r="I120" s="489"/>
    </row>
    <row r="121" spans="1:9" x14ac:dyDescent="0.35">
      <c r="A121" s="489"/>
      <c r="B121" s="489"/>
      <c r="C121" s="489"/>
      <c r="D121" s="489"/>
      <c r="E121" s="489"/>
      <c r="F121" s="489"/>
      <c r="G121" s="489"/>
      <c r="H121" s="489"/>
      <c r="I121" s="489"/>
    </row>
    <row r="122" spans="1:9" x14ac:dyDescent="0.35">
      <c r="A122" s="489"/>
      <c r="B122" s="489"/>
      <c r="C122" s="489"/>
      <c r="D122" s="489"/>
      <c r="E122" s="489"/>
      <c r="F122" s="489"/>
      <c r="G122" s="489"/>
      <c r="H122" s="489"/>
      <c r="I122" s="489"/>
    </row>
    <row r="123" spans="1:9" x14ac:dyDescent="0.35">
      <c r="A123" s="489"/>
      <c r="B123" s="489"/>
      <c r="C123" s="489"/>
      <c r="D123" s="489"/>
      <c r="E123" s="489"/>
      <c r="F123" s="489"/>
      <c r="G123" s="489"/>
      <c r="H123" s="489"/>
      <c r="I123" s="489"/>
    </row>
    <row r="124" spans="1:9" x14ac:dyDescent="0.35">
      <c r="A124" s="489"/>
      <c r="B124" s="489"/>
      <c r="C124" s="489"/>
      <c r="D124" s="489"/>
      <c r="E124" s="489"/>
      <c r="F124" s="489"/>
      <c r="G124" s="489"/>
      <c r="H124" s="489"/>
      <c r="I124" s="489"/>
    </row>
    <row r="125" spans="1:9" x14ac:dyDescent="0.35">
      <c r="A125" s="489"/>
      <c r="B125" s="489"/>
      <c r="C125" s="489"/>
      <c r="D125" s="489"/>
      <c r="E125" s="489"/>
      <c r="F125" s="489"/>
      <c r="G125" s="489"/>
      <c r="H125" s="489"/>
      <c r="I125" s="489"/>
    </row>
    <row r="126" spans="1:9" x14ac:dyDescent="0.35">
      <c r="A126" s="489"/>
      <c r="B126" s="489"/>
      <c r="C126" s="489"/>
      <c r="D126" s="489"/>
      <c r="E126" s="489"/>
      <c r="F126" s="489"/>
      <c r="G126" s="489"/>
      <c r="H126" s="489"/>
      <c r="I126" s="489"/>
    </row>
    <row r="127" spans="1:9" x14ac:dyDescent="0.35">
      <c r="A127" s="489"/>
      <c r="B127" s="489"/>
      <c r="C127" s="489"/>
      <c r="D127" s="489"/>
      <c r="E127" s="489"/>
      <c r="F127" s="489"/>
      <c r="G127" s="489"/>
      <c r="H127" s="489"/>
      <c r="I127" s="489"/>
    </row>
    <row r="128" spans="1:9" x14ac:dyDescent="0.35">
      <c r="A128" s="489"/>
      <c r="B128" s="489"/>
      <c r="C128" s="489"/>
      <c r="D128" s="489"/>
      <c r="E128" s="489"/>
      <c r="F128" s="489"/>
      <c r="G128" s="489"/>
      <c r="H128" s="489"/>
      <c r="I128" s="489"/>
    </row>
    <row r="129" spans="1:9" x14ac:dyDescent="0.35">
      <c r="A129" s="489"/>
      <c r="B129" s="489"/>
      <c r="C129" s="489"/>
      <c r="D129" s="489"/>
      <c r="E129" s="489"/>
      <c r="F129" s="489"/>
      <c r="G129" s="489"/>
      <c r="H129" s="489"/>
      <c r="I129" s="489"/>
    </row>
    <row r="130" spans="1:9" x14ac:dyDescent="0.35">
      <c r="A130" s="489"/>
      <c r="B130" s="489"/>
      <c r="C130" s="489"/>
      <c r="D130" s="489"/>
      <c r="E130" s="489"/>
      <c r="F130" s="489"/>
      <c r="G130" s="489"/>
      <c r="H130" s="489"/>
      <c r="I130" s="489"/>
    </row>
    <row r="131" spans="1:9" x14ac:dyDescent="0.35">
      <c r="A131" s="489"/>
      <c r="B131" s="489"/>
      <c r="C131" s="489"/>
      <c r="D131" s="489"/>
      <c r="E131" s="489"/>
      <c r="F131" s="489"/>
      <c r="G131" s="489"/>
      <c r="H131" s="489"/>
      <c r="I131" s="489"/>
    </row>
    <row r="132" spans="1:9" x14ac:dyDescent="0.35">
      <c r="A132" s="489"/>
      <c r="B132" s="489"/>
      <c r="C132" s="489"/>
      <c r="D132" s="489"/>
      <c r="E132" s="489"/>
      <c r="F132" s="489"/>
      <c r="G132" s="489"/>
      <c r="H132" s="489"/>
      <c r="I132" s="489"/>
    </row>
    <row r="133" spans="1:9" x14ac:dyDescent="0.35">
      <c r="A133" s="489"/>
      <c r="B133" s="489"/>
      <c r="C133" s="489"/>
      <c r="D133" s="489"/>
      <c r="E133" s="489"/>
      <c r="F133" s="489"/>
      <c r="G133" s="489"/>
      <c r="H133" s="489"/>
      <c r="I133" s="489"/>
    </row>
    <row r="134" spans="1:9" x14ac:dyDescent="0.35">
      <c r="A134" s="489"/>
      <c r="B134" s="489"/>
      <c r="C134" s="489"/>
      <c r="D134" s="489"/>
      <c r="E134" s="489"/>
      <c r="F134" s="489"/>
      <c r="G134" s="489"/>
      <c r="H134" s="489"/>
      <c r="I134" s="489"/>
    </row>
    <row r="135" spans="1:9" x14ac:dyDescent="0.35">
      <c r="A135" s="489"/>
      <c r="B135" s="489"/>
      <c r="C135" s="489"/>
      <c r="D135" s="489"/>
      <c r="E135" s="489"/>
      <c r="F135" s="489"/>
      <c r="G135" s="489"/>
      <c r="H135" s="489"/>
      <c r="I135" s="489"/>
    </row>
    <row r="136" spans="1:9" x14ac:dyDescent="0.35">
      <c r="A136" s="489"/>
      <c r="B136" s="489"/>
      <c r="C136" s="489"/>
      <c r="D136" s="489"/>
      <c r="E136" s="489"/>
      <c r="F136" s="489"/>
      <c r="G136" s="489"/>
      <c r="H136" s="489"/>
      <c r="I136" s="489"/>
    </row>
    <row r="137" spans="1:9" x14ac:dyDescent="0.35">
      <c r="A137" s="489"/>
      <c r="B137" s="489"/>
      <c r="C137" s="489"/>
      <c r="D137" s="489"/>
      <c r="E137" s="489"/>
      <c r="F137" s="489"/>
      <c r="G137" s="489"/>
      <c r="H137" s="489"/>
      <c r="I137" s="489"/>
    </row>
    <row r="138" spans="1:9" x14ac:dyDescent="0.35">
      <c r="A138" s="489"/>
      <c r="B138" s="489"/>
      <c r="C138" s="489"/>
      <c r="D138" s="489"/>
      <c r="E138" s="489"/>
      <c r="F138" s="489"/>
      <c r="G138" s="489"/>
      <c r="H138" s="489"/>
      <c r="I138" s="489"/>
    </row>
    <row r="139" spans="1:9" x14ac:dyDescent="0.35">
      <c r="A139" s="489"/>
      <c r="B139" s="489"/>
      <c r="C139" s="489"/>
      <c r="D139" s="489"/>
      <c r="E139" s="489"/>
      <c r="F139" s="489"/>
      <c r="G139" s="489"/>
      <c r="H139" s="489"/>
      <c r="I139" s="489"/>
    </row>
    <row r="140" spans="1:9" x14ac:dyDescent="0.35">
      <c r="A140" s="489"/>
      <c r="B140" s="489"/>
      <c r="C140" s="489"/>
      <c r="D140" s="489"/>
      <c r="E140" s="489"/>
      <c r="F140" s="489"/>
      <c r="G140" s="489"/>
      <c r="H140" s="489"/>
      <c r="I140" s="489"/>
    </row>
    <row r="141" spans="1:9" x14ac:dyDescent="0.35">
      <c r="A141" s="489"/>
      <c r="B141" s="489"/>
      <c r="C141" s="489"/>
      <c r="D141" s="489"/>
      <c r="E141" s="489"/>
      <c r="F141" s="489"/>
      <c r="G141" s="489"/>
      <c r="H141" s="489"/>
      <c r="I141" s="489"/>
    </row>
    <row r="142" spans="1:9" x14ac:dyDescent="0.35">
      <c r="A142" s="489"/>
      <c r="B142" s="489"/>
      <c r="C142" s="489"/>
      <c r="D142" s="489"/>
      <c r="E142" s="489"/>
      <c r="F142" s="489"/>
      <c r="G142" s="489"/>
      <c r="H142" s="489"/>
      <c r="I142" s="489"/>
    </row>
    <row r="143" spans="1:9" x14ac:dyDescent="0.35">
      <c r="A143" s="489"/>
      <c r="B143" s="489"/>
      <c r="C143" s="489"/>
      <c r="D143" s="489"/>
      <c r="E143" s="489"/>
      <c r="F143" s="489"/>
      <c r="G143" s="489"/>
      <c r="H143" s="489"/>
      <c r="I143" s="489"/>
    </row>
    <row r="144" spans="1:9" x14ac:dyDescent="0.35">
      <c r="A144" s="489"/>
      <c r="B144" s="489"/>
      <c r="C144" s="489"/>
      <c r="D144" s="489"/>
      <c r="E144" s="489"/>
      <c r="F144" s="489"/>
      <c r="G144" s="489"/>
      <c r="H144" s="489"/>
      <c r="I144" s="489"/>
    </row>
    <row r="145" spans="1:9" x14ac:dyDescent="0.35">
      <c r="A145" s="489"/>
      <c r="B145" s="489"/>
      <c r="C145" s="489"/>
      <c r="D145" s="489"/>
      <c r="E145" s="489"/>
      <c r="F145" s="489"/>
      <c r="G145" s="489"/>
      <c r="H145" s="489"/>
      <c r="I145" s="489"/>
    </row>
    <row r="146" spans="1:9" x14ac:dyDescent="0.35">
      <c r="A146" s="489"/>
      <c r="B146" s="489"/>
      <c r="C146" s="489"/>
      <c r="D146" s="489"/>
      <c r="E146" s="489"/>
      <c r="F146" s="489"/>
      <c r="G146" s="489"/>
      <c r="H146" s="489"/>
      <c r="I146" s="489"/>
    </row>
    <row r="147" spans="1:9" x14ac:dyDescent="0.35">
      <c r="A147" s="489"/>
      <c r="B147" s="489"/>
      <c r="C147" s="489"/>
      <c r="D147" s="489"/>
      <c r="E147" s="489"/>
      <c r="F147" s="489"/>
      <c r="G147" s="489"/>
      <c r="H147" s="489"/>
      <c r="I147" s="489"/>
    </row>
    <row r="148" spans="1:9" x14ac:dyDescent="0.35">
      <c r="A148" s="489"/>
      <c r="B148" s="489"/>
      <c r="C148" s="489"/>
      <c r="D148" s="489"/>
      <c r="E148" s="489"/>
      <c r="F148" s="489"/>
      <c r="G148" s="489"/>
      <c r="H148" s="489"/>
      <c r="I148" s="489"/>
    </row>
    <row r="149" spans="1:9" x14ac:dyDescent="0.35">
      <c r="A149" s="489"/>
      <c r="B149" s="489"/>
      <c r="C149" s="489"/>
      <c r="D149" s="489"/>
      <c r="E149" s="489"/>
      <c r="F149" s="489"/>
      <c r="G149" s="489"/>
      <c r="H149" s="489"/>
      <c r="I149" s="489"/>
    </row>
    <row r="150" spans="1:9" x14ac:dyDescent="0.35">
      <c r="A150" s="489"/>
      <c r="B150" s="489"/>
      <c r="C150" s="489"/>
      <c r="D150" s="489"/>
      <c r="E150" s="489"/>
      <c r="F150" s="489"/>
      <c r="G150" s="489"/>
      <c r="H150" s="489"/>
      <c r="I150" s="489"/>
    </row>
    <row r="151" spans="1:9" x14ac:dyDescent="0.35">
      <c r="A151" s="489"/>
      <c r="B151" s="489"/>
      <c r="C151" s="489"/>
      <c r="D151" s="489"/>
      <c r="E151" s="489"/>
      <c r="F151" s="489"/>
      <c r="G151" s="489"/>
      <c r="H151" s="489"/>
      <c r="I151" s="489"/>
    </row>
    <row r="152" spans="1:9" x14ac:dyDescent="0.35">
      <c r="A152" s="489"/>
      <c r="B152" s="489"/>
      <c r="C152" s="489"/>
      <c r="D152" s="489"/>
      <c r="E152" s="489"/>
      <c r="F152" s="489"/>
      <c r="G152" s="489"/>
      <c r="H152" s="489"/>
      <c r="I152" s="489"/>
    </row>
    <row r="153" spans="1:9" x14ac:dyDescent="0.35">
      <c r="A153" s="489"/>
      <c r="B153" s="489"/>
      <c r="C153" s="489"/>
      <c r="D153" s="489"/>
      <c r="E153" s="489"/>
      <c r="F153" s="489"/>
      <c r="G153" s="489"/>
      <c r="H153" s="489"/>
      <c r="I153" s="489"/>
    </row>
    <row r="154" spans="1:9" x14ac:dyDescent="0.35">
      <c r="A154" s="489"/>
      <c r="B154" s="489"/>
      <c r="C154" s="489"/>
      <c r="D154" s="489"/>
      <c r="E154" s="489"/>
      <c r="F154" s="489"/>
      <c r="G154" s="489"/>
      <c r="H154" s="489"/>
      <c r="I154" s="489"/>
    </row>
    <row r="155" spans="1:9" x14ac:dyDescent="0.35">
      <c r="A155" s="489"/>
      <c r="B155" s="489"/>
      <c r="C155" s="489"/>
      <c r="D155" s="489"/>
      <c r="E155" s="489"/>
      <c r="F155" s="489"/>
      <c r="G155" s="489"/>
      <c r="H155" s="489"/>
      <c r="I155" s="489"/>
    </row>
    <row r="156" spans="1:9" x14ac:dyDescent="0.35">
      <c r="A156" s="489"/>
      <c r="B156" s="489"/>
      <c r="C156" s="489"/>
      <c r="D156" s="489"/>
      <c r="E156" s="489"/>
      <c r="F156" s="489"/>
      <c r="G156" s="489"/>
      <c r="H156" s="489"/>
      <c r="I156" s="489"/>
    </row>
    <row r="157" spans="1:9" x14ac:dyDescent="0.35">
      <c r="A157" s="489"/>
      <c r="B157" s="489"/>
      <c r="C157" s="489"/>
      <c r="D157" s="489"/>
      <c r="E157" s="489"/>
      <c r="F157" s="489"/>
      <c r="G157" s="489"/>
      <c r="H157" s="489"/>
      <c r="I157" s="489"/>
    </row>
    <row r="158" spans="1:9" x14ac:dyDescent="0.35">
      <c r="A158" s="489"/>
      <c r="B158" s="489"/>
      <c r="C158" s="489"/>
      <c r="D158" s="489"/>
      <c r="E158" s="489"/>
      <c r="F158" s="489"/>
      <c r="G158" s="489"/>
      <c r="H158" s="489"/>
      <c r="I158" s="489"/>
    </row>
    <row r="159" spans="1:9" x14ac:dyDescent="0.35">
      <c r="A159" s="489"/>
      <c r="B159" s="489"/>
      <c r="C159" s="489"/>
      <c r="D159" s="489"/>
      <c r="E159" s="489"/>
      <c r="F159" s="489"/>
      <c r="G159" s="489"/>
      <c r="H159" s="489"/>
      <c r="I159" s="489"/>
    </row>
    <row r="160" spans="1:9" x14ac:dyDescent="0.35">
      <c r="A160" s="489"/>
      <c r="B160" s="489"/>
      <c r="C160" s="489"/>
      <c r="D160" s="489"/>
      <c r="E160" s="489"/>
      <c r="F160" s="489"/>
      <c r="G160" s="489"/>
      <c r="H160" s="489"/>
      <c r="I160" s="489"/>
    </row>
    <row r="161" spans="1:9" x14ac:dyDescent="0.35">
      <c r="A161" s="489"/>
      <c r="B161" s="489"/>
      <c r="C161" s="489"/>
      <c r="D161" s="489"/>
      <c r="E161" s="489"/>
      <c r="F161" s="489"/>
      <c r="G161" s="489"/>
      <c r="H161" s="489"/>
      <c r="I161" s="489"/>
    </row>
    <row r="162" spans="1:9" x14ac:dyDescent="0.35">
      <c r="A162" s="489"/>
      <c r="B162" s="489"/>
      <c r="C162" s="489"/>
      <c r="D162" s="489"/>
      <c r="E162" s="489"/>
      <c r="F162" s="489"/>
      <c r="G162" s="489"/>
      <c r="H162" s="489"/>
      <c r="I162" s="489"/>
    </row>
    <row r="163" spans="1:9" x14ac:dyDescent="0.35">
      <c r="A163" s="489"/>
      <c r="B163" s="489"/>
      <c r="C163" s="489"/>
      <c r="D163" s="489"/>
      <c r="E163" s="489"/>
      <c r="F163" s="489"/>
      <c r="G163" s="489"/>
      <c r="H163" s="489"/>
      <c r="I163" s="489"/>
    </row>
    <row r="164" spans="1:9" x14ac:dyDescent="0.35">
      <c r="A164" s="489"/>
      <c r="B164" s="489"/>
      <c r="C164" s="489"/>
      <c r="D164" s="489"/>
      <c r="E164" s="489"/>
      <c r="F164" s="489"/>
      <c r="G164" s="489"/>
      <c r="H164" s="489"/>
      <c r="I164" s="489"/>
    </row>
    <row r="165" spans="1:9" x14ac:dyDescent="0.35">
      <c r="A165" s="489"/>
      <c r="B165" s="489"/>
      <c r="C165" s="489"/>
      <c r="D165" s="489"/>
      <c r="E165" s="489"/>
      <c r="F165" s="489"/>
      <c r="G165" s="489"/>
      <c r="H165" s="489"/>
      <c r="I165" s="489"/>
    </row>
    <row r="166" spans="1:9" x14ac:dyDescent="0.35">
      <c r="A166" s="489"/>
      <c r="B166" s="489"/>
      <c r="C166" s="489"/>
      <c r="D166" s="489"/>
      <c r="E166" s="489"/>
      <c r="F166" s="489"/>
      <c r="G166" s="489"/>
      <c r="H166" s="489"/>
      <c r="I166" s="489"/>
    </row>
    <row r="167" spans="1:9" x14ac:dyDescent="0.35">
      <c r="A167" s="489"/>
      <c r="B167" s="489"/>
      <c r="C167" s="489"/>
      <c r="D167" s="489"/>
      <c r="E167" s="489"/>
      <c r="F167" s="489"/>
      <c r="G167" s="489"/>
      <c r="H167" s="489"/>
      <c r="I167" s="489"/>
    </row>
    <row r="168" spans="1:9" x14ac:dyDescent="0.35">
      <c r="A168" s="489"/>
      <c r="B168" s="489"/>
      <c r="C168" s="489"/>
      <c r="D168" s="489"/>
      <c r="E168" s="489"/>
      <c r="F168" s="489"/>
      <c r="G168" s="489"/>
      <c r="H168" s="489"/>
      <c r="I168" s="489"/>
    </row>
    <row r="169" spans="1:9" x14ac:dyDescent="0.35">
      <c r="A169" s="489"/>
      <c r="B169" s="489"/>
      <c r="C169" s="489"/>
      <c r="D169" s="489"/>
      <c r="E169" s="489"/>
      <c r="F169" s="489"/>
      <c r="G169" s="489"/>
      <c r="H169" s="489"/>
      <c r="I169" s="489"/>
    </row>
    <row r="170" spans="1:9" x14ac:dyDescent="0.35">
      <c r="A170" s="489"/>
      <c r="B170" s="489"/>
      <c r="C170" s="489"/>
      <c r="D170" s="489"/>
      <c r="E170" s="489"/>
      <c r="F170" s="489"/>
      <c r="G170" s="489"/>
      <c r="H170" s="489"/>
      <c r="I170" s="489"/>
    </row>
    <row r="171" spans="1:9" x14ac:dyDescent="0.35">
      <c r="A171" s="489"/>
      <c r="B171" s="489"/>
      <c r="C171" s="489"/>
      <c r="D171" s="489"/>
      <c r="E171" s="489"/>
      <c r="F171" s="489"/>
      <c r="G171" s="489"/>
      <c r="H171" s="489"/>
      <c r="I171" s="489"/>
    </row>
    <row r="172" spans="1:9" x14ac:dyDescent="0.35">
      <c r="A172" s="489"/>
      <c r="B172" s="489"/>
      <c r="C172" s="489"/>
      <c r="D172" s="489"/>
      <c r="E172" s="489"/>
      <c r="F172" s="489"/>
      <c r="G172" s="489"/>
      <c r="H172" s="489"/>
      <c r="I172" s="489"/>
    </row>
    <row r="173" spans="1:9" x14ac:dyDescent="0.35">
      <c r="A173" s="489"/>
      <c r="B173" s="489"/>
      <c r="C173" s="489"/>
      <c r="D173" s="489"/>
      <c r="E173" s="489"/>
      <c r="F173" s="489"/>
      <c r="G173" s="489"/>
      <c r="H173" s="489"/>
      <c r="I173" s="489"/>
    </row>
    <row r="174" spans="1:9" x14ac:dyDescent="0.35">
      <c r="A174" s="489"/>
      <c r="B174" s="489"/>
      <c r="C174" s="489"/>
      <c r="D174" s="489"/>
      <c r="E174" s="489"/>
      <c r="F174" s="489"/>
      <c r="G174" s="489"/>
      <c r="H174" s="489"/>
      <c r="I174" s="489"/>
    </row>
    <row r="175" spans="1:9" x14ac:dyDescent="0.35">
      <c r="A175" s="489"/>
      <c r="B175" s="489"/>
      <c r="C175" s="489"/>
      <c r="D175" s="489"/>
      <c r="E175" s="489"/>
      <c r="F175" s="489"/>
      <c r="G175" s="489"/>
      <c r="H175" s="489"/>
      <c r="I175" s="489"/>
    </row>
    <row r="176" spans="1:9" x14ac:dyDescent="0.35">
      <c r="A176" s="489"/>
      <c r="B176" s="489"/>
      <c r="C176" s="489"/>
      <c r="D176" s="489"/>
      <c r="E176" s="489"/>
      <c r="F176" s="489"/>
      <c r="G176" s="489"/>
      <c r="H176" s="489"/>
      <c r="I176" s="489"/>
    </row>
    <row r="177" spans="1:9" x14ac:dyDescent="0.35">
      <c r="A177" s="489"/>
      <c r="B177" s="489"/>
      <c r="C177" s="489"/>
      <c r="D177" s="489"/>
      <c r="E177" s="489"/>
      <c r="F177" s="489"/>
      <c r="G177" s="489"/>
      <c r="H177" s="489"/>
      <c r="I177" s="489"/>
    </row>
    <row r="178" spans="1:9" x14ac:dyDescent="0.35">
      <c r="A178" s="489"/>
      <c r="B178" s="489"/>
      <c r="C178" s="489"/>
      <c r="D178" s="489"/>
      <c r="E178" s="489"/>
      <c r="F178" s="489"/>
      <c r="G178" s="489"/>
      <c r="H178" s="489"/>
      <c r="I178" s="489"/>
    </row>
    <row r="179" spans="1:9" x14ac:dyDescent="0.35">
      <c r="A179" s="489"/>
      <c r="B179" s="489"/>
      <c r="C179" s="489"/>
      <c r="D179" s="489"/>
      <c r="E179" s="489"/>
      <c r="F179" s="489"/>
      <c r="G179" s="489"/>
      <c r="H179" s="489"/>
      <c r="I179" s="489"/>
    </row>
    <row r="180" spans="1:9" x14ac:dyDescent="0.35">
      <c r="A180" s="489"/>
      <c r="B180" s="489"/>
      <c r="C180" s="489"/>
      <c r="D180" s="489"/>
      <c r="E180" s="489"/>
      <c r="F180" s="489"/>
      <c r="G180" s="489"/>
      <c r="H180" s="489"/>
      <c r="I180" s="489"/>
    </row>
  </sheetData>
  <mergeCells count="3">
    <mergeCell ref="A4:C4"/>
    <mergeCell ref="D4:F4"/>
    <mergeCell ref="H4:I4"/>
  </mergeCells>
  <pageMargins left="0.70866141732283472" right="0.70866141732283472" top="0.78740157480314965" bottom="0.78740157480314965" header="0.31496062992125984" footer="0.31496062992125984"/>
  <pageSetup paperSize="8" orientation="landscape" r:id="rId1"/>
  <headerFooter>
    <oddFooter xml:space="preserve">&amp;LFrei verwendbar </oddFooter>
    <evenFooter xml:space="preserve">&amp;LFrei verwendbar </evenFooter>
    <firstFooter xml:space="preserve">&amp;LFrei verwendbar </first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D0541-55E8-4A4D-88FE-6C9DF4099875}">
  <sheetPr codeName="Tabelle7"/>
  <dimension ref="A1:T38"/>
  <sheetViews>
    <sheetView topLeftCell="A28" zoomScaleNormal="100" zoomScaleSheetLayoutView="100" workbookViewId="0">
      <selection activeCell="P35" sqref="P35"/>
    </sheetView>
  </sheetViews>
  <sheetFormatPr baseColWidth="10" defaultColWidth="10.81640625" defaultRowHeight="14.5" x14ac:dyDescent="0.35"/>
  <cols>
    <col min="1" max="1" width="5.54296875" style="244" customWidth="1"/>
    <col min="2" max="2" width="2.54296875" style="236" customWidth="1"/>
    <col min="3" max="3" width="26.81640625" style="237" customWidth="1"/>
    <col min="4" max="4" width="15.36328125" style="237" customWidth="1"/>
    <col min="5" max="5" width="1.81640625" style="237" customWidth="1"/>
    <col min="6" max="6" width="18.90625" style="237" customWidth="1"/>
    <col min="7" max="7" width="23.81640625" style="237" customWidth="1"/>
    <col min="8" max="12" width="5.54296875" style="237" customWidth="1"/>
    <col min="13" max="13" width="9.81640625" style="236" customWidth="1"/>
    <col min="14" max="16384" width="10.81640625" style="237"/>
  </cols>
  <sheetData>
    <row r="1" spans="1:20" ht="82" customHeight="1" thickBot="1" x14ac:dyDescent="0.4">
      <c r="A1" s="117">
        <v>1</v>
      </c>
      <c r="B1" s="701" t="s">
        <v>177</v>
      </c>
      <c r="C1" s="701"/>
      <c r="D1" s="274"/>
      <c r="E1" s="274"/>
      <c r="F1" s="691" t="str">
        <f>IF(A1=1,"PPAP Requirements","PPAP Anforderungen")</f>
        <v>PPAP Requirements</v>
      </c>
      <c r="G1" s="691"/>
      <c r="H1" s="688"/>
      <c r="I1" s="689"/>
      <c r="J1" s="689"/>
      <c r="K1" s="689"/>
      <c r="L1" s="690"/>
      <c r="M1" s="390" cm="1">
        <f t="array" ref="M1:T1">'PPAP Submission Data'!C83:J83</f>
        <v>3</v>
      </c>
      <c r="N1" s="391">
        <v>0</v>
      </c>
      <c r="O1" s="391">
        <v>0</v>
      </c>
      <c r="P1" s="391">
        <v>0</v>
      </c>
      <c r="Q1" s="391">
        <v>0</v>
      </c>
      <c r="R1" s="391">
        <v>0</v>
      </c>
      <c r="S1" s="391">
        <v>0</v>
      </c>
      <c r="T1" s="391">
        <v>0</v>
      </c>
    </row>
    <row r="2" spans="1:20" ht="33.5" customHeight="1" thickBot="1" x14ac:dyDescent="0.4">
      <c r="A2" s="238" t="str">
        <f>IF(A1=1,"No.","Nr.")</f>
        <v>No.</v>
      </c>
      <c r="B2" s="692" t="str">
        <f>IF(A1=1,"Requirements (features according to specification), 
PPAP according to AIAG PPAP Manual 4th edtition","Forderungen (Merkmale gemäss Spezifikation), 
PPAP gemäss AIAG PPAP Manual 4. Ausgabe")</f>
        <v>Requirements (features according to specification), 
PPAP according to AIAG PPAP Manual 4th edtition</v>
      </c>
      <c r="C2" s="693"/>
      <c r="D2" s="693"/>
      <c r="E2" s="693"/>
      <c r="F2" s="693"/>
      <c r="G2" s="694"/>
      <c r="H2" s="695" t="str">
        <f>IF(A1=1,"Submission Level","Bemusterungsstufe")</f>
        <v>Submission Level</v>
      </c>
      <c r="I2" s="696"/>
      <c r="J2" s="696"/>
      <c r="K2" s="696"/>
      <c r="L2" s="697"/>
    </row>
    <row r="3" spans="1:20" s="244" customFormat="1" ht="22.5" customHeight="1" thickBot="1" x14ac:dyDescent="0.4">
      <c r="A3" s="239"/>
      <c r="B3" s="698"/>
      <c r="C3" s="699"/>
      <c r="D3" s="699"/>
      <c r="E3" s="699"/>
      <c r="F3" s="699"/>
      <c r="G3" s="700"/>
      <c r="H3" s="240">
        <v>1</v>
      </c>
      <c r="I3" s="241">
        <v>2</v>
      </c>
      <c r="J3" s="241">
        <v>3</v>
      </c>
      <c r="K3" s="241">
        <v>4</v>
      </c>
      <c r="L3" s="242">
        <v>5</v>
      </c>
      <c r="M3" s="243"/>
    </row>
    <row r="4" spans="1:20" s="248" customFormat="1" ht="28" customHeight="1" collapsed="1" x14ac:dyDescent="0.35">
      <c r="A4" s="245">
        <v>1</v>
      </c>
      <c r="B4" s="680" t="str">
        <f>IF(A1=1,"Design records","Designaufzeichnungen")</f>
        <v>Design records</v>
      </c>
      <c r="C4" s="681"/>
      <c r="D4" s="681"/>
      <c r="E4" s="246"/>
      <c r="F4" s="684" t="str">
        <f>IF(A1=1,"All relevant drawings and specs noted on the drawings","Alle relevanten Zeichnungen und Spezifikationen, die auf den Zeichnungen vermerkt sind.")</f>
        <v>All relevant drawings and specs noted on the drawings</v>
      </c>
      <c r="G4" s="685"/>
      <c r="H4" s="437" t="s">
        <v>2</v>
      </c>
      <c r="I4" s="387" t="s">
        <v>1</v>
      </c>
      <c r="J4" s="435" t="s">
        <v>1</v>
      </c>
      <c r="K4" s="555" t="s">
        <v>0</v>
      </c>
      <c r="L4" s="436" t="s">
        <v>2</v>
      </c>
      <c r="M4" s="247"/>
    </row>
    <row r="5" spans="1:20" ht="32" customHeight="1" x14ac:dyDescent="0.35">
      <c r="A5" s="249">
        <v>2</v>
      </c>
      <c r="B5" s="702" t="str">
        <f>IF(A1=1,"Engineering Change Documents, if any","Dokumente über technische Änderungen, falls vorhanden")</f>
        <v>Engineering Change Documents, if any</v>
      </c>
      <c r="C5" s="703"/>
      <c r="D5" s="703"/>
      <c r="E5" s="250"/>
      <c r="F5" s="672" t="str">
        <f>IF(A1=1,"Any associated relevant EC's to address nonconformances or changes","Alle zugehörigen relevanten EC's, um Nichtkonformitäten oder Änderungen zu beheben.")</f>
        <v>Any associated relevant EC's to address nonconformances or changes</v>
      </c>
      <c r="G5" s="673"/>
      <c r="H5" s="437" t="s">
        <v>2</v>
      </c>
      <c r="I5" s="387" t="s">
        <v>1</v>
      </c>
      <c r="J5" s="435" t="s">
        <v>1</v>
      </c>
      <c r="K5" s="555" t="s">
        <v>0</v>
      </c>
      <c r="L5" s="436" t="s">
        <v>2</v>
      </c>
    </row>
    <row r="6" spans="1:20" ht="28" customHeight="1" x14ac:dyDescent="0.35">
      <c r="A6" s="275">
        <v>3</v>
      </c>
      <c r="B6" s="682" t="str">
        <f>IF(A1=1,"Engineering approval from Siemens, if required","Technische Freigabe von Siemens, falls gefordert")</f>
        <v>Engineering approval from Siemens, if required</v>
      </c>
      <c r="C6" s="683"/>
      <c r="D6" s="683"/>
      <c r="E6" s="250"/>
      <c r="F6" s="713" t="str">
        <f>IF(A1=1,"Siemens Engineering Sample Evaluation Report, previously approved by Siemens","Siemens Bericht zur Bewertung von technischen Mustern, der zuvor von Siemens genehmigt wurde.")</f>
        <v>Siemens Engineering Sample Evaluation Report, previously approved by Siemens</v>
      </c>
      <c r="G6" s="714"/>
      <c r="H6" s="437" t="s">
        <v>2</v>
      </c>
      <c r="I6" s="380" t="s">
        <v>2</v>
      </c>
      <c r="J6" s="435" t="s">
        <v>1</v>
      </c>
      <c r="K6" s="555" t="s">
        <v>0</v>
      </c>
      <c r="L6" s="436" t="s">
        <v>2</v>
      </c>
    </row>
    <row r="7" spans="1:20" ht="28" customHeight="1" x14ac:dyDescent="0.35">
      <c r="A7" s="275">
        <v>4</v>
      </c>
      <c r="B7" s="682" t="str">
        <f>IF(A1=1,"Design FMEA (if Supplier is responsible for Design)","Design FMEA (wenn der Lieferant für die Konstruktion verantwortlich ist)")</f>
        <v>Design FMEA (if Supplier is responsible for Design)</v>
      </c>
      <c r="C7" s="683"/>
      <c r="D7" s="683"/>
      <c r="E7" s="250"/>
      <c r="F7" s="713" t="s">
        <v>206</v>
      </c>
      <c r="G7" s="715"/>
      <c r="H7" s="437" t="s">
        <v>2</v>
      </c>
      <c r="I7" s="380" t="s">
        <v>2</v>
      </c>
      <c r="J7" s="435" t="s">
        <v>1</v>
      </c>
      <c r="K7" s="555" t="s">
        <v>0</v>
      </c>
      <c r="L7" s="436" t="s">
        <v>2</v>
      </c>
    </row>
    <row r="8" spans="1:20" ht="28" customHeight="1" x14ac:dyDescent="0.35">
      <c r="A8" s="249">
        <v>5</v>
      </c>
      <c r="B8" s="682" t="str">
        <f>IF(A1=1,"Process Flow Diagrams","Prozessflussdiagramme")</f>
        <v>Process Flow Diagrams</v>
      </c>
      <c r="C8" s="683"/>
      <c r="D8" s="683"/>
      <c r="E8" s="250"/>
      <c r="F8" s="672" t="str">
        <f>IF(A1=1,"Per the supplier's format","Per Format des Lieferanten")</f>
        <v>Per the supplier's format</v>
      </c>
      <c r="G8" s="673"/>
      <c r="H8" s="437" t="s">
        <v>2</v>
      </c>
      <c r="I8" s="381" t="s">
        <v>2</v>
      </c>
      <c r="J8" s="435" t="s">
        <v>1</v>
      </c>
      <c r="K8" s="555" t="s">
        <v>0</v>
      </c>
      <c r="L8" s="436" t="s">
        <v>2</v>
      </c>
    </row>
    <row r="9" spans="1:20" ht="32" customHeight="1" x14ac:dyDescent="0.35">
      <c r="A9" s="249">
        <v>6</v>
      </c>
      <c r="B9" s="702" t="str">
        <f>IF(A1=1,"Process FMEA","Prozess FMEA")</f>
        <v>Process FMEA</v>
      </c>
      <c r="C9" s="703"/>
      <c r="D9" s="703"/>
      <c r="E9" s="250"/>
      <c r="F9" s="713" t="str">
        <f>IF(A1=1,"PFMEA per the supplier's AIAG compliant format or other, adequate, risk assessment format","PFMEA nach dem AIAG konformen Format des Lieferanten oder ein anderes, adäquates Formular für die Risikobewertung")</f>
        <v>PFMEA per the supplier's AIAG compliant format or other, adequate, risk assessment format</v>
      </c>
      <c r="G9" s="715"/>
      <c r="H9" s="437" t="s">
        <v>2</v>
      </c>
      <c r="I9" s="381" t="s">
        <v>2</v>
      </c>
      <c r="J9" s="435" t="s">
        <v>1</v>
      </c>
      <c r="K9" s="555" t="s">
        <v>0</v>
      </c>
      <c r="L9" s="436" t="s">
        <v>2</v>
      </c>
    </row>
    <row r="10" spans="1:20" ht="32" customHeight="1" x14ac:dyDescent="0.35">
      <c r="A10" s="249">
        <v>7</v>
      </c>
      <c r="B10" s="702" t="str">
        <f>IF(A1=1,"Control Plan","Kontrollplan / Produktionslenkungsplan / Steuerungsplan / Prüfplan")</f>
        <v>Control Plan</v>
      </c>
      <c r="C10" s="703"/>
      <c r="D10" s="703"/>
      <c r="E10" s="250"/>
      <c r="F10" s="672" t="str">
        <f>IF(A1=1,"Per the supplier's format or template from Siemens Supplier Internet","Per Format des Lieferanten oder Vorlage vom Siemens Lieferanten Internet")</f>
        <v>Per the supplier's format or template from Siemens Supplier Internet</v>
      </c>
      <c r="G10" s="673"/>
      <c r="H10" s="437" t="s">
        <v>2</v>
      </c>
      <c r="I10" s="381" t="s">
        <v>2</v>
      </c>
      <c r="J10" s="435" t="s">
        <v>1</v>
      </c>
      <c r="K10" s="555" t="s">
        <v>0</v>
      </c>
      <c r="L10" s="436" t="s">
        <v>2</v>
      </c>
      <c r="M10" s="251"/>
    </row>
    <row r="11" spans="1:20" s="248" customFormat="1" ht="39.5" customHeight="1" x14ac:dyDescent="0.35">
      <c r="A11" s="275">
        <v>8</v>
      </c>
      <c r="B11" s="702" t="str">
        <f>IF(A1=1,"Measurements system studies (MSA)","Messsystem Analyse (MSA)")</f>
        <v>Measurements system studies (MSA)</v>
      </c>
      <c r="C11" s="703"/>
      <c r="D11" s="703"/>
      <c r="E11" s="252"/>
      <c r="F11" s="672" t="str">
        <f>IF(A1=1,"Only if Special Characteristics defined
Supplier's format or template from Siemens Supplier Internet",
"Nur falls besondere Merkmale definiert wurden
Eigenes Format des Lieferanten oder die Vorlage vom Siemens Lieferanten Internet")</f>
        <v>Only if Special Characteristics defined
Supplier's format or template from Siemens Supplier Internet</v>
      </c>
      <c r="G11" s="673"/>
      <c r="H11" s="437" t="s">
        <v>2</v>
      </c>
      <c r="I11" s="380" t="s">
        <v>2</v>
      </c>
      <c r="J11" s="435" t="s">
        <v>1</v>
      </c>
      <c r="K11" s="556" t="s">
        <v>0</v>
      </c>
      <c r="L11" s="436" t="s">
        <v>2</v>
      </c>
      <c r="M11" s="253"/>
    </row>
    <row r="12" spans="1:20" s="248" customFormat="1" ht="31" customHeight="1" x14ac:dyDescent="0.35">
      <c r="A12" s="275">
        <v>9</v>
      </c>
      <c r="B12" s="702" t="str">
        <f>IF(A1=1,"Dimensional results","Messergebnisse")</f>
        <v>Dimensional results</v>
      </c>
      <c r="C12" s="703"/>
      <c r="D12" s="703"/>
      <c r="E12" s="254"/>
      <c r="F12" s="672" t="str">
        <f>IF(A1=1,"Per the supplier's format or template from Siemens Supplier Internet","Per Format des Lieferanten oder Vorlage vom Siemens Lieferanten Internet")</f>
        <v>Per the supplier's format or template from Siemens Supplier Internet</v>
      </c>
      <c r="G12" s="673"/>
      <c r="H12" s="437" t="s">
        <v>2</v>
      </c>
      <c r="I12" s="435" t="s">
        <v>1</v>
      </c>
      <c r="J12" s="435" t="s">
        <v>1</v>
      </c>
      <c r="K12" s="556" t="s">
        <v>0</v>
      </c>
      <c r="L12" s="436" t="s">
        <v>2</v>
      </c>
      <c r="M12" s="253"/>
    </row>
    <row r="13" spans="1:20" s="248" customFormat="1" ht="32" customHeight="1" x14ac:dyDescent="0.35">
      <c r="A13" s="735">
        <v>10</v>
      </c>
      <c r="B13" s="704" t="str">
        <f>IF(A1=1,"Material Performance Test Results","Ergebnisse von Material-Leistungstests")</f>
        <v>Material Performance Test Results</v>
      </c>
      <c r="C13" s="705"/>
      <c r="D13" s="705"/>
      <c r="E13" s="343"/>
      <c r="F13" s="718" t="str">
        <f>IF(A1=1,"Material inspection report on all material data in the drawing and all by means of applicable specifications, including OK / not OK rating.","Materialprüfbericht über alle Werkstoffdaten der Kundenzeichnung und aller mit geltenden Spezifikationen inklusive Bewertung i.O. / n.i.O.")</f>
        <v>Material inspection report on all material data in the drawing and all by means of applicable specifications, including OK / not OK rating.</v>
      </c>
      <c r="G13" s="719"/>
      <c r="H13" s="732" t="s">
        <v>2</v>
      </c>
      <c r="I13" s="710" t="s">
        <v>1</v>
      </c>
      <c r="J13" s="710" t="s">
        <v>1</v>
      </c>
      <c r="K13" s="727" t="s">
        <v>0</v>
      </c>
      <c r="L13" s="729" t="s">
        <v>2</v>
      </c>
      <c r="M13" s="253"/>
    </row>
    <row r="14" spans="1:20" s="248" customFormat="1" ht="32.5" customHeight="1" x14ac:dyDescent="0.35">
      <c r="A14" s="736"/>
      <c r="B14" s="706"/>
      <c r="C14" s="707"/>
      <c r="D14" s="707"/>
      <c r="E14" s="344"/>
      <c r="F14" s="718" t="str">
        <f>IF(A1=1,"Enclose results from raw material supplier as 3.1 inspection certificate according EN10204 3,1 (if not otherwise agreed).","Ergebnisse von Rohmateriallieferanten als 3.1 Abnahmeprüfzeugnis nach EN 10204 3.1 beilegen (falls nicht anders vereinbart).")</f>
        <v>Enclose results from raw material supplier as 3.1 inspection certificate according EN10204 3,1 (if not otherwise agreed).</v>
      </c>
      <c r="G14" s="719"/>
      <c r="H14" s="733"/>
      <c r="I14" s="711"/>
      <c r="J14" s="711"/>
      <c r="K14" s="728"/>
      <c r="L14" s="730"/>
      <c r="M14" s="253"/>
    </row>
    <row r="15" spans="1:20" s="248" customFormat="1" ht="23" customHeight="1" x14ac:dyDescent="0.35">
      <c r="A15" s="736"/>
      <c r="B15" s="706"/>
      <c r="C15" s="707"/>
      <c r="D15" s="707"/>
      <c r="E15" s="590"/>
      <c r="F15" s="738" t="str">
        <f>IF(A1=1,"Detailed information on the substances and raw materials in the product acc. to the LoDS &lt;&lt;List of declarable substances&gt;&gt;","Detaillierte Informationen über die Stoffe und Rohstoffe im Produkt gem. der LoDS")</f>
        <v>Detailed information on the substances and raw materials in the product acc. to the LoDS &lt;&lt;List of declarable substances&gt;&gt;</v>
      </c>
      <c r="G15" s="739"/>
      <c r="H15" s="733"/>
      <c r="I15" s="711"/>
      <c r="J15" s="711"/>
      <c r="K15" s="728"/>
      <c r="L15" s="730"/>
      <c r="M15" s="253"/>
    </row>
    <row r="16" spans="1:20" s="248" customFormat="1" ht="13" customHeight="1" x14ac:dyDescent="0.35">
      <c r="A16" s="737"/>
      <c r="B16" s="708"/>
      <c r="C16" s="709"/>
      <c r="D16" s="709"/>
      <c r="E16" s="591"/>
      <c r="F16" s="716" t="str">
        <f>IF(A1=1,"Link to BOMCheck.net (LoDS)","Link zu BOMCheck.net (LoDS)")</f>
        <v>Link to BOMCheck.net (LoDS)</v>
      </c>
      <c r="G16" s="717"/>
      <c r="H16" s="734"/>
      <c r="I16" s="712"/>
      <c r="J16" s="712"/>
      <c r="K16" s="712"/>
      <c r="L16" s="731"/>
      <c r="M16" s="253"/>
    </row>
    <row r="17" spans="1:13" s="248" customFormat="1" ht="30.5" customHeight="1" x14ac:dyDescent="0.35">
      <c r="A17" s="275">
        <v>11</v>
      </c>
      <c r="B17" s="682" t="str">
        <f>IF(A1=1,"Initial Process Study","Untersuchungen zur Kurzzeitfähigkeit der Prozesse")</f>
        <v>Initial Process Study</v>
      </c>
      <c r="C17" s="683"/>
      <c r="D17" s="683"/>
      <c r="E17" s="252"/>
      <c r="F17" s="672" t="str">
        <f>IF(A1=1,"Per the supplier's format or template from Siemens Supplier Internet","Per Format des Lieferanten oder Vorlage vom Siemens Lieferanten Internet")</f>
        <v>Per the supplier's format or template from Siemens Supplier Internet</v>
      </c>
      <c r="G17" s="673"/>
      <c r="H17" s="437" t="s">
        <v>2</v>
      </c>
      <c r="I17" s="380" t="s">
        <v>2</v>
      </c>
      <c r="J17" s="435" t="s">
        <v>1</v>
      </c>
      <c r="K17" s="556" t="s">
        <v>0</v>
      </c>
      <c r="L17" s="436" t="s">
        <v>2</v>
      </c>
      <c r="M17" s="253"/>
    </row>
    <row r="18" spans="1:13" ht="28" customHeight="1" x14ac:dyDescent="0.35">
      <c r="A18" s="249">
        <v>12</v>
      </c>
      <c r="B18" s="682" t="str">
        <f>IF(A1=1,"Qualified Laboratory Documentation","Dokumentation eines qualifizierten Laboratoriums")</f>
        <v>Qualified Laboratory Documentation</v>
      </c>
      <c r="C18" s="683"/>
      <c r="D18" s="683"/>
      <c r="E18" s="254"/>
      <c r="F18" s="672" t="str">
        <f>IF(A1=1,"Cert. (TS, AL2A, SGS etc.) and scope for labs performing material and performance testing","Zert. (TS, AL2A, SGS etc.) und Umfang für Labore, die Material- und Leistungsprüfungen durchführen.")</f>
        <v>Cert. (TS, AL2A, SGS etc.) and scope for labs performing material and performance testing</v>
      </c>
      <c r="G18" s="673"/>
      <c r="H18" s="437" t="s">
        <v>2</v>
      </c>
      <c r="I18" s="387" t="s">
        <v>1</v>
      </c>
      <c r="J18" s="435" t="s">
        <v>1</v>
      </c>
      <c r="K18" s="555" t="s">
        <v>0</v>
      </c>
      <c r="L18" s="436" t="s">
        <v>2</v>
      </c>
    </row>
    <row r="19" spans="1:13" ht="28" customHeight="1" x14ac:dyDescent="0.35">
      <c r="A19" s="249">
        <v>13</v>
      </c>
      <c r="B19" s="682" t="str">
        <f>IF(A1=1,"Appearance Approval Report (AAR) - if applicable","Bericht zur Freigabe des Aussehens - falls anwendbar")</f>
        <v>Appearance Approval Report (AAR) - if applicable</v>
      </c>
      <c r="C19" s="683"/>
      <c r="D19" s="683"/>
      <c r="E19" s="254"/>
      <c r="F19" s="672" t="str">
        <f>IF(A1=1,"Per the supplier's format","Per Format des Lieferanten")</f>
        <v>Per the supplier's format</v>
      </c>
      <c r="G19" s="673"/>
      <c r="H19" s="388" t="s">
        <v>1</v>
      </c>
      <c r="I19" s="387" t="s">
        <v>1</v>
      </c>
      <c r="J19" s="435" t="s">
        <v>1</v>
      </c>
      <c r="K19" s="555" t="s">
        <v>0</v>
      </c>
      <c r="L19" s="436" t="s">
        <v>2</v>
      </c>
    </row>
    <row r="20" spans="1:13" s="248" customFormat="1" ht="28" customHeight="1" x14ac:dyDescent="0.35">
      <c r="A20" s="275">
        <v>14</v>
      </c>
      <c r="B20" s="682" t="str">
        <f>IF(A1=1,"Sample Production Parts","Muster-Serienteile")</f>
        <v>Sample Production Parts</v>
      </c>
      <c r="C20" s="683"/>
      <c r="D20" s="683"/>
      <c r="E20" s="250"/>
      <c r="F20" s="672" t="str">
        <f>IF(A1=1,"Qty per Siemens PO or SQE direction","Menge gemäss Siemens Bestellung oder Anweisung des SQE")</f>
        <v>Qty per Siemens PO or SQE direction</v>
      </c>
      <c r="G20" s="673"/>
      <c r="H20" s="437" t="s">
        <v>2</v>
      </c>
      <c r="I20" s="435" t="s">
        <v>1</v>
      </c>
      <c r="J20" s="435" t="s">
        <v>1</v>
      </c>
      <c r="K20" s="556" t="s">
        <v>0</v>
      </c>
      <c r="L20" s="436" t="s">
        <v>2</v>
      </c>
      <c r="M20" s="247"/>
    </row>
    <row r="21" spans="1:13" s="248" customFormat="1" ht="28" customHeight="1" x14ac:dyDescent="0.35">
      <c r="A21" s="249">
        <v>15</v>
      </c>
      <c r="B21" s="682" t="str">
        <f>IF(A1=1,"Master Sample","Referenzmuster")</f>
        <v>Master Sample</v>
      </c>
      <c r="C21" s="683"/>
      <c r="D21" s="683"/>
      <c r="E21" s="254"/>
      <c r="F21" s="672" t="str">
        <f>IF(A1=1,"Qty per Siemens PO or SQE direction","Menge gemäss Siemens Bestellung oder Anweisung des SQE")</f>
        <v>Qty per Siemens PO or SQE direction</v>
      </c>
      <c r="G21" s="673"/>
      <c r="H21" s="437" t="s">
        <v>2</v>
      </c>
      <c r="I21" s="381" t="s">
        <v>2</v>
      </c>
      <c r="J21" s="380" t="s">
        <v>2</v>
      </c>
      <c r="K21" s="555" t="s">
        <v>0</v>
      </c>
      <c r="L21" s="436" t="s">
        <v>2</v>
      </c>
      <c r="M21" s="253"/>
    </row>
    <row r="22" spans="1:13" ht="28" customHeight="1" x14ac:dyDescent="0.35">
      <c r="A22" s="249">
        <v>16</v>
      </c>
      <c r="B22" s="682" t="str">
        <f>IF(A1=1,"Checking Aids","Prüfmittelliste")</f>
        <v>Checking Aids</v>
      </c>
      <c r="C22" s="683"/>
      <c r="D22" s="683"/>
      <c r="E22" s="250"/>
      <c r="F22" s="672" t="str">
        <f>IF(A1=1,"Drawings and photo's of custom gages being used to determine drawing conformance","Zeichnungen und Fotos von kundenspezifischen Prüfmitteln, die zur Bestimmung der Zeichnungskonformität verwendet werden.")</f>
        <v>Drawings and photo's of custom gages being used to determine drawing conformance</v>
      </c>
      <c r="G22" s="673"/>
      <c r="H22" s="437" t="s">
        <v>2</v>
      </c>
      <c r="I22" s="381" t="s">
        <v>2</v>
      </c>
      <c r="J22" s="380" t="s">
        <v>2</v>
      </c>
      <c r="K22" s="555" t="s">
        <v>0</v>
      </c>
      <c r="L22" s="436" t="s">
        <v>2</v>
      </c>
    </row>
    <row r="23" spans="1:13" s="248" customFormat="1" ht="28" customHeight="1" thickBot="1" x14ac:dyDescent="0.4">
      <c r="A23" s="275">
        <v>17</v>
      </c>
      <c r="B23" s="725" t="str">
        <f>IF(A1=1,"Part Submission Warrant (PSW)","Teilevorlagebestätigung (PSW)")</f>
        <v>Part Submission Warrant (PSW)</v>
      </c>
      <c r="C23" s="726"/>
      <c r="D23" s="726"/>
      <c r="E23" s="255"/>
      <c r="F23" s="723" t="str">
        <f>IF(A1=1,"Siemens format mandatory!","Siemens Format zwingend")</f>
        <v>Siemens format mandatory!</v>
      </c>
      <c r="G23" s="724"/>
      <c r="H23" s="388" t="s">
        <v>1</v>
      </c>
      <c r="I23" s="435" t="s">
        <v>1</v>
      </c>
      <c r="J23" s="435" t="s">
        <v>1</v>
      </c>
      <c r="K23" s="435" t="s">
        <v>1</v>
      </c>
      <c r="L23" s="436" t="s">
        <v>2</v>
      </c>
      <c r="M23" s="253"/>
    </row>
    <row r="24" spans="1:13" s="248" customFormat="1" ht="30" customHeight="1" thickBot="1" x14ac:dyDescent="0.4">
      <c r="A24" s="379">
        <v>18</v>
      </c>
      <c r="B24" s="720" t="str">
        <f>IF(A1=1,"Additional Siemens Specific Requirements","Zusätzliche Siemens spezifische Anforderungen")</f>
        <v>Additional Siemens Specific Requirements</v>
      </c>
      <c r="C24" s="721"/>
      <c r="D24" s="721"/>
      <c r="E24" s="721"/>
      <c r="F24" s="721"/>
      <c r="G24" s="721"/>
      <c r="H24" s="721"/>
      <c r="I24" s="721"/>
      <c r="J24" s="721"/>
      <c r="K24" s="721"/>
      <c r="L24" s="722"/>
      <c r="M24" s="253"/>
    </row>
    <row r="25" spans="1:13" s="248" customFormat="1" ht="28" customHeight="1" x14ac:dyDescent="0.35">
      <c r="A25" s="245" t="s">
        <v>220</v>
      </c>
      <c r="B25" s="680" t="str">
        <f>IF(A1=1,"Verification results","Verifikationsergebnisse")</f>
        <v>Verification results</v>
      </c>
      <c r="C25" s="681"/>
      <c r="D25" s="681"/>
      <c r="E25" s="256"/>
      <c r="F25" s="684" t="str">
        <f>IF(A1=1,"If applicable, verification results acc. technical specification","Falls anwendbar, Verifikationsergebnisse gemäss technischer Spezifikation")</f>
        <v>If applicable, verification results acc. technical specification</v>
      </c>
      <c r="G25" s="685"/>
      <c r="H25" s="437" t="s">
        <v>2</v>
      </c>
      <c r="I25" s="435" t="str">
        <f>IF('PPAP Submission Data'!M60,"S","N/A")</f>
        <v>N/A</v>
      </c>
      <c r="J25" s="435" t="str">
        <f>IF('PPAP Submission Data'!M60,"S","N/A")</f>
        <v>N/A</v>
      </c>
      <c r="K25" s="435" t="str">
        <f>IF('PPAP Submission Data'!M60,"S","N/A")</f>
        <v>N/A</v>
      </c>
      <c r="L25" s="436" t="s">
        <v>2</v>
      </c>
      <c r="M25" s="253"/>
    </row>
    <row r="26" spans="1:13" s="248" customFormat="1" ht="39.5" customHeight="1" x14ac:dyDescent="0.35">
      <c r="A26" s="249" t="s">
        <v>221</v>
      </c>
      <c r="B26" s="682" t="str">
        <f>IF(A1=1,"Validation results","Validierungsergebnisse")</f>
        <v>Validation results</v>
      </c>
      <c r="C26" s="683"/>
      <c r="D26" s="683"/>
      <c r="E26" s="257"/>
      <c r="F26" s="672" t="str">
        <f>IF(A1=1,"If applicable, Validation results acc. technical specification","Falls anwendbar, Validierungsergebnisse gemäss technischer Spezifikation (sofern anwendbar), inkl., sofern anwendbar, Gesetzliche Anforderungen erfüllt (UL, CE, VDE etc.)")</f>
        <v>If applicable, Validation results acc. technical specification</v>
      </c>
      <c r="G26" s="673"/>
      <c r="H26" s="437" t="s">
        <v>2</v>
      </c>
      <c r="I26" s="435" t="str">
        <f>IF('PPAP Submission Data'!M62,"S","N/A")</f>
        <v>N/A</v>
      </c>
      <c r="J26" s="435" t="str">
        <f>IF('PPAP Submission Data'!M62,"S","N/A")</f>
        <v>N/A</v>
      </c>
      <c r="K26" s="435" t="str">
        <f>IF('PPAP Submission Data'!M62,"S","N/A")</f>
        <v>N/A</v>
      </c>
      <c r="L26" s="436" t="s">
        <v>2</v>
      </c>
      <c r="M26" s="253"/>
    </row>
    <row r="27" spans="1:13" s="248" customFormat="1" ht="32" customHeight="1" x14ac:dyDescent="0.35">
      <c r="A27" s="249" t="s">
        <v>222</v>
      </c>
      <c r="B27" s="682" t="str">
        <f>IF(A1=1,"Functional test results","Funktionsprüfergebnisse")</f>
        <v>Functional test results</v>
      </c>
      <c r="C27" s="683"/>
      <c r="D27" s="683"/>
      <c r="E27" s="257"/>
      <c r="F27" s="672" t="str">
        <f>IF(A1=1,"If applicable, inspection report on all function features in the customer drawing and by means of applicable specifications including OK / not OK rating","Falls anwendbar, Prüfbericht über alle Funktionsmerkmale der Kundenzeichnung und mit geltender Spezifikationen inklusive Bewertung i.O. / n.i.O.")</f>
        <v>If applicable, inspection report on all function features in the customer drawing and by means of applicable specifications including OK / not OK rating</v>
      </c>
      <c r="G27" s="673"/>
      <c r="H27" s="437" t="s">
        <v>2</v>
      </c>
      <c r="I27" s="435" t="str">
        <f>IF('PPAP Submission Data'!M64,"S","N/A")</f>
        <v>N/A</v>
      </c>
      <c r="J27" s="435" t="str">
        <f>IF('PPAP Submission Data'!M64,"S","N/A")</f>
        <v>N/A</v>
      </c>
      <c r="K27" s="435" t="str">
        <f>IF('PPAP Submission Data'!M64,"S","N/A")</f>
        <v>N/A</v>
      </c>
      <c r="L27" s="436" t="s">
        <v>2</v>
      </c>
      <c r="M27" s="253"/>
    </row>
    <row r="28" spans="1:13" s="248" customFormat="1" ht="28" customHeight="1" x14ac:dyDescent="0.35">
      <c r="A28" s="249" t="s">
        <v>224</v>
      </c>
      <c r="B28" s="682" t="str">
        <f>IF(A1=1,"Failure catalog","Fehlerkatalog")</f>
        <v>Failure catalog</v>
      </c>
      <c r="C28" s="683"/>
      <c r="D28" s="683"/>
      <c r="E28" s="257"/>
      <c r="F28" s="672" t="str">
        <f>IF(A1=1,"If requested by the customer and specifically agreed within the framework of Advanced Product Quality Planning.","Falls vom Kunden gefordert und im Rahmen der Qualitätsvorausplanung speziell vereinbart.")</f>
        <v>If requested by the customer and specifically agreed within the framework of Advanced Product Quality Planning.</v>
      </c>
      <c r="G28" s="673"/>
      <c r="H28" s="437" t="s">
        <v>2</v>
      </c>
      <c r="I28" s="435" t="str">
        <f>IF('PPAP Submission Data'!M66,"S","N/A")</f>
        <v>N/A</v>
      </c>
      <c r="J28" s="435" t="str">
        <f>IF('PPAP Submission Data'!M66,"S","N/A")</f>
        <v>N/A</v>
      </c>
      <c r="K28" s="435" t="str">
        <f>IF('PPAP Submission Data'!M66,"S","N/A")</f>
        <v>N/A</v>
      </c>
      <c r="L28" s="436" t="s">
        <v>2</v>
      </c>
      <c r="M28" s="253"/>
    </row>
    <row r="29" spans="1:13" s="248" customFormat="1" ht="28" customHeight="1" x14ac:dyDescent="0.35">
      <c r="A29" s="249" t="s">
        <v>223</v>
      </c>
      <c r="B29" s="682" t="str">
        <f>IF(A1=1,"Packaging","Verpackung")</f>
        <v>Packaging</v>
      </c>
      <c r="C29" s="683"/>
      <c r="D29" s="683"/>
      <c r="E29" s="257"/>
      <c r="F29" s="672" t="str">
        <f>IF(A1=1,"Packaging instruction","Verpackungsvorschrift")</f>
        <v>Packaging instruction</v>
      </c>
      <c r="G29" s="673"/>
      <c r="H29" s="437" t="s">
        <v>2</v>
      </c>
      <c r="I29" s="435" t="str">
        <f>IF('PPAP Submission Data'!M68,"S","N/A")</f>
        <v>N/A</v>
      </c>
      <c r="J29" s="435" t="str">
        <f>IF('PPAP Submission Data'!M68,"S","N/A")</f>
        <v>N/A</v>
      </c>
      <c r="K29" s="435" t="str">
        <f>IF('PPAP Submission Data'!M68,"S","N/A")</f>
        <v>N/A</v>
      </c>
      <c r="L29" s="436" t="s">
        <v>2</v>
      </c>
      <c r="M29" s="253"/>
    </row>
    <row r="30" spans="1:13" s="248" customFormat="1" ht="28" customHeight="1" x14ac:dyDescent="0.35">
      <c r="A30" s="249" t="s">
        <v>225</v>
      </c>
      <c r="B30" s="682" t="str">
        <f>IF(A1=1,"Special Characteristics List","Liste der besonderen Merkmale")</f>
        <v>Special Characteristics List</v>
      </c>
      <c r="C30" s="683"/>
      <c r="D30" s="683"/>
      <c r="E30" s="257"/>
      <c r="F30" s="672" t="str">
        <f>IF(A1=1,"If applicable, filled Special Characteristics List","Falls anwendbar, ausgefüllte Liste der besonderen Merkmale")</f>
        <v>If applicable, filled Special Characteristics List</v>
      </c>
      <c r="G30" s="673"/>
      <c r="H30" s="437" t="s">
        <v>2</v>
      </c>
      <c r="I30" s="435" t="str">
        <f>IF('PPAP Submission Data'!M58,"S","N/A")</f>
        <v>N/A</v>
      </c>
      <c r="J30" s="435" t="str">
        <f>IF('PPAP Submission Data'!M58,"S","N/A")</f>
        <v>N/A</v>
      </c>
      <c r="K30" s="435" t="str">
        <f>IF('PPAP Submission Data'!M58,"S","N/A")</f>
        <v>N/A</v>
      </c>
      <c r="L30" s="436" t="s">
        <v>2</v>
      </c>
      <c r="M30" s="253"/>
    </row>
    <row r="31" spans="1:13" s="248" customFormat="1" ht="28" customHeight="1" x14ac:dyDescent="0.35">
      <c r="A31" s="249" t="s">
        <v>226</v>
      </c>
      <c r="B31" s="682" t="s">
        <v>180</v>
      </c>
      <c r="C31" s="683"/>
      <c r="D31" s="683"/>
      <c r="E31" s="257"/>
      <c r="F31" s="672" t="str">
        <f>IF(A1=1,"If applicable, Cert. of legal requirements","Falls anwendbar, Zert. von rechtlichen Anforderungen")</f>
        <v>If applicable, Cert. of legal requirements</v>
      </c>
      <c r="G31" s="673"/>
      <c r="H31" s="437" t="s">
        <v>2</v>
      </c>
      <c r="I31" s="435" t="str">
        <f>IF('PPAP Submission Data'!M56,"S","N/A")</f>
        <v>N/A</v>
      </c>
      <c r="J31" s="435" t="str">
        <f>IF('PPAP Submission Data'!M56,"S","N/A")</f>
        <v>N/A</v>
      </c>
      <c r="K31" s="435" t="str">
        <f>IF('PPAP Submission Data'!M56,"S","N/A")</f>
        <v>N/A</v>
      </c>
      <c r="L31" s="436" t="s">
        <v>2</v>
      </c>
      <c r="M31" s="253"/>
    </row>
    <row r="32" spans="1:13" s="248" customFormat="1" ht="28" customHeight="1" x14ac:dyDescent="0.35">
      <c r="A32" s="249" t="s">
        <v>227</v>
      </c>
      <c r="B32" s="682" t="str">
        <f>IF(A1=1,"Special","Spezial")</f>
        <v>Special</v>
      </c>
      <c r="C32" s="683"/>
      <c r="D32" s="683"/>
      <c r="E32" s="257"/>
      <c r="F32" s="672" t="str">
        <f>IF(A1=1,"Special requirements","Sonderanforderungen")</f>
        <v>Special requirements</v>
      </c>
      <c r="G32" s="673"/>
      <c r="H32" s="437" t="s">
        <v>2</v>
      </c>
      <c r="I32" s="435" t="str">
        <f>IF('PPAP Submission Data'!M72,"S","N/A")</f>
        <v>N/A</v>
      </c>
      <c r="J32" s="435" t="str">
        <f>IF('PPAP Submission Data'!M72,"S","N/A")</f>
        <v>N/A</v>
      </c>
      <c r="K32" s="435" t="str">
        <f>IF('PPAP Submission Data'!M72,"S","N/A")</f>
        <v>N/A</v>
      </c>
      <c r="L32" s="436" t="s">
        <v>2</v>
      </c>
      <c r="M32" s="253"/>
    </row>
    <row r="33" spans="1:17" s="248" customFormat="1" ht="10" customHeight="1" x14ac:dyDescent="0.35">
      <c r="A33" s="258"/>
      <c r="B33" s="686" t="str">
        <f>IF(A1=1,"","")</f>
        <v/>
      </c>
      <c r="C33" s="687"/>
      <c r="D33" s="687"/>
      <c r="E33" s="259"/>
      <c r="F33" s="670" t="str">
        <f>IF(A2=1,"","")</f>
        <v/>
      </c>
      <c r="G33" s="671"/>
      <c r="H33" s="260"/>
      <c r="I33" s="260"/>
      <c r="J33" s="260"/>
      <c r="K33" s="260"/>
      <c r="L33" s="261"/>
      <c r="M33" s="253"/>
    </row>
    <row r="34" spans="1:17" s="248" customFormat="1" ht="23" customHeight="1" thickBot="1" x14ac:dyDescent="0.4">
      <c r="A34" s="392" t="s">
        <v>1</v>
      </c>
      <c r="B34" s="665" t="str">
        <f>IF(A1=1,"To be submitted to Siemens depending on the submission level","Muss an Siemens übermittelt werden, abhängig von der Bemusterungsstufe")</f>
        <v>To be submitted to Siemens depending on the submission level</v>
      </c>
      <c r="C34" s="666"/>
      <c r="D34" s="666"/>
      <c r="E34" s="667"/>
      <c r="F34" s="667"/>
      <c r="G34" s="667"/>
      <c r="H34" s="668"/>
      <c r="I34" s="668"/>
      <c r="J34" s="668"/>
      <c r="K34" s="668"/>
      <c r="L34" s="669"/>
      <c r="M34" s="253"/>
    </row>
    <row r="35" spans="1:17" s="248" customFormat="1" ht="23" customHeight="1" thickBot="1" x14ac:dyDescent="0.4">
      <c r="A35" s="386" t="s">
        <v>230</v>
      </c>
      <c r="B35" s="665" t="str">
        <f>IF(A1=1,"Not applicable","Nicht zutreffend")</f>
        <v>Not applicable</v>
      </c>
      <c r="C35" s="666"/>
      <c r="D35" s="666"/>
      <c r="E35" s="667"/>
      <c r="F35" s="667"/>
      <c r="G35" s="667"/>
      <c r="H35" s="668"/>
      <c r="I35" s="668"/>
      <c r="J35" s="668"/>
      <c r="K35" s="668"/>
      <c r="L35" s="669"/>
      <c r="M35" s="253"/>
      <c r="Q35" s="253"/>
    </row>
    <row r="36" spans="1:17" s="248" customFormat="1" ht="23" customHeight="1" x14ac:dyDescent="0.35">
      <c r="A36" s="393" t="s">
        <v>2</v>
      </c>
      <c r="B36" s="665" t="str">
        <f>IF(A1=1,"Only to be submitted to Siemens upon request","Übermittlung an Siemens nur auf Anfrage")</f>
        <v>Only to be submitted to Siemens upon request</v>
      </c>
      <c r="C36" s="666"/>
      <c r="D36" s="666"/>
      <c r="E36" s="667"/>
      <c r="F36" s="667"/>
      <c r="G36" s="667"/>
      <c r="H36" s="668"/>
      <c r="I36" s="668"/>
      <c r="J36" s="668"/>
      <c r="K36" s="668"/>
      <c r="L36" s="669"/>
      <c r="M36" s="253"/>
    </row>
    <row r="37" spans="1:17" s="248" customFormat="1" ht="23" customHeight="1" x14ac:dyDescent="0.35">
      <c r="A37" s="394" t="s">
        <v>0</v>
      </c>
      <c r="B37" s="665" t="str">
        <f>IF(A1=1,"The decision on whether to submit (S) or retain (R) the individual elements is specifically made by Siemens or agreed between Siemens and Supplier.","Die Entscheidung ob Vorlage (S) oder Aufbewahrung (R) für die einzelnen Elemente wird spezifisch von Siemens getroffen oder zwischen Siemens und dem Lieferanten vereinbart.")</f>
        <v>The decision on whether to submit (S) or retain (R) the individual elements is specifically made by Siemens or agreed between Siemens and Supplier.</v>
      </c>
      <c r="C37" s="667"/>
      <c r="D37" s="667"/>
      <c r="E37" s="667"/>
      <c r="F37" s="667"/>
      <c r="G37" s="667"/>
      <c r="H37" s="667"/>
      <c r="I37" s="667"/>
      <c r="J37" s="667"/>
      <c r="K37" s="667"/>
      <c r="L37" s="677"/>
      <c r="M37" s="253"/>
    </row>
    <row r="38" spans="1:17" s="251" customFormat="1" ht="49.5" customHeight="1" thickBot="1" x14ac:dyDescent="0.4">
      <c r="A38" s="262"/>
      <c r="B38" s="678" t="str">
        <f>IF(A1=1,"Please Consider the PPAP Manual","Beachten Sie bitte das PPAP Handbuch")</f>
        <v>Please Consider the PPAP Manual</v>
      </c>
      <c r="C38" s="679"/>
      <c r="D38" s="679"/>
      <c r="E38" s="679"/>
      <c r="F38" s="679"/>
      <c r="G38" s="679"/>
      <c r="H38" s="674"/>
      <c r="I38" s="675"/>
      <c r="J38" s="675"/>
      <c r="K38" s="675"/>
      <c r="L38" s="676"/>
    </row>
  </sheetData>
  <sheetProtection sheet="1" objects="1" scenarios="1"/>
  <mergeCells count="74">
    <mergeCell ref="K13:K16"/>
    <mergeCell ref="L13:L16"/>
    <mergeCell ref="H13:H16"/>
    <mergeCell ref="I13:I16"/>
    <mergeCell ref="A13:A16"/>
    <mergeCell ref="F14:G14"/>
    <mergeCell ref="F15:G15"/>
    <mergeCell ref="B24:L24"/>
    <mergeCell ref="F20:G20"/>
    <mergeCell ref="F21:G21"/>
    <mergeCell ref="F22:G22"/>
    <mergeCell ref="F23:G23"/>
    <mergeCell ref="B22:D22"/>
    <mergeCell ref="B23:D23"/>
    <mergeCell ref="B20:D20"/>
    <mergeCell ref="B21:D21"/>
    <mergeCell ref="F18:G18"/>
    <mergeCell ref="F19:G19"/>
    <mergeCell ref="B17:D17"/>
    <mergeCell ref="J13:J16"/>
    <mergeCell ref="F4:G4"/>
    <mergeCell ref="F5:G5"/>
    <mergeCell ref="F6:G6"/>
    <mergeCell ref="F7:G7"/>
    <mergeCell ref="F8:G8"/>
    <mergeCell ref="F9:G9"/>
    <mergeCell ref="F10:G10"/>
    <mergeCell ref="F11:G11"/>
    <mergeCell ref="F12:G12"/>
    <mergeCell ref="F17:G17"/>
    <mergeCell ref="F16:G16"/>
    <mergeCell ref="F13:G13"/>
    <mergeCell ref="B18:D18"/>
    <mergeCell ref="B19:D19"/>
    <mergeCell ref="B9:D9"/>
    <mergeCell ref="B10:D10"/>
    <mergeCell ref="B11:D11"/>
    <mergeCell ref="B12:D12"/>
    <mergeCell ref="B13:D16"/>
    <mergeCell ref="B4:D4"/>
    <mergeCell ref="B5:D5"/>
    <mergeCell ref="B6:D6"/>
    <mergeCell ref="B7:D7"/>
    <mergeCell ref="B8:D8"/>
    <mergeCell ref="H1:L1"/>
    <mergeCell ref="F1:G1"/>
    <mergeCell ref="B2:G2"/>
    <mergeCell ref="H2:L2"/>
    <mergeCell ref="B3:G3"/>
    <mergeCell ref="B1:C1"/>
    <mergeCell ref="H38:L38"/>
    <mergeCell ref="B37:L37"/>
    <mergeCell ref="B38:G38"/>
    <mergeCell ref="B25:D25"/>
    <mergeCell ref="B26:D26"/>
    <mergeCell ref="B27:D27"/>
    <mergeCell ref="F25:G25"/>
    <mergeCell ref="F26:G26"/>
    <mergeCell ref="F27:G27"/>
    <mergeCell ref="B28:D28"/>
    <mergeCell ref="B29:D29"/>
    <mergeCell ref="B32:D32"/>
    <mergeCell ref="B33:D33"/>
    <mergeCell ref="B30:D30"/>
    <mergeCell ref="B31:D31"/>
    <mergeCell ref="F28:G28"/>
    <mergeCell ref="B35:L35"/>
    <mergeCell ref="B36:L36"/>
    <mergeCell ref="F33:G33"/>
    <mergeCell ref="F29:G29"/>
    <mergeCell ref="F32:G32"/>
    <mergeCell ref="F30:G30"/>
    <mergeCell ref="F31:G31"/>
    <mergeCell ref="B34:L34"/>
  </mergeCells>
  <conditionalFormatting sqref="H19 H23 H3">
    <cfRule type="expression" dxfId="22" priority="15" stopIfTrue="1">
      <formula>$M$1=1</formula>
    </cfRule>
  </conditionalFormatting>
  <conditionalFormatting sqref="I3:I5 I12:I15 I18:I20 I23 I25:I32">
    <cfRule type="expression" dxfId="21" priority="14" stopIfTrue="1">
      <formula>$M$1=2</formula>
    </cfRule>
  </conditionalFormatting>
  <conditionalFormatting sqref="I25:J32">
    <cfRule type="containsText" dxfId="20" priority="8" operator="containsText" text="N/A">
      <formula>NOT(ISERROR(SEARCH("N/A",I25)))</formula>
    </cfRule>
  </conditionalFormatting>
  <conditionalFormatting sqref="J3:J15 J23 J25:J32 J17:J20">
    <cfRule type="expression" dxfId="19" priority="12" stopIfTrue="1">
      <formula>$M$1=3</formula>
    </cfRule>
  </conditionalFormatting>
  <conditionalFormatting sqref="K3 K23">
    <cfRule type="expression" dxfId="18" priority="11" stopIfTrue="1">
      <formula>$M$1=4</formula>
    </cfRule>
  </conditionalFormatting>
  <conditionalFormatting sqref="K4:K15 K17:K22">
    <cfRule type="containsText" dxfId="17" priority="1" operator="containsText" text="R">
      <formula>NOT(ISERROR(SEARCH("R",K4)))</formula>
    </cfRule>
    <cfRule type="containsText" dxfId="16" priority="10" operator="containsText" text="S">
      <formula>NOT(ISERROR(SEARCH("S",K4)))</formula>
    </cfRule>
  </conditionalFormatting>
  <conditionalFormatting sqref="L3">
    <cfRule type="expression" dxfId="15" priority="7" stopIfTrue="1">
      <formula>$M$1=5</formula>
    </cfRule>
  </conditionalFormatting>
  <conditionalFormatting sqref="K25:K32">
    <cfRule type="containsText" dxfId="14" priority="2" operator="containsText" text="N/A">
      <formula>NOT(ISERROR(SEARCH("N/A",K25)))</formula>
    </cfRule>
    <cfRule type="expression" dxfId="13" priority="3" stopIfTrue="1">
      <formula>$M$1=4</formula>
    </cfRule>
  </conditionalFormatting>
  <hyperlinks>
    <hyperlink ref="F16:G16" r:id="rId1" display="Link to BOMCheck.net (LoDS)" xr:uid="{86DCEB0C-F596-4BA1-9280-635E27B1C8B8}"/>
  </hyperlinks>
  <pageMargins left="0.70866141732283472" right="0.70866141732283472" top="0.78740157480314965" bottom="0.78740157480314965" header="0.31496062992125984" footer="0.31496062992125984"/>
  <pageSetup paperSize="9" scale="64" orientation="portrait" r:id="rId2"/>
  <headerFooter>
    <oddFooter xml:space="preserve">&amp;LFrei verwendbar </oddFooter>
    <evenFooter xml:space="preserve">&amp;LFrei verwendbar </evenFooter>
    <firstFooter xml:space="preserve">&amp;LFrei verwendbar </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8" r:id="rId5" name="Option Button 6">
              <controlPr locked="0" defaultSize="0" autoFill="0" autoLine="0" autoPict="0" altText="English">
                <anchor moveWithCells="1">
                  <from>
                    <xdr:col>7</xdr:col>
                    <xdr:colOff>57150</xdr:colOff>
                    <xdr:row>0</xdr:row>
                    <xdr:rowOff>374650</xdr:rowOff>
                  </from>
                  <to>
                    <xdr:col>8</xdr:col>
                    <xdr:colOff>336550</xdr:colOff>
                    <xdr:row>0</xdr:row>
                    <xdr:rowOff>603250</xdr:rowOff>
                  </to>
                </anchor>
              </controlPr>
            </control>
          </mc:Choice>
        </mc:AlternateContent>
        <mc:AlternateContent xmlns:mc="http://schemas.openxmlformats.org/markup-compatibility/2006">
          <mc:Choice Requires="x14">
            <control shapeId="3079" r:id="rId6" name="Option Button 7">
              <controlPr locked="0" defaultSize="0" autoFill="0" autoLine="0" autoPict="0">
                <anchor moveWithCells="1">
                  <from>
                    <xdr:col>7</xdr:col>
                    <xdr:colOff>57150</xdr:colOff>
                    <xdr:row>0</xdr:row>
                    <xdr:rowOff>622300</xdr:rowOff>
                  </from>
                  <to>
                    <xdr:col>9</xdr:col>
                    <xdr:colOff>12700</xdr:colOff>
                    <xdr:row>0</xdr:row>
                    <xdr:rowOff>812800</xdr:rowOff>
                  </to>
                </anchor>
              </controlPr>
            </control>
          </mc:Choice>
        </mc:AlternateContent>
        <mc:AlternateContent xmlns:mc="http://schemas.openxmlformats.org/markup-compatibility/2006">
          <mc:Choice Requires="x14">
            <control shapeId="3081" r:id="rId7" name="Group Box 9">
              <controlPr locked="0" defaultSize="0" autoFill="0" autoPict="0">
                <anchor moveWithCells="1">
                  <from>
                    <xdr:col>7</xdr:col>
                    <xdr:colOff>38100</xdr:colOff>
                    <xdr:row>0</xdr:row>
                    <xdr:rowOff>241300</xdr:rowOff>
                  </from>
                  <to>
                    <xdr:col>9</xdr:col>
                    <xdr:colOff>228600</xdr:colOff>
                    <xdr:row>0</xdr:row>
                    <xdr:rowOff>895350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F8BE3-6EBA-4761-93B6-C64062D5A0FD}">
  <sheetPr codeName="Tabelle8">
    <outlinePr summaryBelow="0" summaryRight="0"/>
    <pageSetUpPr fitToPage="1"/>
  </sheetPr>
  <dimension ref="A1:U88"/>
  <sheetViews>
    <sheetView showGridLines="0" topLeftCell="A4" zoomScale="90" zoomScaleNormal="90" workbookViewId="0">
      <selection activeCell="B7" sqref="B7:H7"/>
    </sheetView>
  </sheetViews>
  <sheetFormatPr baseColWidth="10" defaultColWidth="8.453125" defaultRowHeight="14" outlineLevelRow="1" x14ac:dyDescent="0.35"/>
  <cols>
    <col min="1" max="1" width="2.1796875" style="92" bestFit="1" customWidth="1"/>
    <col min="2" max="2" width="5.1796875" style="44" customWidth="1"/>
    <col min="3" max="3" width="17.90625" style="44" customWidth="1"/>
    <col min="4" max="4" width="6.81640625" style="44" customWidth="1"/>
    <col min="5" max="5" width="22.1796875" style="44" customWidth="1"/>
    <col min="6" max="6" width="16.54296875" style="44" customWidth="1"/>
    <col min="7" max="7" width="18.453125" style="44" customWidth="1"/>
    <col min="8" max="8" width="16.81640625" style="44" customWidth="1"/>
    <col min="9" max="9" width="23.90625" style="44" customWidth="1"/>
    <col min="10" max="10" width="10.81640625" style="44" customWidth="1"/>
    <col min="11" max="11" width="11.54296875" style="44" customWidth="1"/>
    <col min="12" max="12" width="27.453125" style="44" customWidth="1"/>
    <col min="13" max="13" width="30.1796875" style="44" customWidth="1"/>
    <col min="14" max="14" width="12.1796875" style="44" customWidth="1"/>
    <col min="15" max="15" width="1.36328125" style="44" customWidth="1"/>
    <col min="16" max="17" width="8.453125" style="44" customWidth="1"/>
    <col min="18" max="18" width="0.90625" style="44" customWidth="1"/>
    <col min="19" max="21" width="10.90625" style="44" hidden="1" customWidth="1"/>
    <col min="22" max="16384" width="8.453125" style="44"/>
  </cols>
  <sheetData>
    <row r="1" spans="1:15" s="38" customFormat="1" ht="44.25" customHeight="1" x14ac:dyDescent="0.35">
      <c r="A1" s="431">
        <v>1</v>
      </c>
      <c r="B1" s="492"/>
      <c r="C1" s="493"/>
      <c r="D1" s="493"/>
      <c r="E1" s="493"/>
      <c r="F1" s="743" t="s">
        <v>150</v>
      </c>
      <c r="G1" s="744"/>
      <c r="H1" s="744"/>
      <c r="I1" s="744"/>
      <c r="J1" s="744"/>
      <c r="K1" s="744"/>
      <c r="L1" s="745"/>
      <c r="M1" s="749" t="s">
        <v>149</v>
      </c>
      <c r="N1" s="750"/>
    </row>
    <row r="2" spans="1:15" s="38" customFormat="1" ht="16" customHeight="1" thickBot="1" x14ac:dyDescent="0.4">
      <c r="A2" s="37"/>
      <c r="B2" s="494"/>
      <c r="C2" s="495"/>
      <c r="D2" s="495"/>
      <c r="E2" s="496"/>
      <c r="F2" s="746"/>
      <c r="G2" s="747"/>
      <c r="H2" s="747"/>
      <c r="I2" s="747"/>
      <c r="J2" s="747"/>
      <c r="K2" s="747"/>
      <c r="L2" s="748"/>
      <c r="M2" s="751"/>
      <c r="N2" s="752"/>
    </row>
    <row r="3" spans="1:15" s="40" customFormat="1" ht="16" customHeight="1" x14ac:dyDescent="0.35">
      <c r="A3" s="37"/>
      <c r="B3" s="764" t="s">
        <v>145</v>
      </c>
      <c r="C3" s="765"/>
      <c r="D3" s="765"/>
      <c r="E3" s="765"/>
      <c r="F3" s="765"/>
      <c r="G3" s="765"/>
      <c r="H3" s="765"/>
      <c r="I3" s="765"/>
      <c r="J3" s="765"/>
      <c r="K3" s="765"/>
      <c r="L3" s="765"/>
      <c r="M3" s="765"/>
      <c r="N3" s="766"/>
      <c r="O3" s="39"/>
    </row>
    <row r="4" spans="1:15" s="41" customFormat="1" ht="16" customHeight="1" x14ac:dyDescent="0.35">
      <c r="A4" s="37"/>
      <c r="B4" s="762" t="s">
        <v>146</v>
      </c>
      <c r="C4" s="763"/>
      <c r="D4" s="763"/>
      <c r="E4" s="767"/>
      <c r="F4" s="763"/>
      <c r="G4" s="763"/>
      <c r="H4" s="763"/>
      <c r="I4" s="763"/>
      <c r="J4" s="763"/>
      <c r="K4" s="763"/>
      <c r="L4" s="763"/>
      <c r="M4" s="763"/>
      <c r="N4" s="768"/>
      <c r="O4" s="38"/>
    </row>
    <row r="5" spans="1:15" s="41" customFormat="1" ht="16" customHeight="1" x14ac:dyDescent="0.35">
      <c r="A5" s="37"/>
      <c r="B5" s="769" t="s">
        <v>147</v>
      </c>
      <c r="C5" s="763"/>
      <c r="D5" s="763"/>
      <c r="E5" s="763"/>
      <c r="F5" s="763"/>
      <c r="G5" s="767"/>
      <c r="H5" s="763"/>
      <c r="I5" s="763"/>
      <c r="J5" s="763"/>
      <c r="K5" s="763"/>
      <c r="L5" s="763"/>
      <c r="M5" s="763"/>
      <c r="N5" s="768"/>
      <c r="O5" s="38"/>
    </row>
    <row r="6" spans="1:15" s="42" customFormat="1" ht="16" customHeight="1" thickBot="1" x14ac:dyDescent="0.4">
      <c r="A6" s="37"/>
      <c r="B6" s="770" t="s">
        <v>148</v>
      </c>
      <c r="C6" s="771"/>
      <c r="D6" s="771"/>
      <c r="E6" s="771"/>
      <c r="F6" s="771"/>
      <c r="G6" s="772"/>
      <c r="H6" s="771"/>
      <c r="I6" s="771"/>
      <c r="J6" s="771"/>
      <c r="K6" s="771"/>
      <c r="L6" s="771"/>
      <c r="M6" s="771"/>
      <c r="N6" s="773"/>
      <c r="O6" s="39"/>
    </row>
    <row r="7" spans="1:15" ht="51" customHeight="1" thickBot="1" x14ac:dyDescent="0.4">
      <c r="A7" s="43"/>
      <c r="B7" s="753" t="s">
        <v>151</v>
      </c>
      <c r="C7" s="754"/>
      <c r="D7" s="754"/>
      <c r="E7" s="754"/>
      <c r="F7" s="754"/>
      <c r="G7" s="754"/>
      <c r="H7" s="755"/>
      <c r="I7" s="756" t="s">
        <v>158</v>
      </c>
      <c r="J7" s="757"/>
      <c r="K7" s="757"/>
      <c r="L7" s="757"/>
      <c r="M7" s="757"/>
      <c r="N7" s="758"/>
    </row>
    <row r="8" spans="1:15" ht="181.5" customHeight="1" collapsed="1" thickBot="1" x14ac:dyDescent="0.4">
      <c r="A8" s="43"/>
      <c r="B8" s="497" t="s">
        <v>70</v>
      </c>
      <c r="C8" s="498" t="s">
        <v>152</v>
      </c>
      <c r="D8" s="499" t="s">
        <v>71</v>
      </c>
      <c r="E8" s="498" t="s">
        <v>154</v>
      </c>
      <c r="F8" s="498" t="s">
        <v>155</v>
      </c>
      <c r="G8" s="498" t="s">
        <v>156</v>
      </c>
      <c r="H8" s="498" t="s">
        <v>157</v>
      </c>
      <c r="I8" s="500" t="s">
        <v>159</v>
      </c>
      <c r="J8" s="501" t="s">
        <v>160</v>
      </c>
      <c r="K8" s="501" t="s">
        <v>161</v>
      </c>
      <c r="L8" s="501" t="s">
        <v>162</v>
      </c>
      <c r="M8" s="501" t="s">
        <v>163</v>
      </c>
      <c r="N8" s="501" t="s">
        <v>72</v>
      </c>
    </row>
    <row r="9" spans="1:15" ht="2.25" hidden="1" customHeight="1" outlineLevel="1" thickBot="1" x14ac:dyDescent="0.3">
      <c r="A9" s="43"/>
      <c r="B9" s="45"/>
      <c r="C9" s="46"/>
      <c r="D9" s="46"/>
      <c r="E9" s="46" t="s">
        <v>153</v>
      </c>
      <c r="F9" s="46"/>
      <c r="G9" s="46"/>
      <c r="H9" s="46"/>
      <c r="I9" s="46"/>
      <c r="J9" s="46"/>
      <c r="K9" s="46"/>
      <c r="L9" s="46"/>
      <c r="M9" s="47"/>
      <c r="N9" s="48" t="s">
        <v>73</v>
      </c>
    </row>
    <row r="10" spans="1:15" ht="13" hidden="1" outlineLevel="1" x14ac:dyDescent="0.35">
      <c r="A10" s="43"/>
      <c r="B10" s="49" t="s">
        <v>74</v>
      </c>
      <c r="C10" s="50"/>
      <c r="D10" s="51"/>
      <c r="E10" s="51"/>
      <c r="F10" s="51"/>
      <c r="G10" s="51"/>
      <c r="H10" s="51"/>
      <c r="I10" s="51"/>
      <c r="J10" s="51"/>
      <c r="K10" s="51"/>
      <c r="L10" s="51"/>
      <c r="M10" s="51"/>
      <c r="N10" s="52"/>
      <c r="O10" s="53"/>
    </row>
    <row r="11" spans="1:15" ht="27" hidden="1" customHeight="1" outlineLevel="1" x14ac:dyDescent="0.35">
      <c r="A11" s="43"/>
      <c r="B11" s="54"/>
      <c r="C11" s="759" t="s">
        <v>164</v>
      </c>
      <c r="D11" s="760"/>
      <c r="E11" s="760"/>
      <c r="F11" s="760"/>
      <c r="G11" s="760"/>
      <c r="H11" s="760"/>
      <c r="I11" s="760"/>
      <c r="J11" s="760"/>
      <c r="K11" s="761"/>
      <c r="L11" s="55"/>
      <c r="M11" s="55"/>
      <c r="N11" s="56"/>
      <c r="O11" s="57"/>
    </row>
    <row r="12" spans="1:15" ht="22.5" hidden="1" customHeight="1" outlineLevel="1" x14ac:dyDescent="0.35">
      <c r="A12" s="43"/>
      <c r="B12" s="58"/>
      <c r="C12" s="59">
        <v>1</v>
      </c>
      <c r="D12" s="740" t="s">
        <v>75</v>
      </c>
      <c r="E12" s="741"/>
      <c r="F12" s="740" t="s">
        <v>76</v>
      </c>
      <c r="G12" s="742"/>
      <c r="H12" s="742"/>
      <c r="I12" s="742"/>
      <c r="J12" s="742"/>
      <c r="K12" s="741"/>
      <c r="L12" s="55"/>
      <c r="M12" s="55"/>
      <c r="N12" s="56"/>
      <c r="O12" s="57"/>
    </row>
    <row r="13" spans="1:15" ht="24" hidden="1" customHeight="1" outlineLevel="1" x14ac:dyDescent="0.35">
      <c r="A13" s="43"/>
      <c r="B13" s="58"/>
      <c r="C13" s="59">
        <v>2</v>
      </c>
      <c r="D13" s="740" t="s">
        <v>77</v>
      </c>
      <c r="E13" s="741"/>
      <c r="F13" s="740" t="s">
        <v>78</v>
      </c>
      <c r="G13" s="742"/>
      <c r="H13" s="742"/>
      <c r="I13" s="742"/>
      <c r="J13" s="742"/>
      <c r="K13" s="741"/>
      <c r="L13" s="55"/>
      <c r="M13" s="55"/>
      <c r="N13" s="56"/>
      <c r="O13" s="57"/>
    </row>
    <row r="14" spans="1:15" ht="45" hidden="1" customHeight="1" outlineLevel="1" x14ac:dyDescent="0.35">
      <c r="A14" s="43"/>
      <c r="B14" s="58"/>
      <c r="C14" s="59">
        <v>3</v>
      </c>
      <c r="D14" s="740" t="s">
        <v>79</v>
      </c>
      <c r="E14" s="741"/>
      <c r="F14" s="740" t="s">
        <v>80</v>
      </c>
      <c r="G14" s="742"/>
      <c r="H14" s="742"/>
      <c r="I14" s="742"/>
      <c r="J14" s="742"/>
      <c r="K14" s="741"/>
      <c r="L14" s="55"/>
      <c r="M14" s="55"/>
      <c r="N14" s="56"/>
      <c r="O14" s="57"/>
    </row>
    <row r="15" spans="1:15" ht="33.75" hidden="1" customHeight="1" outlineLevel="1" x14ac:dyDescent="0.35">
      <c r="A15" s="43"/>
      <c r="B15" s="58"/>
      <c r="C15" s="59">
        <v>4</v>
      </c>
      <c r="D15" s="740" t="s">
        <v>81</v>
      </c>
      <c r="E15" s="741"/>
      <c r="F15" s="740" t="s">
        <v>82</v>
      </c>
      <c r="G15" s="742"/>
      <c r="H15" s="742"/>
      <c r="I15" s="742"/>
      <c r="J15" s="742"/>
      <c r="K15" s="741"/>
      <c r="L15" s="55"/>
      <c r="M15" s="55"/>
      <c r="N15" s="56"/>
      <c r="O15" s="57"/>
    </row>
    <row r="16" spans="1:15" ht="23.25" hidden="1" customHeight="1" outlineLevel="1" x14ac:dyDescent="0.35">
      <c r="A16" s="43"/>
      <c r="B16" s="58"/>
      <c r="C16" s="59">
        <v>5</v>
      </c>
      <c r="D16" s="740" t="s">
        <v>83</v>
      </c>
      <c r="E16" s="741"/>
      <c r="F16" s="740" t="s">
        <v>84</v>
      </c>
      <c r="G16" s="742"/>
      <c r="H16" s="742"/>
      <c r="I16" s="742"/>
      <c r="J16" s="742"/>
      <c r="K16" s="741"/>
      <c r="L16" s="55"/>
      <c r="M16" s="55"/>
      <c r="N16" s="56"/>
      <c r="O16" s="57"/>
    </row>
    <row r="17" spans="1:15" ht="34.5" hidden="1" customHeight="1" outlineLevel="1" x14ac:dyDescent="0.35">
      <c r="A17" s="43"/>
      <c r="B17" s="58"/>
      <c r="C17" s="59">
        <v>6</v>
      </c>
      <c r="D17" s="740" t="s">
        <v>85</v>
      </c>
      <c r="E17" s="741"/>
      <c r="F17" s="740" t="s">
        <v>86</v>
      </c>
      <c r="G17" s="742"/>
      <c r="H17" s="742"/>
      <c r="I17" s="742"/>
      <c r="J17" s="742"/>
      <c r="K17" s="741"/>
      <c r="L17" s="55"/>
      <c r="M17" s="55"/>
      <c r="N17" s="56"/>
      <c r="O17" s="57"/>
    </row>
    <row r="18" spans="1:15" ht="36" hidden="1" customHeight="1" outlineLevel="1" x14ac:dyDescent="0.35">
      <c r="A18" s="43"/>
      <c r="B18" s="58"/>
      <c r="C18" s="59">
        <v>7</v>
      </c>
      <c r="D18" s="740" t="s">
        <v>87</v>
      </c>
      <c r="E18" s="741"/>
      <c r="F18" s="740" t="s">
        <v>88</v>
      </c>
      <c r="G18" s="742"/>
      <c r="H18" s="742"/>
      <c r="I18" s="742"/>
      <c r="J18" s="742"/>
      <c r="K18" s="741"/>
      <c r="L18" s="55"/>
      <c r="M18" s="55"/>
      <c r="N18" s="56"/>
      <c r="O18" s="57"/>
    </row>
    <row r="19" spans="1:15" ht="24" hidden="1" customHeight="1" outlineLevel="1" x14ac:dyDescent="0.35">
      <c r="A19" s="43"/>
      <c r="B19" s="58"/>
      <c r="C19" s="59">
        <v>8</v>
      </c>
      <c r="D19" s="740" t="s">
        <v>89</v>
      </c>
      <c r="E19" s="741"/>
      <c r="F19" s="740" t="s">
        <v>90</v>
      </c>
      <c r="G19" s="742"/>
      <c r="H19" s="742"/>
      <c r="I19" s="742"/>
      <c r="J19" s="742"/>
      <c r="K19" s="741"/>
      <c r="L19" s="55"/>
      <c r="M19" s="55"/>
      <c r="N19" s="56"/>
      <c r="O19" s="57"/>
    </row>
    <row r="20" spans="1:15" ht="13" hidden="1" outlineLevel="1" x14ac:dyDescent="0.35">
      <c r="A20" s="43"/>
      <c r="B20" s="60"/>
      <c r="C20" s="61"/>
      <c r="D20" s="55"/>
      <c r="E20" s="55"/>
      <c r="F20" s="55"/>
      <c r="G20" s="55"/>
      <c r="H20" s="55"/>
      <c r="I20" s="55"/>
      <c r="J20" s="55"/>
      <c r="K20" s="55"/>
      <c r="L20" s="55"/>
      <c r="M20" s="55"/>
      <c r="N20" s="56"/>
      <c r="O20" s="57"/>
    </row>
    <row r="21" spans="1:15" ht="15" hidden="1" customHeight="1" outlineLevel="1" x14ac:dyDescent="0.35">
      <c r="A21" s="43"/>
      <c r="B21" s="774" t="s">
        <v>91</v>
      </c>
      <c r="C21" s="775"/>
      <c r="D21" s="775"/>
      <c r="E21" s="775"/>
      <c r="F21" s="775"/>
      <c r="G21" s="775"/>
      <c r="H21" s="775"/>
      <c r="I21" s="775"/>
      <c r="J21" s="61"/>
      <c r="K21" s="55"/>
      <c r="L21" s="62"/>
      <c r="M21" s="55"/>
      <c r="N21" s="56"/>
      <c r="O21" s="57"/>
    </row>
    <row r="22" spans="1:15" ht="13" hidden="1" outlineLevel="1" x14ac:dyDescent="0.35">
      <c r="A22" s="43"/>
      <c r="B22" s="774" t="s">
        <v>92</v>
      </c>
      <c r="C22" s="775"/>
      <c r="D22" s="775"/>
      <c r="E22" s="775"/>
      <c r="F22" s="775"/>
      <c r="G22" s="775"/>
      <c r="H22" s="775"/>
      <c r="I22" s="775"/>
      <c r="J22" s="61"/>
      <c r="K22" s="55"/>
      <c r="L22" s="55"/>
      <c r="M22" s="55"/>
      <c r="N22" s="56"/>
      <c r="O22" s="57"/>
    </row>
    <row r="23" spans="1:15" ht="13" hidden="1" outlineLevel="1" x14ac:dyDescent="0.35">
      <c r="A23" s="43"/>
      <c r="B23" s="774" t="s">
        <v>93</v>
      </c>
      <c r="C23" s="775"/>
      <c r="D23" s="775"/>
      <c r="E23" s="775"/>
      <c r="F23" s="775"/>
      <c r="G23" s="775"/>
      <c r="H23" s="775"/>
      <c r="I23" s="775"/>
      <c r="J23" s="61"/>
      <c r="K23" s="55"/>
      <c r="L23" s="55"/>
      <c r="M23" s="55"/>
      <c r="N23" s="56"/>
      <c r="O23" s="57"/>
    </row>
    <row r="24" spans="1:15" ht="13" hidden="1" outlineLevel="1" x14ac:dyDescent="0.35">
      <c r="A24" s="43"/>
      <c r="B24" s="774" t="s">
        <v>94</v>
      </c>
      <c r="C24" s="775"/>
      <c r="D24" s="775"/>
      <c r="E24" s="775"/>
      <c r="F24" s="775"/>
      <c r="G24" s="775"/>
      <c r="H24" s="775"/>
      <c r="I24" s="775"/>
      <c r="J24" s="61"/>
      <c r="K24" s="55"/>
      <c r="L24" s="62"/>
      <c r="M24" s="55"/>
      <c r="N24" s="56"/>
      <c r="O24" s="57"/>
    </row>
    <row r="25" spans="1:15" ht="13" hidden="1" outlineLevel="1" x14ac:dyDescent="0.35">
      <c r="A25" s="43"/>
      <c r="B25" s="774" t="s">
        <v>95</v>
      </c>
      <c r="C25" s="775"/>
      <c r="D25" s="775"/>
      <c r="E25" s="775"/>
      <c r="F25" s="775"/>
      <c r="G25" s="775"/>
      <c r="H25" s="775"/>
      <c r="I25" s="775"/>
      <c r="J25" s="775"/>
      <c r="K25" s="775"/>
      <c r="L25" s="775"/>
      <c r="M25" s="63"/>
      <c r="N25" s="56"/>
      <c r="O25" s="57"/>
    </row>
    <row r="26" spans="1:15" ht="13" hidden="1" outlineLevel="1" x14ac:dyDescent="0.35">
      <c r="A26" s="43"/>
      <c r="B26" s="774" t="s">
        <v>96</v>
      </c>
      <c r="C26" s="775"/>
      <c r="D26" s="775"/>
      <c r="E26" s="775"/>
      <c r="F26" s="775"/>
      <c r="G26" s="775"/>
      <c r="H26" s="775"/>
      <c r="I26" s="775"/>
      <c r="J26" s="775"/>
      <c r="K26" s="775"/>
      <c r="L26" s="775"/>
      <c r="M26" s="64"/>
      <c r="N26" s="56"/>
      <c r="O26" s="57"/>
    </row>
    <row r="27" spans="1:15" ht="13" hidden="1" outlineLevel="1" x14ac:dyDescent="0.35">
      <c r="A27" s="43"/>
      <c r="B27" s="774" t="s">
        <v>97</v>
      </c>
      <c r="C27" s="775"/>
      <c r="D27" s="775"/>
      <c r="E27" s="775"/>
      <c r="F27" s="775"/>
      <c r="G27" s="775"/>
      <c r="H27" s="775"/>
      <c r="I27" s="775"/>
      <c r="J27" s="775"/>
      <c r="K27" s="775"/>
      <c r="L27" s="775"/>
      <c r="M27" s="775"/>
      <c r="N27" s="56"/>
      <c r="O27" s="57"/>
    </row>
    <row r="28" spans="1:15" ht="13" hidden="1" outlineLevel="1" x14ac:dyDescent="0.35">
      <c r="A28" s="43"/>
      <c r="B28" s="774" t="s">
        <v>98</v>
      </c>
      <c r="C28" s="775"/>
      <c r="D28" s="775"/>
      <c r="E28" s="775"/>
      <c r="F28" s="775"/>
      <c r="G28" s="775"/>
      <c r="H28" s="775"/>
      <c r="I28" s="775"/>
      <c r="J28" s="775"/>
      <c r="K28" s="775"/>
      <c r="L28" s="775"/>
      <c r="M28" s="775"/>
      <c r="N28" s="56"/>
      <c r="O28" s="57"/>
    </row>
    <row r="29" spans="1:15" ht="13" hidden="1" outlineLevel="1" x14ac:dyDescent="0.35">
      <c r="A29" s="43"/>
      <c r="B29" s="774" t="s">
        <v>99</v>
      </c>
      <c r="C29" s="775"/>
      <c r="D29" s="775"/>
      <c r="E29" s="775"/>
      <c r="F29" s="775"/>
      <c r="G29" s="775"/>
      <c r="H29" s="775"/>
      <c r="I29" s="775"/>
      <c r="J29" s="775"/>
      <c r="K29" s="775"/>
      <c r="L29" s="775"/>
      <c r="M29" s="55"/>
      <c r="N29" s="56"/>
      <c r="O29" s="57"/>
    </row>
    <row r="30" spans="1:15" ht="13" hidden="1" outlineLevel="1" x14ac:dyDescent="0.35">
      <c r="A30" s="43"/>
      <c r="B30" s="777" t="s">
        <v>100</v>
      </c>
      <c r="C30" s="778"/>
      <c r="D30" s="778"/>
      <c r="E30" s="778"/>
      <c r="F30" s="778"/>
      <c r="G30" s="778"/>
      <c r="H30" s="778"/>
      <c r="I30" s="778"/>
      <c r="J30" s="778"/>
      <c r="K30" s="778"/>
      <c r="L30" s="55"/>
      <c r="M30" s="55"/>
      <c r="N30" s="56"/>
      <c r="O30" s="57"/>
    </row>
    <row r="31" spans="1:15" ht="13" hidden="1" outlineLevel="1" x14ac:dyDescent="0.35">
      <c r="A31" s="43"/>
      <c r="B31" s="65" t="s">
        <v>101</v>
      </c>
      <c r="C31" s="66"/>
      <c r="D31" s="55"/>
      <c r="E31" s="55"/>
      <c r="F31" s="55"/>
      <c r="G31" s="55"/>
      <c r="H31" s="55"/>
      <c r="I31" s="55"/>
      <c r="J31" s="55"/>
      <c r="K31" s="55"/>
      <c r="L31" s="55"/>
      <c r="M31" s="55"/>
      <c r="N31" s="56"/>
      <c r="O31" s="57"/>
    </row>
    <row r="32" spans="1:15" ht="13" hidden="1" outlineLevel="1" x14ac:dyDescent="0.35">
      <c r="A32" s="43"/>
      <c r="B32" s="67"/>
      <c r="C32" s="68"/>
      <c r="D32" s="69"/>
      <c r="E32" s="69"/>
      <c r="F32" s="69"/>
      <c r="G32" s="69"/>
      <c r="H32" s="69"/>
      <c r="I32" s="69"/>
      <c r="J32" s="69"/>
      <c r="K32" s="69"/>
      <c r="L32" s="69"/>
      <c r="M32" s="55"/>
      <c r="N32" s="56"/>
      <c r="O32" s="57"/>
    </row>
    <row r="33" spans="1:15" ht="25" hidden="1" outlineLevel="1" x14ac:dyDescent="0.35">
      <c r="A33" s="43"/>
      <c r="B33" s="70" t="s">
        <v>102</v>
      </c>
      <c r="C33" s="71">
        <v>1</v>
      </c>
      <c r="D33" s="72" t="s">
        <v>103</v>
      </c>
      <c r="E33" s="72" t="s">
        <v>104</v>
      </c>
      <c r="F33" s="72" t="s">
        <v>105</v>
      </c>
      <c r="G33" s="72">
        <v>8</v>
      </c>
      <c r="H33" s="72">
        <v>1</v>
      </c>
      <c r="I33" s="72" t="s">
        <v>106</v>
      </c>
      <c r="J33" s="73">
        <v>0.08</v>
      </c>
      <c r="K33" s="73">
        <v>1</v>
      </c>
      <c r="L33" s="74" t="s">
        <v>107</v>
      </c>
      <c r="M33" s="75" t="s">
        <v>108</v>
      </c>
      <c r="N33" s="76" t="s">
        <v>109</v>
      </c>
      <c r="O33" s="57"/>
    </row>
    <row r="34" spans="1:15" ht="25" hidden="1" outlineLevel="1" x14ac:dyDescent="0.35">
      <c r="A34" s="43"/>
      <c r="B34" s="70" t="s">
        <v>110</v>
      </c>
      <c r="C34" s="77">
        <v>2</v>
      </c>
      <c r="D34" s="78" t="s">
        <v>111</v>
      </c>
      <c r="E34" s="78" t="s">
        <v>112</v>
      </c>
      <c r="F34" s="78" t="s">
        <v>113</v>
      </c>
      <c r="G34" s="78">
        <v>10</v>
      </c>
      <c r="H34" s="78">
        <v>2</v>
      </c>
      <c r="I34" s="78" t="s">
        <v>114</v>
      </c>
      <c r="J34" s="79">
        <v>0.06</v>
      </c>
      <c r="K34" s="78" t="s">
        <v>115</v>
      </c>
      <c r="L34" s="75" t="s">
        <v>116</v>
      </c>
      <c r="M34" s="75" t="s">
        <v>117</v>
      </c>
      <c r="N34" s="76" t="s">
        <v>118</v>
      </c>
      <c r="O34" s="57"/>
    </row>
    <row r="35" spans="1:15" ht="25" hidden="1" outlineLevel="1" x14ac:dyDescent="0.35">
      <c r="A35" s="43"/>
      <c r="B35" s="70" t="s">
        <v>110</v>
      </c>
      <c r="C35" s="77">
        <v>3</v>
      </c>
      <c r="D35" s="78" t="s">
        <v>103</v>
      </c>
      <c r="E35" s="78" t="s">
        <v>119</v>
      </c>
      <c r="F35" s="78" t="s">
        <v>120</v>
      </c>
      <c r="G35" s="78">
        <v>9</v>
      </c>
      <c r="H35" s="78">
        <v>1</v>
      </c>
      <c r="I35" s="78" t="s">
        <v>121</v>
      </c>
      <c r="J35" s="80">
        <v>0.11</v>
      </c>
      <c r="K35" s="79">
        <v>1</v>
      </c>
      <c r="L35" s="75" t="s">
        <v>122</v>
      </c>
      <c r="M35" s="75" t="s">
        <v>123</v>
      </c>
      <c r="N35" s="76" t="s">
        <v>124</v>
      </c>
      <c r="O35" s="57"/>
    </row>
    <row r="36" spans="1:15" ht="25" hidden="1" outlineLevel="1" x14ac:dyDescent="0.35">
      <c r="A36" s="43"/>
      <c r="B36" s="70" t="s">
        <v>125</v>
      </c>
      <c r="C36" s="77">
        <v>4</v>
      </c>
      <c r="D36" s="78" t="s">
        <v>103</v>
      </c>
      <c r="E36" s="78" t="s">
        <v>126</v>
      </c>
      <c r="F36" s="78" t="s">
        <v>127</v>
      </c>
      <c r="G36" s="78">
        <v>8</v>
      </c>
      <c r="H36" s="78">
        <v>6</v>
      </c>
      <c r="I36" s="78" t="s">
        <v>128</v>
      </c>
      <c r="J36" s="78" t="s">
        <v>107</v>
      </c>
      <c r="K36" s="78" t="s">
        <v>129</v>
      </c>
      <c r="L36" s="75" t="s">
        <v>130</v>
      </c>
      <c r="M36" s="75" t="s">
        <v>131</v>
      </c>
      <c r="N36" s="76" t="s">
        <v>132</v>
      </c>
      <c r="O36" s="57"/>
    </row>
    <row r="37" spans="1:15" ht="13" hidden="1" outlineLevel="1" x14ac:dyDescent="0.35">
      <c r="A37" s="43"/>
      <c r="B37" s="70" t="s">
        <v>133</v>
      </c>
      <c r="C37" s="77">
        <v>5</v>
      </c>
      <c r="D37" s="78" t="s">
        <v>134</v>
      </c>
      <c r="E37" s="78" t="s">
        <v>104</v>
      </c>
      <c r="F37" s="78" t="s">
        <v>135</v>
      </c>
      <c r="G37" s="78" t="s">
        <v>107</v>
      </c>
      <c r="H37" s="78">
        <v>3</v>
      </c>
      <c r="I37" s="78" t="s">
        <v>136</v>
      </c>
      <c r="J37" s="79">
        <v>0.28000000000000003</v>
      </c>
      <c r="K37" s="81" t="s">
        <v>137</v>
      </c>
      <c r="L37" s="75" t="s">
        <v>138</v>
      </c>
      <c r="M37" s="75"/>
      <c r="N37" s="82" t="s">
        <v>107</v>
      </c>
      <c r="O37" s="57"/>
    </row>
    <row r="38" spans="1:15" ht="25" hidden="1" outlineLevel="1" x14ac:dyDescent="0.35">
      <c r="A38" s="43"/>
      <c r="B38" s="70" t="s">
        <v>139</v>
      </c>
      <c r="C38" s="77">
        <v>6</v>
      </c>
      <c r="D38" s="78" t="s">
        <v>103</v>
      </c>
      <c r="E38" s="78" t="s">
        <v>104</v>
      </c>
      <c r="F38" s="78" t="s">
        <v>140</v>
      </c>
      <c r="G38" s="78">
        <v>9</v>
      </c>
      <c r="H38" s="78">
        <v>2</v>
      </c>
      <c r="I38" s="78" t="s">
        <v>106</v>
      </c>
      <c r="J38" s="79">
        <v>0.09</v>
      </c>
      <c r="K38" s="78" t="s">
        <v>141</v>
      </c>
      <c r="L38" s="75" t="s">
        <v>142</v>
      </c>
      <c r="M38" s="75" t="s">
        <v>143</v>
      </c>
      <c r="N38" s="83" t="s">
        <v>144</v>
      </c>
      <c r="O38" s="57"/>
    </row>
    <row r="39" spans="1:15" ht="13.5" hidden="1" outlineLevel="1" thickBot="1" x14ac:dyDescent="0.4">
      <c r="A39" s="43"/>
      <c r="B39" s="84"/>
      <c r="C39" s="85"/>
      <c r="D39" s="85"/>
      <c r="E39" s="85"/>
      <c r="F39" s="85"/>
      <c r="G39" s="85"/>
      <c r="H39" s="85"/>
      <c r="I39" s="85"/>
      <c r="J39" s="85"/>
      <c r="K39" s="85"/>
      <c r="L39" s="85"/>
      <c r="M39" s="85"/>
      <c r="N39" s="86"/>
      <c r="O39" s="87"/>
    </row>
    <row r="40" spans="1:15" ht="2.25" hidden="1" customHeight="1" outlineLevel="1" thickBot="1" x14ac:dyDescent="0.4">
      <c r="A40" s="43"/>
      <c r="B40" s="88"/>
      <c r="C40" s="89"/>
      <c r="D40" s="89"/>
      <c r="E40" s="89"/>
      <c r="F40" s="89"/>
      <c r="G40" s="89"/>
      <c r="H40" s="89"/>
      <c r="I40" s="89"/>
      <c r="J40" s="89"/>
      <c r="K40" s="89"/>
      <c r="L40" s="89"/>
      <c r="M40" s="90"/>
      <c r="N40" s="91"/>
    </row>
    <row r="41" spans="1:15" s="277" customFormat="1" ht="27" customHeight="1" x14ac:dyDescent="0.25">
      <c r="A41" s="276"/>
      <c r="B41" s="99">
        <v>1</v>
      </c>
      <c r="C41" s="99"/>
      <c r="D41" s="99"/>
      <c r="E41" s="102"/>
      <c r="F41" s="102"/>
      <c r="G41" s="102"/>
      <c r="H41" s="102"/>
      <c r="I41" s="102"/>
      <c r="J41" s="102"/>
      <c r="K41" s="103"/>
      <c r="L41" s="102"/>
      <c r="M41" s="102"/>
      <c r="N41" s="104"/>
    </row>
    <row r="42" spans="1:15" ht="27" customHeight="1" x14ac:dyDescent="0.25">
      <c r="A42" s="43"/>
      <c r="B42" s="100">
        <v>2</v>
      </c>
      <c r="C42" s="100"/>
      <c r="D42" s="100"/>
      <c r="E42" s="100"/>
      <c r="F42" s="100"/>
      <c r="G42" s="100"/>
      <c r="H42" s="100"/>
      <c r="I42" s="100"/>
      <c r="J42" s="100"/>
      <c r="K42" s="100"/>
      <c r="L42" s="100"/>
      <c r="M42" s="100"/>
      <c r="N42" s="105"/>
    </row>
    <row r="43" spans="1:15" ht="27" customHeight="1" x14ac:dyDescent="0.25">
      <c r="A43" s="43"/>
      <c r="B43" s="100">
        <v>3</v>
      </c>
      <c r="C43" s="100"/>
      <c r="D43" s="100"/>
      <c r="E43" s="100"/>
      <c r="F43" s="100"/>
      <c r="G43" s="100"/>
      <c r="H43" s="100"/>
      <c r="I43" s="100"/>
      <c r="J43" s="100"/>
      <c r="K43" s="100"/>
      <c r="L43" s="100"/>
      <c r="M43" s="100"/>
      <c r="N43" s="104"/>
    </row>
    <row r="44" spans="1:15" ht="27" customHeight="1" x14ac:dyDescent="0.25">
      <c r="B44" s="100">
        <v>4</v>
      </c>
      <c r="C44" s="100"/>
      <c r="D44" s="100"/>
      <c r="E44" s="100"/>
      <c r="F44" s="100"/>
      <c r="G44" s="100"/>
      <c r="H44" s="100"/>
      <c r="I44" s="100"/>
      <c r="J44" s="100"/>
      <c r="K44" s="100"/>
      <c r="L44" s="100"/>
      <c r="M44" s="100"/>
      <c r="N44" s="105"/>
    </row>
    <row r="45" spans="1:15" ht="27" customHeight="1" x14ac:dyDescent="0.25">
      <c r="A45" s="43"/>
      <c r="B45" s="100">
        <v>5</v>
      </c>
      <c r="C45" s="100"/>
      <c r="D45" s="100"/>
      <c r="E45" s="100"/>
      <c r="F45" s="100"/>
      <c r="G45" s="100"/>
      <c r="H45" s="100"/>
      <c r="I45" s="100"/>
      <c r="J45" s="100"/>
      <c r="K45" s="106"/>
      <c r="L45" s="100"/>
      <c r="M45" s="100"/>
      <c r="N45" s="104"/>
    </row>
    <row r="46" spans="1:15" ht="27" customHeight="1" x14ac:dyDescent="0.25">
      <c r="A46" s="43"/>
      <c r="B46" s="100">
        <v>6</v>
      </c>
      <c r="C46" s="100"/>
      <c r="D46" s="100"/>
      <c r="E46" s="100"/>
      <c r="F46" s="100"/>
      <c r="G46" s="100"/>
      <c r="H46" s="100"/>
      <c r="I46" s="100"/>
      <c r="J46" s="100"/>
      <c r="K46" s="100"/>
      <c r="L46" s="100"/>
      <c r="M46" s="100"/>
      <c r="N46" s="104"/>
    </row>
    <row r="47" spans="1:15" ht="27" customHeight="1" x14ac:dyDescent="0.25">
      <c r="A47" s="93"/>
      <c r="B47" s="100">
        <v>7</v>
      </c>
      <c r="C47" s="100"/>
      <c r="D47" s="100"/>
      <c r="E47" s="100"/>
      <c r="F47" s="100"/>
      <c r="G47" s="100"/>
      <c r="H47" s="100"/>
      <c r="I47" s="100"/>
      <c r="J47" s="100"/>
      <c r="K47" s="100"/>
      <c r="L47" s="100"/>
      <c r="M47" s="100"/>
      <c r="N47" s="104"/>
    </row>
    <row r="48" spans="1:15" ht="27" customHeight="1" x14ac:dyDescent="0.25">
      <c r="B48" s="100">
        <v>8</v>
      </c>
      <c r="C48" s="100"/>
      <c r="D48" s="100"/>
      <c r="E48" s="100"/>
      <c r="F48" s="100"/>
      <c r="G48" s="100"/>
      <c r="H48" s="100"/>
      <c r="I48" s="100"/>
      <c r="J48" s="100"/>
      <c r="K48" s="100"/>
      <c r="L48" s="100"/>
      <c r="M48" s="100"/>
      <c r="N48" s="104"/>
    </row>
    <row r="49" spans="1:21" ht="27" customHeight="1" x14ac:dyDescent="0.25">
      <c r="B49" s="100">
        <v>9</v>
      </c>
      <c r="C49" s="100"/>
      <c r="D49" s="100"/>
      <c r="E49" s="100"/>
      <c r="F49" s="100"/>
      <c r="G49" s="100"/>
      <c r="H49" s="100"/>
      <c r="I49" s="100"/>
      <c r="J49" s="100"/>
      <c r="K49" s="100"/>
      <c r="L49" s="100"/>
      <c r="M49" s="100"/>
      <c r="N49" s="104"/>
    </row>
    <row r="50" spans="1:21" ht="27" customHeight="1" x14ac:dyDescent="0.25">
      <c r="B50" s="100">
        <v>10</v>
      </c>
      <c r="C50" s="100"/>
      <c r="D50" s="100"/>
      <c r="E50" s="100"/>
      <c r="F50" s="100"/>
      <c r="G50" s="100"/>
      <c r="H50" s="100"/>
      <c r="I50" s="100"/>
      <c r="J50" s="100"/>
      <c r="K50" s="100"/>
      <c r="L50" s="100"/>
      <c r="M50" s="100"/>
      <c r="N50" s="104"/>
    </row>
    <row r="51" spans="1:21" ht="27" customHeight="1" x14ac:dyDescent="0.25">
      <c r="B51" s="100">
        <v>11</v>
      </c>
      <c r="C51" s="100"/>
      <c r="D51" s="100"/>
      <c r="E51" s="100"/>
      <c r="F51" s="100"/>
      <c r="G51" s="100"/>
      <c r="H51" s="100"/>
      <c r="I51" s="100"/>
      <c r="J51" s="100"/>
      <c r="K51" s="100"/>
      <c r="L51" s="100"/>
      <c r="M51" s="100"/>
      <c r="N51" s="104"/>
    </row>
    <row r="52" spans="1:21" ht="27" customHeight="1" x14ac:dyDescent="0.25">
      <c r="B52" s="100">
        <v>12</v>
      </c>
      <c r="C52" s="100"/>
      <c r="D52" s="100"/>
      <c r="E52" s="100"/>
      <c r="F52" s="100"/>
      <c r="G52" s="100"/>
      <c r="H52" s="100"/>
      <c r="I52" s="100"/>
      <c r="J52" s="100"/>
      <c r="K52" s="100"/>
      <c r="L52" s="100"/>
      <c r="M52" s="100"/>
      <c r="N52" s="104"/>
    </row>
    <row r="53" spans="1:21" ht="27" customHeight="1" x14ac:dyDescent="0.25">
      <c r="B53" s="100">
        <v>13</v>
      </c>
      <c r="C53" s="100"/>
      <c r="D53" s="100"/>
      <c r="E53" s="100"/>
      <c r="F53" s="100"/>
      <c r="G53" s="100"/>
      <c r="H53" s="100"/>
      <c r="I53" s="100"/>
      <c r="J53" s="100"/>
      <c r="K53" s="100"/>
      <c r="L53" s="100"/>
      <c r="M53" s="100"/>
      <c r="N53" s="104"/>
    </row>
    <row r="54" spans="1:21" ht="27" customHeight="1" x14ac:dyDescent="0.25">
      <c r="A54" s="43"/>
      <c r="B54" s="100">
        <v>14</v>
      </c>
      <c r="C54" s="100"/>
      <c r="D54" s="100"/>
      <c r="E54" s="100"/>
      <c r="F54" s="100"/>
      <c r="G54" s="100"/>
      <c r="H54" s="100"/>
      <c r="I54" s="100"/>
      <c r="J54" s="100"/>
      <c r="K54" s="100"/>
      <c r="L54" s="100"/>
      <c r="M54" s="100"/>
      <c r="N54" s="104"/>
    </row>
    <row r="55" spans="1:21" ht="27" customHeight="1" thickBot="1" x14ac:dyDescent="0.3">
      <c r="B55" s="101">
        <v>15</v>
      </c>
      <c r="C55" s="101"/>
      <c r="D55" s="101"/>
      <c r="E55" s="101"/>
      <c r="F55" s="101"/>
      <c r="G55" s="101"/>
      <c r="H55" s="101"/>
      <c r="I55" s="101"/>
      <c r="J55" s="101"/>
      <c r="K55" s="101"/>
      <c r="L55" s="101"/>
      <c r="M55" s="101"/>
      <c r="N55" s="107"/>
    </row>
    <row r="56" spans="1:21" x14ac:dyDescent="0.35">
      <c r="B56" s="94"/>
      <c r="C56" s="94"/>
      <c r="D56" s="94"/>
      <c r="E56" s="94"/>
      <c r="F56" s="94"/>
      <c r="G56" s="94"/>
      <c r="H56" s="94"/>
      <c r="I56" s="94"/>
      <c r="J56" s="94"/>
      <c r="K56" s="94"/>
      <c r="L56" s="94"/>
      <c r="M56" s="94"/>
    </row>
    <row r="57" spans="1:21" x14ac:dyDescent="0.35">
      <c r="B57" s="94"/>
      <c r="C57" s="94"/>
      <c r="D57" s="94"/>
      <c r="E57" s="94"/>
      <c r="F57" s="94"/>
      <c r="G57" s="94"/>
      <c r="H57" s="94"/>
      <c r="I57" s="94"/>
      <c r="J57" s="94"/>
      <c r="K57" s="94"/>
      <c r="L57" s="94"/>
      <c r="M57" s="94"/>
    </row>
    <row r="58" spans="1:21" x14ac:dyDescent="0.35">
      <c r="B58" s="95"/>
      <c r="C58" s="95"/>
      <c r="D58" s="95"/>
      <c r="E58" s="94"/>
      <c r="F58" s="94"/>
      <c r="G58" s="94"/>
      <c r="H58" s="94"/>
      <c r="I58" s="94"/>
      <c r="J58" s="94"/>
      <c r="K58" s="94"/>
      <c r="L58" s="94"/>
      <c r="M58" s="94"/>
    </row>
    <row r="59" spans="1:21" x14ac:dyDescent="0.35">
      <c r="B59" s="95"/>
      <c r="C59" s="95"/>
      <c r="D59" s="95"/>
      <c r="E59" s="96"/>
      <c r="F59" s="96"/>
      <c r="G59" s="96"/>
      <c r="H59" s="96"/>
      <c r="I59" s="96"/>
      <c r="J59" s="96"/>
      <c r="K59" s="96"/>
      <c r="L59" s="96"/>
      <c r="M59" s="96"/>
      <c r="N59" s="94"/>
      <c r="O59" s="94"/>
      <c r="P59" s="94"/>
      <c r="Q59" s="94"/>
      <c r="R59" s="94"/>
      <c r="S59" s="94"/>
      <c r="T59" s="94"/>
      <c r="U59" s="94"/>
    </row>
    <row r="60" spans="1:21" x14ac:dyDescent="0.35">
      <c r="B60" s="94"/>
      <c r="C60" s="94"/>
      <c r="D60" s="94"/>
      <c r="E60" s="94"/>
      <c r="F60" s="94"/>
      <c r="G60" s="94"/>
      <c r="H60" s="94"/>
      <c r="I60" s="94"/>
      <c r="J60" s="94"/>
      <c r="K60" s="94"/>
      <c r="L60" s="94"/>
      <c r="M60" s="94"/>
      <c r="N60" s="94"/>
      <c r="O60" s="94"/>
      <c r="P60" s="94"/>
      <c r="Q60" s="94"/>
      <c r="R60" s="94"/>
      <c r="S60" s="94"/>
      <c r="T60" s="94"/>
      <c r="U60" s="94"/>
    </row>
    <row r="61" spans="1:21" x14ac:dyDescent="0.35">
      <c r="B61" s="94"/>
      <c r="C61" s="94"/>
      <c r="D61" s="94"/>
      <c r="E61" s="94"/>
      <c r="F61" s="94"/>
      <c r="G61" s="94"/>
      <c r="H61" s="94"/>
      <c r="I61" s="94"/>
      <c r="J61" s="94"/>
      <c r="K61" s="94"/>
      <c r="L61" s="94"/>
      <c r="M61" s="94"/>
      <c r="N61" s="94"/>
      <c r="O61" s="94"/>
      <c r="P61" s="94"/>
      <c r="Q61" s="94"/>
      <c r="R61" s="94"/>
      <c r="S61" s="94"/>
      <c r="T61" s="94"/>
      <c r="U61" s="94"/>
    </row>
    <row r="62" spans="1:21" x14ac:dyDescent="0.35">
      <c r="B62" s="94"/>
      <c r="C62" s="94"/>
      <c r="D62" s="94"/>
      <c r="E62" s="94"/>
      <c r="F62" s="94"/>
      <c r="G62" s="94"/>
      <c r="H62" s="94"/>
      <c r="I62" s="94"/>
      <c r="J62" s="94"/>
      <c r="K62" s="94"/>
      <c r="L62" s="94"/>
      <c r="M62" s="94"/>
      <c r="N62" s="96"/>
      <c r="O62" s="96"/>
      <c r="P62" s="96"/>
      <c r="Q62" s="96"/>
      <c r="R62" s="96"/>
      <c r="S62" s="776"/>
      <c r="T62" s="776"/>
      <c r="U62" s="776"/>
    </row>
    <row r="63" spans="1:21" ht="13" x14ac:dyDescent="0.35">
      <c r="A63" s="43"/>
      <c r="B63" s="94"/>
      <c r="C63" s="94"/>
      <c r="D63" s="94"/>
      <c r="E63" s="94"/>
      <c r="F63" s="94"/>
      <c r="G63" s="94"/>
      <c r="H63" s="94"/>
      <c r="I63" s="94"/>
      <c r="J63" s="94"/>
      <c r="K63" s="94"/>
      <c r="L63" s="94"/>
      <c r="M63" s="94"/>
      <c r="N63" s="94"/>
      <c r="O63" s="94"/>
      <c r="P63" s="94"/>
      <c r="Q63" s="94"/>
      <c r="R63" s="94"/>
      <c r="S63" s="94"/>
      <c r="T63" s="94"/>
      <c r="U63" s="94"/>
    </row>
    <row r="64" spans="1:21" ht="13" x14ac:dyDescent="0.35">
      <c r="A64" s="43"/>
      <c r="B64" s="94"/>
      <c r="C64" s="94"/>
      <c r="D64" s="94"/>
      <c r="E64" s="97"/>
      <c r="F64" s="97"/>
      <c r="G64" s="97"/>
      <c r="H64" s="98"/>
      <c r="I64" s="97"/>
      <c r="J64" s="97"/>
      <c r="K64" s="97"/>
      <c r="L64" s="97"/>
      <c r="M64" s="97"/>
      <c r="N64" s="94"/>
      <c r="O64" s="94"/>
      <c r="P64" s="94"/>
      <c r="Q64" s="94"/>
      <c r="R64" s="94"/>
      <c r="S64" s="94"/>
      <c r="T64" s="94"/>
      <c r="U64" s="94"/>
    </row>
    <row r="65" spans="1:21" ht="13" x14ac:dyDescent="0.35">
      <c r="A65" s="43"/>
      <c r="B65" s="94"/>
      <c r="C65" s="94"/>
      <c r="D65" s="94"/>
      <c r="E65" s="94"/>
      <c r="F65" s="94"/>
      <c r="G65" s="94"/>
      <c r="H65" s="94"/>
      <c r="I65" s="94"/>
      <c r="J65" s="94"/>
      <c r="K65" s="94"/>
      <c r="L65" s="94"/>
      <c r="M65" s="94"/>
      <c r="N65" s="94"/>
      <c r="O65" s="94"/>
      <c r="P65" s="94"/>
      <c r="Q65" s="94"/>
      <c r="R65" s="94"/>
      <c r="S65" s="94"/>
      <c r="T65" s="94"/>
      <c r="U65" s="94"/>
    </row>
    <row r="66" spans="1:21" x14ac:dyDescent="0.35">
      <c r="B66" s="94"/>
      <c r="C66" s="94"/>
      <c r="D66" s="94"/>
      <c r="E66" s="94"/>
      <c r="F66" s="94"/>
      <c r="G66" s="94"/>
      <c r="H66" s="94"/>
      <c r="I66" s="94"/>
      <c r="J66" s="94"/>
      <c r="K66" s="94"/>
      <c r="L66" s="94"/>
      <c r="M66" s="94"/>
      <c r="N66" s="94"/>
      <c r="O66" s="94"/>
      <c r="P66" s="94"/>
      <c r="Q66" s="94"/>
      <c r="R66" s="94"/>
      <c r="S66" s="94"/>
      <c r="T66" s="94"/>
      <c r="U66" s="94"/>
    </row>
    <row r="67" spans="1:21" ht="12.75" customHeight="1" x14ac:dyDescent="0.35">
      <c r="N67" s="97"/>
      <c r="O67" s="97"/>
      <c r="P67" s="97"/>
      <c r="Q67" s="97"/>
      <c r="R67" s="97"/>
      <c r="S67" s="97"/>
      <c r="T67" s="97"/>
      <c r="U67" s="97"/>
    </row>
    <row r="68" spans="1:21" x14ac:dyDescent="0.35">
      <c r="N68" s="94"/>
      <c r="O68" s="94"/>
      <c r="P68" s="94"/>
      <c r="Q68" s="94"/>
      <c r="R68" s="94"/>
      <c r="S68" s="94"/>
      <c r="T68" s="94"/>
      <c r="U68" s="94"/>
    </row>
    <row r="69" spans="1:21" x14ac:dyDescent="0.35">
      <c r="N69" s="94"/>
      <c r="O69" s="94"/>
      <c r="P69" s="94"/>
      <c r="Q69" s="94"/>
      <c r="R69" s="94"/>
      <c r="S69" s="94"/>
      <c r="T69" s="94"/>
      <c r="U69" s="94"/>
    </row>
    <row r="71" spans="1:21" ht="13" x14ac:dyDescent="0.35">
      <c r="A71" s="43"/>
    </row>
    <row r="76" spans="1:21" ht="13" x14ac:dyDescent="0.35">
      <c r="A76" s="43"/>
    </row>
    <row r="86" spans="1:1" ht="13" x14ac:dyDescent="0.35">
      <c r="A86" s="43"/>
    </row>
    <row r="87" spans="1:1" ht="13" x14ac:dyDescent="0.35">
      <c r="A87" s="43"/>
    </row>
    <row r="88" spans="1:1" ht="13" x14ac:dyDescent="0.35">
      <c r="A88" s="43"/>
    </row>
  </sheetData>
  <sheetProtection formatCells="0" formatColumns="0" formatRows="0" selectLockedCells="1"/>
  <mergeCells count="40">
    <mergeCell ref="S62:U62"/>
    <mergeCell ref="B25:L25"/>
    <mergeCell ref="B26:L26"/>
    <mergeCell ref="B27:M27"/>
    <mergeCell ref="B28:M28"/>
    <mergeCell ref="B29:L29"/>
    <mergeCell ref="B30:K30"/>
    <mergeCell ref="B24:I24"/>
    <mergeCell ref="D16:E16"/>
    <mergeCell ref="F16:K16"/>
    <mergeCell ref="D17:E17"/>
    <mergeCell ref="F17:K17"/>
    <mergeCell ref="D18:E18"/>
    <mergeCell ref="F18:K18"/>
    <mergeCell ref="D19:E19"/>
    <mergeCell ref="F19:K19"/>
    <mergeCell ref="B21:I21"/>
    <mergeCell ref="B22:I22"/>
    <mergeCell ref="B23:I23"/>
    <mergeCell ref="D13:E13"/>
    <mergeCell ref="F13:K13"/>
    <mergeCell ref="D14:E14"/>
    <mergeCell ref="F14:K14"/>
    <mergeCell ref="D15:E15"/>
    <mergeCell ref="F15:K15"/>
    <mergeCell ref="D12:E12"/>
    <mergeCell ref="F12:K12"/>
    <mergeCell ref="F1:L2"/>
    <mergeCell ref="M1:N2"/>
    <mergeCell ref="B7:H7"/>
    <mergeCell ref="I7:N7"/>
    <mergeCell ref="C11:K11"/>
    <mergeCell ref="B4:D4"/>
    <mergeCell ref="B3:D3"/>
    <mergeCell ref="E3:N3"/>
    <mergeCell ref="E4:N4"/>
    <mergeCell ref="B5:F5"/>
    <mergeCell ref="B6:F6"/>
    <mergeCell ref="G5:N5"/>
    <mergeCell ref="G6:N6"/>
  </mergeCells>
  <printOptions horizontalCentered="1"/>
  <pageMargins left="0.39370078740157483" right="0.39370078740157483" top="0.39370078740157483" bottom="0.15748031496062992" header="0" footer="0.23622047244094491"/>
  <pageSetup paperSize="9" scale="62" orientation="landscape" r:id="rId1"/>
  <headerFooter alignWithMargins="0">
    <oddFooter>&amp;R&amp;A&amp;LFrei verwendbar &amp;F</oddFooter>
    <evenFooter xml:space="preserve">&amp;LFrei verwendbar </evenFooter>
    <firstFooter xml:space="preserve">&amp;LFrei verwendbar </first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0ACD9-B3B6-45EF-86DC-0DBE98729605}">
  <sheetPr codeName="Tabelle5"/>
  <dimension ref="A1:F39"/>
  <sheetViews>
    <sheetView workbookViewId="0">
      <selection activeCell="F6" sqref="F6"/>
    </sheetView>
  </sheetViews>
  <sheetFormatPr baseColWidth="10" defaultColWidth="10.90625" defaultRowHeight="12.5" x14ac:dyDescent="0.25"/>
  <cols>
    <col min="1" max="1" width="15.90625" style="271" bestFit="1" customWidth="1"/>
    <col min="2" max="2" width="20.26953125" style="271" bestFit="1" customWidth="1"/>
    <col min="3" max="3" width="15.54296875" style="271" bestFit="1" customWidth="1"/>
    <col min="4" max="4" width="23.90625" style="271" bestFit="1" customWidth="1"/>
    <col min="5" max="6" width="15.54296875" style="271" bestFit="1" customWidth="1"/>
    <col min="7" max="16384" width="10.90625" style="271"/>
  </cols>
  <sheetData>
    <row r="1" spans="1:6" x14ac:dyDescent="0.25">
      <c r="A1" s="270" t="s">
        <v>25</v>
      </c>
    </row>
    <row r="3" spans="1:6" x14ac:dyDescent="0.25">
      <c r="A3" s="270" t="s">
        <v>26</v>
      </c>
      <c r="B3" s="271" t="s">
        <v>184</v>
      </c>
      <c r="C3" s="271" t="s">
        <v>185</v>
      </c>
      <c r="D3" s="271" t="s">
        <v>184</v>
      </c>
      <c r="E3" s="271" t="s">
        <v>229</v>
      </c>
      <c r="F3" s="271" t="s">
        <v>272</v>
      </c>
    </row>
    <row r="4" spans="1:6" x14ac:dyDescent="0.25">
      <c r="A4" s="270" t="s">
        <v>27</v>
      </c>
      <c r="B4" s="271" t="s">
        <v>186</v>
      </c>
      <c r="C4" s="271" t="s">
        <v>187</v>
      </c>
      <c r="D4" s="271" t="s">
        <v>188</v>
      </c>
      <c r="E4" s="271" t="s">
        <v>219</v>
      </c>
    </row>
    <row r="5" spans="1:6" x14ac:dyDescent="0.25">
      <c r="A5" s="270" t="s">
        <v>28</v>
      </c>
      <c r="B5" s="271" t="s">
        <v>183</v>
      </c>
      <c r="C5" s="271" t="s">
        <v>183</v>
      </c>
      <c r="D5" s="271" t="s">
        <v>183</v>
      </c>
      <c r="E5" s="271" t="s">
        <v>183</v>
      </c>
      <c r="F5" s="271" t="s">
        <v>183</v>
      </c>
    </row>
    <row r="6" spans="1:6" x14ac:dyDescent="0.25">
      <c r="B6" s="271" t="s">
        <v>30</v>
      </c>
      <c r="C6" s="271">
        <v>1</v>
      </c>
      <c r="D6" s="271" t="s">
        <v>29</v>
      </c>
      <c r="E6" s="271" t="s">
        <v>73</v>
      </c>
      <c r="F6" s="271" t="s">
        <v>269</v>
      </c>
    </row>
    <row r="7" spans="1:6" x14ac:dyDescent="0.25">
      <c r="B7" s="271" t="s">
        <v>32</v>
      </c>
      <c r="C7" s="271">
        <v>2</v>
      </c>
      <c r="D7" s="271" t="s">
        <v>31</v>
      </c>
      <c r="E7" s="271" t="s">
        <v>218</v>
      </c>
      <c r="F7" s="271" t="s">
        <v>270</v>
      </c>
    </row>
    <row r="8" spans="1:6" x14ac:dyDescent="0.25">
      <c r="B8" s="271" t="s">
        <v>34</v>
      </c>
      <c r="C8" s="271">
        <v>3</v>
      </c>
      <c r="D8" s="271" t="s">
        <v>33</v>
      </c>
      <c r="F8" s="271" t="s">
        <v>271</v>
      </c>
    </row>
    <row r="9" spans="1:6" x14ac:dyDescent="0.25">
      <c r="B9" s="271" t="s">
        <v>36</v>
      </c>
      <c r="C9" s="271">
        <v>4</v>
      </c>
      <c r="D9" s="271" t="s">
        <v>35</v>
      </c>
    </row>
    <row r="10" spans="1:6" x14ac:dyDescent="0.25">
      <c r="B10" s="271" t="s">
        <v>38</v>
      </c>
      <c r="C10" s="271">
        <v>5</v>
      </c>
      <c r="D10" s="271" t="s">
        <v>37</v>
      </c>
    </row>
    <row r="11" spans="1:6" x14ac:dyDescent="0.25">
      <c r="B11" s="271" t="s">
        <v>40</v>
      </c>
      <c r="D11" s="271" t="s">
        <v>39</v>
      </c>
    </row>
    <row r="12" spans="1:6" x14ac:dyDescent="0.25">
      <c r="B12" s="271" t="s">
        <v>42</v>
      </c>
      <c r="D12" s="271" t="s">
        <v>41</v>
      </c>
    </row>
    <row r="13" spans="1:6" x14ac:dyDescent="0.25">
      <c r="B13" s="271" t="s">
        <v>44</v>
      </c>
      <c r="D13" s="271" t="s">
        <v>43</v>
      </c>
    </row>
    <row r="14" spans="1:6" x14ac:dyDescent="0.25">
      <c r="D14" s="271" t="s">
        <v>45</v>
      </c>
    </row>
    <row r="15" spans="1:6" x14ac:dyDescent="0.25">
      <c r="D15" s="271" t="s">
        <v>46</v>
      </c>
    </row>
    <row r="16" spans="1:6" x14ac:dyDescent="0.25">
      <c r="D16" s="271" t="s">
        <v>47</v>
      </c>
    </row>
    <row r="17" spans="2:4" x14ac:dyDescent="0.25">
      <c r="B17" s="272"/>
      <c r="D17" s="271" t="s">
        <v>48</v>
      </c>
    </row>
    <row r="18" spans="2:4" x14ac:dyDescent="0.25">
      <c r="D18" s="271" t="s">
        <v>49</v>
      </c>
    </row>
    <row r="19" spans="2:4" x14ac:dyDescent="0.25">
      <c r="D19" s="271" t="s">
        <v>50</v>
      </c>
    </row>
    <row r="20" spans="2:4" x14ac:dyDescent="0.25">
      <c r="D20" s="271" t="s">
        <v>51</v>
      </c>
    </row>
    <row r="21" spans="2:4" x14ac:dyDescent="0.25">
      <c r="D21" s="271" t="s">
        <v>52</v>
      </c>
    </row>
    <row r="22" spans="2:4" x14ac:dyDescent="0.25">
      <c r="D22" s="271" t="s">
        <v>53</v>
      </c>
    </row>
    <row r="23" spans="2:4" x14ac:dyDescent="0.25">
      <c r="D23" s="271" t="s">
        <v>54</v>
      </c>
    </row>
    <row r="24" spans="2:4" x14ac:dyDescent="0.25">
      <c r="D24" s="271" t="s">
        <v>55</v>
      </c>
    </row>
    <row r="25" spans="2:4" x14ac:dyDescent="0.25">
      <c r="D25" s="271" t="s">
        <v>56</v>
      </c>
    </row>
    <row r="26" spans="2:4" x14ac:dyDescent="0.25">
      <c r="D26" s="271" t="s">
        <v>57</v>
      </c>
    </row>
    <row r="27" spans="2:4" x14ac:dyDescent="0.25">
      <c r="D27" s="271" t="s">
        <v>58</v>
      </c>
    </row>
    <row r="28" spans="2:4" x14ac:dyDescent="0.25">
      <c r="D28" s="271" t="s">
        <v>59</v>
      </c>
    </row>
    <row r="29" spans="2:4" x14ac:dyDescent="0.25">
      <c r="D29" s="271" t="s">
        <v>60</v>
      </c>
    </row>
    <row r="30" spans="2:4" x14ac:dyDescent="0.25">
      <c r="D30" s="271" t="s">
        <v>61</v>
      </c>
    </row>
    <row r="31" spans="2:4" x14ac:dyDescent="0.25">
      <c r="D31" s="271" t="s">
        <v>62</v>
      </c>
    </row>
    <row r="32" spans="2:4" x14ac:dyDescent="0.25">
      <c r="D32" s="271" t="s">
        <v>63</v>
      </c>
    </row>
    <row r="33" spans="4:4" x14ac:dyDescent="0.25">
      <c r="D33" s="271" t="s">
        <v>64</v>
      </c>
    </row>
    <row r="34" spans="4:4" x14ac:dyDescent="0.25">
      <c r="D34" s="271" t="s">
        <v>65</v>
      </c>
    </row>
    <row r="35" spans="4:4" x14ac:dyDescent="0.25">
      <c r="D35" s="271" t="s">
        <v>66</v>
      </c>
    </row>
    <row r="36" spans="4:4" x14ac:dyDescent="0.25">
      <c r="D36" s="271" t="s">
        <v>189</v>
      </c>
    </row>
    <row r="37" spans="4:4" x14ac:dyDescent="0.25">
      <c r="D37" s="271" t="s">
        <v>67</v>
      </c>
    </row>
    <row r="38" spans="4:4" x14ac:dyDescent="0.25">
      <c r="D38" s="271" t="s">
        <v>68</v>
      </c>
    </row>
    <row r="39" spans="4:4" x14ac:dyDescent="0.25">
      <c r="D39" s="271" t="s">
        <v>69</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29C2F-5147-4546-857B-C59F66ECD529}">
  <sheetPr codeName="Tabelle4"/>
  <dimension ref="B1:N35"/>
  <sheetViews>
    <sheetView workbookViewId="0">
      <selection activeCell="B2" sqref="B2:I34"/>
    </sheetView>
  </sheetViews>
  <sheetFormatPr baseColWidth="10" defaultColWidth="10.90625" defaultRowHeight="14.5" x14ac:dyDescent="0.35"/>
  <cols>
    <col min="1" max="1" width="2.1796875" style="341" customWidth="1"/>
    <col min="2" max="2" width="12.6328125" style="280" customWidth="1"/>
    <col min="3" max="3" width="27.1796875" style="280" customWidth="1"/>
    <col min="4" max="4" width="2.1796875" style="280" customWidth="1"/>
    <col min="5" max="5" width="14.08984375" style="280" customWidth="1"/>
    <col min="6" max="6" width="2.6328125" style="341" customWidth="1"/>
    <col min="7" max="7" width="9.1796875" style="341" customWidth="1"/>
    <col min="8" max="8" width="2.6328125" style="341" customWidth="1"/>
    <col min="9" max="9" width="13.90625" style="341" customWidth="1"/>
    <col min="10" max="10" width="2.6328125" style="341" customWidth="1"/>
    <col min="11" max="11" width="6.08984375" style="341" customWidth="1"/>
    <col min="12" max="16384" width="10.90625" style="341"/>
  </cols>
  <sheetData>
    <row r="1" spans="2:14" x14ac:dyDescent="0.35">
      <c r="B1" s="278"/>
      <c r="C1" s="278"/>
      <c r="D1" s="278"/>
      <c r="E1" s="279"/>
    </row>
    <row r="2" spans="2:14" ht="20" customHeight="1" x14ac:dyDescent="0.35">
      <c r="B2" s="333"/>
      <c r="C2" s="333" t="str">
        <f>'PPAP Submission Data'!C14</f>
        <v>Name</v>
      </c>
      <c r="E2" s="333" t="str">
        <f>'PPAP Submission Data'!F14</f>
        <v>Number</v>
      </c>
      <c r="F2" s="333"/>
      <c r="G2" s="333" t="str">
        <f>'PPAP Submission Data'!H14</f>
        <v>Rev. State</v>
      </c>
      <c r="H2" s="333"/>
      <c r="I2" s="333" t="str">
        <f>'PPAP Submission Data'!J14</f>
        <v>Rev.</v>
      </c>
      <c r="J2" s="333"/>
      <c r="L2" s="340"/>
      <c r="M2" s="340"/>
      <c r="N2" s="340"/>
    </row>
    <row r="3" spans="2:14" ht="20" customHeight="1" x14ac:dyDescent="0.35">
      <c r="B3" s="334" t="str">
        <f>'PPAP Submission Data'!B15</f>
        <v>Part:</v>
      </c>
      <c r="C3" s="342">
        <f>'PPAP Submission Data'!D15</f>
        <v>0</v>
      </c>
      <c r="D3" s="335"/>
      <c r="E3" s="342" t="str">
        <f>'PPAP Submission Data'!F15</f>
        <v/>
      </c>
      <c r="F3" s="342"/>
      <c r="G3" s="342">
        <f>'PPAP Submission Data'!H15</f>
        <v>0</v>
      </c>
      <c r="H3" s="342"/>
      <c r="I3" s="342">
        <f>'PPAP Submission Data'!J15</f>
        <v>0</v>
      </c>
      <c r="J3" s="333"/>
      <c r="L3" s="340"/>
      <c r="M3" s="340"/>
      <c r="N3" s="340"/>
    </row>
    <row r="4" spans="2:14" ht="20" customHeight="1" x14ac:dyDescent="0.35">
      <c r="B4" s="336" t="str">
        <f>'PPAP Submission Data'!B21</f>
        <v>Initial SupplierData Package (.zip):</v>
      </c>
      <c r="C4" s="339">
        <f>'PPAP Submission Data'!D21</f>
        <v>0</v>
      </c>
      <c r="D4" s="337"/>
      <c r="E4" s="339">
        <f>'PPAP Submission Data'!F21</f>
        <v>0</v>
      </c>
      <c r="F4" s="339"/>
      <c r="G4" s="339">
        <f>'PPAP Submission Data'!H21</f>
        <v>0</v>
      </c>
      <c r="H4" s="339"/>
      <c r="I4" s="339">
        <f>'PPAP Submission Data'!J21</f>
        <v>0</v>
      </c>
      <c r="J4" s="333"/>
      <c r="L4" s="340"/>
      <c r="M4" s="340"/>
      <c r="N4" s="340"/>
    </row>
    <row r="5" spans="2:14" ht="20" customHeight="1" x14ac:dyDescent="0.35">
      <c r="B5" s="336" t="e">
        <f>'PPAP Submission Data'!#REF!</f>
        <v>#REF!</v>
      </c>
      <c r="C5" s="339" t="e">
        <f>'PPAP Submission Data'!#REF!</f>
        <v>#REF!</v>
      </c>
      <c r="D5" s="337"/>
      <c r="E5" s="339" t="e">
        <f>'PPAP Submission Data'!#REF!</f>
        <v>#REF!</v>
      </c>
      <c r="F5" s="339"/>
      <c r="G5" s="339" t="e">
        <f>'PPAP Submission Data'!#REF!</f>
        <v>#REF!</v>
      </c>
      <c r="H5" s="339"/>
      <c r="I5" s="339" t="e">
        <f>'PPAP Submission Data'!#REF!</f>
        <v>#REF!</v>
      </c>
      <c r="J5" s="333"/>
      <c r="L5" s="340"/>
      <c r="M5" s="340"/>
      <c r="N5" s="340"/>
    </row>
    <row r="6" spans="2:14" ht="20" customHeight="1" x14ac:dyDescent="0.35">
      <c r="B6" s="340"/>
      <c r="C6" s="340"/>
      <c r="D6" s="340"/>
      <c r="E6" s="340"/>
      <c r="F6" s="340"/>
      <c r="G6" s="340"/>
      <c r="H6" s="340"/>
      <c r="I6" s="340"/>
      <c r="J6" s="340"/>
      <c r="K6" s="340"/>
      <c r="L6" s="340"/>
      <c r="M6" s="340"/>
      <c r="N6" s="340"/>
    </row>
    <row r="7" spans="2:14" ht="20" customHeight="1" x14ac:dyDescent="0.35">
      <c r="B7" s="784" t="str">
        <f>'PPAP Submission Data'!B23</f>
        <v>External ID (e.g. Jazz ID)</v>
      </c>
      <c r="C7" s="784"/>
      <c r="D7" s="785"/>
      <c r="E7" s="784">
        <f>'PPAP Submission Data'!D23</f>
        <v>0</v>
      </c>
      <c r="F7" s="785"/>
      <c r="G7" s="785"/>
      <c r="H7" s="785"/>
      <c r="I7" s="785"/>
    </row>
    <row r="8" spans="2:14" ht="20" customHeight="1" x14ac:dyDescent="0.35">
      <c r="B8" s="786" t="str">
        <f>'PPAP Submission Data'!B25</f>
        <v>CO Number</v>
      </c>
      <c r="C8" s="786"/>
      <c r="D8" s="787"/>
      <c r="E8" s="786">
        <f>'PPAP Submission Data'!D25</f>
        <v>0</v>
      </c>
      <c r="F8" s="787"/>
      <c r="G8" s="787"/>
      <c r="H8" s="787"/>
      <c r="I8" s="787"/>
    </row>
    <row r="9" spans="2:14" ht="25" customHeight="1" x14ac:dyDescent="0.35">
      <c r="B9" s="786" t="str">
        <f>'PPAP Submission Data'!B27</f>
        <v>Internal counter-check in the incoming goods inspection required?</v>
      </c>
      <c r="C9" s="786"/>
      <c r="D9" s="787"/>
      <c r="E9" s="786" t="str">
        <f>IF('PPAP Submission Data'!M27,"Yes / Ja","No / Nein")</f>
        <v>No / Nein</v>
      </c>
      <c r="F9" s="787"/>
      <c r="G9" s="787"/>
      <c r="H9" s="787"/>
      <c r="I9" s="787"/>
    </row>
    <row r="10" spans="2:14" ht="20" customHeight="1" x14ac:dyDescent="0.35">
      <c r="B10" s="786" t="str">
        <f>'PPAP Submission Data'!B29</f>
        <v>Internal Validation (e.g. lifetime testing) required? Which ones?</v>
      </c>
      <c r="C10" s="786"/>
      <c r="D10" s="787"/>
      <c r="E10" s="339" t="str">
        <f>IF('PPAP Submission Data'!M29,"Yes / Ja","No / Nein")</f>
        <v>No / Nein</v>
      </c>
      <c r="F10" s="779">
        <f>'PPAP Submission Data'!D29</f>
        <v>0</v>
      </c>
      <c r="G10" s="779"/>
      <c r="H10" s="779"/>
      <c r="I10" s="779"/>
    </row>
    <row r="11" spans="2:14" ht="20" customHeight="1" x14ac:dyDescent="0.35">
      <c r="B11" s="786" t="str">
        <f>'PPAP Submission Data'!B31</f>
        <v>Estimated duration of validation (weeks)</v>
      </c>
      <c r="C11" s="786"/>
      <c r="D11" s="787"/>
      <c r="E11" s="786">
        <f>'PPAP Submission Data'!D31</f>
        <v>0</v>
      </c>
      <c r="F11" s="787"/>
      <c r="G11" s="787"/>
      <c r="H11" s="787"/>
      <c r="I11" s="787"/>
    </row>
    <row r="12" spans="2:14" ht="20" customHeight="1" x14ac:dyDescent="0.35">
      <c r="B12" s="786" t="str">
        <f>'PPAP Submission Data'!B33</f>
        <v>Cost centre number / Project number</v>
      </c>
      <c r="C12" s="786"/>
      <c r="D12" s="787"/>
      <c r="E12" s="786">
        <f>'PPAP Submission Data'!D33</f>
        <v>0</v>
      </c>
      <c r="F12" s="787"/>
      <c r="G12" s="787"/>
      <c r="H12" s="787"/>
      <c r="I12" s="787"/>
    </row>
    <row r="13" spans="2:14" ht="20" customHeight="1" x14ac:dyDescent="0.35">
      <c r="B13" s="786"/>
      <c r="C13" s="786"/>
      <c r="D13" s="787"/>
      <c r="E13" s="786"/>
      <c r="F13" s="787"/>
      <c r="G13" s="787"/>
      <c r="H13" s="787"/>
      <c r="I13" s="787"/>
    </row>
    <row r="14" spans="2:14" ht="20" customHeight="1" x14ac:dyDescent="0.35">
      <c r="B14" s="786" t="str">
        <f>'PPAP Submission Data'!B40</f>
        <v>Reason for sampling (general)</v>
      </c>
      <c r="C14" s="786"/>
      <c r="D14" s="787"/>
      <c r="E14" s="786" t="str">
        <f>'PPAP Submission Data'!C40</f>
        <v>please select</v>
      </c>
      <c r="F14" s="787"/>
      <c r="G14" s="787"/>
      <c r="H14" s="787"/>
      <c r="I14" s="787"/>
    </row>
    <row r="15" spans="2:14" ht="100" customHeight="1" x14ac:dyDescent="0.35">
      <c r="B15" s="780" t="str">
        <f>'PPAP Submission Data'!B42</f>
        <v>Reason for sampling (detailed)</v>
      </c>
      <c r="C15" s="780"/>
      <c r="D15" s="781"/>
      <c r="E15" s="780">
        <f>'PPAP Submission Data'!D42</f>
        <v>0</v>
      </c>
      <c r="F15" s="781"/>
      <c r="G15" s="781"/>
      <c r="H15" s="781"/>
      <c r="I15" s="781"/>
    </row>
    <row r="16" spans="2:14" ht="25" customHeight="1" x14ac:dyDescent="0.35">
      <c r="B16" s="786" t="str">
        <f>'PPAP Submission Data'!B46</f>
        <v>Total number of samples (pcs per cavity)</v>
      </c>
      <c r="C16" s="786"/>
      <c r="D16" s="787"/>
      <c r="E16" s="339" t="str">
        <f>'PPAP Submission Data'!C46</f>
        <v>5</v>
      </c>
      <c r="F16" s="786" t="s">
        <v>203</v>
      </c>
      <c r="G16" s="786"/>
      <c r="H16" s="786"/>
      <c r="I16" s="786"/>
    </row>
    <row r="17" spans="2:14" ht="25" customHeight="1" x14ac:dyDescent="0.35">
      <c r="B17" s="786" t="str">
        <f>'PPAP Submission Data'!B48</f>
        <v>Thereof number of individually measured samples (pcs)</v>
      </c>
      <c r="C17" s="786"/>
      <c r="D17" s="787"/>
      <c r="E17" s="339" t="str">
        <f>'PPAP Submission Data'!C48</f>
        <v>5</v>
      </c>
      <c r="F17" s="786" t="s">
        <v>204</v>
      </c>
      <c r="G17" s="786"/>
      <c r="H17" s="786"/>
      <c r="I17" s="786"/>
    </row>
    <row r="18" spans="2:14" ht="20" customHeight="1" x14ac:dyDescent="0.35">
      <c r="B18" s="786" t="str">
        <f>'PPAP Submission Data'!B50</f>
        <v>Estimated annual order quantity (pcs) for new parts</v>
      </c>
      <c r="C18" s="786"/>
      <c r="D18" s="787"/>
      <c r="E18" s="786">
        <f>'PPAP Submission Data'!D50</f>
        <v>0</v>
      </c>
      <c r="F18" s="787"/>
      <c r="G18" s="787"/>
      <c r="H18" s="787"/>
      <c r="I18" s="787"/>
    </row>
    <row r="19" spans="2:14" ht="20" customHeight="1" x14ac:dyDescent="0.35">
      <c r="B19" s="786" t="str">
        <f>'PPAP Submission Data'!B83</f>
        <v>PPAP Submission Level (SQE perspective)</v>
      </c>
      <c r="C19" s="786"/>
      <c r="D19" s="787"/>
      <c r="E19" s="786">
        <f>'PPAP Submission Data'!C83</f>
        <v>3</v>
      </c>
      <c r="F19" s="787"/>
      <c r="G19" s="787"/>
      <c r="H19" s="787"/>
      <c r="I19" s="787"/>
    </row>
    <row r="20" spans="2:14" ht="20" customHeight="1" x14ac:dyDescent="0.35">
      <c r="B20" s="786" t="e">
        <f>'PPAP Submission Data'!#REF!</f>
        <v>#REF!</v>
      </c>
      <c r="C20" s="786"/>
      <c r="D20" s="787"/>
      <c r="E20" s="786" t="e">
        <f>IF('PPAP Submission Data'!#REF!,"Yes / Ja","No / Nein")</f>
        <v>#REF!</v>
      </c>
      <c r="F20" s="787"/>
      <c r="G20" s="787"/>
      <c r="H20" s="787"/>
      <c r="I20" s="787"/>
    </row>
    <row r="21" spans="2:14" ht="20" customHeight="1" x14ac:dyDescent="0.35">
      <c r="B21" s="786" t="e">
        <f>'PPAP Submission Data'!#REF!</f>
        <v>#REF!</v>
      </c>
      <c r="C21" s="786"/>
      <c r="D21" s="787"/>
      <c r="E21" s="786" t="e">
        <f>_xlfn.SINGLE('PPAP Submission Data'!#REF!)</f>
        <v>#REF!</v>
      </c>
      <c r="F21" s="787"/>
      <c r="G21" s="787"/>
      <c r="H21" s="787"/>
      <c r="I21" s="787"/>
    </row>
    <row r="22" spans="2:14" ht="20" customHeight="1" x14ac:dyDescent="0.35">
      <c r="B22" s="788"/>
      <c r="C22" s="788"/>
      <c r="D22" s="789"/>
      <c r="E22" s="782"/>
      <c r="F22" s="783"/>
      <c r="G22" s="783"/>
      <c r="H22" s="783"/>
      <c r="I22" s="783"/>
    </row>
    <row r="23" spans="2:14" x14ac:dyDescent="0.35">
      <c r="B23" s="790" t="str">
        <f>'PPAP Submission Data'!B54</f>
        <v>Additional Siemens Specific Requirements: To be filled by R&amp;D, possibly supplemented by SQE</v>
      </c>
      <c r="C23" s="790"/>
      <c r="D23" s="790"/>
      <c r="E23" s="790"/>
      <c r="F23" s="791"/>
      <c r="G23" s="791"/>
      <c r="H23" s="791"/>
      <c r="I23" s="791"/>
    </row>
    <row r="24" spans="2:14" ht="20" customHeight="1" x14ac:dyDescent="0.35">
      <c r="B24" s="788"/>
      <c r="C24" s="789"/>
      <c r="D24" s="789"/>
      <c r="E24" s="782"/>
      <c r="F24" s="783"/>
      <c r="G24" s="783"/>
      <c r="H24" s="783"/>
      <c r="I24" s="783"/>
    </row>
    <row r="25" spans="2:14" ht="20" customHeight="1" x14ac:dyDescent="0.35">
      <c r="B25" s="784" t="str">
        <f>'PPAP Submission Data'!B56</f>
        <v>Legal requirements (e.g. UL, CE, VDE etc.)</v>
      </c>
      <c r="C25" s="784"/>
      <c r="D25" s="785"/>
      <c r="E25" s="784">
        <f>'PPAP Submission Data'!D56</f>
        <v>0</v>
      </c>
      <c r="F25" s="785"/>
      <c r="G25" s="785"/>
      <c r="H25" s="785"/>
      <c r="I25" s="785"/>
    </row>
    <row r="26" spans="2:14" ht="20" customHeight="1" x14ac:dyDescent="0.35">
      <c r="B26" s="786" t="str">
        <f>'PPAP Submission Data'!B58</f>
        <v>Special Characteristics List
If applicable, please fill it (see sheet)</v>
      </c>
      <c r="C26" s="786"/>
      <c r="D26" s="787"/>
      <c r="E26" s="786" t="str">
        <f>IF('PPAP Submission Data'!M58,"Yes / Ja","No / Nein")</f>
        <v>No / Nein</v>
      </c>
      <c r="F26" s="787"/>
      <c r="G26" s="787"/>
      <c r="H26" s="787"/>
      <c r="I26" s="787"/>
    </row>
    <row r="27" spans="2:14" ht="20" customHeight="1" x14ac:dyDescent="0.35">
      <c r="B27" s="786" t="str">
        <f>'PPAP Submission Data'!B60</f>
        <v>Verification results acc. technical specification</v>
      </c>
      <c r="C27" s="786"/>
      <c r="D27" s="787"/>
      <c r="E27" s="346" t="str">
        <f>IF('PPAP Submission Data'!M60,"Yes / Ja","No / Nein")</f>
        <v>No / Nein</v>
      </c>
      <c r="F27" s="779">
        <f>'PPAP Submission Data'!D60</f>
        <v>0</v>
      </c>
      <c r="G27" s="779"/>
      <c r="H27" s="779"/>
      <c r="I27" s="779"/>
    </row>
    <row r="28" spans="2:14" ht="20" customHeight="1" x14ac:dyDescent="0.35">
      <c r="B28" s="786" t="str">
        <f>'PPAP Submission Data'!B62</f>
        <v>Validation results acc. technical specification</v>
      </c>
      <c r="C28" s="786"/>
      <c r="D28" s="787"/>
      <c r="E28" s="346" t="str">
        <f>IF('PPAP Submission Data'!M62,"Yes / Ja","No / Nein")</f>
        <v>No / Nein</v>
      </c>
      <c r="F28" s="779">
        <f>'PPAP Submission Data'!D62</f>
        <v>0</v>
      </c>
      <c r="G28" s="779"/>
      <c r="H28" s="779"/>
      <c r="I28" s="779"/>
    </row>
    <row r="29" spans="2:14" ht="20" customHeight="1" x14ac:dyDescent="0.35">
      <c r="B29" s="786" t="str">
        <f>'PPAP Submission Data'!B64</f>
        <v>Functional test results (acc. specification)</v>
      </c>
      <c r="C29" s="786"/>
      <c r="D29" s="787"/>
      <c r="E29" s="346" t="str">
        <f>IF('PPAP Submission Data'!M64,"Yes / Ja","No / Nein")</f>
        <v>No / Nein</v>
      </c>
      <c r="F29" s="779">
        <f>'PPAP Submission Data'!D64</f>
        <v>0</v>
      </c>
      <c r="G29" s="779"/>
      <c r="H29" s="779"/>
      <c r="I29" s="779"/>
    </row>
    <row r="30" spans="2:14" ht="20" customHeight="1" x14ac:dyDescent="0.35">
      <c r="B30" s="786" t="str">
        <f>'PPAP Submission Data'!B66</f>
        <v>Failure catalog</v>
      </c>
      <c r="C30" s="786"/>
      <c r="D30" s="787"/>
      <c r="E30" s="346" t="str">
        <f>IF('PPAP Submission Data'!M66,"Yes / Ja","No / Nein")</f>
        <v>No / Nein</v>
      </c>
      <c r="F30" s="779">
        <f>'PPAP Submission Data'!D66</f>
        <v>0</v>
      </c>
      <c r="G30" s="779"/>
      <c r="H30" s="779"/>
      <c r="I30" s="779"/>
      <c r="N30" s="347"/>
    </row>
    <row r="31" spans="2:14" ht="20" customHeight="1" x14ac:dyDescent="0.35">
      <c r="B31" s="786" t="str">
        <f>'PPAP Submission Data'!B70</f>
        <v>Material properties / certificates (e.g. EN 10204 3.1)</v>
      </c>
      <c r="C31" s="786"/>
      <c r="D31" s="787"/>
      <c r="E31" s="786">
        <f>'PPAP Submission Data'!D70</f>
        <v>0</v>
      </c>
      <c r="F31" s="787"/>
      <c r="G31" s="787"/>
      <c r="H31" s="787"/>
      <c r="I31" s="787"/>
    </row>
    <row r="32" spans="2:14" ht="80" customHeight="1" x14ac:dyDescent="0.35">
      <c r="B32" s="780" t="str">
        <f>'PPAP Submission Data'!B85</f>
        <v>Receipient of samples with address</v>
      </c>
      <c r="C32" s="780"/>
      <c r="D32" s="781"/>
      <c r="E32" s="780" t="str">
        <f>'PPAP Submission Data'!C85</f>
        <v>Siemens Schweiz AG
xxxxxx xxxxxxx
Theilerstrasse 1A
6300 Zug
Switzerland</v>
      </c>
      <c r="F32" s="781"/>
      <c r="G32" s="781"/>
      <c r="H32" s="781"/>
      <c r="I32" s="781"/>
    </row>
    <row r="33" spans="2:9" ht="120" customHeight="1" x14ac:dyDescent="0.35">
      <c r="B33" s="780" t="str">
        <f>'PPAP Submission Data'!B72</f>
        <v>Other special Requirements</v>
      </c>
      <c r="C33" s="780"/>
      <c r="D33" s="781"/>
      <c r="E33" s="780">
        <f>'PPAP Submission Data'!D72</f>
        <v>0</v>
      </c>
      <c r="F33" s="781"/>
      <c r="G33" s="781"/>
      <c r="H33" s="781"/>
      <c r="I33" s="781"/>
    </row>
    <row r="34" spans="2:9" ht="120" customHeight="1" x14ac:dyDescent="0.35">
      <c r="B34" s="780" t="str">
        <f>'PPAP Submission Data'!B76</f>
        <v>Remarks from R&amp;D</v>
      </c>
      <c r="C34" s="780"/>
      <c r="D34" s="781"/>
      <c r="E34" s="780">
        <f>'PPAP Submission Data'!D76</f>
        <v>0</v>
      </c>
      <c r="F34" s="781"/>
      <c r="G34" s="781"/>
      <c r="H34" s="781"/>
      <c r="I34" s="781"/>
    </row>
    <row r="35" spans="2:9" ht="120" customHeight="1" x14ac:dyDescent="0.35">
      <c r="B35" s="780" t="str">
        <f>'PPAP Submission Data'!B90</f>
        <v>Remarks from SQE</v>
      </c>
      <c r="C35" s="781"/>
      <c r="D35" s="781"/>
      <c r="E35" s="780">
        <f>'PPAP Submission Data'!D90</f>
        <v>0</v>
      </c>
      <c r="F35" s="781"/>
      <c r="G35" s="781"/>
      <c r="H35" s="781"/>
      <c r="I35" s="781"/>
    </row>
  </sheetData>
  <mergeCells count="57">
    <mergeCell ref="B12:D12"/>
    <mergeCell ref="B13:D13"/>
    <mergeCell ref="B26:D26"/>
    <mergeCell ref="B27:D27"/>
    <mergeCell ref="B28:D28"/>
    <mergeCell ref="B25:D25"/>
    <mergeCell ref="B14:D14"/>
    <mergeCell ref="B15:D15"/>
    <mergeCell ref="B16:D16"/>
    <mergeCell ref="B17:D17"/>
    <mergeCell ref="B7:D7"/>
    <mergeCell ref="B8:D8"/>
    <mergeCell ref="B9:D9"/>
    <mergeCell ref="B10:D10"/>
    <mergeCell ref="B11:D11"/>
    <mergeCell ref="B35:D35"/>
    <mergeCell ref="B18:D18"/>
    <mergeCell ref="B19:D19"/>
    <mergeCell ref="B20:D20"/>
    <mergeCell ref="B21:D21"/>
    <mergeCell ref="B22:D22"/>
    <mergeCell ref="B24:D24"/>
    <mergeCell ref="B29:D29"/>
    <mergeCell ref="B30:D30"/>
    <mergeCell ref="B31:D31"/>
    <mergeCell ref="B32:D32"/>
    <mergeCell ref="B33:D33"/>
    <mergeCell ref="B34:D34"/>
    <mergeCell ref="B23:I23"/>
    <mergeCell ref="E31:I31"/>
    <mergeCell ref="E32:I32"/>
    <mergeCell ref="E13:I13"/>
    <mergeCell ref="E14:I14"/>
    <mergeCell ref="E15:I15"/>
    <mergeCell ref="E18:I18"/>
    <mergeCell ref="E7:I7"/>
    <mergeCell ref="E8:I8"/>
    <mergeCell ref="E9:I9"/>
    <mergeCell ref="E11:I11"/>
    <mergeCell ref="E12:I12"/>
    <mergeCell ref="F10:I10"/>
    <mergeCell ref="F16:I16"/>
    <mergeCell ref="F17:I17"/>
    <mergeCell ref="E22:I22"/>
    <mergeCell ref="E24:I24"/>
    <mergeCell ref="E25:I25"/>
    <mergeCell ref="E26:I26"/>
    <mergeCell ref="E19:I19"/>
    <mergeCell ref="E20:I20"/>
    <mergeCell ref="E21:I21"/>
    <mergeCell ref="F27:I27"/>
    <mergeCell ref="F28:I28"/>
    <mergeCell ref="F29:I29"/>
    <mergeCell ref="F30:I30"/>
    <mergeCell ref="E35:I35"/>
    <mergeCell ref="E33:I33"/>
    <mergeCell ref="E34:I34"/>
  </mergeCells>
  <pageMargins left="0.70866141732283472" right="0.70866141732283472" top="0.78740157480314965" bottom="0.78740157480314965" header="0.31496062992125984" footer="0.31496062992125984"/>
  <pageSetup paperSize="9" orientation="portrait" r:id="rId1"/>
  <headerFooter>
    <oddFooter xml:space="preserve">&amp;LIntern </oddFooter>
    <evenFooter xml:space="preserve">&amp;LIntern </evenFooter>
    <firstFooter xml:space="preserve">&amp;LIntern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ffiliatedCompanies xmlns="98a8ac6b-534c-4784-8486-17f64ff57e4a">
      <Value>HQ only</Value>
    </AffiliatedCompanies>
    <Date_x0020_issued xmlns="98a8ac6b-534c-4784-8486-17f64ff57e4a">2020-03-31T22:00:00+00:00</Date_x0020_issued>
    <Topic xmlns="98a8ac6b-534c-4784-8486-17f64ff57e4a">
      <Value>Qualitätsmanagement - Quality Mgmt</Value>
      <Value>Produktlebenszyklus - Product Lifecycle (PLM)</Value>
    </Topic>
    <LanguageVersion xmlns="98a8ac6b-534c-4784-8486-17f64ff57e4a">original</LanguageVersion>
    <Subject0 xmlns="http://schemas.microsoft.com/sharepoint/v3/fields">PPAP, Workbook, Requirements, Submission Data Sheet, Special Character List</Subject0>
    <CoverageSpatialGeographic xmlns="98a8ac6b-534c-4784-8486-17f64ff57e4a">
      <Value>global</Value>
    </CoverageSpatialGeographic>
    <Document_x0020_ID xmlns="98a8ac6b-534c-4784-8486-17f64ff57e4a" xsi:nil="true"/>
    <PCMB_x0020_Ref xmlns="98a8ac6b-534c-4784-8486-17f64ff57e4a" xsi:nil="true"/>
    <ResponsiblePerson xmlns="98a8ac6b-534c-4784-8486-17f64ff57e4a">
      <UserInfo>
        <DisplayName>i:0e.t|getaccess|z000ho8x</DisplayName>
        <AccountId>322</AccountId>
        <AccountType/>
      </UserInfo>
    </ResponsiblePerson>
    <SIPEX_x0020_Ref xmlns="AED62009-0CF0-4146-991E-0B799BC7FBAA">
      <Value>SIPEX PLM</Value>
      <Value>SIPEX Quality Management</Value>
    </SIPEX_x0020_Ref>
    <Latest_x0020_Review xmlns="98a8ac6b-534c-4784-8486-17f64ff57e4a">2020-03-31T22:00:00+00:00</Latest_x0020_Review>
    <Released_x0020_by xmlns="98a8ac6b-534c-4784-8486-17f64ff57e4a">Head SI BP QM</Released_x0020_by>
    <Creator0 xmlns="http://schemas.microsoft.com/sharepoint/v3/fields">daniel-meyer@siemens.com</Creator0>
    <IconOverlay xmlns="http://schemas.microsoft.com/sharepoint/v4" xsi:nil="true"/>
    <Organization_x0020_unit xmlns="98a8ac6b-534c-4784-8486-17f64ff57e4a">
      <Value>SI BP</Value>
    </Organization_x0020_unit>
    <Document_x0020_type xmlns="98a8ac6b-534c-4784-8486-17f64ff57e4a">6-2 Formular - Form</Document_x0020_type>
    <Available_x0020_from xmlns="98a8ac6b-534c-4784-8486-17f64ff57e4a">2020-03-31T22:00:00+00:00</Available_x0020_from>
    <BT_x0020_INT_x0020_Topic xmlns="98a8ac6b-534c-4784-8486-17f64ff57e4a" xsi:nil="true"/>
    <Version0 xmlns="98a8ac6b-534c-4784-8486-17f64ff57e4a">1.0</Version0>
    <Group1 xmlns="98a8ac6b-534c-4784-8486-17f64ff57e4a" xsi:nil="true"/>
    <Creator xmlns="98a8ac6b-534c-4784-8486-17f64ff57e4a">SI BP QM SQM</Creator>
    <Vaild_x0020_from xmlns="98a8ac6b-534c-4784-8486-17f64ff57e4a">2020-03-31T22:00:00+00:00</Vaild_x0020_from>
    <Description0 xmlns="98a8ac6b-534c-4784-8486-17f64ff57e4a">PPAP Workbook with Submission Datasheet; PPAP Requirements and Special Characteristics List</Description0>
    <Distribution_x0020_list xmlns="98a8ac6b-534c-4784-8486-17f64ff57e4a">SI BP QM Head, SI BP QM SQM Head</Distribution_x0020_list>
    <Language xmlns="http://schemas.microsoft.com/sharepoint/v3">bilingual Deutsch &amp; English</Language>
  </documentManagement>
</p:properties>
</file>

<file path=customXml/item2.xml><?xml version="1.0" encoding="utf-8"?>
<ct:contentTypeSchema xmlns:ct="http://schemas.microsoft.com/office/2006/metadata/contentType" xmlns:ma="http://schemas.microsoft.com/office/2006/metadata/properties/metaAttributes" ct:_="" ma:_="" ma:contentTypeName="Document (Regulations)" ma:contentTypeID="0x0101006E1A3657DF2C2F4188C3B5779AF2539200E88FECE2075AAD4092F9BCF173D5B4BB" ma:contentTypeVersion="115" ma:contentTypeDescription="Document with BT Regulations specific metadata." ma:contentTypeScope="" ma:versionID="2fd489a581371eb7a134e3b0216080b5">
  <xsd:schema xmlns:xsd="http://www.w3.org/2001/XMLSchema" xmlns:xs="http://www.w3.org/2001/XMLSchema" xmlns:p="http://schemas.microsoft.com/office/2006/metadata/properties" xmlns:ns1="http://schemas.microsoft.com/sharepoint/v3" xmlns:ns2="http://schemas.microsoft.com/sharepoint/v3/fields" xmlns:ns3="98a8ac6b-534c-4784-8486-17f64ff57e4a" xmlns:ns4="AED62009-0CF0-4146-991E-0B799BC7FBAA" xmlns:ns6="http://schemas.microsoft.com/sharepoint/v4" targetNamespace="http://schemas.microsoft.com/office/2006/metadata/properties" ma:root="true" ma:fieldsID="d390f5725df19e1d1b956618f1efb2b8" ns1:_="" ns2:_="" ns3:_="" ns4:_="" ns6:_="">
    <xsd:import namespace="http://schemas.microsoft.com/sharepoint/v3"/>
    <xsd:import namespace="http://schemas.microsoft.com/sharepoint/v3/fields"/>
    <xsd:import namespace="98a8ac6b-534c-4784-8486-17f64ff57e4a"/>
    <xsd:import namespace="AED62009-0CF0-4146-991E-0B799BC7FBAA"/>
    <xsd:import namespace="http://schemas.microsoft.com/sharepoint/v4"/>
    <xsd:element name="properties">
      <xsd:complexType>
        <xsd:sequence>
          <xsd:element name="documentManagement">
            <xsd:complexType>
              <xsd:all>
                <xsd:element ref="ns2:Creator0"/>
                <xsd:element ref="ns3:Available_x0020_from" minOccurs="0"/>
                <xsd:element ref="ns3:BT_x0020_INT_x0020_Topic" minOccurs="0"/>
                <xsd:element ref="ns3:Date_x0020_issued"/>
                <xsd:element ref="ns3:Description0" minOccurs="0"/>
                <xsd:element ref="ns3:Distribution_x0020_list"/>
                <xsd:element ref="ns3:Document_x0020_type"/>
                <xsd:element ref="ns3:Version0"/>
                <xsd:element ref="ns3:Group1" minOccurs="0"/>
                <xsd:element ref="ns3:Document_x0020_ID" minOccurs="0"/>
                <xsd:element ref="ns2:Subject0" minOccurs="0"/>
                <xsd:element ref="ns1:Language"/>
                <xsd:element ref="ns3:LanguageVersion"/>
                <xsd:element ref="ns3:Creator"/>
                <xsd:element ref="ns3:Released_x0020_by" minOccurs="0"/>
                <xsd:element ref="ns3:ResponsiblePerson" minOccurs="0"/>
                <xsd:element ref="ns3:Organization_x0020_unit" minOccurs="0"/>
                <xsd:element ref="ns3:CoverageSpatialGeographic" minOccurs="0"/>
                <xsd:element ref="ns3:AffiliatedCompanies" minOccurs="0"/>
                <xsd:element ref="ns3:Topic" minOccurs="0"/>
                <xsd:element ref="ns3:Vaild_x0020_from"/>
                <xsd:element ref="ns3:Latest_x0020_Review" minOccurs="0"/>
                <xsd:element ref="ns3:PCMB_x0020_Ref" minOccurs="0"/>
                <xsd:element ref="ns4:SIPEX_x0020_Ref" minOccurs="0"/>
                <xsd:element ref="ns6: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3" ma:displayName="Language" ma:description="(REQUIRED) Language of the content of the document (in the respective language)" ma:format="RadioButtons" ma:internalName="Language" ma:readOnly="false">
      <xsd:simpleType>
        <xsd:union memberTypes="dms:Text">
          <xsd:simpleType>
            <xsd:restriction base="dms:Choice">
              <xsd:enumeration value="Deutsch"/>
              <xsd:enumeration value="English"/>
              <xsd:enumeration value="bilingual Deutsch &amp; English"/>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Creator0" ma:index="2" ma:displayName="Author." ma:description="(REQUIRED) E-mail address of the person responsible for the issue, publication and maintenance of the document" ma:internalName="Creator0" ma:readOnly="false">
      <xsd:simpleType>
        <xsd:restriction base="dms:Text"/>
      </xsd:simpleType>
    </xsd:element>
    <xsd:element name="Subject0" ma:index="12" nillable="true" ma:displayName="Keywords" ma:description="Some describing words separated with comma" ma:internalName="Subject0"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8a8ac6b-534c-4784-8486-17f64ff57e4a" elementFormDefault="qualified">
    <xsd:import namespace="http://schemas.microsoft.com/office/2006/documentManagement/types"/>
    <xsd:import namespace="http://schemas.microsoft.com/office/infopath/2007/PartnerControls"/>
    <xsd:element name="Available_x0020_from" ma:index="3" nillable="true" ma:displayName="Available from" ma:default="[today]" ma:description="point in time after which a document is available" ma:format="DateTime" ma:internalName="Available_x0020_from">
      <xsd:simpleType>
        <xsd:restriction base="dms:DateTime"/>
      </xsd:simpleType>
    </xsd:element>
    <xsd:element name="BT_x0020_INT_x0020_Topic" ma:index="4" nillable="true" ma:displayName="BP INT Topic" ma:description="Attribute to enable BT INT specific sorting (to be used for BT INT internal Docs only)" ma:format="Dropdown" ma:internalName="BT_x0020_INT_x0020_Topic" ma:readOnly="false">
      <xsd:simpleType>
        <xsd:union memberTypes="dms:Text">
          <xsd:simpleType>
            <xsd:restriction base="dms:Choice">
              <xsd:enumeration value="A-General  Management"/>
              <xsd:enumeration value="A-General S&amp;BD"/>
              <xsd:enumeration value="B-Region &amp; Partner Management"/>
              <xsd:enumeration value="C-New Partner Evaluation"/>
              <xsd:enumeration value="D-Partner Certification"/>
              <xsd:enumeration value="E-Inquiry / Quotation"/>
              <xsd:enumeration value="A-General BA"/>
              <xsd:enumeration value="B-Order Handling"/>
              <xsd:enumeration value="C-Customer Topics"/>
              <xsd:enumeration value="A-General PRM&amp;TS"/>
              <xsd:enumeration value="B-Technical Support"/>
              <xsd:enumeration value="C-Product Lifecycle"/>
              <xsd:enumeration value="D-Product Quality"/>
              <xsd:enumeration value="E-Training"/>
              <xsd:enumeration value="F-Price Lists"/>
              <xsd:enumeration value="G-Comfort: Pharma validated projects"/>
              <xsd:enumeration value="H-Comfort: Licenses Desigo Insight"/>
              <xsd:enumeration value="I-Comfort: Licenses Desigo CC"/>
              <xsd:enumeration value="J-Comfort: Licenses Apogee"/>
              <xsd:enumeration value="K-Fire Safety Licenses"/>
              <xsd:enumeration value="L-Marketing General"/>
              <xsd:enumeration value="M-Marketing Communications"/>
              <xsd:enumeration value="A-Job Profiles"/>
            </xsd:restriction>
          </xsd:simpleType>
        </xsd:union>
      </xsd:simpleType>
    </xsd:element>
    <xsd:element name="Date_x0020_issued" ma:index="5" ma:displayName="Date of release" ma:description="(REQUIRED) Date when the current main edition has been released by the release authority" ma:format="DateOnly" ma:internalName="Date_x0020_issued" ma:readOnly="false">
      <xsd:simpleType>
        <xsd:restriction base="dms:DateTime"/>
      </xsd:simpleType>
    </xsd:element>
    <xsd:element name="Description0" ma:index="6" nillable="true" ma:displayName="Description" ma:description="A short text/summary about the content of the document" ma:internalName="Description0" ma:readOnly="false">
      <xsd:simpleType>
        <xsd:restriction base="dms:Text"/>
      </xsd:simpleType>
    </xsd:element>
    <xsd:element name="Distribution_x0020_list" ma:index="7" ma:displayName="Distribution list" ma:description="(REQUIRED) Functions concerned by the regulation which must be informed about release and modifications in content" ma:internalName="Distribution_x0020_list" ma:readOnly="false">
      <xsd:simpleType>
        <xsd:restriction base="dms:Text"/>
      </xsd:simpleType>
    </xsd:element>
    <xsd:element name="Document_x0020_type" ma:index="8" ma:displayName="Document type" ma:description="(REQUIRED) Type of document / regulation as defined in the BT guideline &quot;Issue and control of regulations&quot;" ma:format="RadioButtons" ma:internalName="Document_x0020_type" ma:readOnly="false">
      <xsd:simpleType>
        <xsd:restriction base="dms:Choice">
          <xsd:enumeration value="0 Policy"/>
          <xsd:enumeration value="1 Weisung/Rundschreiben - Direction/Circular"/>
          <xsd:enumeration value="2 Organigramm - Org. chart"/>
          <xsd:enumeration value="3 Richtlinie - Guideline"/>
          <xsd:enumeration value="4 Prozessbeschreibung - Process description"/>
          <xsd:enumeration value="5-1 Festlegung - Directive"/>
          <xsd:enumeration value="5-2 Reglement - Rules"/>
          <xsd:enumeration value="5-3 Arbeitsanweisung - Work instruction"/>
          <xsd:enumeration value="5-4 Merkblatt - Instruction leaflet"/>
          <xsd:enumeration value="5-5 Betriebsanweisung - Operating instruction"/>
          <xsd:enumeration value="6-1 Checkliste - Checklist"/>
          <xsd:enumeration value="6-2 Formular - Form"/>
          <xsd:enumeration value="6-3 Verzeichnis/Liste - Registry/List"/>
          <xsd:enumeration value="6-9 Vorlage - Template"/>
        </xsd:restriction>
      </xsd:simpleType>
    </xsd:element>
    <xsd:element name="Version0" ma:index="9" ma:displayName="Edition" ma:description="(REQUIRED) Format: Number in the format x.y or (in the case of checklists, forms, registries/lists and templates only) date of edition as defined in the work instruction: Technical requirements regarding lifecycle management of regulations" ma:internalName="Version0" ma:readOnly="false">
      <xsd:simpleType>
        <xsd:restriction base="dms:Text">
          <xsd:maxLength value="10"/>
        </xsd:restriction>
      </xsd:simpleType>
    </xsd:element>
    <xsd:element name="Group1" ma:index="10" nillable="true" ma:displayName="Group" ma:description="Org. Unit specific creterion to group documents (regulations). If applicable ask your administrator for valid entries." ma:internalName="Group1" ma:readOnly="false">
      <xsd:simpleType>
        <xsd:restriction base="dms:Text"/>
      </xsd:simpleType>
    </xsd:element>
    <xsd:element name="Document_x0020_ID" ma:index="11" nillable="true" ma:displayName="Identifier" ma:description="(REQUIRED for direction/circular) Additional (to the URI) identifier for the document. Mandatory for direction/circulars. (Definition therefor see work instruction &quot;Technical requirements regarding lifecycle management of regulations  &quot;)" ma:internalName="Document_x0020_ID" ma:readOnly="false">
      <xsd:simpleType>
        <xsd:restriction base="dms:Text">
          <xsd:maxLength value="25"/>
        </xsd:restriction>
      </xsd:simpleType>
    </xsd:element>
    <xsd:element name="LanguageVersion" ma:index="14" ma:displayName="Language_Version" ma:description="(REQUIRED) Original language or translation." ma:format="RadioButtons" ma:internalName="LanguageVersion" ma:readOnly="false">
      <xsd:simpleType>
        <xsd:restriction base="dms:Choice">
          <xsd:enumeration value="original"/>
          <xsd:enumeration value="translation"/>
        </xsd:restriction>
      </xsd:simpleType>
    </xsd:element>
    <xsd:element name="Creator" ma:index="15" ma:displayName="Owner of Doc" ma:description="(REQUIRED) Organizational unit responsible for the content of the document (Abbreviation according SOC)" ma:internalName="Creator" ma:readOnly="false">
      <xsd:simpleType>
        <xsd:restriction base="dms:Text">
          <xsd:maxLength value="25"/>
        </xsd:restriction>
      </xsd:simpleType>
    </xsd:element>
    <xsd:element name="Released_x0020_by" ma:index="16" nillable="true" ma:displayName="Released by" ma:description="(REQUIRED) Name and function of the release authority for the document." ma:internalName="Released_x0020_by" ma:readOnly="false">
      <xsd:simpleType>
        <xsd:restriction base="dms:Text">
          <xsd:maxLength value="55"/>
        </xsd:restriction>
      </xsd:simpleType>
    </xsd:element>
    <xsd:element name="ResponsiblePerson" ma:index="17" nillable="true" ma:displayName="Resp. Person / PO" ma:description="(REQUIRED) Name of person who is responsible for the content of the document (Functional Manager / Process Owner)." ma:list="UserInfo" ma:SharePointGroup="0" ma:internalName="ResponsiblePerson" ma:readOnly="false"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rganization_x0020_unit" ma:index="19" nillable="true" ma:displayName="Scope (Org unit)" ma:description="(REQUIRED) The (top) organizational unit(s) for which the document is relevant. (Abbreviation acc SOC)" ma:internalName="Organization_x0020_unit" ma:readOnly="false" ma:requiredMultiChoice="true">
      <xsd:complexType>
        <xsd:complexContent>
          <xsd:extension base="dms:MultiChoiceFillIn">
            <xsd:sequence>
              <xsd:element name="Value" maxOccurs="unbounded" minOccurs="0" nillable="true">
                <xsd:simpleType>
                  <xsd:union memberTypes="dms:Text">
                    <xsd:simpleType>
                      <xsd:restriction base="dms:Choice">
                        <xsd:enumeration value="SI"/>
                        <xsd:enumeration value="SI BP"/>
                        <xsd:enumeration value="SI CP"/>
                        <xsd:enumeration value="SI DG"/>
                        <xsd:enumeration value="SI DS"/>
                        <xsd:enumeration value="SI LP"/>
                        <xsd:enumeration value="SI RSS-AM"/>
                        <xsd:enumeration value="SI RSS-DE"/>
                        <xsd:enumeration value="SI RSS-EU"/>
                        <xsd:enumeration value="SI RSS-MA"/>
                        <xsd:enumeration value="SI CM"/>
                        <xsd:enumeration value="SI DO"/>
                        <xsd:enumeration value="SI HR"/>
                        <xsd:enumeration value="SI IT"/>
                        <xsd:enumeration value="SI LOG"/>
                        <xsd:enumeration value="SI P"/>
                        <xsd:enumeration value="SI PC"/>
                        <xsd:enumeration value="SI QM"/>
                        <xsd:enumeration value="SI RI"/>
                        <xsd:enumeration value="SI RM"/>
                        <xsd:enumeration value="SI ST"/>
                        <xsd:enumeration value="SI TI"/>
                        <xsd:enumeration value="SI S"/>
                        <xsd:enumeration value="SI SSP"/>
                        <xsd:enumeration value="CF R 7 1 1 2"/>
                        <xsd:enumeration value="CF R 7 1 4 9"/>
                        <xsd:enumeration value="BT"/>
                        <xsd:enumeration value="BT AM"/>
                        <xsd:enumeration value="BT DE"/>
                        <xsd:enumeration value="BT EU"/>
                        <xsd:enumeration value="BT MA"/>
                        <xsd:enumeration value="BT CPS"/>
                        <xsd:enumeration value="BT SSP"/>
                        <xsd:enumeration value="BT LOG"/>
                        <xsd:enumeration value="BT PC"/>
                        <xsd:enumeration value="BT QM"/>
                        <xsd:enumeration value="BT RM"/>
                        <xsd:enumeration value="BT SM"/>
                        <xsd:enumeration value="BT ST"/>
                        <xsd:enumeration value="BT TI"/>
                        <xsd:enumeration value="CF R 7 2 BT-CA"/>
                        <xsd:enumeration value="CF R 7 2 BT-CA AHQ"/>
                        <xsd:enumeration value="CG BT"/>
                        <xsd:enumeration value="GS IT BT"/>
                        <xsd:enumeration value="GS SCM BT-P"/>
                        <xsd:enumeration value="HR BP BT"/>
                      </xsd:restriction>
                    </xsd:simpleType>
                  </xsd:union>
                </xsd:simpleType>
              </xsd:element>
            </xsd:sequence>
          </xsd:extension>
        </xsd:complexContent>
      </xsd:complexType>
    </xsd:element>
    <xsd:element name="CoverageSpatialGeographic" ma:index="20" nillable="true" ma:displayName="Scope (Geographic)" ma:description="(REQUIRED) Geographic area of scope. If not global specify country/ies, if not a whole contry specify location(s). (Abbreviation acc SCD)" ma:internalName="CoverageSpatialGeographic" ma:readOnly="false" ma:requiredMultiChoice="true">
      <xsd:complexType>
        <xsd:complexContent>
          <xsd:extension base="dms:MultiChoiceFillIn">
            <xsd:sequence>
              <xsd:element name="Value" maxOccurs="unbounded" minOccurs="0" nillable="true">
                <xsd:simpleType>
                  <xsd:union memberTypes="dms:Text">
                    <xsd:simpleType>
                      <xsd:restriction base="dms:Choice">
                        <xsd:enumeration value="global"/>
                        <xsd:enumeration value="AM Countries"/>
                        <xsd:enumeration value="EU Countries"/>
                        <xsd:enumeration value="MA Countries"/>
                        <xsd:enumeration value="CH"/>
                        <xsd:enumeration value="CN"/>
                        <xsd:enumeration value="DE"/>
                        <xsd:enumeration value="FR"/>
                        <xsd:enumeration value="IE"/>
                        <xsd:enumeration value="IN"/>
                        <xsd:enumeration value="KR"/>
                        <xsd:enumeration value="US"/>
                        <xsd:enumeration value="ARH"/>
                        <xsd:enumeration value="ATL"/>
                        <xsd:enumeration value="AUS"/>
                        <xsd:enumeration value="BCU"/>
                        <xsd:enumeration value="BFG"/>
                        <xsd:enumeration value="BLN"/>
                        <xsd:enumeration value="CNI"/>
                        <xsd:enumeration value="DLF"/>
                        <xsd:enumeration value="DUB"/>
                        <xsd:enumeration value="FFM"/>
                        <xsd:enumeration value="FHP"/>
                        <xsd:enumeration value="HGK"/>
                        <xsd:enumeration value="KHE"/>
                        <xsd:enumeration value="KOE"/>
                        <xsd:enumeration value="KPO"/>
                        <xsd:enumeration value="MCH"/>
                        <xsd:enumeration value="MIL"/>
                        <xsd:enumeration value="NBG"/>
                        <xsd:enumeration value="PDI"/>
                        <xsd:enumeration value="PEK"/>
                        <xsd:enumeration value="RAS"/>
                        <xsd:enumeration value="RBG"/>
                        <xsd:enumeration value="SEL"/>
                        <xsd:enumeration value="SGP"/>
                        <xsd:enumeration value="SOL"/>
                        <xsd:enumeration value="SYD"/>
                        <xsd:enumeration value="WIH"/>
                        <xsd:enumeration value="WUL"/>
                        <xsd:enumeration value="ZRH"/>
                        <xsd:enumeration value="ZUG"/>
                      </xsd:restriction>
                    </xsd:simpleType>
                  </xsd:union>
                </xsd:simpleType>
              </xsd:element>
            </xsd:sequence>
          </xsd:extension>
        </xsd:complexContent>
      </xsd:complexType>
    </xsd:element>
    <xsd:element name="AffiliatedCompanies" ma:index="21" nillable="true" ma:displayName="Scope (Extension)" ma:description="REFRAIN FROM FURTHER USE OF OWN VALUES: PLEASE DELETE EXISTING ONES! (REQUIRED) Relevance for Sector Companies, Affiliated Companies and RC's." ma:internalName="AffiliatedCompanies" ma:readOnly="false" ma:requiredMultiChoice="true">
      <xsd:complexType>
        <xsd:complexContent>
          <xsd:extension base="dms:MultiChoice">
            <xsd:sequence>
              <xsd:element name="Value" maxOccurs="unbounded" minOccurs="0" nillable="true">
                <xsd:simpleType>
                  <xsd:restriction base="dms:Choice">
                    <xsd:enumeration value="HQ only"/>
                    <xsd:enumeration value="Country SI Units"/>
                    <xsd:enumeration value="Countries assigned to SI"/>
                    <xsd:enumeration value="HQ (L1&amp;2)"/>
                    <xsd:enumeration value="RC's"/>
                    <xsd:enumeration value="Affil. Comp."/>
                  </xsd:restriction>
                </xsd:simpleType>
              </xsd:element>
            </xsd:sequence>
          </xsd:extension>
        </xsd:complexContent>
      </xsd:complexType>
    </xsd:element>
    <xsd:element name="Topic" ma:index="22" nillable="true" ma:displayName="Topic" ma:description="(REQUIRED) The topics the document is covering" ma:internalName="Topic" ma:readOnly="false" ma:requiredMultiChoice="true">
      <xsd:complexType>
        <xsd:complexContent>
          <xsd:extension base="dms:MultiChoice">
            <xsd:sequence>
              <xsd:element name="Value" maxOccurs="unbounded" minOccurs="0" nillable="true">
                <xsd:simpleType>
                  <xsd:restriction base="dms:Choice">
                    <xsd:enumeration value="Unternehmensführung - Enterprise Governance"/>
                    <xsd:enumeration value="Unternehmensauftritt - Corporate identity"/>
                    <xsd:enumeration value="Umwelt - Environment"/>
                    <xsd:enumeration value="Strategie - Strategy"/>
                    <xsd:enumeration value="Solutions &amp; Service Business"/>
                    <xsd:enumeration value="Sicherheit &amp; Gesundheit - Safety &amp; Health"/>
                    <xsd:enumeration value="Risikomanagement - Risk management"/>
                    <xsd:enumeration value="Qualitätsmanagement - Quality Mgmt"/>
                    <xsd:enumeration value="Prozessmanagement - Process Mgmt"/>
                    <xsd:enumeration value="Projektmanagement - PM@Siemens"/>
                    <xsd:enumeration value="Produktlebenszyklus - Product Lifecycle (PLM)"/>
                    <xsd:enumeration value="Product Business"/>
                    <xsd:enumeration value="Personalwesen - Human Resources"/>
                    <xsd:enumeration value="Logistik - Supply Chain (SCM)"/>
                    <xsd:enumeration value="Kundenbeziehung - Customer Relations (CRM)"/>
                    <xsd:enumeration value="Kommunikation - Communication"/>
                    <xsd:enumeration value="Intellektuelles Eigentum - Intellectual Capital"/>
                    <xsd:enumeration value="Informationssicherheit - Information Security"/>
                    <xsd:enumeration value="Informationsmanagement - Information Mgmt"/>
                    <xsd:enumeration value="F&amp;E - R&amp;D"/>
                    <xsd:enumeration value="Finanzen - Finance"/>
                    <xsd:enumeration value="Fabrikation - Operations"/>
                    <xsd:enumeration value="Geschäftsreisen - Travel Mgmt"/>
                    <xsd:enumeration value="Compliance Program"/>
                    <xsd:enumeration value="Betriebsanlagen - Facilities"/>
                    <xsd:enumeration value="Beschaffung - Procurement"/>
                  </xsd:restriction>
                </xsd:simpleType>
              </xsd:element>
            </xsd:sequence>
          </xsd:extension>
        </xsd:complexContent>
      </xsd:complexType>
    </xsd:element>
    <xsd:element name="Vaild_x0020_from" ma:index="23" ma:displayName="Vaild from" ma:default="[today]" ma:description="(REQUIRED) Point in time after which a document is valid (new or after a modification in contents)" ma:format="DateOnly" ma:internalName="Vaild_x0020_from" ma:readOnly="false">
      <xsd:simpleType>
        <xsd:restriction base="dms:DateTime"/>
      </xsd:simpleType>
    </xsd:element>
    <xsd:element name="Latest_x0020_Review" ma:index="30" nillable="true" ma:displayName="Latest Review" ma:description="Date of latest document review regarding validity of contents and correctness of metadata" ma:format="DateOnly" ma:internalName="Latest_x0020_Review" ma:readOnly="false">
      <xsd:simpleType>
        <xsd:restriction base="dms:DateTime"/>
      </xsd:simpleType>
    </xsd:element>
    <xsd:element name="PCMB_x0020_Ref" ma:index="31" nillable="true" ma:displayName="PCMB Ref" ma:description="Reference to PCMB Control Requirement  (at least to the PCMB Chapter) in the following format: 1.2.3.4-1; 2.3.4.-1; 3.4.5.6-2 etc (separation by semicolon and blank)" ma:internalName="PCMB_x0020_Ref"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D62009-0CF0-4146-991E-0B799BC7FBAA" elementFormDefault="qualified">
    <xsd:import namespace="http://schemas.microsoft.com/office/2006/documentManagement/types"/>
    <xsd:import namespace="http://schemas.microsoft.com/office/infopath/2007/PartnerControls"/>
    <xsd:element name="SIPEX_x0020_Ref" ma:index="32" nillable="true" ma:displayName="SIPEX Ref" ma:description="(REQUIRED) Allocation to process (group) of SIPEX (Process(es) for which the document is relevant)" ma:internalName="SIPEX_x0020_Ref" ma:readOnly="false" ma:requiredMultiChoice="true">
      <xsd:complexType>
        <xsd:complexContent>
          <xsd:extension base="dms:MultiChoice">
            <xsd:sequence>
              <xsd:element name="Value" maxOccurs="unbounded" minOccurs="0" nillable="true">
                <xsd:simpleType>
                  <xsd:restriction base="dms:Choice">
                    <xsd:enumeration value="SIPEX Business Process Management"/>
                    <xsd:enumeration value="SIPEX Communications"/>
                    <xsd:enumeration value="SIPEX CRM"/>
                    <xsd:enumeration value="SIPEX CRM-Care"/>
                    <xsd:enumeration value="SIPEX CRM-Plan"/>
                    <xsd:enumeration value="SIPEX CRM-Sell"/>
                    <xsd:enumeration value="SIPEX CRM-Understand"/>
                    <xsd:enumeration value="SIPEX Enterprise Governance"/>
                    <xsd:enumeration value="SIPEX Enterprise Strategy"/>
                    <xsd:enumeration value="SIPEX Environment, Health &amp; Safety"/>
                    <xsd:enumeration value="SIPEX Export Control and Customs"/>
                    <xsd:enumeration value="SIPEX Financial Management/ Accounting"/>
                    <xsd:enumeration value="SIPEX Financial Planning &amp; Controlling"/>
                    <xsd:enumeration value="SIPEX Human Resources"/>
                    <xsd:enumeration value="SIPEX Intellectual Property Management"/>
                    <xsd:enumeration value="SIPEX IT Management &amp; InfoSec"/>
                    <xsd:enumeration value="SIPEX Legal &amp; Compliance"/>
                    <xsd:enumeration value="SIPEX PLM"/>
                    <xsd:enumeration value="SIPEX PLM-Commercialize/ Operate"/>
                    <xsd:enumeration value="SIPEX PLM-Define"/>
                    <xsd:enumeration value="SIPEX PLM-Phase Out"/>
                    <xsd:enumeration value="SIPEX PLM-Plan"/>
                    <xsd:enumeration value="SIPEX PLM-Product Portfolio Management"/>
                    <xsd:enumeration value="SIPEX PLM-Realize"/>
                    <xsd:enumeration value="SIPEX PM@Siemens"/>
                    <xsd:enumeration value="SIPEX Procurement"/>
                    <xsd:enumeration value="SIPEX Quality Management"/>
                    <xsd:enumeration value="SIPEX SCM-Deliver"/>
                    <xsd:enumeration value="SIPEX SCM-Make"/>
                    <xsd:enumeration value="SIPEX SCM-Plan"/>
                    <xsd:enumeration value="SIPEX SCM-Return"/>
                    <xsd:enumeration value="SIPEX SCM-Source"/>
                    <xsd:enumeration value="SIPEX Service@Siemens"/>
                    <xsd:enumeration value="SIPEX Technical Regulation &amp; Standardization"/>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43"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6" ma:displayName="Content Type"/>
        <xsd:element ref="dc:title"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FF68F4-ACFA-4109-A12E-C2341B8D8EEC}">
  <ds:schemaRefs>
    <ds:schemaRef ds:uri="http://schemas.microsoft.com/office/2006/metadata/properties"/>
    <ds:schemaRef ds:uri="http://schemas.microsoft.com/office/infopath/2007/PartnerControls"/>
    <ds:schemaRef ds:uri="98a8ac6b-534c-4784-8486-17f64ff57e4a"/>
    <ds:schemaRef ds:uri="http://schemas.microsoft.com/sharepoint/v3/fields"/>
    <ds:schemaRef ds:uri="AED62009-0CF0-4146-991E-0B799BC7FBAA"/>
    <ds:schemaRef ds:uri="http://schemas.microsoft.com/sharepoint/v4"/>
    <ds:schemaRef ds:uri="http://schemas.microsoft.com/sharepoint/v3"/>
  </ds:schemaRefs>
</ds:datastoreItem>
</file>

<file path=customXml/itemProps2.xml><?xml version="1.0" encoding="utf-8"?>
<ds:datastoreItem xmlns:ds="http://schemas.openxmlformats.org/officeDocument/2006/customXml" ds:itemID="{52D36AAD-5D70-466F-9AF8-020DDAC7B5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3/fields"/>
    <ds:schemaRef ds:uri="98a8ac6b-534c-4784-8486-17f64ff57e4a"/>
    <ds:schemaRef ds:uri="AED62009-0CF0-4146-991E-0B799BC7FBAA"/>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11DF1E-27E8-4829-8188-31D53BDC57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5</vt:i4>
      </vt:variant>
    </vt:vector>
  </HeadingPairs>
  <TitlesOfParts>
    <vt:vector size="19" baseType="lpstr">
      <vt:lpstr>Proposal BG</vt:lpstr>
      <vt:lpstr>Template Cover</vt:lpstr>
      <vt:lpstr>Instruction for Siemens</vt:lpstr>
      <vt:lpstr>PPAP Submission Data</vt:lpstr>
      <vt:lpstr>PPAP Variants</vt:lpstr>
      <vt:lpstr>PPAP Requirements</vt:lpstr>
      <vt:lpstr>Special Characteristics List</vt:lpstr>
      <vt:lpstr>DropDowns (2)</vt:lpstr>
      <vt:lpstr>RfQ Data for Procurement</vt:lpstr>
      <vt:lpstr>PSW</vt:lpstr>
      <vt:lpstr>PPAP Supplier Checklist</vt:lpstr>
      <vt:lpstr>Label</vt:lpstr>
      <vt:lpstr>Links</vt:lpstr>
      <vt:lpstr>PW Blattschutz</vt:lpstr>
      <vt:lpstr>Label!Druckbereich</vt:lpstr>
      <vt:lpstr>'PPAP Requirements'!Druckbereich</vt:lpstr>
      <vt:lpstr>PSW!Druckbereich</vt:lpstr>
      <vt:lpstr>'Special Characteristics List'!Druckbereich</vt:lpstr>
      <vt:lpstr>'Template Cover'!Druckbereich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PPAP Workbook</dc:title>
  <dc:creator>Meyer, Daniel (BT CPS QM SQM)</dc:creator>
  <cp:keywords>C_Unrestricted</cp:keywords>
  <cp:lastModifiedBy>Meyer, Daniel (SI BP QM SQM)</cp:lastModifiedBy>
  <cp:lastPrinted>2020-09-16T09:22:30Z</cp:lastPrinted>
  <dcterms:created xsi:type="dcterms:W3CDTF">2018-10-29T12:54:55Z</dcterms:created>
  <dcterms:modified xsi:type="dcterms:W3CDTF">2020-09-16T13:02:10Z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Confidentiality">
    <vt:lpwstr>Unrestricted</vt:lpwstr>
  </property>
  <property fmtid="{D5CDD505-2E9C-101B-9397-08002B2CF9AE}" pid="3" name="sodocoClasLang">
    <vt:lpwstr>Frei verwendbar</vt:lpwstr>
  </property>
  <property fmtid="{D5CDD505-2E9C-101B-9397-08002B2CF9AE}" pid="4" name="sodocoClasLangId">
    <vt:i4>0</vt:i4>
  </property>
  <property fmtid="{D5CDD505-2E9C-101B-9397-08002B2CF9AE}" pid="5" name="sodocoClasId">
    <vt:i4>0</vt:i4>
  </property>
  <property fmtid="{D5CDD505-2E9C-101B-9397-08002B2CF9AE}" pid="6" name="Implementation">
    <vt:filetime>2017-03-30T22:00:00Z</vt:filetime>
  </property>
  <property fmtid="{D5CDD505-2E9C-101B-9397-08002B2CF9AE}" pid="7" name="Order">
    <vt:r8>1154100</vt:r8>
  </property>
  <property fmtid="{D5CDD505-2E9C-101B-9397-08002B2CF9AE}" pid="8" name="Hard copies">
    <vt:bool>false</vt:bool>
  </property>
  <property fmtid="{D5CDD505-2E9C-101B-9397-08002B2CF9AE}" pid="9" name="FAIR #">
    <vt:lpwstr>to be filled by SQE</vt:lpwstr>
  </property>
  <property fmtid="{D5CDD505-2E9C-101B-9397-08002B2CF9AE}" pid="10" name="xd_ProgID">
    <vt:lpwstr/>
  </property>
  <property fmtid="{D5CDD505-2E9C-101B-9397-08002B2CF9AE}" pid="11" name="ContentTypeId">
    <vt:lpwstr>0x0101006E1A3657DF2C2F4188C3B5779AF2539200E88FECE2075AAD4092F9BCF173D5B4BB</vt:lpwstr>
  </property>
  <property fmtid="{D5CDD505-2E9C-101B-9397-08002B2CF9AE}" pid="12" name="Template Status">
    <vt:lpwstr>released</vt:lpwstr>
  </property>
  <property fmtid="{D5CDD505-2E9C-101B-9397-08002B2CF9AE}" pid="13" name="Submission Level">
    <vt:lpwstr>1 - full FAIR</vt:lpwstr>
  </property>
  <property fmtid="{D5CDD505-2E9C-101B-9397-08002B2CF9AE}" pid="14" name="Is a format of">
    <vt:lpwstr>, </vt:lpwstr>
  </property>
  <property fmtid="{D5CDD505-2E9C-101B-9397-08002B2CF9AE}" pid="15" name="TemplateUrl">
    <vt:lpwstr/>
  </property>
  <property fmtid="{D5CDD505-2E9C-101B-9397-08002B2CF9AE}" pid="16" name="Template Version">
    <vt:lpwstr>V1.3</vt:lpwstr>
  </property>
  <property fmtid="{D5CDD505-2E9C-101B-9397-08002B2CF9AE}" pid="17" name="_NewReviewCycle">
    <vt:lpwstr/>
  </property>
  <property fmtid="{D5CDD505-2E9C-101B-9397-08002B2CF9AE}" pid="18" name="FileLeafRef">
    <vt:lpwstr>FAIR_BasicDocument.xlsx</vt:lpwstr>
  </property>
  <property fmtid="{D5CDD505-2E9C-101B-9397-08002B2CF9AE}" pid="19" name="wbDivision">
    <vt:lpwstr>Building Technologies Group</vt:lpwstr>
  </property>
  <property fmtid="{D5CDD505-2E9C-101B-9397-08002B2CF9AE}" pid="20" name="Is referenced by">
    <vt:lpwstr>, </vt:lpwstr>
  </property>
  <property fmtid="{D5CDD505-2E9C-101B-9397-08002B2CF9AE}" pid="21" name="Template Author">
    <vt:lpwstr>BT PLM Team</vt:lpwstr>
  </property>
  <property fmtid="{D5CDD505-2E9C-101B-9397-08002B2CF9AE}" pid="22" name="URL">
    <vt:lpwstr/>
  </property>
  <property fmtid="{D5CDD505-2E9C-101B-9397-08002B2CF9AE}" pid="23" name="MSIP_Label_6f75f480-7803-4ee9-bb54-84d0635fdbe7_Enabled">
    <vt:lpwstr>true</vt:lpwstr>
  </property>
  <property fmtid="{D5CDD505-2E9C-101B-9397-08002B2CF9AE}" pid="24" name="MSIP_Label_6f75f480-7803-4ee9-bb54-84d0635fdbe7_SetDate">
    <vt:lpwstr>2020-08-28T11:15:15Z</vt:lpwstr>
  </property>
  <property fmtid="{D5CDD505-2E9C-101B-9397-08002B2CF9AE}" pid="25" name="MSIP_Label_6f75f480-7803-4ee9-bb54-84d0635fdbe7_Method">
    <vt:lpwstr>Standard</vt:lpwstr>
  </property>
  <property fmtid="{D5CDD505-2E9C-101B-9397-08002B2CF9AE}" pid="26" name="MSIP_Label_6f75f480-7803-4ee9-bb54-84d0635fdbe7_Name">
    <vt:lpwstr>unrestricted</vt:lpwstr>
  </property>
  <property fmtid="{D5CDD505-2E9C-101B-9397-08002B2CF9AE}" pid="27" name="MSIP_Label_6f75f480-7803-4ee9-bb54-84d0635fdbe7_SiteId">
    <vt:lpwstr>38ae3bcd-9579-4fd4-adda-b42e1495d55a</vt:lpwstr>
  </property>
  <property fmtid="{D5CDD505-2E9C-101B-9397-08002B2CF9AE}" pid="28" name="MSIP_Label_6f75f480-7803-4ee9-bb54-84d0635fdbe7_ActionId">
    <vt:lpwstr>4e7210e4-9b5e-4155-86ad-567a67f2b4cc</vt:lpwstr>
  </property>
  <property fmtid="{D5CDD505-2E9C-101B-9397-08002B2CF9AE}" pid="29" name="MSIP_Label_6f75f480-7803-4ee9-bb54-84d0635fdbe7_ContentBits">
    <vt:lpwstr>0</vt:lpwstr>
  </property>
  <property fmtid="{D5CDD505-2E9C-101B-9397-08002B2CF9AE}" pid="30" name="Document_Confidentiality">
    <vt:lpwstr>Unrestricted</vt:lpwstr>
  </property>
</Properties>
</file>