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ccountingStandard">[1]Parameters!$E$75:$E$78</definedName>
    <definedName name="ChecksResponses">[1]Parameters!$E$80:$E$82</definedName>
    <definedName name="CountryCode">[1]Parameters!$E$24:$E$46</definedName>
    <definedName name="ReportingCurrency">[1]Parameters!$E$49:$E$68</definedName>
    <definedName name="ReportingDate">[1]Parameters!$E$15:$E$22</definedName>
    <definedName name="ReportingUnit">[1]Parameters!$E$70:$E$73</definedName>
  </definedNames>
  <calcPr calcId="145621"/>
</workbook>
</file>

<file path=xl/calcChain.xml><?xml version="1.0" encoding="utf-8"?>
<calcChain xmlns="http://schemas.openxmlformats.org/spreadsheetml/2006/main">
  <c r="E313" i="1" l="1"/>
  <c r="G313" i="1" s="1"/>
  <c r="I312" i="1"/>
  <c r="E312" i="1"/>
  <c r="G312" i="1" s="1"/>
  <c r="G311" i="1"/>
  <c r="E311" i="1"/>
  <c r="E310" i="1"/>
  <c r="G310" i="1" s="1"/>
  <c r="G309" i="1"/>
  <c r="E309" i="1"/>
  <c r="E308" i="1"/>
  <c r="G308" i="1" s="1"/>
  <c r="G307" i="1"/>
  <c r="E307" i="1"/>
  <c r="E306" i="1"/>
  <c r="G306" i="1" s="1"/>
  <c r="G305" i="1"/>
  <c r="E305" i="1"/>
  <c r="E304" i="1"/>
  <c r="G304" i="1" s="1"/>
  <c r="G303" i="1"/>
  <c r="E303" i="1"/>
  <c r="E302" i="1"/>
  <c r="G302" i="1" s="1"/>
  <c r="I301" i="1"/>
  <c r="E301" i="1"/>
  <c r="I296" i="1"/>
  <c r="I295" i="1"/>
  <c r="I294" i="1"/>
  <c r="I293" i="1"/>
  <c r="I325" i="1" s="1"/>
  <c r="L292" i="1"/>
  <c r="K292" i="1"/>
  <c r="I292" i="1"/>
  <c r="I290" i="1"/>
  <c r="I289" i="1"/>
  <c r="I288" i="1"/>
  <c r="I287" i="1"/>
  <c r="I285" i="1"/>
  <c r="I284" i="1"/>
  <c r="I283" i="1"/>
  <c r="I282" i="1"/>
  <c r="I280" i="1"/>
  <c r="I279" i="1"/>
  <c r="I277" i="1"/>
  <c r="I276" i="1"/>
  <c r="I275" i="1"/>
  <c r="I274" i="1"/>
  <c r="I272" i="1"/>
  <c r="I271" i="1"/>
  <c r="I270" i="1"/>
  <c r="I269" i="1"/>
  <c r="I268" i="1"/>
  <c r="I267" i="1"/>
  <c r="I324" i="1" s="1"/>
  <c r="L265" i="1"/>
  <c r="K265" i="1"/>
  <c r="I265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323" i="1" s="1"/>
  <c r="L243" i="1"/>
  <c r="K243" i="1"/>
  <c r="I243" i="1"/>
  <c r="I241" i="1"/>
  <c r="I240" i="1"/>
  <c r="I239" i="1"/>
  <c r="I238" i="1"/>
  <c r="I237" i="1"/>
  <c r="I236" i="1"/>
  <c r="I235" i="1"/>
  <c r="I234" i="1"/>
  <c r="I233" i="1"/>
  <c r="I232" i="1"/>
  <c r="L230" i="1"/>
  <c r="K230" i="1"/>
  <c r="I230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321" i="1" s="1"/>
  <c r="L197" i="1"/>
  <c r="K197" i="1"/>
  <c r="I197" i="1"/>
  <c r="I194" i="1"/>
  <c r="I193" i="1"/>
  <c r="I192" i="1"/>
  <c r="I191" i="1"/>
  <c r="G190" i="1"/>
  <c r="I189" i="1"/>
  <c r="I188" i="1"/>
  <c r="I187" i="1"/>
  <c r="I186" i="1"/>
  <c r="I185" i="1"/>
  <c r="I184" i="1"/>
  <c r="I183" i="1"/>
  <c r="G182" i="1" s="1"/>
  <c r="I181" i="1"/>
  <c r="I180" i="1"/>
  <c r="I179" i="1"/>
  <c r="I178" i="1"/>
  <c r="L177" i="1"/>
  <c r="K177" i="1"/>
  <c r="I177" i="1"/>
  <c r="I175" i="1"/>
  <c r="I174" i="1"/>
  <c r="I173" i="1"/>
  <c r="I172" i="1"/>
  <c r="I171" i="1"/>
  <c r="I168" i="1"/>
  <c r="I167" i="1"/>
  <c r="I166" i="1"/>
  <c r="I165" i="1"/>
  <c r="I164" i="1"/>
  <c r="I163" i="1"/>
  <c r="K162" i="1"/>
  <c r="I162" i="1"/>
  <c r="I158" i="1"/>
  <c r="I157" i="1"/>
  <c r="I156" i="1"/>
  <c r="I154" i="1"/>
  <c r="I318" i="1" s="1"/>
  <c r="L153" i="1"/>
  <c r="K153" i="1"/>
  <c r="I153" i="1"/>
  <c r="I151" i="1"/>
  <c r="L150" i="1"/>
  <c r="K150" i="1"/>
  <c r="I150" i="1"/>
  <c r="I148" i="1"/>
  <c r="I147" i="1"/>
  <c r="I146" i="1"/>
  <c r="I145" i="1"/>
  <c r="I144" i="1"/>
  <c r="I143" i="1"/>
  <c r="I142" i="1"/>
  <c r="I140" i="1"/>
  <c r="L138" i="1"/>
  <c r="K138" i="1"/>
  <c r="I138" i="1"/>
  <c r="G134" i="1"/>
  <c r="I133" i="1"/>
  <c r="I132" i="1"/>
  <c r="I131" i="1"/>
  <c r="I313" i="1" s="1"/>
  <c r="N130" i="1"/>
  <c r="K130" i="1"/>
  <c r="I130" i="1"/>
  <c r="I128" i="1"/>
  <c r="K127" i="1"/>
  <c r="I127" i="1"/>
  <c r="I123" i="1"/>
  <c r="I311" i="1" s="1"/>
  <c r="N122" i="1"/>
  <c r="K122" i="1"/>
  <c r="I122" i="1"/>
  <c r="I119" i="1"/>
  <c r="I118" i="1"/>
  <c r="I117" i="1"/>
  <c r="I310" i="1" s="1"/>
  <c r="I116" i="1"/>
  <c r="G120" i="1" s="1"/>
  <c r="K115" i="1"/>
  <c r="I115" i="1"/>
  <c r="I112" i="1"/>
  <c r="G113" i="1" s="1"/>
  <c r="I231" i="1" s="1"/>
  <c r="I322" i="1" s="1"/>
  <c r="I111" i="1"/>
  <c r="I309" i="1" s="1"/>
  <c r="K110" i="1"/>
  <c r="I110" i="1"/>
  <c r="I105" i="1"/>
  <c r="G106" i="1" s="1"/>
  <c r="I104" i="1"/>
  <c r="K103" i="1"/>
  <c r="I103" i="1"/>
  <c r="I101" i="1"/>
  <c r="I307" i="1" s="1"/>
  <c r="N100" i="1"/>
  <c r="K100" i="1"/>
  <c r="I100" i="1"/>
  <c r="I96" i="1"/>
  <c r="I95" i="1"/>
  <c r="I94" i="1"/>
  <c r="I93" i="1"/>
  <c r="I92" i="1"/>
  <c r="I91" i="1"/>
  <c r="I90" i="1"/>
  <c r="I89" i="1"/>
  <c r="I88" i="1"/>
  <c r="I87" i="1"/>
  <c r="I86" i="1"/>
  <c r="I306" i="1" s="1"/>
  <c r="I85" i="1"/>
  <c r="G97" i="1" s="1"/>
  <c r="K84" i="1"/>
  <c r="I84" i="1"/>
  <c r="I79" i="1"/>
  <c r="I78" i="1"/>
  <c r="I77" i="1"/>
  <c r="I76" i="1"/>
  <c r="I75" i="1"/>
  <c r="I74" i="1"/>
  <c r="I73" i="1"/>
  <c r="G80" i="1" s="1"/>
  <c r="I195" i="1" s="1"/>
  <c r="L72" i="1"/>
  <c r="K72" i="1"/>
  <c r="I72" i="1"/>
  <c r="I69" i="1"/>
  <c r="I68" i="1"/>
  <c r="I66" i="1"/>
  <c r="I65" i="1"/>
  <c r="I64" i="1"/>
  <c r="I63" i="1"/>
  <c r="I62" i="1"/>
  <c r="G70" i="1" s="1"/>
  <c r="I139" i="1" s="1"/>
  <c r="L60" i="1"/>
  <c r="K60" i="1"/>
  <c r="I60" i="1"/>
  <c r="I56" i="1"/>
  <c r="I55" i="1"/>
  <c r="I53" i="1"/>
  <c r="I52" i="1"/>
  <c r="I51" i="1"/>
  <c r="I50" i="1"/>
  <c r="I49" i="1"/>
  <c r="I48" i="1"/>
  <c r="I47" i="1"/>
  <c r="I45" i="1"/>
  <c r="I44" i="1"/>
  <c r="I43" i="1"/>
  <c r="I303" i="1" s="1"/>
  <c r="L42" i="1"/>
  <c r="K42" i="1"/>
  <c r="I42" i="1"/>
  <c r="I36" i="1"/>
  <c r="I35" i="1"/>
  <c r="I34" i="1"/>
  <c r="I33" i="1"/>
  <c r="I32" i="1"/>
  <c r="I30" i="1"/>
  <c r="I29" i="1"/>
  <c r="I28" i="1"/>
  <c r="I26" i="1"/>
  <c r="I25" i="1"/>
  <c r="I302" i="1" s="1"/>
  <c r="I24" i="1"/>
  <c r="N22" i="1"/>
  <c r="N162" i="1" s="1"/>
  <c r="L22" i="1"/>
  <c r="L127" i="1" s="1"/>
  <c r="G22" i="1"/>
  <c r="G153" i="1" s="1"/>
  <c r="I18" i="1"/>
  <c r="I17" i="1"/>
  <c r="I16" i="1"/>
  <c r="I15" i="1"/>
  <c r="I14" i="1"/>
  <c r="I316" i="1" s="1"/>
  <c r="I12" i="1"/>
  <c r="G11" i="1"/>
  <c r="I10" i="1"/>
  <c r="I9" i="1"/>
  <c r="I8" i="1"/>
  <c r="I315" i="1" s="1"/>
  <c r="I7" i="1"/>
  <c r="I317" i="1" l="1"/>
  <c r="G141" i="1"/>
  <c r="I190" i="1"/>
  <c r="G58" i="1"/>
  <c r="I182" i="1" s="1"/>
  <c r="I320" i="1" s="1"/>
  <c r="G100" i="1"/>
  <c r="G130" i="1"/>
  <c r="G38" i="1"/>
  <c r="I169" i="1" s="1"/>
  <c r="I319" i="1" s="1"/>
  <c r="G84" i="1"/>
  <c r="N84" i="1"/>
  <c r="G103" i="1"/>
  <c r="N103" i="1"/>
  <c r="G110" i="1"/>
  <c r="N110" i="1"/>
  <c r="G115" i="1"/>
  <c r="N115" i="1"/>
  <c r="G127" i="1"/>
  <c r="N127" i="1"/>
  <c r="G162" i="1"/>
  <c r="G177" i="1"/>
  <c r="N177" i="1"/>
  <c r="G230" i="1"/>
  <c r="N230" i="1"/>
  <c r="G243" i="1"/>
  <c r="N243" i="1"/>
  <c r="G42" i="1"/>
  <c r="N42" i="1"/>
  <c r="L100" i="1"/>
  <c r="L122" i="1"/>
  <c r="L130" i="1"/>
  <c r="N150" i="1"/>
  <c r="G197" i="1"/>
  <c r="N197" i="1"/>
  <c r="G265" i="1"/>
  <c r="N265" i="1"/>
  <c r="N301" i="1"/>
  <c r="I305" i="1"/>
  <c r="G122" i="1"/>
  <c r="G292" i="1"/>
  <c r="N292" i="1"/>
  <c r="I304" i="1"/>
  <c r="I308" i="1"/>
  <c r="G60" i="1"/>
  <c r="N60" i="1"/>
  <c r="N72" i="1"/>
  <c r="L84" i="1"/>
  <c r="L103" i="1"/>
  <c r="L110" i="1"/>
  <c r="L115" i="1"/>
  <c r="G138" i="1"/>
  <c r="N138" i="1"/>
  <c r="N153" i="1"/>
</calcChain>
</file>

<file path=xl/sharedStrings.xml><?xml version="1.0" encoding="utf-8"?>
<sst xmlns="http://schemas.openxmlformats.org/spreadsheetml/2006/main" count="602" uniqueCount="535">
  <si>
    <t>End-2016 G-SIB Assessment Exercise</t>
  </si>
  <si>
    <t>v4.3.1</t>
  </si>
  <si>
    <t>General Bank Data</t>
  </si>
  <si>
    <t>Section 1 - General Information</t>
  </si>
  <si>
    <t>GSIB</t>
  </si>
  <si>
    <t>Response</t>
  </si>
  <si>
    <t>Checks</t>
  </si>
  <si>
    <t>a. General information provided by the relevant supervisory authority:</t>
    <phoneticPr fontId="0" type="noConversion"/>
  </si>
  <si>
    <t>(1) Country code</t>
  </si>
  <si>
    <t>NL</t>
  </si>
  <si>
    <t>1.a.(1)</t>
  </si>
  <si>
    <t>(2) Bank name</t>
  </si>
  <si>
    <t>ABN AMRO Bank N.V.</t>
  </si>
  <si>
    <t>1.a.(2)</t>
  </si>
  <si>
    <t>Supervisor Comments</t>
  </si>
  <si>
    <t>(3) Reporting date (yyyy-mm-dd)</t>
  </si>
  <si>
    <t>1.a.(3)</t>
  </si>
  <si>
    <t>(4) Reporting currency</t>
  </si>
  <si>
    <t>EUR</t>
  </si>
  <si>
    <t>1.a.(4)</t>
  </si>
  <si>
    <t>(5) Euro conversion rate</t>
  </si>
  <si>
    <t>1.a.(5)</t>
  </si>
  <si>
    <t>(6) Submission date (yyyy-mm-dd)</t>
  </si>
  <si>
    <t>1.a.(6)</t>
  </si>
  <si>
    <t>b. General Information provided by the reporting institution:</t>
  </si>
  <si>
    <t>(1) Reporting unit</t>
  </si>
  <si>
    <t>1.b.(1)</t>
  </si>
  <si>
    <t>(2) Accounting standard</t>
  </si>
  <si>
    <t>IFRS</t>
  </si>
  <si>
    <t>1.b.(2)</t>
  </si>
  <si>
    <t>Comments</t>
  </si>
  <si>
    <t>(3) Date of public disclosure (yyyy-mm-dd)</t>
  </si>
  <si>
    <t>1.b.(3)</t>
  </si>
  <si>
    <t>(4) Language of public disclosure</t>
  </si>
  <si>
    <t>English</t>
  </si>
  <si>
    <t>1.b.(4)</t>
  </si>
  <si>
    <t>(5) Web address of public disclosure</t>
  </si>
  <si>
    <t>https://www.abnamro.com/en/investor-relations/financial-disclosures/index.html</t>
  </si>
  <si>
    <t>1.b.(5)</t>
  </si>
  <si>
    <t>Size Indicator</t>
  </si>
  <si>
    <t>Section 2 - Total Exposures</t>
  </si>
  <si>
    <t>Remarks</t>
  </si>
  <si>
    <t>a. Derivatives</t>
  </si>
  <si>
    <t>(1) Counterparty exposure of derivatives contracts</t>
  </si>
  <si>
    <t>2.a.(1)</t>
  </si>
  <si>
    <t>(2) Capped notional amount of credit derivatives</t>
  </si>
  <si>
    <t>2.a.(2)</t>
  </si>
  <si>
    <t>Confirmed zero</t>
  </si>
  <si>
    <t>(3) Potential future exposure of derivative contracts</t>
  </si>
  <si>
    <t>2.a.(3)</t>
  </si>
  <si>
    <t>b. Securities financing transactions (SFTs)</t>
  </si>
  <si>
    <t>(1) Adjusted gross value of SFTs</t>
  </si>
  <si>
    <t>2.b.(1)</t>
  </si>
  <si>
    <t>(2) Counterparty exposure of SFTs</t>
  </si>
  <si>
    <t>2.b.(2)</t>
  </si>
  <si>
    <t>c. Other assets</t>
  </si>
  <si>
    <t>2.c.</t>
  </si>
  <si>
    <t>d. Gross notional amount of off-balance sheet items</t>
  </si>
  <si>
    <t>(1) Items subject to a 0% credit conversion factor (CCF)</t>
  </si>
  <si>
    <t>2.d.(1)</t>
  </si>
  <si>
    <t>(2) Items subject to a 20% CCF</t>
  </si>
  <si>
    <t>2.d.(2)</t>
  </si>
  <si>
    <t>(3) Items subject to a 50% CCF</t>
  </si>
  <si>
    <t>2.d.(3)</t>
  </si>
  <si>
    <t>(4) Items subject to a 100% CCF</t>
  </si>
  <si>
    <t>2.d.(4)</t>
  </si>
  <si>
    <t>e. Regulatory adjustments</t>
  </si>
  <si>
    <t>2.e.</t>
  </si>
  <si>
    <t>f. Total exposures indicator (Total exposures prior to regulatory adjustments) (sum of items 2.a.(1) thorough 2.c, 0.1 times 2.d.(1), 0.2 times 2.d.(2), 0.5 times 2.d.(3), and 2.d.(4))</t>
  </si>
  <si>
    <t>2.f.</t>
  </si>
  <si>
    <t>Interconnectedness Indicators</t>
  </si>
  <si>
    <t>Section 3 - Intra-Financial System Assets</t>
  </si>
  <si>
    <t>a. Funds deposited with or lent to other financial institutions</t>
  </si>
  <si>
    <t>3.a.</t>
  </si>
  <si>
    <t xml:space="preserve">(1) Certificates of deposit </t>
  </si>
  <si>
    <t>3.a.(1)</t>
  </si>
  <si>
    <t>b. Unused portion of committed lines extended to other financial institutions</t>
  </si>
  <si>
    <t>3.b.</t>
  </si>
  <si>
    <t>c. Holdings of securities issued by other financial institutions:</t>
  </si>
  <si>
    <t>(1) Secured debt securities</t>
  </si>
  <si>
    <t>3.c.(1)</t>
  </si>
  <si>
    <t>(2) Senior unsecured debt securities</t>
  </si>
  <si>
    <t>3.c.(2)</t>
  </si>
  <si>
    <t>(3) Subordinated debt securities</t>
  </si>
  <si>
    <t>3.c.(3)</t>
  </si>
  <si>
    <t xml:space="preserve">(4) Commercial paper </t>
  </si>
  <si>
    <t>3.c.(4)</t>
  </si>
  <si>
    <t>(5) Equity securities</t>
  </si>
  <si>
    <t>3.c.(5)</t>
  </si>
  <si>
    <t>(6) Offsetting short positions in relation to the specific equity securities included in item 3.c.(5)</t>
  </si>
  <si>
    <t>3.c.(6)</t>
  </si>
  <si>
    <t>d. Net positive current exposure of securities financing transactions with other financial institutions (revised definition)</t>
  </si>
  <si>
    <t>3.d.</t>
  </si>
  <si>
    <t>e. Over-the-counter derivatives with other financial institutions that have a net positive fair value:</t>
  </si>
  <si>
    <t>(1) Net positive fair value</t>
  </si>
  <si>
    <t>3.e.(1)</t>
  </si>
  <si>
    <t>(2) Potential future exposure</t>
  </si>
  <si>
    <t>3.e.(2)</t>
  </si>
  <si>
    <t>f. Intra-financial system assets indicator (sum of items 3.a, 3.b through 3.c.(5), 3.d, 3.e.(1), and 3.e.(2), minus 3.c.(6))</t>
  </si>
  <si>
    <t>3.f.</t>
  </si>
  <si>
    <t>Section 4 - Intra-Financial System Liabilities</t>
  </si>
  <si>
    <t>a. Funds deposited by or borrowed from other financial institutions:</t>
  </si>
  <si>
    <t>(1) Deposits due to depository institutions</t>
  </si>
  <si>
    <t>4.a.(1)</t>
  </si>
  <si>
    <t>(2) Deposits due to non-depository financial institutions</t>
  </si>
  <si>
    <t>4.a.(2)</t>
  </si>
  <si>
    <t>(3) Loans obtained from other financial institutions</t>
  </si>
  <si>
    <t>4.a.(3)</t>
  </si>
  <si>
    <t>b. Unused portion of committed lines obtained from other financial institutions</t>
  </si>
  <si>
    <t>4.b.</t>
  </si>
  <si>
    <t>c. Net negative current exposure of securities financing transactions with other financial institutions (revised definition)</t>
  </si>
  <si>
    <t>4.c.</t>
  </si>
  <si>
    <t>d. Over-the-counter derivatives with other financial institutions that have a net negative fair value:</t>
  </si>
  <si>
    <t>(1) Net negative fair value</t>
  </si>
  <si>
    <t>4.d.(1)</t>
  </si>
  <si>
    <t>4.d.(2)</t>
  </si>
  <si>
    <t>e. Intra-financial system liabilities indicator (sum of items 4.a.(1) through 4.d.(2))</t>
  </si>
  <si>
    <t>4.e.</t>
  </si>
  <si>
    <t>Section 5 - Securities Outstanding</t>
  </si>
  <si>
    <t>a. Secured debt securities</t>
  </si>
  <si>
    <t>5.a.</t>
  </si>
  <si>
    <t>b. Senior unsecured debt securities</t>
  </si>
  <si>
    <t>5.b.</t>
  </si>
  <si>
    <t>c. Subordinated debt securities</t>
  </si>
  <si>
    <t>5.c.</t>
  </si>
  <si>
    <t>d. Commercial paper</t>
  </si>
  <si>
    <t>5.d.</t>
  </si>
  <si>
    <t>e. Certificates of deposit</t>
  </si>
  <si>
    <t>5.e.</t>
  </si>
  <si>
    <t>f. Common equity</t>
  </si>
  <si>
    <t>5.f.</t>
  </si>
  <si>
    <t>g. Preferred shares and any other forms of subordinated funding not captured in item 5.c.</t>
  </si>
  <si>
    <t>5.g.</t>
  </si>
  <si>
    <t>h. Securities outstanding indicator (sum of items 5.a through 5.g)</t>
    <phoneticPr fontId="0" type="noConversion"/>
  </si>
  <si>
    <t>5.h.</t>
    <phoneticPr fontId="0" type="noConversion"/>
  </si>
  <si>
    <t>Substitutability/Financial Institution Infrastructure Indicators</t>
  </si>
  <si>
    <t>Section 6 - Payments made in the reporting year (excluding intragroup payments)</t>
  </si>
  <si>
    <t>a. Australian dollars (AUD)</t>
  </si>
  <si>
    <t>6.a.</t>
  </si>
  <si>
    <t>b. Brazilian real (BRL)</t>
  </si>
  <si>
    <t>6.b.</t>
  </si>
  <si>
    <t>c. Canadian dollars (CAD)</t>
  </si>
  <si>
    <t>6.c.</t>
  </si>
  <si>
    <t>d. Swiss francs (CHF)</t>
  </si>
  <si>
    <t>6.d.</t>
  </si>
  <si>
    <t>e. Chinese yuan (CNY)</t>
  </si>
  <si>
    <t>6.e.</t>
  </si>
  <si>
    <t>f. Euros (EUR)</t>
  </si>
  <si>
    <t>6.f.</t>
  </si>
  <si>
    <t>g. British pounds (GBP)</t>
  </si>
  <si>
    <t>6.g.</t>
  </si>
  <si>
    <t>h. Hong Kong dollars (HKD)</t>
  </si>
  <si>
    <t>6.h.</t>
  </si>
  <si>
    <t>i. Indian rupee (INR)</t>
  </si>
  <si>
    <t>6.i.</t>
  </si>
  <si>
    <t>j. Japanese yen (JPY)</t>
  </si>
  <si>
    <t>6.j.</t>
  </si>
  <si>
    <t>k. Swedish krona (SEK)</t>
  </si>
  <si>
    <t>6.k.</t>
  </si>
  <si>
    <t>l. United States dollars (USD)</t>
  </si>
  <si>
    <t>6.l.</t>
  </si>
  <si>
    <t>m. Payments activity indicator (sum of items 6.a through 6.l)</t>
  </si>
  <si>
    <t>6.m.</t>
  </si>
  <si>
    <t>Section 7 - Assets Under Custody</t>
  </si>
  <si>
    <t>a. Assets under custody indicator</t>
    <phoneticPr fontId="0" type="noConversion"/>
  </si>
  <si>
    <t>7.a.</t>
    <phoneticPr fontId="0" type="noConversion"/>
  </si>
  <si>
    <t>Section 8 - Underwritten Transactions in Debt and Equity Markets</t>
  </si>
  <si>
    <t>a. Equity underwriting activity</t>
  </si>
  <si>
    <t>8.a.</t>
  </si>
  <si>
    <t>b. Debt underwriting activity</t>
  </si>
  <si>
    <t>8.b.</t>
  </si>
  <si>
    <t>c. Underwriting activity indicator (sum of items 8.a and 8.b)</t>
    <phoneticPr fontId="0" type="noConversion"/>
  </si>
  <si>
    <t>8.c.</t>
    <phoneticPr fontId="0" type="noConversion"/>
  </si>
  <si>
    <t>Complexity indicators</t>
  </si>
  <si>
    <t>Section 9 - Notional Amount of Over-the-Counter (OTC) Derivatives</t>
  </si>
  <si>
    <t>a. OTC derivatives cleared through a central counterparty</t>
  </si>
  <si>
    <t>9.a.</t>
  </si>
  <si>
    <t>b. OTC derivatives settled bilaterally</t>
  </si>
  <si>
    <t>9.b.</t>
  </si>
  <si>
    <t>c. OTC derivatives indicator (sum of items 9.a and 9.b)</t>
  </si>
  <si>
    <t>9.c.</t>
  </si>
  <si>
    <t>Section 10 - Trading and Available-for-Sale Securities</t>
  </si>
  <si>
    <t>a. Held-for-trading securities (HFT)</t>
  </si>
  <si>
    <t>10.a.</t>
  </si>
  <si>
    <t>b. Available-for-sale securities (AFS)</t>
  </si>
  <si>
    <t>10.b.</t>
  </si>
  <si>
    <t>c. Trading and AFS securities that meet the definition of Level 1 assets</t>
  </si>
  <si>
    <t xml:space="preserve">10.c. </t>
  </si>
  <si>
    <t>d. Trading and AFS securities that meet the definition of Level 2 assets, with haircuts</t>
  </si>
  <si>
    <t>10.d.</t>
  </si>
  <si>
    <t>e. Trading and AFS securities indicator (sum of items 10.a and 10.b, minus the sum of 10.c and 10.d)</t>
    <phoneticPr fontId="0" type="noConversion"/>
  </si>
  <si>
    <t>10.e.</t>
    <phoneticPr fontId="0" type="noConversion"/>
  </si>
  <si>
    <t>Section 11 - Level 3 Assets</t>
  </si>
  <si>
    <t>a. Level 3 assets indicator (Assets valued for accounting purposes using Level 3 measurement inputs)</t>
  </si>
  <si>
    <t>11.a.</t>
  </si>
  <si>
    <t>Cross-Jurisdictional Activity Indicators</t>
  </si>
  <si>
    <t>Section 12 - Cross-Jurisdictional Claims</t>
  </si>
  <si>
    <t>a. Cross-jurisdictional claims indicator (Total foreign claims on an ultimate risk basis)</t>
  </si>
  <si>
    <t>12.a.</t>
    <phoneticPr fontId="0" type="noConversion"/>
  </si>
  <si>
    <t>Section 13 - Cross-Jurisdictional Liabilities</t>
  </si>
  <si>
    <t>a. Foreign liabilities (excluding derivatives and local liabilities in local currency)</t>
  </si>
  <si>
    <t>13.a.</t>
  </si>
  <si>
    <t>(1) Any foreign liabilities to related offices included in item 13.a.</t>
  </si>
  <si>
    <t>13.a.(1)</t>
  </si>
  <si>
    <t>b. Local liabilities in local currency (excluding derivatives activity)</t>
  </si>
  <si>
    <t>13.b.</t>
  </si>
  <si>
    <t>c. Cross-jurisdictional liabilities indicator (sum of items 13.a and 13.b, minus 13.a.(1))</t>
    <phoneticPr fontId="0" type="noConversion"/>
  </si>
  <si>
    <t>13.c.</t>
    <phoneticPr fontId="0" type="noConversion"/>
  </si>
  <si>
    <t>Ancillary Data</t>
  </si>
  <si>
    <t>Section 14 - Ancillary Indicators</t>
  </si>
  <si>
    <t>a. Total liabilities</t>
  </si>
  <si>
    <t>14.a.</t>
  </si>
  <si>
    <t>b. Retail funding</t>
  </si>
  <si>
    <t>14.b.</t>
  </si>
  <si>
    <t>c. Wholesale funding dependence ratio (the difference between items 14.a and 14.b, divided by 14.a)</t>
  </si>
  <si>
    <t>14.c.</t>
  </si>
  <si>
    <t>d. Total gross revenue</t>
  </si>
  <si>
    <t>14.d.</t>
  </si>
  <si>
    <t>e. Total net revenue</t>
  </si>
  <si>
    <t>14.e.</t>
  </si>
  <si>
    <t>f. Foreign net revenue</t>
  </si>
  <si>
    <t>14.f.</t>
  </si>
  <si>
    <t>g. Gross value of cash provided and gross fair value of securities provided in SFTs</t>
  </si>
  <si>
    <t>14.g.</t>
  </si>
  <si>
    <t>h. Gross value of cash borrowed and gross fair value of securities borrowed in SFTs</t>
  </si>
  <si>
    <t>14.h.</t>
  </si>
  <si>
    <t>i. Gross positive fair value of over-the-counter (OTC) derivatives transactions</t>
  </si>
  <si>
    <t>14.i.</t>
    <phoneticPr fontId="0" type="noConversion"/>
  </si>
  <si>
    <t>j. Gross negative fair value of OTC derivatives transactions</t>
    <phoneticPr fontId="0" type="noConversion"/>
  </si>
  <si>
    <t>14.j.</t>
    <phoneticPr fontId="0" type="noConversion"/>
  </si>
  <si>
    <t>Amount in single units</t>
  </si>
  <si>
    <t xml:space="preserve">k. Number of jurisdictions </t>
  </si>
  <si>
    <t>14.k.</t>
  </si>
  <si>
    <t>Section 15 - Ancillary Items</t>
  </si>
  <si>
    <r>
      <rPr>
        <sz val="11"/>
        <color theme="1"/>
        <rFont val="Calibri"/>
        <family val="2"/>
        <scheme val="minor"/>
      </rPr>
      <t>a. Held-to-maturity securities</t>
    </r>
  </si>
  <si>
    <r>
      <t>15.</t>
    </r>
    <r>
      <rPr>
        <sz val="11"/>
        <color theme="1"/>
        <rFont val="Calibri"/>
        <family val="2"/>
        <scheme val="minor"/>
      </rPr>
      <t>a.</t>
    </r>
  </si>
  <si>
    <r>
      <rPr>
        <sz val="11"/>
        <color theme="1"/>
        <rFont val="Calibri"/>
        <family val="2"/>
        <scheme val="minor"/>
      </rPr>
      <t>b. Payments made in the reporting year</t>
    </r>
  </si>
  <si>
    <t>(1) Mexican pesos (MXN)</t>
  </si>
  <si>
    <t>15.b.(1)</t>
  </si>
  <si>
    <t>(2) New Zealand dollars (NZD)</t>
  </si>
  <si>
    <t>15.b.(2)</t>
  </si>
  <si>
    <t>(3) Russian rubles (RUB)</t>
  </si>
  <si>
    <t>15.b.(3)</t>
  </si>
  <si>
    <t>Memorandum Items</t>
  </si>
  <si>
    <t>Section 16 - Size Items</t>
  </si>
  <si>
    <t>a. Account value for variable insurance products with minimum guarantees, gross of reinsurance</t>
  </si>
  <si>
    <t>16.a.</t>
  </si>
  <si>
    <t>b. Account value for variable insurance products with minimum guarantees, net of reinsurance</t>
  </si>
  <si>
    <t>16.b.</t>
  </si>
  <si>
    <t>c. Investment value and guarantee value for unit-linked products gross of reinsurance</t>
  </si>
  <si>
    <t>16.c.</t>
  </si>
  <si>
    <t>c.(1) – Investment value of unit-linked products without any guarantee, gross of reinsurance</t>
  </si>
  <si>
    <t>16.c.(1)</t>
  </si>
  <si>
    <t>c.(2) – Investment value and guarantee value of unit-linked products with death benefits only, gross of reinsurance</t>
  </si>
  <si>
    <t>16.c.(2)</t>
  </si>
  <si>
    <t>c.(3) – Investment value and guarantee value of unit-linked products not reported in Items 16.c.(1) and 16.c.(2)</t>
  </si>
  <si>
    <t>16.c.(3)</t>
  </si>
  <si>
    <r>
      <rPr>
        <sz val="11"/>
        <color theme="1"/>
        <rFont val="Calibri"/>
        <family val="2"/>
        <scheme val="minor"/>
      </rPr>
      <t>d. Total exposures, including insurance subsidiaries</t>
    </r>
  </si>
  <si>
    <t>16.d.</t>
  </si>
  <si>
    <r>
      <rPr>
        <sz val="11"/>
        <color theme="1"/>
        <rFont val="Calibri"/>
        <family val="2"/>
        <scheme val="minor"/>
      </rPr>
      <t>e. Exposures of insurance subsidiaries:</t>
    </r>
  </si>
  <si>
    <t>(1) On-balance sheet insurance assets</t>
  </si>
  <si>
    <t>16.e.(1)</t>
  </si>
  <si>
    <t>(2) Potential future exposure of derivatives contracts for insurance subsidiaries</t>
  </si>
  <si>
    <t>16.e.(2)</t>
  </si>
  <si>
    <t>(3) Unconditionally cancellable commitments for insurance subsidiaries</t>
  </si>
  <si>
    <t>16.e.(3)</t>
  </si>
  <si>
    <t>(4) Other off-balance sheet commitments for insurance subsidiaries</t>
  </si>
  <si>
    <t>16.e.(4)</t>
  </si>
  <si>
    <t>(5) Investment value in consolidated entities</t>
  </si>
  <si>
    <t>16.e.(5)</t>
  </si>
  <si>
    <t>Section 17 - Interconnectedness Items</t>
  </si>
  <si>
    <t>a. Interconnectedness with institutions that are strictly securities brokers, assets</t>
  </si>
  <si>
    <t>17.a.</t>
  </si>
  <si>
    <t>not required to report this amount</t>
  </si>
  <si>
    <t>b. Interconnectedness with institutions that are strictly securities brokers, liabilities</t>
  </si>
  <si>
    <t>17.b.</t>
  </si>
  <si>
    <t xml:space="preserve">c. Net positive current exposure of SFTs with other financial institutions </t>
  </si>
  <si>
    <t>17.c.</t>
  </si>
  <si>
    <t>d. Net negative current exposure of SFTs with other financial institutions</t>
  </si>
  <si>
    <t>17.d.</t>
  </si>
  <si>
    <t>e. Intra-financial system assets, including insurance subsidiaries</t>
  </si>
  <si>
    <t>17.e.</t>
  </si>
  <si>
    <t>(1) Funds deposited with or lent to other financial institutions</t>
  </si>
  <si>
    <t>17.e.(1)</t>
  </si>
  <si>
    <t>(2) Unused portion of committed lines extended to other financial institutions</t>
  </si>
  <si>
    <t>17.e.(2)</t>
  </si>
  <si>
    <t>(3) Holdings of securities issued by other financial institutions</t>
  </si>
  <si>
    <t>17.e.(3)</t>
  </si>
  <si>
    <t>(3.1) Holdings of securities issued by other financial institutions (unit-linked products only)</t>
  </si>
  <si>
    <t xml:space="preserve">17.e.(3.1) </t>
  </si>
  <si>
    <t>(3.2) Holding of securities issued by other financial institutions (CIU shares mirroring unit-linked accounts)</t>
  </si>
  <si>
    <t xml:space="preserve">17.e.(3.2) </t>
  </si>
  <si>
    <t>(4) Net positive current exposure of SFTs with other financial institutions</t>
  </si>
  <si>
    <t>17.e.(4)</t>
  </si>
  <si>
    <t>(5) OTC derivatives with other financial institutions that have a net positive fair value</t>
  </si>
  <si>
    <t>17.e.(5)</t>
  </si>
  <si>
    <t>f. Intra-financial system liabilities, including insurance subsidiaries</t>
  </si>
  <si>
    <t>17.f.</t>
  </si>
  <si>
    <t>(1) Funds deposited by or borrowed from other financial institutions</t>
  </si>
  <si>
    <t>17.f.(1)</t>
  </si>
  <si>
    <t>(2) Unused portion of committed lines obtained from other financial institutions</t>
  </si>
  <si>
    <t>17.f.(2)</t>
  </si>
  <si>
    <t>(3) Net negative current exposure of SFTs with other financial institutions</t>
  </si>
  <si>
    <t>17.f.(3)</t>
  </si>
  <si>
    <t>(4) OTC derivatives with other financial institutions that have a net negative fair value</t>
  </si>
  <si>
    <t>17.f.(4)</t>
  </si>
  <si>
    <t>g. Securities outstanding, including the securities issued by insurance subsidiaries</t>
  </si>
  <si>
    <t>17.g.</t>
  </si>
  <si>
    <t>Section 18 - Substitutability/Financial Infra. Items</t>
  </si>
  <si>
    <t>a. Payments made as a correspondent for other banks</t>
  </si>
  <si>
    <t>(1) Australian dollars (AUD)</t>
  </si>
  <si>
    <t>18.a.(1)</t>
  </si>
  <si>
    <t>(2) Brazilian real (BRL)</t>
  </si>
  <si>
    <t>18.a.(2)</t>
  </si>
  <si>
    <t>(3) Canadian dollars (CAD)</t>
  </si>
  <si>
    <t>18.a.(3)</t>
  </si>
  <si>
    <t>(4) Swiss francs (CHF)</t>
  </si>
  <si>
    <t>18.a.(4)</t>
  </si>
  <si>
    <t>(5) Chinese yuan (CNY)</t>
  </si>
  <si>
    <t>18.a.(5)</t>
  </si>
  <si>
    <t>(6) Euros (EUR)</t>
  </si>
  <si>
    <t>18.a.(6)</t>
  </si>
  <si>
    <t>(7) British pounds (GBP)</t>
  </si>
  <si>
    <t>18.a.(7)</t>
  </si>
  <si>
    <t>(8) Hong Kong dollars (HKD)</t>
  </si>
  <si>
    <t>18.a.(8)</t>
  </si>
  <si>
    <t>(9) Indian rupee (INR)</t>
  </si>
  <si>
    <t>18.a.(9)</t>
  </si>
  <si>
    <t>(10) Japanese yen (JPY)</t>
  </si>
  <si>
    <t>18.a.(10)</t>
  </si>
  <si>
    <t>(11) Swedish krona (SEK)</t>
  </si>
  <si>
    <t>18.a.(11)</t>
  </si>
  <si>
    <t>(12) United States dollars (USD)</t>
  </si>
  <si>
    <t>18.a.(12)</t>
  </si>
  <si>
    <t>(13) Mexican pesos (MXN)</t>
  </si>
  <si>
    <t>18.a.(13)</t>
  </si>
  <si>
    <t>(14) New Zealand dollars (NZD)</t>
  </si>
  <si>
    <t>18.a.(14)</t>
  </si>
  <si>
    <t>(15) Russian rubles (RUB)</t>
  </si>
  <si>
    <t>18.a.(15)</t>
  </si>
  <si>
    <r>
      <t>b.</t>
    </r>
    <r>
      <rPr>
        <sz val="10"/>
        <color rgb="FFFF0000"/>
        <rFont val="Arial"/>
        <family val="2"/>
      </rPr>
      <t xml:space="preserve">  </t>
    </r>
    <r>
      <rPr>
        <sz val="11"/>
        <color theme="1"/>
        <rFont val="Calibri"/>
        <family val="2"/>
        <scheme val="minor"/>
      </rPr>
      <t>Trading volume of securities issued by sovereigns</t>
    </r>
  </si>
  <si>
    <t>18.b.</t>
  </si>
  <si>
    <t>(1) Any intragroup transactions included in 18.b</t>
  </si>
  <si>
    <t>18.b.(1)</t>
  </si>
  <si>
    <t>c. Trading volume of securities issued by other public sector entities</t>
  </si>
  <si>
    <t>18.c.</t>
  </si>
  <si>
    <t>(1) Any intragroup transactions included in 18.c</t>
  </si>
  <si>
    <t>18.c.(1)</t>
  </si>
  <si>
    <t>d. Trading volume of other fixed income securities</t>
  </si>
  <si>
    <t>18.d.</t>
  </si>
  <si>
    <t>(1) Any intragroup transactions included in 18.d</t>
  </si>
  <si>
    <t>18.d.(1)</t>
  </si>
  <si>
    <t>e. Trading volume of listed equities</t>
  </si>
  <si>
    <t>18.e.</t>
  </si>
  <si>
    <t>(1) Any intragroup transactions included in 18.e</t>
  </si>
  <si>
    <t>18.e.(1)</t>
  </si>
  <si>
    <t>f. Trading volume of all other securities</t>
  </si>
  <si>
    <t>18.f.</t>
  </si>
  <si>
    <t>(1) Any intragroup transactions included in 18.f</t>
  </si>
  <si>
    <t>18.f.(1)</t>
  </si>
  <si>
    <t>g. Initial margin posted to central counterparties (CCPs) on behalf of clients</t>
  </si>
  <si>
    <t>18.g.</t>
  </si>
  <si>
    <t>h. Initial margin posted to CCPs for the reporting group’s own account</t>
  </si>
  <si>
    <t>18.h.</t>
  </si>
  <si>
    <t>i. Default fund contributions to CCPs</t>
  </si>
  <si>
    <t>18.i.</t>
  </si>
  <si>
    <t>j. Other facilities to CCPs</t>
  </si>
  <si>
    <t>18.j.</t>
  </si>
  <si>
    <t>k. Provision of settlement services in connection with centrally-cleared transactions</t>
  </si>
  <si>
    <t>18.k.</t>
  </si>
  <si>
    <t>Section 19 - Complexity Items</t>
  </si>
  <si>
    <t>a. Notional amount of over-the-counter (OTC) derivatives, including insurance subsidiaries</t>
  </si>
  <si>
    <t>19.a.</t>
  </si>
  <si>
    <t>b. Trading and available-for-sale (AFS) securities gross of deduction of liquid assets, including insurance subsidiaries</t>
  </si>
  <si>
    <t>19.b.</t>
  </si>
  <si>
    <t>c. Trading and AFS securities, including insurance subsidiaries, that meet the definition of Level 1 assets</t>
  </si>
  <si>
    <t xml:space="preserve">19.c. </t>
  </si>
  <si>
    <t>d. Trading and AFS securities, including insurance subsidiaries, that meet the definition of Level 2 assets, with haircuts</t>
  </si>
  <si>
    <t>19.d.</t>
  </si>
  <si>
    <t>e. Level 1 and 2 assets mirroring unit-linked accounts booked by insurance subsidiaries</t>
  </si>
  <si>
    <t>19.e.</t>
  </si>
  <si>
    <t>f. Level 1 and 2 assets mirroring unit-linked accounts without guarantee booked by insurance subsidiaries</t>
  </si>
  <si>
    <t>19.f.</t>
  </si>
  <si>
    <t>g. Trading and AFS securities, held by insurance subsidiaries only</t>
  </si>
  <si>
    <t>19.g.</t>
  </si>
  <si>
    <t>(1) Trading and AFS securities mirroring unit-linked accounts booked by insurance subsidiaries</t>
  </si>
  <si>
    <t xml:space="preserve">19.g.(1) </t>
  </si>
  <si>
    <t>(2) Trading and AFS securities mirroring unit-linked accounts without guarantee booked by insurance subsidiaries</t>
  </si>
  <si>
    <t xml:space="preserve">19.g.(2) </t>
  </si>
  <si>
    <r>
      <rPr>
        <sz val="11"/>
        <color theme="1"/>
        <rFont val="Calibri"/>
        <family val="2"/>
        <scheme val="minor"/>
      </rPr>
      <t>h. Level 3 assets, including insurance subsidiaries</t>
    </r>
  </si>
  <si>
    <r>
      <t>19.</t>
    </r>
    <r>
      <rPr>
        <sz val="11"/>
        <color theme="1"/>
        <rFont val="Calibri"/>
        <family val="2"/>
        <scheme val="minor"/>
      </rPr>
      <t>h.</t>
    </r>
  </si>
  <si>
    <t>(1) Level 3 assets stemming from unit-linked accounts activity.</t>
  </si>
  <si>
    <t>19.h.(1)</t>
  </si>
  <si>
    <t>Section 20 - Cross-Jurisdictional Activity Items</t>
  </si>
  <si>
    <t>a. Foreign derivative claims on an ultimate risk basis</t>
  </si>
  <si>
    <t>20.a.</t>
  </si>
  <si>
    <t>b. Foreign liabilities on an immediate risk basis (including derivatives)</t>
  </si>
  <si>
    <t>20.b.</t>
  </si>
  <si>
    <t>(1) Foreign derivative liabilities on an immediate risk basis</t>
  </si>
  <si>
    <t>20.b.(1)</t>
  </si>
  <si>
    <t>c. Cross-jurisdictional local claims in local currency (excluding derivatives activity)</t>
  </si>
  <si>
    <t>20.c.</t>
  </si>
  <si>
    <t>d. Total foreign claims on an ultimate risk basis (considering Euro Area (EA) as a single jurisdiction)</t>
  </si>
  <si>
    <t>20.d.</t>
  </si>
  <si>
    <t>e. Foreign derivatives claims on an ultimate risk basis (considering EA as a single jurisdiction)</t>
  </si>
  <si>
    <t>20.e.</t>
  </si>
  <si>
    <t>f. Foreign liabilities on an immediate risk basis, including derivatives (considering EA as a single jurisdiction)</t>
  </si>
  <si>
    <t>20.f.</t>
  </si>
  <si>
    <t>(1) Foreign derivatives liabilities on an immediate risk basis (considering EA as a single jurisdiction)</t>
  </si>
  <si>
    <t>20.f.(1)</t>
  </si>
  <si>
    <t>g. Cross-jurisdictional local claims in local currency, excluding derivatives activity (considering EA as a single jurisdiction)</t>
  </si>
  <si>
    <t>20.g.</t>
  </si>
  <si>
    <t>h. Foreign liabilities, excluding derivatives and local liabilities in local currency (considering EA as a single jurisdiction)</t>
  </si>
  <si>
    <t>20.h</t>
  </si>
  <si>
    <t>(1) Any foreign liabilities to related offices included in item 20.h (considering EA as a single jurisdiction)</t>
  </si>
  <si>
    <t>20.h.(1)</t>
  </si>
  <si>
    <t>i. Local liabilities in local currency excluding derivatives (considering EA as a single jurisdiction)</t>
  </si>
  <si>
    <t>20.i</t>
  </si>
  <si>
    <t>l. Total foreign claims on an ultimate risk basis (considering European Union (EU) as a single jurisdiction)</t>
  </si>
  <si>
    <r>
      <t>20.</t>
    </r>
    <r>
      <rPr>
        <sz val="11"/>
        <color theme="1"/>
        <rFont val="Calibri"/>
        <family val="2"/>
        <scheme val="minor"/>
      </rPr>
      <t>j</t>
    </r>
  </si>
  <si>
    <t>k. Foreign derivatives claims on an ultimate risk basis (considering EU as a single jurisdiction)</t>
  </si>
  <si>
    <r>
      <t>20.</t>
    </r>
    <r>
      <rPr>
        <sz val="11"/>
        <color theme="1"/>
        <rFont val="Calibri"/>
        <family val="2"/>
        <scheme val="minor"/>
      </rPr>
      <t>k</t>
    </r>
  </si>
  <si>
    <t>l. Foreign liabilities on an immediate risk basis, including derivatives (considering EU as a single jurisdiction)</t>
  </si>
  <si>
    <r>
      <t>20.</t>
    </r>
    <r>
      <rPr>
        <sz val="11"/>
        <color theme="1"/>
        <rFont val="Calibri"/>
        <family val="2"/>
        <scheme val="minor"/>
      </rPr>
      <t>l</t>
    </r>
  </si>
  <si>
    <t>(1) Foreign derivatives liabilities on an immediate risk basis (considering EU as a single jurisdiction)</t>
  </si>
  <si>
    <t>20.l.(1)</t>
  </si>
  <si>
    <t>m. Cross-jurisdictional local claims in local currency, excluding derivatives activity (considering EU as a single jurisdiction)</t>
  </si>
  <si>
    <r>
      <t>20.</t>
    </r>
    <r>
      <rPr>
        <sz val="11"/>
        <color theme="1"/>
        <rFont val="Calibri"/>
        <family val="2"/>
        <scheme val="minor"/>
      </rPr>
      <t>m</t>
    </r>
  </si>
  <si>
    <t>n. Foreign liabilities, excluding derivatives and local liabilities in local currency (considering EU as a single jurisdiction)</t>
  </si>
  <si>
    <r>
      <t>20.</t>
    </r>
    <r>
      <rPr>
        <sz val="11"/>
        <color theme="1"/>
        <rFont val="Calibri"/>
        <family val="2"/>
        <scheme val="minor"/>
      </rPr>
      <t>n</t>
    </r>
  </si>
  <si>
    <t>(1) Any foreign liabilities to related offices included in item 20.n (considering EU as a single jurisdiction)</t>
  </si>
  <si>
    <t>20.n.(1)</t>
  </si>
  <si>
    <t>o. Local liabilities in local currency excluding derivatives (considering EU as a single jurisdiction)</t>
  </si>
  <si>
    <r>
      <t>20.</t>
    </r>
    <r>
      <rPr>
        <sz val="11"/>
        <color theme="1"/>
        <rFont val="Calibri"/>
        <family val="2"/>
        <scheme val="minor"/>
      </rPr>
      <t>o</t>
    </r>
  </si>
  <si>
    <t>Section 21 - Short-term Funding Items</t>
  </si>
  <si>
    <t>a. Secured funding captured in the liquidity coverage ratio (LCR):</t>
  </si>
  <si>
    <t>(1) Funding backed by Level 1 liquid assets</t>
  </si>
  <si>
    <t>21.a.(1)</t>
  </si>
  <si>
    <t>(2) Funding backed by Level 2A liquid assets</t>
  </si>
  <si>
    <t>21.a.(2)</t>
  </si>
  <si>
    <t>(3) Funding backed by Level 2B liquid assets</t>
  </si>
  <si>
    <t>21.a.(3)</t>
  </si>
  <si>
    <t>(4) Funding backed by non-HQLA</t>
  </si>
  <si>
    <t>21.a.(4)</t>
  </si>
  <si>
    <t>(5) ABS, structured financing instruments, ABCP, conduits, SIVs and other such funding activities</t>
  </si>
  <si>
    <t>21.a.(5)</t>
  </si>
  <si>
    <t>(6) Collateral swaps</t>
  </si>
  <si>
    <t>21.a.(6)</t>
  </si>
  <si>
    <t>b. Unsecured wholesale funding captured in the LCR:</t>
  </si>
  <si>
    <t>(1) Operational deposits from non-financial entities</t>
  </si>
  <si>
    <t>21.b.(1)</t>
  </si>
  <si>
    <t>(2) Operational deposits from financial institutions</t>
  </si>
  <si>
    <t>21.b.(2)</t>
  </si>
  <si>
    <t>(3) Non-operational deposits from non-financial entities</t>
  </si>
  <si>
    <t>21.b.(3)</t>
  </si>
  <si>
    <t>(4) Non-operational deposits from financial institutions and unsecured debt issuance</t>
  </si>
  <si>
    <t>21.b.(4)</t>
  </si>
  <si>
    <t>c. Secured funding captured in the net stable funding ratio (NSFR):</t>
  </si>
  <si>
    <t>(1) Secured funding with a maturity of less than 6 months</t>
  </si>
  <si>
    <t>21.c.(1)</t>
  </si>
  <si>
    <t>(2) Secured funding with a maturity of between 6 months and 1 year</t>
  </si>
  <si>
    <t>21.c.(2)</t>
  </si>
  <si>
    <t>d. Unsecured wholesale funding captured in the NSFR with a maturity of less than 6 months:</t>
  </si>
  <si>
    <t>21.d.(1)</t>
  </si>
  <si>
    <t>21.d.(2)</t>
  </si>
  <si>
    <t>(3) Non-operational deposits and non-deposit unsecured funding from non-financial entities</t>
  </si>
  <si>
    <t>21.d.(3)</t>
  </si>
  <si>
    <t>(4) Non-operational deposits and other wholesale funding from financial institutions</t>
  </si>
  <si>
    <t>21.d.(4)</t>
  </si>
  <si>
    <t>e. Unsecured wholesale funding captured in the NSFR with a maturity between 6 months and 1 year</t>
  </si>
  <si>
    <t>21.e.(1)</t>
  </si>
  <si>
    <t>21.e.(2)</t>
  </si>
  <si>
    <t>21.e.(3)</t>
  </si>
  <si>
    <t>21.e.(4)</t>
  </si>
  <si>
    <t>Section 22 - Ancillary Items</t>
  </si>
  <si>
    <t>a. Foreign net revenue (considering the Euro Area as a single jurisdiction)</t>
  </si>
  <si>
    <t>22.a.</t>
  </si>
  <si>
    <t>b. Foreign net revenue (considering the European Union as a single jurisdiction)</t>
  </si>
  <si>
    <t>22.b.</t>
  </si>
  <si>
    <t>c. Number of jurisdictions (considering Euro Area as a single jurisdiction)</t>
  </si>
  <si>
    <t>22.c.</t>
  </si>
  <si>
    <t xml:space="preserve">d. Number of jurisdictions (considering European Union as a single jurisdiction) </t>
  </si>
  <si>
    <t>22.d.</t>
  </si>
  <si>
    <t>Checks Summary</t>
  </si>
  <si>
    <t>Indicator value</t>
  </si>
  <si>
    <t>Section 23 - Indicator Values</t>
  </si>
  <si>
    <t>in million EUR</t>
  </si>
  <si>
    <t>Explanation of large year-over-year changes</t>
  </si>
  <si>
    <t>a. Section 2 - Total exposures indicator</t>
  </si>
  <si>
    <t>23.a.</t>
  </si>
  <si>
    <t>b. Section 3 - Intra-financial system assets indicator</t>
  </si>
  <si>
    <t>23.b.</t>
  </si>
  <si>
    <t>c. Section 4 - Intra-financial system liabilities indicator</t>
  </si>
  <si>
    <t>23.c.</t>
  </si>
  <si>
    <t>d. Section 5 - Securities outstanding indicator</t>
  </si>
  <si>
    <t>23.d.</t>
  </si>
  <si>
    <t>e. Section 6 - Payments activity indicator</t>
  </si>
  <si>
    <t>23.e.</t>
  </si>
  <si>
    <t>f. Section 7 - Assets under custody indicator</t>
  </si>
  <si>
    <t>23.f.</t>
  </si>
  <si>
    <t>g. Section 8 - Underwriting activity indicator</t>
  </si>
  <si>
    <t>23.g.</t>
  </si>
  <si>
    <t>h. Section 9 - OTC derivatives indicator</t>
  </si>
  <si>
    <t>23.h.</t>
  </si>
  <si>
    <t>i. Section 10 - Trading and AFS securities indicator</t>
  </si>
  <si>
    <t>23.i.</t>
  </si>
  <si>
    <t>j. Section 11 - Level 3 assets indicator</t>
  </si>
  <si>
    <t>23.j.</t>
  </si>
  <si>
    <t>k. Section 12 - Cross-jurisdictional claims indicator</t>
  </si>
  <si>
    <t>23.k.</t>
  </si>
  <si>
    <t>l. Section 13 - Cross-jurisdictional liabilities indicator</t>
  </si>
  <si>
    <t>23.l.</t>
  </si>
  <si>
    <t>m. Other Sections</t>
  </si>
  <si>
    <t>(1) Item 1.a - General information provided by the supervisory authority</t>
    <phoneticPr fontId="0" type="noConversion"/>
  </si>
  <si>
    <t>23.m.(1)</t>
  </si>
  <si>
    <t>(2) Item 1.b - General Information provided by the reporting institution</t>
  </si>
  <si>
    <t>23.m.(2)</t>
  </si>
  <si>
    <t>(3) Section 14 - Ancillary Indicators</t>
  </si>
  <si>
    <t>23.m.(3)</t>
  </si>
  <si>
    <t>(4) Section 15 - Ancillary Items</t>
  </si>
  <si>
    <t>23.m.(4)</t>
  </si>
  <si>
    <t>(5) Section 16 - Size Items</t>
  </si>
  <si>
    <t>23.m.(5)</t>
  </si>
  <si>
    <t>(6) Section 17 - Interconnectedness Items</t>
  </si>
  <si>
    <t>23.m.(6)</t>
  </si>
  <si>
    <t>(7) Section 18 - Substitutability/Financial Infra. Items</t>
  </si>
  <si>
    <t>23.m.(7)</t>
  </si>
  <si>
    <t>(8) Section 19 - Complexity Items</t>
  </si>
  <si>
    <t>23.m.(8)</t>
  </si>
  <si>
    <t>(9) Section 20 - Cross-Jurisdictional Activity Items</t>
  </si>
  <si>
    <t>23.m.(9)</t>
  </si>
  <si>
    <t>(10) Section 21 - Short-term Funding</t>
  </si>
  <si>
    <t>23.m.(10)</t>
  </si>
  <si>
    <t xml:space="preserve">(11) Section 22 - Ancillary indicators </t>
  </si>
  <si>
    <t>23.m.(11)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</si>
</sst>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yyyy\-mm\-dd"/>
    <numFmt numFmtId="166" formatCode="_(* #,##0_);_(* \(#,##0\);_(* &quot;-&quot;??_);_(@_)"/>
    <numFmt numFmtId="167" formatCode="[$€-2]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6"/>
      <name val="Wingdings"/>
      <charset val="2"/>
    </font>
    <font>
      <strike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4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rgb="FFFFEC72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D8E4BC"/>
        <bgColor indexed="64"/>
      </patternFill>
    </fill>
    <fill>
      <patternFill patternType="solid">
        <fgColor rgb="FFFFCC6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0" applyNumberFormat="0" applyBorder="0" applyAlignment="0" applyProtection="0"/>
    <xf numFmtId="0" fontId="10" fillId="4" borderId="4">
      <alignment horizontal="left" vertical="center" indent="1"/>
    </xf>
    <xf numFmtId="0" fontId="5" fillId="9" borderId="11">
      <alignment horizontal="left" vertical="center" indent="1"/>
    </xf>
    <xf numFmtId="0" fontId="12" fillId="3" borderId="0" applyNumberFormat="0" applyFill="0" applyBorder="0" applyAlignment="0" applyProtection="0"/>
    <xf numFmtId="3" fontId="5" fillId="9" borderId="11">
      <alignment horizontal="right" vertical="center"/>
      <protection locked="0"/>
    </xf>
    <xf numFmtId="3" fontId="5" fillId="6" borderId="11">
      <alignment horizontal="right" vertical="center"/>
    </xf>
  </cellStyleXfs>
  <cellXfs count="206">
    <xf numFmtId="0" fontId="0" fillId="0" borderId="0" xfId="0"/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vertical="center"/>
    </xf>
    <xf numFmtId="0" fontId="7" fillId="3" borderId="0" xfId="3" applyFont="1" applyFill="1" applyBorder="1" applyAlignment="1" applyProtection="1">
      <alignment horizontal="center" vertical="center"/>
    </xf>
    <xf numFmtId="0" fontId="8" fillId="3" borderId="0" xfId="3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horizontal="center" vertical="center"/>
    </xf>
    <xf numFmtId="0" fontId="10" fillId="4" borderId="5" xfId="6" applyBorder="1" applyProtection="1">
      <alignment horizontal="left" vertical="center" indent="1"/>
    </xf>
    <xf numFmtId="0" fontId="10" fillId="4" borderId="6" xfId="0" applyFont="1" applyFill="1" applyBorder="1" applyAlignment="1" applyProtection="1">
      <alignment horizontal="left" vertical="center"/>
    </xf>
    <xf numFmtId="0" fontId="10" fillId="4" borderId="6" xfId="0" applyFont="1" applyFill="1" applyBorder="1" applyAlignment="1" applyProtection="1">
      <alignment horizontal="left" vertical="center" indent="1"/>
    </xf>
    <xf numFmtId="0" fontId="10" fillId="4" borderId="7" xfId="0" applyFont="1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indent="1"/>
    </xf>
    <xf numFmtId="49" fontId="0" fillId="0" borderId="0" xfId="0" applyNumberFormat="1" applyBorder="1" applyAlignment="1" applyProtection="1">
      <alignment horizontal="left" vertical="center" indent="1"/>
    </xf>
    <xf numFmtId="0" fontId="0" fillId="0" borderId="3" xfId="0" applyBorder="1" applyAlignment="1" applyProtection="1">
      <alignment vertical="center"/>
    </xf>
    <xf numFmtId="49" fontId="9" fillId="5" borderId="5" xfId="0" applyNumberFormat="1" applyFont="1" applyFill="1" applyBorder="1" applyAlignment="1" applyProtection="1">
      <alignment horizontal="left" vertical="center"/>
    </xf>
    <xf numFmtId="49" fontId="9" fillId="5" borderId="6" xfId="0" applyNumberFormat="1" applyFont="1" applyFill="1" applyBorder="1" applyAlignment="1" applyProtection="1">
      <alignment horizontal="left" vertical="center"/>
    </xf>
    <xf numFmtId="0" fontId="5" fillId="5" borderId="7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49" fontId="0" fillId="3" borderId="5" xfId="0" applyNumberFormat="1" applyFill="1" applyBorder="1" applyAlignment="1" applyProtection="1">
      <alignment horizontal="left" vertical="center" indent="1"/>
    </xf>
    <xf numFmtId="49" fontId="0" fillId="3" borderId="6" xfId="0" applyNumberFormat="1" applyFill="1" applyBorder="1" applyAlignment="1" applyProtection="1">
      <alignment horizontal="left" vertical="center" indent="1"/>
    </xf>
    <xf numFmtId="0" fontId="5" fillId="6" borderId="7" xfId="0" applyFont="1" applyFill="1" applyBorder="1" applyAlignment="1" applyProtection="1">
      <alignment vertical="center"/>
    </xf>
    <xf numFmtId="0" fontId="5" fillId="5" borderId="9" xfId="0" applyFont="1" applyFill="1" applyBorder="1" applyAlignment="1" applyProtection="1">
      <alignment horizontal="center" vertical="center"/>
    </xf>
    <xf numFmtId="49" fontId="0" fillId="5" borderId="9" xfId="0" applyNumberFormat="1" applyFill="1" applyBorder="1" applyAlignment="1" applyProtection="1">
      <alignment horizontal="left" vertical="center" indent="1"/>
    </xf>
    <xf numFmtId="49" fontId="0" fillId="5" borderId="10" xfId="0" applyNumberFormat="1" applyFill="1" applyBorder="1" applyAlignment="1" applyProtection="1">
      <alignment horizontal="left" vertical="center" indent="1"/>
    </xf>
    <xf numFmtId="49" fontId="0" fillId="3" borderId="5" xfId="0" applyNumberFormat="1" applyFill="1" applyBorder="1" applyAlignment="1" applyProtection="1">
      <alignment horizontal="left" vertical="center" indent="2"/>
    </xf>
    <xf numFmtId="49" fontId="0" fillId="3" borderId="6" xfId="0" applyNumberFormat="1" applyFill="1" applyBorder="1" applyAlignment="1" applyProtection="1">
      <alignment horizontal="left" vertical="center" indent="2"/>
    </xf>
    <xf numFmtId="0" fontId="5" fillId="6" borderId="9" xfId="0" applyFont="1" applyFill="1" applyBorder="1" applyAlignment="1" applyProtection="1">
      <alignment horizontal="center" vertical="center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11" fillId="6" borderId="9" xfId="5" applyFont="1" applyFill="1" applyBorder="1" applyAlignment="1" applyProtection="1">
      <alignment horizontal="center" vertical="center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165" fontId="0" fillId="8" borderId="9" xfId="0" applyNumberFormat="1" applyFont="1" applyFill="1" applyBorder="1" applyAlignment="1" applyProtection="1">
      <alignment horizontal="center" vertical="center"/>
      <protection locked="0"/>
    </xf>
    <xf numFmtId="0" fontId="5" fillId="8" borderId="12" xfId="7" applyFont="1" applyFill="1" applyBorder="1" applyAlignment="1" applyProtection="1">
      <alignment horizontal="left" vertical="top" wrapText="1" indent="1"/>
      <protection locked="0"/>
    </xf>
    <xf numFmtId="0" fontId="0" fillId="8" borderId="9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left" vertical="center" indent="2"/>
    </xf>
    <xf numFmtId="49" fontId="0" fillId="0" borderId="6" xfId="0" applyNumberFormat="1" applyBorder="1" applyAlignment="1" applyProtection="1">
      <alignment horizontal="left" vertical="center" indent="2"/>
    </xf>
    <xf numFmtId="0" fontId="0" fillId="6" borderId="7" xfId="0" applyFont="1" applyFill="1" applyBorder="1" applyAlignment="1" applyProtection="1">
      <alignment horizontal="center" vertical="center"/>
    </xf>
    <xf numFmtId="0" fontId="0" fillId="10" borderId="9" xfId="0" applyFont="1" applyFill="1" applyBorder="1" applyAlignment="1" applyProtection="1">
      <alignment vertical="center"/>
    </xf>
    <xf numFmtId="49" fontId="0" fillId="5" borderId="13" xfId="0" applyNumberFormat="1" applyFill="1" applyBorder="1" applyAlignment="1" applyProtection="1">
      <alignment horizontal="left" vertical="center" indent="1"/>
    </xf>
    <xf numFmtId="0" fontId="5" fillId="0" borderId="7" xfId="0" applyFont="1" applyBorder="1" applyAlignment="1" applyProtection="1">
      <alignment vertical="center"/>
    </xf>
    <xf numFmtId="165" fontId="0" fillId="7" borderId="9" xfId="0" applyNumberFormat="1" applyFont="1" applyFill="1" applyBorder="1" applyAlignment="1" applyProtection="1">
      <alignment horizontal="center" vertical="center"/>
      <protection locked="0"/>
    </xf>
    <xf numFmtId="166" fontId="5" fillId="11" borderId="9" xfId="1" applyNumberFormat="1" applyFont="1" applyFill="1" applyBorder="1" applyAlignment="1" applyProtection="1">
      <alignment horizontal="center" vertical="center"/>
      <protection locked="0"/>
    </xf>
    <xf numFmtId="0" fontId="0" fillId="11" borderId="9" xfId="0" applyFont="1" applyFill="1" applyBorder="1" applyAlignment="1" applyProtection="1">
      <alignment horizontal="center" vertical="center" wrapText="1"/>
      <protection locked="0"/>
    </xf>
    <xf numFmtId="165" fontId="0" fillId="12" borderId="9" xfId="0" applyNumberFormat="1" applyFont="1" applyFill="1" applyBorder="1" applyAlignment="1" applyProtection="1">
      <alignment horizontal="center" vertical="center"/>
      <protection locked="0"/>
    </xf>
    <xf numFmtId="0" fontId="0" fillId="13" borderId="14" xfId="0" applyFont="1" applyFill="1" applyBorder="1" applyAlignment="1" applyProtection="1">
      <alignment horizontal="left" vertical="top" wrapText="1" indent="1"/>
      <protection locked="0"/>
    </xf>
    <xf numFmtId="0" fontId="12" fillId="11" borderId="9" xfId="8" applyFill="1" applyBorder="1" applyAlignment="1" applyProtection="1">
      <alignment horizontal="left" vertical="center" indent="1"/>
      <protection locked="0"/>
    </xf>
    <xf numFmtId="0" fontId="5" fillId="3" borderId="15" xfId="0" applyFont="1" applyFill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 indent="1"/>
    </xf>
    <xf numFmtId="0" fontId="0" fillId="0" borderId="16" xfId="0" applyBorder="1" applyAlignment="1" applyProtection="1">
      <alignment vertical="center"/>
    </xf>
    <xf numFmtId="0" fontId="0" fillId="0" borderId="16" xfId="0" applyBorder="1" applyAlignment="1" applyProtection="1">
      <alignment horizontal="center" vertical="center"/>
    </xf>
    <xf numFmtId="49" fontId="0" fillId="0" borderId="16" xfId="0" applyNumberFormat="1" applyBorder="1" applyAlignment="1" applyProtection="1">
      <alignment horizontal="left" vertical="center" indent="1"/>
    </xf>
    <xf numFmtId="0" fontId="0" fillId="0" borderId="17" xfId="0" applyBorder="1" applyAlignment="1" applyProtection="1">
      <alignment vertical="center"/>
    </xf>
    <xf numFmtId="0" fontId="5" fillId="3" borderId="18" xfId="0" applyFont="1" applyFill="1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 indent="1"/>
    </xf>
    <xf numFmtId="0" fontId="0" fillId="0" borderId="19" xfId="0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49" fontId="0" fillId="0" borderId="19" xfId="0" applyNumberFormat="1" applyBorder="1" applyAlignment="1" applyProtection="1">
      <alignment horizontal="left" vertical="center" indent="1"/>
    </xf>
    <xf numFmtId="0" fontId="0" fillId="0" borderId="20" xfId="0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</xf>
    <xf numFmtId="0" fontId="5" fillId="3" borderId="8" xfId="4" applyFont="1" applyFill="1" applyBorder="1" applyAlignment="1" applyProtection="1">
      <alignment horizontal="left" vertical="center"/>
    </xf>
    <xf numFmtId="0" fontId="0" fillId="6" borderId="5" xfId="0" applyFill="1" applyBorder="1" applyAlignment="1" applyProtection="1">
      <alignment horizontal="left" vertical="center" indent="1"/>
    </xf>
    <xf numFmtId="0" fontId="0" fillId="6" borderId="6" xfId="0" applyFill="1" applyBorder="1" applyAlignment="1" applyProtection="1">
      <alignment horizontal="left" vertical="center" indent="1"/>
    </xf>
    <xf numFmtId="0" fontId="0" fillId="6" borderId="7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/>
    </xf>
    <xf numFmtId="0" fontId="0" fillId="6" borderId="5" xfId="0" applyFill="1" applyBorder="1" applyAlignment="1" applyProtection="1">
      <alignment horizontal="left" vertical="center" indent="2"/>
    </xf>
    <xf numFmtId="0" fontId="5" fillId="6" borderId="21" xfId="0" applyFont="1" applyFill="1" applyBorder="1" applyAlignment="1" applyProtection="1">
      <alignment horizontal="center" vertical="center"/>
    </xf>
    <xf numFmtId="3" fontId="5" fillId="11" borderId="9" xfId="1" applyNumberFormat="1" applyFont="1" applyFill="1" applyBorder="1" applyAlignment="1" applyProtection="1">
      <alignment horizontal="right" vertical="center"/>
      <protection locked="0"/>
    </xf>
    <xf numFmtId="0" fontId="11" fillId="13" borderId="9" xfId="0" applyFont="1" applyFill="1" applyBorder="1" applyAlignment="1" applyProtection="1">
      <alignment horizontal="center" vertical="center"/>
      <protection locked="0"/>
    </xf>
    <xf numFmtId="0" fontId="0" fillId="6" borderId="9" xfId="0" applyFont="1" applyFill="1" applyBorder="1" applyAlignment="1" applyProtection="1">
      <alignment horizontal="center" vertical="center"/>
    </xf>
    <xf numFmtId="3" fontId="5" fillId="11" borderId="9" xfId="9" applyFill="1" applyBorder="1" applyProtection="1">
      <alignment horizontal="right" vertical="center"/>
      <protection locked="0"/>
    </xf>
    <xf numFmtId="0" fontId="0" fillId="0" borderId="7" xfId="0" applyFont="1" applyBorder="1" applyAlignment="1" applyProtection="1">
      <alignment vertical="center" wrapText="1"/>
    </xf>
    <xf numFmtId="3" fontId="5" fillId="11" borderId="9" xfId="9" applyFont="1" applyFill="1" applyBorder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left" vertical="center" indent="1"/>
    </xf>
    <xf numFmtId="0" fontId="10" fillId="6" borderId="8" xfId="4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0" fillId="3" borderId="8" xfId="4" applyFont="1" applyFill="1" applyBorder="1" applyAlignment="1" applyProtection="1">
      <alignment horizontal="left" vertical="center"/>
    </xf>
    <xf numFmtId="3" fontId="5" fillId="6" borderId="9" xfId="10" applyBorder="1" applyProtection="1">
      <alignment horizontal="right" vertical="center"/>
    </xf>
    <xf numFmtId="0" fontId="5" fillId="3" borderId="15" xfId="0" applyFont="1" applyFill="1" applyBorder="1" applyAlignment="1" applyProtection="1">
      <alignment vertical="center"/>
    </xf>
    <xf numFmtId="0" fontId="5" fillId="0" borderId="16" xfId="0" applyFont="1" applyBorder="1" applyAlignment="1" applyProtection="1">
      <alignment horizontal="left" vertical="center" indent="1"/>
    </xf>
    <xf numFmtId="0" fontId="5" fillId="0" borderId="1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center" vertical="center"/>
    </xf>
    <xf numFmtId="3" fontId="5" fillId="0" borderId="16" xfId="0" applyNumberFormat="1" applyFont="1" applyBorder="1" applyAlignment="1" applyProtection="1">
      <alignment horizontal="right" vertical="center"/>
    </xf>
    <xf numFmtId="49" fontId="5" fillId="0" borderId="16" xfId="0" applyNumberFormat="1" applyFont="1" applyBorder="1" applyAlignment="1" applyProtection="1">
      <alignment horizontal="left" vertical="center" indent="1"/>
    </xf>
    <xf numFmtId="0" fontId="13" fillId="0" borderId="16" xfId="0" applyFont="1" applyBorder="1" applyAlignment="1" applyProtection="1">
      <alignment horizontal="center" vertical="center"/>
    </xf>
    <xf numFmtId="0" fontId="10" fillId="6" borderId="18" xfId="4" applyFont="1" applyFill="1" applyBorder="1" applyAlignment="1" applyProtection="1">
      <alignment horizontal="left" vertical="center" indent="1"/>
    </xf>
    <xf numFmtId="0" fontId="3" fillId="6" borderId="19" xfId="4" applyFill="1" applyBorder="1" applyAlignment="1" applyProtection="1">
      <alignment horizontal="left" vertical="center" indent="1"/>
    </xf>
    <xf numFmtId="0" fontId="3" fillId="3" borderId="19" xfId="4" applyFill="1" applyBorder="1" applyAlignment="1" applyProtection="1">
      <alignment horizontal="left" vertical="center"/>
    </xf>
    <xf numFmtId="0" fontId="3" fillId="3" borderId="19" xfId="4" applyFill="1" applyBorder="1" applyAlignment="1" applyProtection="1">
      <alignment horizontal="center" vertical="center"/>
    </xf>
    <xf numFmtId="0" fontId="3" fillId="3" borderId="19" xfId="4" applyFill="1" applyBorder="1" applyAlignment="1" applyProtection="1">
      <alignment vertical="center"/>
    </xf>
    <xf numFmtId="49" fontId="3" fillId="6" borderId="19" xfId="4" applyNumberFormat="1" applyFill="1" applyBorder="1" applyAlignment="1" applyProtection="1">
      <alignment horizontal="left" vertical="center" indent="1"/>
    </xf>
    <xf numFmtId="0" fontId="13" fillId="0" borderId="19" xfId="0" applyFont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left" vertical="center" indent="2"/>
    </xf>
    <xf numFmtId="0" fontId="0" fillId="0" borderId="5" xfId="0" applyFill="1" applyBorder="1" applyAlignment="1" applyProtection="1">
      <alignment horizontal="left" vertical="center" indent="2"/>
    </xf>
    <xf numFmtId="0" fontId="0" fillId="0" borderId="6" xfId="0" applyFill="1" applyBorder="1" applyAlignment="1" applyProtection="1">
      <alignment horizontal="left" vertical="center" indent="2"/>
    </xf>
    <xf numFmtId="0" fontId="0" fillId="8" borderId="12" xfId="7" applyFont="1" applyFill="1" applyBorder="1" applyAlignment="1" applyProtection="1">
      <alignment horizontal="left" vertical="top" wrapText="1" indent="1"/>
      <protection locked="0"/>
    </xf>
    <xf numFmtId="0" fontId="0" fillId="3" borderId="3" xfId="0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0" fillId="6" borderId="8" xfId="4" applyFont="1" applyFill="1" applyBorder="1" applyAlignment="1" applyProtection="1">
      <alignment horizontal="left" vertical="center" indent="1"/>
    </xf>
    <xf numFmtId="0" fontId="3" fillId="6" borderId="0" xfId="4" applyFill="1" applyBorder="1" applyAlignment="1" applyProtection="1">
      <alignment horizontal="left" vertical="center" indent="1"/>
    </xf>
    <xf numFmtId="0" fontId="3" fillId="3" borderId="0" xfId="4" applyFill="1" applyBorder="1" applyAlignment="1" applyProtection="1">
      <alignment horizontal="left" vertical="center"/>
    </xf>
    <xf numFmtId="0" fontId="3" fillId="3" borderId="0" xfId="4" applyFill="1" applyBorder="1" applyAlignment="1" applyProtection="1">
      <alignment horizontal="center" vertical="center"/>
    </xf>
    <xf numFmtId="0" fontId="3" fillId="3" borderId="0" xfId="4" applyFill="1" applyBorder="1" applyAlignment="1" applyProtection="1">
      <alignment vertical="center"/>
    </xf>
    <xf numFmtId="49" fontId="3" fillId="6" borderId="0" xfId="4" applyNumberFormat="1" applyFill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14" borderId="5" xfId="0" applyFont="1" applyFill="1" applyBorder="1" applyAlignment="1" applyProtection="1">
      <alignment horizontal="left" vertical="center" indent="1"/>
    </xf>
    <xf numFmtId="0" fontId="0" fillId="14" borderId="6" xfId="0" applyFont="1" applyFill="1" applyBorder="1" applyAlignment="1" applyProtection="1">
      <alignment horizontal="left" vertical="center" indent="1"/>
    </xf>
    <xf numFmtId="0" fontId="5" fillId="14" borderId="7" xfId="0" applyFont="1" applyFill="1" applyBorder="1" applyAlignment="1" applyProtection="1">
      <alignment horizontal="left" vertical="center" indent="1"/>
    </xf>
    <xf numFmtId="0" fontId="5" fillId="6" borderId="0" xfId="0" applyFont="1" applyFill="1" applyBorder="1" applyAlignment="1" applyProtection="1">
      <alignment horizontal="left" vertical="center" indent="1"/>
    </xf>
    <xf numFmtId="0" fontId="5" fillId="6" borderId="0" xfId="0" applyFont="1" applyFill="1" applyBorder="1" applyAlignment="1" applyProtection="1">
      <alignment horizontal="left" vertical="center"/>
    </xf>
    <xf numFmtId="0" fontId="5" fillId="6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0" fillId="14" borderId="6" xfId="0" applyFont="1" applyFill="1" applyBorder="1" applyAlignment="1" applyProtection="1">
      <alignment vertical="center"/>
    </xf>
    <xf numFmtId="0" fontId="5" fillId="14" borderId="17" xfId="0" applyFont="1" applyFill="1" applyBorder="1" applyAlignment="1" applyProtection="1">
      <alignment vertical="center"/>
    </xf>
    <xf numFmtId="49" fontId="9" fillId="5" borderId="18" xfId="0" applyNumberFormat="1" applyFont="1" applyFill="1" applyBorder="1" applyAlignment="1" applyProtection="1">
      <alignment horizontal="left" vertical="center"/>
    </xf>
    <xf numFmtId="49" fontId="9" fillId="5" borderId="19" xfId="0" applyNumberFormat="1" applyFont="1" applyFill="1" applyBorder="1" applyAlignment="1" applyProtection="1">
      <alignment horizontal="left" vertical="center"/>
    </xf>
    <xf numFmtId="0" fontId="5" fillId="5" borderId="20" xfId="0" applyFont="1" applyFill="1" applyBorder="1" applyAlignment="1" applyProtection="1">
      <alignment vertical="center"/>
    </xf>
    <xf numFmtId="0" fontId="5" fillId="6" borderId="8" xfId="0" applyFont="1" applyFill="1" applyBorder="1" applyAlignment="1" applyProtection="1">
      <alignment horizontal="left" vertical="center" indent="1"/>
    </xf>
    <xf numFmtId="0" fontId="5" fillId="14" borderId="6" xfId="0" applyFont="1" applyFill="1" applyBorder="1" applyAlignment="1" applyProtection="1">
      <alignment horizontal="left" vertical="center" indent="1"/>
    </xf>
    <xf numFmtId="0" fontId="0" fillId="0" borderId="5" xfId="0" applyFill="1" applyBorder="1" applyAlignment="1" applyProtection="1">
      <alignment horizontal="left" vertical="center" indent="1"/>
    </xf>
    <xf numFmtId="0" fontId="0" fillId="0" borderId="6" xfId="0" applyFill="1" applyBorder="1" applyAlignment="1" applyProtection="1">
      <alignment horizontal="left" vertical="center" indent="1"/>
    </xf>
    <xf numFmtId="0" fontId="5" fillId="5" borderId="6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horizontal="left" vertical="center" indent="1"/>
    </xf>
    <xf numFmtId="0" fontId="0" fillId="0" borderId="20" xfId="0" applyFont="1" applyFill="1" applyBorder="1" applyAlignment="1" applyProtection="1">
      <alignment horizontal="center" vertical="center"/>
    </xf>
    <xf numFmtId="9" fontId="5" fillId="0" borderId="9" xfId="2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vertical="center"/>
    </xf>
    <xf numFmtId="0" fontId="0" fillId="6" borderId="6" xfId="0" applyFont="1" applyFill="1" applyBorder="1" applyAlignment="1" applyProtection="1">
      <alignment vertical="center"/>
    </xf>
    <xf numFmtId="3" fontId="5" fillId="11" borderId="7" xfId="9" applyFont="1" applyFill="1" applyBorder="1" applyProtection="1">
      <alignment horizontal="right" vertical="center"/>
      <protection locked="0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6" borderId="5" xfId="0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6" borderId="5" xfId="0" applyFont="1" applyFill="1" applyBorder="1" applyAlignment="1" applyProtection="1">
      <alignment horizontal="left" vertical="center" indent="2"/>
    </xf>
    <xf numFmtId="49" fontId="0" fillId="0" borderId="16" xfId="0" applyNumberFormat="1" applyFill="1" applyBorder="1" applyAlignment="1" applyProtection="1">
      <alignment horizontal="left" vertical="center" indent="1"/>
    </xf>
    <xf numFmtId="0" fontId="0" fillId="6" borderId="6" xfId="0" applyFont="1" applyFill="1" applyBorder="1" applyAlignment="1" applyProtection="1">
      <alignment horizontal="left" vertical="center" indent="1"/>
    </xf>
    <xf numFmtId="3" fontId="0" fillId="11" borderId="9" xfId="9" applyFont="1" applyFill="1" applyBorder="1" applyProtection="1">
      <alignment horizontal="right" vertical="center"/>
      <protection locked="0"/>
    </xf>
    <xf numFmtId="3" fontId="0" fillId="11" borderId="9" xfId="9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vertical="center"/>
    </xf>
    <xf numFmtId="3" fontId="15" fillId="11" borderId="9" xfId="9" applyFont="1" applyFill="1" applyBorder="1" applyAlignment="1" applyProtection="1">
      <alignment horizontal="left" vertical="center"/>
      <protection locked="0"/>
    </xf>
    <xf numFmtId="0" fontId="0" fillId="6" borderId="5" xfId="0" applyFont="1" applyFill="1" applyBorder="1" applyAlignment="1" applyProtection="1">
      <alignment horizontal="left" vertical="center" indent="3"/>
    </xf>
    <xf numFmtId="0" fontId="0" fillId="0" borderId="0" xfId="0" applyBorder="1" applyAlignment="1">
      <alignment vertical="center"/>
    </xf>
    <xf numFmtId="49" fontId="0" fillId="0" borderId="23" xfId="0" applyNumberFormat="1" applyFill="1" applyBorder="1" applyAlignment="1" applyProtection="1">
      <alignment horizontal="left" vertical="center" indent="1"/>
    </xf>
    <xf numFmtId="0" fontId="0" fillId="0" borderId="5" xfId="0" applyFont="1" applyFill="1" applyBorder="1" applyAlignment="1" applyProtection="1">
      <alignment horizontal="left" vertical="center" indent="1"/>
    </xf>
    <xf numFmtId="0" fontId="0" fillId="0" borderId="6" xfId="0" applyFont="1" applyFill="1" applyBorder="1" applyAlignment="1" applyProtection="1">
      <alignment horizontal="left" vertical="center" indent="1"/>
    </xf>
    <xf numFmtId="49" fontId="0" fillId="6" borderId="0" xfId="0" applyNumberFormat="1" applyFont="1" applyFill="1" applyBorder="1" applyAlignment="1" applyProtection="1">
      <alignment horizontal="left" vertical="center" indent="1"/>
    </xf>
    <xf numFmtId="0" fontId="17" fillId="6" borderId="6" xfId="0" applyFont="1" applyFill="1" applyBorder="1" applyAlignment="1" applyProtection="1">
      <alignment horizontal="left" vertical="center" indent="1"/>
    </xf>
    <xf numFmtId="0" fontId="17" fillId="6" borderId="7" xfId="0" applyFont="1" applyFill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5" borderId="9" xfId="0" applyFont="1" applyFill="1" applyBorder="1" applyAlignment="1" applyProtection="1">
      <alignment horizontal="center" vertical="center"/>
    </xf>
    <xf numFmtId="49" fontId="0" fillId="5" borderId="9" xfId="0" applyNumberFormat="1" applyFont="1" applyFill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18" xfId="0" applyBorder="1" applyProtection="1"/>
    <xf numFmtId="0" fontId="6" fillId="3" borderId="19" xfId="3" applyFont="1" applyFill="1" applyBorder="1" applyAlignment="1" applyProtection="1"/>
    <xf numFmtId="0" fontId="0" fillId="0" borderId="19" xfId="0" applyBorder="1" applyProtection="1"/>
    <xf numFmtId="0" fontId="0" fillId="0" borderId="19" xfId="0" applyBorder="1" applyAlignment="1" applyProtection="1">
      <alignment horizontal="center"/>
    </xf>
    <xf numFmtId="0" fontId="0" fillId="0" borderId="19" xfId="0" applyBorder="1" applyAlignment="1" applyProtection="1">
      <alignment horizontal="left" indent="1"/>
    </xf>
    <xf numFmtId="0" fontId="0" fillId="0" borderId="20" xfId="0" applyBorder="1" applyProtection="1"/>
    <xf numFmtId="0" fontId="0" fillId="0" borderId="8" xfId="0" applyBorder="1" applyProtection="1"/>
    <xf numFmtId="0" fontId="9" fillId="6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indent="1"/>
    </xf>
    <xf numFmtId="0" fontId="0" fillId="0" borderId="0" xfId="0" applyBorder="1" applyProtection="1"/>
    <xf numFmtId="0" fontId="0" fillId="0" borderId="3" xfId="0" applyBorder="1" applyProtection="1"/>
    <xf numFmtId="49" fontId="9" fillId="5" borderId="20" xfId="0" applyNumberFormat="1" applyFont="1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 indent="1"/>
    </xf>
    <xf numFmtId="3" fontId="0" fillId="6" borderId="9" xfId="0" applyNumberFormat="1" applyFont="1" applyFill="1" applyBorder="1" applyAlignment="1" applyProtection="1">
      <alignment horizontal="right" vertical="center" indent="1"/>
    </xf>
    <xf numFmtId="167" fontId="0" fillId="6" borderId="9" xfId="0" applyNumberFormat="1" applyFont="1" applyFill="1" applyBorder="1" applyAlignment="1" applyProtection="1">
      <alignment horizontal="right" vertical="center" indent="1"/>
    </xf>
    <xf numFmtId="49" fontId="0" fillId="0" borderId="22" xfId="0" applyNumberFormat="1" applyFont="1" applyFill="1" applyBorder="1" applyAlignment="1" applyProtection="1">
      <alignment horizontal="left" vertical="center" indent="1"/>
    </xf>
    <xf numFmtId="0" fontId="0" fillId="6" borderId="7" xfId="0" applyFill="1" applyBorder="1" applyAlignment="1" applyProtection="1">
      <alignment horizontal="left" vertical="center" indent="1"/>
    </xf>
    <xf numFmtId="0" fontId="0" fillId="0" borderId="15" xfId="0" applyBorder="1" applyProtection="1"/>
    <xf numFmtId="0" fontId="0" fillId="0" borderId="16" xfId="0" applyBorder="1" applyProtection="1"/>
    <xf numFmtId="0" fontId="0" fillId="0" borderId="16" xfId="0" applyBorder="1" applyAlignment="1" applyProtection="1">
      <alignment horizontal="left" indent="1"/>
    </xf>
    <xf numFmtId="0" fontId="0" fillId="0" borderId="17" xfId="0" applyBorder="1" applyProtection="1"/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6" fillId="3" borderId="0" xfId="3" applyFont="1" applyFill="1" applyBorder="1" applyAlignment="1" applyProtection="1">
      <alignment horizontal="center" vertical="center"/>
    </xf>
    <xf numFmtId="0" fontId="0" fillId="14" borderId="9" xfId="0" applyFont="1" applyFill="1" applyBorder="1" applyAlignment="1" applyProtection="1">
      <alignment horizontal="left" vertical="center" wrapText="1" indent="1"/>
    </xf>
    <xf numFmtId="0" fontId="0" fillId="14" borderId="5" xfId="0" applyFont="1" applyFill="1" applyBorder="1" applyAlignment="1" applyProtection="1">
      <alignment horizontal="left" vertical="center" wrapText="1" indent="1"/>
    </xf>
    <xf numFmtId="0" fontId="0" fillId="14" borderId="6" xfId="0" applyFont="1" applyFill="1" applyBorder="1" applyAlignment="1" applyProtection="1">
      <alignment horizontal="left" vertical="center" wrapText="1" indent="1"/>
    </xf>
    <xf numFmtId="0" fontId="0" fillId="14" borderId="7" xfId="0" applyFont="1" applyFill="1" applyBorder="1" applyAlignment="1" applyProtection="1">
      <alignment horizontal="left" vertical="center" wrapText="1" indent="1"/>
    </xf>
  </cellXfs>
  <cellStyles count="11">
    <cellStyle name="Amounts" xfId="9"/>
    <cellStyle name="Bad" xfId="5" builtinId="27"/>
    <cellStyle name="Category" xfId="6"/>
    <cellStyle name="Comma" xfId="1" builtinId="3"/>
    <cellStyle name="Comments" xfId="7"/>
    <cellStyle name="Heading 1" xfId="3" builtinId="16"/>
    <cellStyle name="Heading 2" xfId="4" builtinId="17"/>
    <cellStyle name="Hyperlink" xfId="8" builtinId="8"/>
    <cellStyle name="Normal" xfId="0" builtinId="0"/>
    <cellStyle name="Percent" xfId="2" builtinId="5"/>
    <cellStyle name="Total2" xfId="10"/>
  </cellStyles>
  <dxfs count="130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bnamro.com/WGD/Dep%20123275-PSR/2016%20Rapportages/MPG%20GSIB/versturen%20naar%20DNB/verstuurd%20naar%20DNB%2024-5-2017/End-2016%20G-SIB%20assessmen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arameters"/>
      <sheetName val="Item IDs"/>
    </sheetNames>
    <sheetDataSet>
      <sheetData sheetId="0">
        <row r="11">
          <cell r="G11">
            <v>1</v>
          </cell>
        </row>
        <row r="14">
          <cell r="G14">
            <v>1000</v>
          </cell>
        </row>
        <row r="38">
          <cell r="G38">
            <v>479926023.89999998</v>
          </cell>
        </row>
        <row r="58">
          <cell r="G58">
            <v>93217668</v>
          </cell>
        </row>
        <row r="70">
          <cell r="G70">
            <v>38147759</v>
          </cell>
        </row>
        <row r="80">
          <cell r="G80">
            <v>91979000</v>
          </cell>
        </row>
        <row r="97">
          <cell r="G97">
            <v>3383064183</v>
          </cell>
        </row>
        <row r="101">
          <cell r="G101">
            <v>177147436</v>
          </cell>
          <cell r="I101" t="str">
            <v xml:space="preserve"> </v>
          </cell>
        </row>
        <row r="106">
          <cell r="G106">
            <v>6540341</v>
          </cell>
        </row>
        <row r="113">
          <cell r="G113">
            <v>1210412451</v>
          </cell>
        </row>
        <row r="120">
          <cell r="G120">
            <v>1646136</v>
          </cell>
        </row>
        <row r="123">
          <cell r="G123">
            <v>2195967</v>
          </cell>
          <cell r="I123" t="str">
            <v xml:space="preserve"> </v>
          </cell>
        </row>
        <row r="128">
          <cell r="I128" t="str">
            <v xml:space="preserve"> </v>
          </cell>
        </row>
        <row r="134">
          <cell r="G134">
            <v>119782786</v>
          </cell>
        </row>
      </sheetData>
      <sheetData sheetId="1">
        <row r="15">
          <cell r="E15" t="str">
            <v>&lt;select&gt;</v>
          </cell>
        </row>
        <row r="16">
          <cell r="E16">
            <v>42643</v>
          </cell>
        </row>
        <row r="17">
          <cell r="E17">
            <v>42674</v>
          </cell>
        </row>
        <row r="18">
          <cell r="E18">
            <v>42704</v>
          </cell>
        </row>
        <row r="19">
          <cell r="E19">
            <v>42735</v>
          </cell>
        </row>
        <row r="20">
          <cell r="E20">
            <v>42766</v>
          </cell>
        </row>
        <row r="21">
          <cell r="E21">
            <v>42794</v>
          </cell>
        </row>
        <row r="22">
          <cell r="E22">
            <v>42825</v>
          </cell>
        </row>
        <row r="24">
          <cell r="E24" t="str">
            <v>&lt;select&gt;</v>
          </cell>
        </row>
        <row r="25">
          <cell r="E25" t="str">
            <v>AT</v>
          </cell>
        </row>
        <row r="26">
          <cell r="E26" t="str">
            <v>AU</v>
          </cell>
        </row>
        <row r="27">
          <cell r="E27" t="str">
            <v>BE</v>
          </cell>
        </row>
        <row r="28">
          <cell r="E28" t="str">
            <v>BR</v>
          </cell>
        </row>
        <row r="29">
          <cell r="E29" t="str">
            <v>CA</v>
          </cell>
        </row>
        <row r="30">
          <cell r="E30" t="str">
            <v>CH</v>
          </cell>
        </row>
        <row r="31">
          <cell r="E31" t="str">
            <v>CN</v>
          </cell>
        </row>
        <row r="32">
          <cell r="E32" t="str">
            <v>DE</v>
          </cell>
        </row>
        <row r="33">
          <cell r="E33" t="str">
            <v>DK</v>
          </cell>
        </row>
        <row r="34">
          <cell r="E34" t="str">
            <v>ES</v>
          </cell>
        </row>
        <row r="35">
          <cell r="E35" t="str">
            <v>FR</v>
          </cell>
        </row>
        <row r="36">
          <cell r="E36" t="str">
            <v>GB</v>
          </cell>
        </row>
        <row r="37">
          <cell r="E37" t="str">
            <v>IN</v>
          </cell>
        </row>
        <row r="38">
          <cell r="E38" t="str">
            <v>IT</v>
          </cell>
        </row>
        <row r="39">
          <cell r="E39" t="str">
            <v>JP</v>
          </cell>
        </row>
        <row r="40">
          <cell r="E40" t="str">
            <v>KR</v>
          </cell>
        </row>
        <row r="41">
          <cell r="E41" t="str">
            <v>NL</v>
          </cell>
        </row>
        <row r="42">
          <cell r="E42" t="str">
            <v>NO</v>
          </cell>
        </row>
        <row r="43">
          <cell r="E43" t="str">
            <v>RU</v>
          </cell>
        </row>
        <row r="44">
          <cell r="E44" t="str">
            <v>SE</v>
          </cell>
        </row>
        <row r="45">
          <cell r="E45" t="str">
            <v>SG</v>
          </cell>
        </row>
        <row r="46">
          <cell r="E46" t="str">
            <v>US</v>
          </cell>
        </row>
        <row r="49">
          <cell r="E49" t="str">
            <v>&lt;select&gt;</v>
          </cell>
        </row>
        <row r="50">
          <cell r="E50" t="str">
            <v>AUD</v>
          </cell>
          <cell r="F50">
            <v>0.68511921099999995</v>
          </cell>
        </row>
        <row r="51">
          <cell r="E51" t="str">
            <v>BRL</v>
          </cell>
          <cell r="F51">
            <v>0.29150269600000001</v>
          </cell>
        </row>
        <row r="52">
          <cell r="E52" t="str">
            <v>CAD</v>
          </cell>
          <cell r="F52">
            <v>0.70482097499999996</v>
          </cell>
        </row>
        <row r="53">
          <cell r="E53" t="str">
            <v>CHF</v>
          </cell>
          <cell r="F53">
            <v>0.93118539899999997</v>
          </cell>
        </row>
        <row r="54">
          <cell r="E54" t="str">
            <v>CNY</v>
          </cell>
          <cell r="F54">
            <v>0.13660828899999999</v>
          </cell>
        </row>
        <row r="55">
          <cell r="E55" t="str">
            <v>DKK</v>
          </cell>
          <cell r="F55">
            <v>0.13450984599999999</v>
          </cell>
        </row>
        <row r="56">
          <cell r="E56" t="str">
            <v>EUR</v>
          </cell>
          <cell r="F56">
            <v>1</v>
          </cell>
        </row>
        <row r="57">
          <cell r="E57" t="str">
            <v>GBP</v>
          </cell>
          <cell r="F57">
            <v>1.167978696</v>
          </cell>
        </row>
        <row r="58">
          <cell r="E58" t="str">
            <v>HKD</v>
          </cell>
          <cell r="F58">
            <v>0.122322663</v>
          </cell>
        </row>
        <row r="59">
          <cell r="E59" t="str">
            <v>INR</v>
          </cell>
          <cell r="F59">
            <v>1.3967748E-2</v>
          </cell>
        </row>
        <row r="60">
          <cell r="E60" t="str">
            <v>JPY</v>
          </cell>
          <cell r="F60">
            <v>8.1037279999999993E-3</v>
          </cell>
        </row>
        <row r="61">
          <cell r="E61" t="str">
            <v>KRW</v>
          </cell>
          <cell r="F61">
            <v>7.8779900000000005E-4</v>
          </cell>
        </row>
        <row r="62">
          <cell r="E62" t="str">
            <v>MXN</v>
          </cell>
          <cell r="F62">
            <v>4.5930763999999999E-2</v>
          </cell>
        </row>
        <row r="63">
          <cell r="E63" t="str">
            <v>NOK</v>
          </cell>
          <cell r="F63">
            <v>0.110055798</v>
          </cell>
        </row>
        <row r="64">
          <cell r="E64" t="str">
            <v>NZD</v>
          </cell>
          <cell r="F64">
            <v>0.65971764099999997</v>
          </cell>
        </row>
        <row r="65">
          <cell r="E65" t="str">
            <v>RUB</v>
          </cell>
          <cell r="F65">
            <v>1.5552099999999999E-2</v>
          </cell>
        </row>
        <row r="66">
          <cell r="E66" t="str">
            <v>SEK</v>
          </cell>
          <cell r="F66">
            <v>0.104684638</v>
          </cell>
        </row>
        <row r="67">
          <cell r="E67" t="str">
            <v>SGD</v>
          </cell>
          <cell r="F67">
            <v>0.65642641499999999</v>
          </cell>
        </row>
        <row r="68">
          <cell r="E68" t="str">
            <v>USD</v>
          </cell>
          <cell r="F68">
            <v>0.94867659599999998</v>
          </cell>
        </row>
        <row r="70">
          <cell r="E70" t="str">
            <v>&lt;select&gt;</v>
          </cell>
        </row>
        <row r="71">
          <cell r="E71">
            <v>1</v>
          </cell>
          <cell r="F71" t="str">
            <v xml:space="preserve">single </v>
          </cell>
        </row>
        <row r="72">
          <cell r="E72">
            <v>1000</v>
          </cell>
          <cell r="F72" t="str">
            <v xml:space="preserve">thousand </v>
          </cell>
        </row>
        <row r="73">
          <cell r="E73">
            <v>1000000</v>
          </cell>
          <cell r="F73" t="str">
            <v xml:space="preserve">million </v>
          </cell>
        </row>
        <row r="75">
          <cell r="E75" t="str">
            <v>&lt;select&gt;</v>
          </cell>
        </row>
        <row r="76">
          <cell r="E76" t="str">
            <v>IFRS</v>
          </cell>
        </row>
        <row r="77">
          <cell r="E77" t="str">
            <v>US GAAP</v>
          </cell>
        </row>
        <row r="78">
          <cell r="E78" t="str">
            <v>Other national accounting standard</v>
          </cell>
        </row>
        <row r="81">
          <cell r="E81" t="str">
            <v>Confirmed zero</v>
          </cell>
        </row>
        <row r="82">
          <cell r="E82" t="str">
            <v>Estimated value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7"/>
  <sheetViews>
    <sheetView tabSelected="1" workbookViewId="0">
      <selection activeCell="G16" sqref="G16"/>
    </sheetView>
  </sheetViews>
  <sheetFormatPr defaultColWidth="11.42578125" defaultRowHeight="15" x14ac:dyDescent="0.25"/>
  <cols>
    <col min="1" max="1" width="5.42578125" style="197" customWidth="1"/>
    <col min="2" max="2" width="5.7109375" style="198" customWidth="1"/>
    <col min="3" max="3" width="50.7109375" style="199" customWidth="1"/>
    <col min="4" max="4" width="20.7109375" style="199" customWidth="1"/>
    <col min="5" max="5" width="32.7109375" style="199" customWidth="1"/>
    <col min="6" max="6" width="5.7109375" style="199" customWidth="1"/>
    <col min="7" max="7" width="28.5703125" style="199" customWidth="1"/>
    <col min="8" max="8" width="10.7109375" style="200" customWidth="1"/>
    <col min="9" max="9" width="28.5703125" style="199" customWidth="1"/>
    <col min="10" max="10" width="4.7109375" style="7" customWidth="1"/>
    <col min="11" max="11" width="13" style="157" customWidth="1"/>
    <col min="12" max="12" width="47.28515625" style="199" customWidth="1"/>
    <col min="13" max="13" width="4.7109375" style="7" customWidth="1"/>
    <col min="14" max="14" width="28.5703125" style="199" customWidth="1"/>
    <col min="15" max="15" width="5.7109375" style="157" customWidth="1"/>
    <col min="16" max="16384" width="11.42578125" style="7"/>
  </cols>
  <sheetData>
    <row r="1" spans="1:17" ht="15" customHeight="1" x14ac:dyDescent="0.25">
      <c r="A1" s="1"/>
      <c r="B1" s="2"/>
      <c r="C1" s="3"/>
      <c r="D1" s="3"/>
      <c r="E1" s="3"/>
      <c r="F1" s="3"/>
      <c r="G1" s="3"/>
      <c r="H1" s="4"/>
      <c r="I1" s="3"/>
      <c r="J1" s="5"/>
      <c r="K1" s="6"/>
      <c r="L1" s="3"/>
      <c r="M1" s="5"/>
      <c r="N1" s="3"/>
      <c r="O1" s="6"/>
      <c r="P1" s="5"/>
    </row>
    <row r="2" spans="1:17" ht="37.5" customHeight="1" x14ac:dyDescent="0.25">
      <c r="A2" s="1"/>
      <c r="B2" s="3"/>
      <c r="C2" s="201" t="s">
        <v>0</v>
      </c>
      <c r="D2" s="201"/>
      <c r="E2" s="201"/>
      <c r="F2" s="3"/>
      <c r="G2" s="8" t="s">
        <v>1</v>
      </c>
      <c r="H2" s="4"/>
      <c r="I2" s="9"/>
      <c r="J2" s="5"/>
      <c r="K2" s="6"/>
      <c r="L2" s="9"/>
      <c r="M2" s="5"/>
      <c r="N2" s="9"/>
      <c r="O2" s="6"/>
      <c r="P2" s="6"/>
    </row>
    <row r="3" spans="1:17" ht="20.100000000000001" customHeight="1" x14ac:dyDescent="0.25">
      <c r="A3" s="10"/>
      <c r="B3" s="11" t="s">
        <v>2</v>
      </c>
      <c r="C3" s="12"/>
      <c r="D3" s="12"/>
      <c r="E3" s="12"/>
      <c r="F3" s="12"/>
      <c r="G3" s="12"/>
      <c r="H3" s="13"/>
      <c r="I3" s="12"/>
      <c r="J3" s="12"/>
      <c r="K3" s="12"/>
      <c r="L3" s="12"/>
      <c r="M3" s="12"/>
      <c r="N3" s="12"/>
      <c r="O3" s="14"/>
      <c r="P3" s="6"/>
      <c r="Q3" s="5"/>
    </row>
    <row r="4" spans="1:17" ht="20.100000000000001" customHeight="1" x14ac:dyDescent="0.25">
      <c r="A4" s="15"/>
      <c r="B4" s="16"/>
      <c r="C4" s="17"/>
      <c r="D4" s="17"/>
      <c r="E4" s="6"/>
      <c r="F4" s="6"/>
      <c r="G4" s="6"/>
      <c r="H4" s="18"/>
      <c r="I4" s="6"/>
      <c r="J4" s="6"/>
      <c r="K4" s="6"/>
      <c r="L4" s="6"/>
      <c r="M4" s="6"/>
      <c r="N4" s="6"/>
      <c r="O4" s="19"/>
      <c r="P4" s="6"/>
      <c r="Q4" s="5"/>
    </row>
    <row r="5" spans="1:17" ht="15" customHeight="1" x14ac:dyDescent="0.25">
      <c r="A5" s="15"/>
      <c r="B5" s="16"/>
      <c r="C5" s="20" t="s">
        <v>3</v>
      </c>
      <c r="D5" s="21"/>
      <c r="E5" s="22"/>
      <c r="F5" s="23" t="s">
        <v>4</v>
      </c>
      <c r="G5" s="24" t="s">
        <v>5</v>
      </c>
      <c r="H5" s="25"/>
      <c r="I5" s="24" t="s">
        <v>6</v>
      </c>
      <c r="J5" s="6"/>
      <c r="K5" s="6"/>
      <c r="L5" s="6"/>
      <c r="M5" s="6"/>
      <c r="N5" s="6"/>
      <c r="O5" s="19"/>
      <c r="P5" s="6"/>
      <c r="Q5" s="5"/>
    </row>
    <row r="6" spans="1:17" ht="15" customHeight="1" x14ac:dyDescent="0.25">
      <c r="A6" s="15"/>
      <c r="B6" s="16"/>
      <c r="C6" s="26" t="s">
        <v>7</v>
      </c>
      <c r="D6" s="27"/>
      <c r="E6" s="28"/>
      <c r="F6" s="29"/>
      <c r="G6" s="30"/>
      <c r="H6" s="25"/>
      <c r="I6" s="31"/>
      <c r="J6" s="6"/>
      <c r="K6" s="6"/>
      <c r="L6" s="6"/>
      <c r="M6" s="6"/>
      <c r="N6" s="6"/>
      <c r="O6" s="19"/>
      <c r="P6" s="6"/>
      <c r="Q6" s="5"/>
    </row>
    <row r="7" spans="1:17" ht="15" customHeight="1" x14ac:dyDescent="0.25">
      <c r="A7" s="15"/>
      <c r="B7" s="16"/>
      <c r="C7" s="32" t="s">
        <v>8</v>
      </c>
      <c r="D7" s="33"/>
      <c r="E7" s="28"/>
      <c r="F7" s="34">
        <v>1001</v>
      </c>
      <c r="G7" s="35" t="s">
        <v>9</v>
      </c>
      <c r="H7" s="25" t="s">
        <v>10</v>
      </c>
      <c r="I7" s="36" t="str">
        <f>IF(OR(G7="&lt;select&gt;",ISBLANK(G7)),"Please select a code"," ")</f>
        <v xml:space="preserve"> </v>
      </c>
      <c r="J7" s="6"/>
      <c r="K7" s="6"/>
      <c r="L7" s="6"/>
      <c r="M7" s="6"/>
      <c r="N7" s="6"/>
      <c r="O7" s="19"/>
      <c r="P7" s="6"/>
      <c r="Q7" s="5"/>
    </row>
    <row r="8" spans="1:17" ht="15" customHeight="1" x14ac:dyDescent="0.25">
      <c r="A8" s="15"/>
      <c r="B8" s="16"/>
      <c r="C8" s="32" t="s">
        <v>11</v>
      </c>
      <c r="D8" s="33"/>
      <c r="E8" s="28"/>
      <c r="F8" s="34">
        <v>1002</v>
      </c>
      <c r="G8" s="37" t="s">
        <v>12</v>
      </c>
      <c r="H8" s="25" t="s">
        <v>13</v>
      </c>
      <c r="I8" s="36" t="str">
        <f>IF(ISNUMBER(G8),"No numbers please",IF(ISTEXT(G8)," ","Please enter a name"))</f>
        <v xml:space="preserve"> </v>
      </c>
      <c r="J8" s="6"/>
      <c r="K8" s="6"/>
      <c r="L8" s="6"/>
      <c r="M8" s="6"/>
      <c r="N8" s="24" t="s">
        <v>14</v>
      </c>
      <c r="O8" s="19"/>
      <c r="P8" s="6"/>
      <c r="Q8" s="6"/>
    </row>
    <row r="9" spans="1:17" ht="15" customHeight="1" x14ac:dyDescent="0.25">
      <c r="A9" s="15"/>
      <c r="B9" s="16"/>
      <c r="C9" s="32" t="s">
        <v>15</v>
      </c>
      <c r="D9" s="33"/>
      <c r="E9" s="28"/>
      <c r="F9" s="34">
        <v>1003</v>
      </c>
      <c r="G9" s="38">
        <v>42735</v>
      </c>
      <c r="H9" s="25" t="s">
        <v>16</v>
      </c>
      <c r="I9" s="36" t="str">
        <f>IF(OR(G9="&lt;select&gt;",ISBLANK(G9)),"Please select a date"," ")</f>
        <v xml:space="preserve"> </v>
      </c>
      <c r="J9" s="6"/>
      <c r="K9" s="6"/>
      <c r="L9" s="6"/>
      <c r="M9" s="6"/>
      <c r="N9" s="39"/>
      <c r="O9" s="19"/>
      <c r="P9" s="6"/>
      <c r="Q9" s="6"/>
    </row>
    <row r="10" spans="1:17" ht="15" customHeight="1" x14ac:dyDescent="0.25">
      <c r="A10" s="15"/>
      <c r="B10" s="16"/>
      <c r="C10" s="32" t="s">
        <v>17</v>
      </c>
      <c r="D10" s="33"/>
      <c r="E10" s="28"/>
      <c r="F10" s="34">
        <v>1004</v>
      </c>
      <c r="G10" s="40" t="s">
        <v>18</v>
      </c>
      <c r="H10" s="25" t="s">
        <v>19</v>
      </c>
      <c r="I10" s="36" t="str">
        <f>IF(OR(G10="&lt;select&gt;",ISBLANK(G10)),"Please select a value"," ")</f>
        <v xml:space="preserve"> </v>
      </c>
      <c r="J10" s="6"/>
      <c r="K10" s="6"/>
      <c r="L10" s="6"/>
      <c r="M10" s="6"/>
      <c r="N10" s="39"/>
      <c r="O10" s="19"/>
      <c r="P10" s="6"/>
      <c r="Q10" s="5"/>
    </row>
    <row r="11" spans="1:17" ht="15" customHeight="1" x14ac:dyDescent="0.25">
      <c r="A11" s="15"/>
      <c r="B11" s="16"/>
      <c r="C11" s="41" t="s">
        <v>20</v>
      </c>
      <c r="D11" s="42"/>
      <c r="E11" s="43"/>
      <c r="F11" s="34">
        <v>1005</v>
      </c>
      <c r="G11" s="44">
        <f>IF(OR(G10="&lt;select&gt;",ISBLANK(G10)),"",VLOOKUP(G10,[1]Parameters!$E$50:$F$68,2,FALSE))</f>
        <v>1</v>
      </c>
      <c r="H11" s="25" t="s">
        <v>21</v>
      </c>
      <c r="I11" s="45"/>
      <c r="J11" s="6"/>
      <c r="K11" s="6"/>
      <c r="L11" s="6"/>
      <c r="M11" s="6"/>
      <c r="N11" s="6"/>
      <c r="O11" s="19"/>
      <c r="P11" s="6"/>
      <c r="Q11" s="6"/>
    </row>
    <row r="12" spans="1:17" ht="15" customHeight="1" x14ac:dyDescent="0.25">
      <c r="A12" s="15"/>
      <c r="B12" s="16"/>
      <c r="C12" s="41" t="s">
        <v>22</v>
      </c>
      <c r="D12" s="42"/>
      <c r="E12" s="46"/>
      <c r="F12" s="34">
        <v>1006</v>
      </c>
      <c r="G12" s="47">
        <v>42909</v>
      </c>
      <c r="H12" s="25" t="s">
        <v>23</v>
      </c>
      <c r="I12" s="36" t="str">
        <f>IF(ISTEXT(G12),"No text please",IF(ISNUMBER(G12)," ", "Please enter a date"))</f>
        <v xml:space="preserve"> </v>
      </c>
      <c r="J12" s="6"/>
      <c r="K12" s="6"/>
      <c r="L12" s="6"/>
      <c r="M12" s="6"/>
      <c r="N12" s="6"/>
      <c r="O12" s="19"/>
      <c r="P12" s="6"/>
      <c r="Q12" s="6"/>
    </row>
    <row r="13" spans="1:17" ht="15" customHeight="1" x14ac:dyDescent="0.25">
      <c r="A13" s="15"/>
      <c r="B13" s="16"/>
      <c r="C13" s="26" t="s">
        <v>24</v>
      </c>
      <c r="D13" s="27"/>
      <c r="E13" s="28"/>
      <c r="F13" s="29"/>
      <c r="G13" s="30"/>
      <c r="H13" s="25"/>
      <c r="I13" s="45"/>
      <c r="J13" s="6"/>
      <c r="K13" s="6"/>
      <c r="L13" s="6"/>
      <c r="M13" s="6"/>
      <c r="N13" s="6"/>
      <c r="O13" s="19"/>
      <c r="P13" s="6"/>
      <c r="Q13" s="5"/>
    </row>
    <row r="14" spans="1:17" ht="15" customHeight="1" x14ac:dyDescent="0.25">
      <c r="A14" s="15"/>
      <c r="B14" s="16"/>
      <c r="C14" s="32" t="s">
        <v>25</v>
      </c>
      <c r="D14" s="33"/>
      <c r="E14" s="28"/>
      <c r="F14" s="34">
        <v>1007</v>
      </c>
      <c r="G14" s="48">
        <v>1000</v>
      </c>
      <c r="H14" s="25" t="s">
        <v>26</v>
      </c>
      <c r="I14" s="36" t="str">
        <f>IF(OR(G14="&lt;select&gt;",ISBLANK(G14)),"Please select a value"," ")</f>
        <v xml:space="preserve"> </v>
      </c>
      <c r="J14" s="6"/>
      <c r="K14" s="6"/>
      <c r="L14" s="6"/>
      <c r="M14" s="6"/>
      <c r="N14" s="6"/>
      <c r="O14" s="19"/>
      <c r="P14" s="6"/>
      <c r="Q14" s="5"/>
    </row>
    <row r="15" spans="1:17" ht="15" customHeight="1" x14ac:dyDescent="0.25">
      <c r="A15" s="15"/>
      <c r="B15" s="16"/>
      <c r="C15" s="41" t="s">
        <v>27</v>
      </c>
      <c r="D15" s="42"/>
      <c r="E15" s="46"/>
      <c r="F15" s="34">
        <v>1008</v>
      </c>
      <c r="G15" s="49" t="s">
        <v>28</v>
      </c>
      <c r="H15" s="25" t="s">
        <v>29</v>
      </c>
      <c r="I15" s="36" t="str">
        <f>IF(OR(G15="&lt;select&gt;",ISBLANK(G15)),"Please select a value"," ")</f>
        <v xml:space="preserve"> </v>
      </c>
      <c r="J15" s="6"/>
      <c r="K15" s="6"/>
      <c r="L15" s="24" t="s">
        <v>30</v>
      </c>
      <c r="M15" s="6"/>
      <c r="N15" s="24" t="s">
        <v>14</v>
      </c>
      <c r="O15" s="19"/>
      <c r="P15" s="6"/>
      <c r="Q15" s="5"/>
    </row>
    <row r="16" spans="1:17" ht="15" customHeight="1" x14ac:dyDescent="0.25">
      <c r="A16" s="15"/>
      <c r="B16" s="16"/>
      <c r="C16" s="41" t="s">
        <v>31</v>
      </c>
      <c r="D16" s="42"/>
      <c r="E16" s="46"/>
      <c r="F16" s="34">
        <v>1009</v>
      </c>
      <c r="G16" s="50">
        <v>42909</v>
      </c>
      <c r="H16" s="25" t="s">
        <v>32</v>
      </c>
      <c r="I16" s="36" t="str">
        <f>IF(ISTEXT(G16),"No text please",IF(ISNUMBER(G16)," ", "Please enter a date"))</f>
        <v xml:space="preserve"> </v>
      </c>
      <c r="J16" s="6"/>
      <c r="K16" s="6"/>
      <c r="L16" s="51"/>
      <c r="M16" s="6"/>
      <c r="N16" s="39"/>
      <c r="O16" s="19"/>
      <c r="P16" s="6"/>
      <c r="Q16" s="5"/>
    </row>
    <row r="17" spans="1:17" ht="15" customHeight="1" x14ac:dyDescent="0.25">
      <c r="A17" s="15"/>
      <c r="B17" s="16"/>
      <c r="C17" s="41" t="s">
        <v>33</v>
      </c>
      <c r="D17" s="42"/>
      <c r="E17" s="46"/>
      <c r="F17" s="34">
        <v>1010</v>
      </c>
      <c r="G17" s="49" t="s">
        <v>34</v>
      </c>
      <c r="H17" s="25" t="s">
        <v>35</v>
      </c>
      <c r="I17" s="36" t="str">
        <f>IF(ISNUMBER(G17),"No numbers please",IF(ISTEXT(G17)," ","Please enter a value"))</f>
        <v xml:space="preserve"> </v>
      </c>
      <c r="J17" s="6"/>
      <c r="K17" s="6"/>
      <c r="L17" s="51"/>
      <c r="M17" s="6"/>
      <c r="N17" s="39"/>
      <c r="O17" s="19"/>
      <c r="P17" s="6"/>
      <c r="Q17" s="5"/>
    </row>
    <row r="18" spans="1:17" ht="15" customHeight="1" x14ac:dyDescent="0.25">
      <c r="A18" s="15"/>
      <c r="B18" s="16"/>
      <c r="C18" s="41" t="s">
        <v>36</v>
      </c>
      <c r="D18" s="42"/>
      <c r="E18" s="46"/>
      <c r="F18" s="34">
        <v>1011</v>
      </c>
      <c r="G18" s="52" t="s">
        <v>37</v>
      </c>
      <c r="H18" s="25" t="s">
        <v>38</v>
      </c>
      <c r="I18" s="36" t="str">
        <f>IF(ISNUMBER(G18),"No numbers please",IF(ISTEXT(G18)," ","Please enter a value"))</f>
        <v xml:space="preserve"> </v>
      </c>
      <c r="J18" s="6"/>
      <c r="K18" s="6"/>
      <c r="L18" s="51"/>
      <c r="M18" s="6"/>
      <c r="N18" s="39"/>
      <c r="O18" s="19"/>
      <c r="P18" s="6"/>
      <c r="Q18" s="5"/>
    </row>
    <row r="19" spans="1:17" ht="20.100000000000001" customHeight="1" x14ac:dyDescent="0.25">
      <c r="A19" s="15"/>
      <c r="B19" s="53"/>
      <c r="C19" s="54"/>
      <c r="D19" s="54"/>
      <c r="E19" s="55"/>
      <c r="F19" s="56"/>
      <c r="G19" s="55"/>
      <c r="H19" s="57"/>
      <c r="I19" s="55"/>
      <c r="J19" s="55"/>
      <c r="K19" s="55"/>
      <c r="L19" s="55"/>
      <c r="M19" s="55"/>
      <c r="N19" s="55"/>
      <c r="O19" s="58"/>
      <c r="P19" s="6"/>
      <c r="Q19" s="5"/>
    </row>
    <row r="20" spans="1:17" ht="20.100000000000001" customHeight="1" x14ac:dyDescent="0.25">
      <c r="A20" s="15"/>
      <c r="B20" s="11" t="s">
        <v>39</v>
      </c>
      <c r="C20" s="12"/>
      <c r="D20" s="12"/>
      <c r="E20" s="12"/>
      <c r="F20" s="12"/>
      <c r="G20" s="12"/>
      <c r="H20" s="13"/>
      <c r="I20" s="12"/>
      <c r="J20" s="12"/>
      <c r="K20" s="12"/>
      <c r="L20" s="12"/>
      <c r="M20" s="12"/>
      <c r="N20" s="12"/>
      <c r="O20" s="14"/>
      <c r="P20" s="6"/>
      <c r="Q20" s="5"/>
    </row>
    <row r="21" spans="1:17" ht="20.100000000000001" customHeight="1" x14ac:dyDescent="0.25">
      <c r="A21" s="15"/>
      <c r="B21" s="59"/>
      <c r="C21" s="60"/>
      <c r="D21" s="60"/>
      <c r="E21" s="61"/>
      <c r="F21" s="62"/>
      <c r="G21" s="61"/>
      <c r="H21" s="63"/>
      <c r="I21" s="61"/>
      <c r="J21" s="61"/>
      <c r="K21" s="61"/>
      <c r="L21" s="61"/>
      <c r="M21" s="61"/>
      <c r="N21" s="61"/>
      <c r="O21" s="64"/>
      <c r="P21" s="6"/>
      <c r="Q21" s="5"/>
    </row>
    <row r="22" spans="1:17" ht="29.45" customHeight="1" x14ac:dyDescent="0.25">
      <c r="A22" s="15"/>
      <c r="B22" s="16"/>
      <c r="C22" s="20" t="s">
        <v>40</v>
      </c>
      <c r="D22" s="21"/>
      <c r="E22" s="22"/>
      <c r="F22" s="23" t="s">
        <v>4</v>
      </c>
      <c r="G22" s="65" t="str">
        <f>IF(OR($G$10="&lt;select&gt;",ISBLANK($G$10)),"Amount","Amount in "&amp;VLOOKUP($G$14,[1]Parameters!$E$70:$F$73,2,FALSE)&amp;$G$10)</f>
        <v>Amount in thousand EUR</v>
      </c>
      <c r="H22" s="25"/>
      <c r="I22" s="24" t="s">
        <v>6</v>
      </c>
      <c r="J22" s="6"/>
      <c r="K22" s="24" t="s">
        <v>41</v>
      </c>
      <c r="L22" s="24" t="str">
        <f>L15</f>
        <v>Comments</v>
      </c>
      <c r="M22" s="6"/>
      <c r="N22" s="24" t="str">
        <f>N15</f>
        <v>Supervisor Comments</v>
      </c>
      <c r="O22" s="19"/>
      <c r="P22" s="6"/>
      <c r="Q22" s="5"/>
    </row>
    <row r="23" spans="1:17" ht="15" customHeight="1" x14ac:dyDescent="0.25">
      <c r="A23" s="66"/>
      <c r="B23" s="67"/>
      <c r="C23" s="68" t="s">
        <v>42</v>
      </c>
      <c r="D23" s="69"/>
      <c r="E23" s="70"/>
      <c r="F23" s="29"/>
      <c r="G23" s="30"/>
      <c r="H23" s="25"/>
      <c r="I23" s="30"/>
      <c r="J23" s="6"/>
      <c r="K23" s="30"/>
      <c r="L23" s="30"/>
      <c r="M23" s="6"/>
      <c r="N23" s="30"/>
      <c r="O23" s="19"/>
      <c r="P23" s="6"/>
      <c r="Q23" s="5"/>
    </row>
    <row r="24" spans="1:17" ht="15" customHeight="1" x14ac:dyDescent="0.25">
      <c r="A24" s="66"/>
      <c r="B24" s="71"/>
      <c r="C24" s="72" t="s">
        <v>43</v>
      </c>
      <c r="D24" s="69"/>
      <c r="E24" s="70"/>
      <c r="F24" s="73">
        <v>1012</v>
      </c>
      <c r="G24" s="74">
        <v>2952084</v>
      </c>
      <c r="H24" s="25" t="s">
        <v>44</v>
      </c>
      <c r="I24" s="36" t="str">
        <f>IF(ISTEXT(G24),"No text please",IF(G24&lt;0,"No negatives please",IF(ISBLANK(G24),"Please enter a value",IF(AND(G24=0,ISERROR(FIND("zero",K24))),"Please confirm zero",IF(AND(G24&lt;&gt;0,K24="Confirmed zero"),"Value not zero"," ")))))</f>
        <v xml:space="preserve"> </v>
      </c>
      <c r="J24" s="6"/>
      <c r="K24" s="75"/>
      <c r="L24" s="51"/>
      <c r="M24" s="6"/>
      <c r="N24" s="39"/>
      <c r="O24" s="19"/>
      <c r="P24" s="6"/>
      <c r="Q24" s="5"/>
    </row>
    <row r="25" spans="1:17" ht="15" customHeight="1" x14ac:dyDescent="0.25">
      <c r="A25" s="66"/>
      <c r="B25" s="71"/>
      <c r="C25" s="72" t="s">
        <v>45</v>
      </c>
      <c r="D25" s="69"/>
      <c r="E25" s="70"/>
      <c r="F25" s="76">
        <v>1201</v>
      </c>
      <c r="G25" s="77">
        <v>0</v>
      </c>
      <c r="H25" s="25" t="s">
        <v>46</v>
      </c>
      <c r="I25" s="36" t="str">
        <f>IF(ISTEXT(G25),"No text please",IF(G25&lt;0,"No negatives please",IF(ISBLANK(G25),"Please enter a value",IF(AND(G25=0,ISERROR(FIND("zero",K25))),"Please confirm zero",IF(AND(G25&lt;&gt;0,K25="Confirmed zero"),"Value not zero"," ")))))</f>
        <v xml:space="preserve"> </v>
      </c>
      <c r="J25" s="6"/>
      <c r="K25" s="75" t="s">
        <v>47</v>
      </c>
      <c r="L25" s="51"/>
      <c r="M25" s="6"/>
      <c r="N25" s="39"/>
      <c r="O25" s="19"/>
      <c r="P25" s="5"/>
      <c r="Q25" s="5"/>
    </row>
    <row r="26" spans="1:17" ht="15" customHeight="1" x14ac:dyDescent="0.25">
      <c r="A26" s="66"/>
      <c r="B26" s="71"/>
      <c r="C26" s="72" t="s">
        <v>48</v>
      </c>
      <c r="D26" s="69"/>
      <c r="E26" s="70"/>
      <c r="F26" s="73">
        <v>1018</v>
      </c>
      <c r="G26" s="77">
        <v>61679931</v>
      </c>
      <c r="H26" s="25" t="s">
        <v>49</v>
      </c>
      <c r="I26" s="36" t="str">
        <f>IF(ISTEXT(G26),"No text please",IF(G26&lt;0,"No negatives please",IF(ISBLANK(G26),"Please enter a value",IF(AND(G26=0,ISERROR(FIND("zero",K26))),"Please confirm zero",IF(AND(G26&lt;&gt;0,K26="Confirmed zero"),"Value not zero"," ")))))</f>
        <v xml:space="preserve"> </v>
      </c>
      <c r="J26" s="6"/>
      <c r="K26" s="75"/>
      <c r="L26" s="51"/>
      <c r="M26" s="6"/>
      <c r="N26" s="39"/>
      <c r="O26" s="19"/>
      <c r="P26" s="6"/>
      <c r="Q26" s="5"/>
    </row>
    <row r="27" spans="1:17" ht="15" customHeight="1" x14ac:dyDescent="0.25">
      <c r="A27" s="66"/>
      <c r="B27" s="67"/>
      <c r="C27" s="68" t="s">
        <v>50</v>
      </c>
      <c r="D27" s="69"/>
      <c r="E27" s="70"/>
      <c r="F27" s="29"/>
      <c r="G27" s="30"/>
      <c r="H27" s="25"/>
      <c r="I27" s="30"/>
      <c r="J27" s="6"/>
      <c r="K27" s="30"/>
      <c r="L27" s="30"/>
      <c r="M27" s="6"/>
      <c r="N27" s="30"/>
      <c r="O27" s="19"/>
      <c r="P27" s="6"/>
      <c r="Q27" s="5"/>
    </row>
    <row r="28" spans="1:17" ht="15" customHeight="1" x14ac:dyDescent="0.25">
      <c r="A28" s="66"/>
      <c r="B28" s="71"/>
      <c r="C28" s="72" t="s">
        <v>51</v>
      </c>
      <c r="D28" s="69"/>
      <c r="E28" s="70"/>
      <c r="F28" s="34">
        <v>1013</v>
      </c>
      <c r="G28" s="77">
        <v>17640013</v>
      </c>
      <c r="H28" s="25" t="s">
        <v>52</v>
      </c>
      <c r="I28" s="36" t="str">
        <f>IF(ISTEXT(G28),"No text please",IF(G28&lt;0,"No negatives please",IF(ISBLANK(G28),"Please enter a value",IF(AND(G28=0,ISERROR(FIND("zero",K28))),"Please confirm zero",IF(AND(G28&lt;&gt;0,K28="Confirmed zero"),"Value not zero"," ")))))</f>
        <v xml:space="preserve"> </v>
      </c>
      <c r="J28" s="6"/>
      <c r="K28" s="75"/>
      <c r="L28" s="51"/>
      <c r="M28" s="6"/>
      <c r="N28" s="39"/>
      <c r="O28" s="19"/>
      <c r="P28" s="6"/>
      <c r="Q28" s="5"/>
    </row>
    <row r="29" spans="1:17" ht="15" customHeight="1" x14ac:dyDescent="0.25">
      <c r="A29" s="66"/>
      <c r="B29" s="71"/>
      <c r="C29" s="72" t="s">
        <v>53</v>
      </c>
      <c r="D29" s="69"/>
      <c r="E29" s="78"/>
      <c r="F29" s="34">
        <v>1014</v>
      </c>
      <c r="G29" s="79">
        <v>2685720</v>
      </c>
      <c r="H29" s="25" t="s">
        <v>54</v>
      </c>
      <c r="I29" s="36" t="str">
        <f>IF(ISTEXT(G29),"No text please",IF(G29&lt;0,"No negatives please",IF(ISBLANK(G29),"Please enter a value",IF(AND(G29=0,ISERROR(FIND("zero",K29))),"Please confirm zero",IF(AND(G29&lt;&gt;0,K29="Confirmed zero"),"Value not zero"," ")))))</f>
        <v xml:space="preserve"> </v>
      </c>
      <c r="J29" s="6"/>
      <c r="K29" s="75"/>
      <c r="L29" s="51"/>
      <c r="M29" s="6"/>
      <c r="N29" s="39"/>
      <c r="O29" s="19"/>
      <c r="P29" s="6"/>
      <c r="Q29" s="5"/>
    </row>
    <row r="30" spans="1:17" ht="15" customHeight="1" x14ac:dyDescent="0.25">
      <c r="A30" s="66"/>
      <c r="B30" s="71"/>
      <c r="C30" s="68" t="s">
        <v>55</v>
      </c>
      <c r="D30" s="69"/>
      <c r="E30" s="78"/>
      <c r="F30" s="73">
        <v>1015</v>
      </c>
      <c r="G30" s="79">
        <v>362547905</v>
      </c>
      <c r="H30" s="25" t="s">
        <v>56</v>
      </c>
      <c r="I30" s="36" t="str">
        <f>IF(ISTEXT(G30),"No text please",IF(G30&lt;0,"No negatives please",IF(ISBLANK(G30),"Please enter a value",IF(AND(G30=0,ISERROR(FIND("zero",K30))),"Please confirm zero",IF(AND(G30&lt;&gt;0,K30="Confirmed zero"),"Value not zero"," ")))))</f>
        <v xml:space="preserve"> </v>
      </c>
      <c r="J30" s="6"/>
      <c r="K30" s="75"/>
      <c r="L30" s="51"/>
      <c r="M30" s="6"/>
      <c r="N30" s="39"/>
      <c r="O30" s="19"/>
      <c r="P30" s="6"/>
      <c r="Q30" s="5"/>
    </row>
    <row r="31" spans="1:17" ht="15" customHeight="1" x14ac:dyDescent="0.25">
      <c r="A31" s="66"/>
      <c r="B31" s="67"/>
      <c r="C31" s="68" t="s">
        <v>57</v>
      </c>
      <c r="D31" s="69"/>
      <c r="E31" s="70"/>
      <c r="F31" s="29"/>
      <c r="G31" s="30"/>
      <c r="H31" s="25"/>
      <c r="I31" s="30"/>
      <c r="J31" s="6"/>
      <c r="K31" s="30"/>
      <c r="L31" s="30"/>
      <c r="M31" s="6"/>
      <c r="N31" s="30"/>
      <c r="O31" s="19"/>
      <c r="P31" s="6"/>
      <c r="Q31" s="5"/>
    </row>
    <row r="32" spans="1:17" ht="15" customHeight="1" x14ac:dyDescent="0.25">
      <c r="A32" s="66"/>
      <c r="B32" s="71"/>
      <c r="C32" s="72" t="s">
        <v>58</v>
      </c>
      <c r="D32" s="69"/>
      <c r="E32" s="70"/>
      <c r="F32" s="34">
        <v>1019</v>
      </c>
      <c r="G32" s="77">
        <v>82339460</v>
      </c>
      <c r="H32" s="80" t="s">
        <v>59</v>
      </c>
      <c r="I32" s="36" t="str">
        <f>IF(ISTEXT(G32),"No text please",IF(G32&lt;0,"No negatives please",IF(ISBLANK(G32),"Please enter a value",IF(AND(G32=0,ISERROR(FIND("zero",K32))),"Please confirm zero",IF(AND(G32&lt;&gt;0,K32="Confirmed zero"),"Value not zero"," ")))))</f>
        <v xml:space="preserve"> </v>
      </c>
      <c r="J32" s="6"/>
      <c r="K32" s="75"/>
      <c r="L32" s="51"/>
      <c r="M32" s="6"/>
      <c r="N32" s="39"/>
      <c r="O32" s="19"/>
      <c r="P32" s="6"/>
      <c r="Q32" s="5"/>
    </row>
    <row r="33" spans="1:17" ht="15" customHeight="1" x14ac:dyDescent="0.25">
      <c r="A33" s="66"/>
      <c r="B33" s="71"/>
      <c r="C33" s="72" t="s">
        <v>60</v>
      </c>
      <c r="D33" s="69"/>
      <c r="E33" s="78"/>
      <c r="F33" s="34">
        <v>1022</v>
      </c>
      <c r="G33" s="79">
        <v>7632652</v>
      </c>
      <c r="H33" s="80" t="s">
        <v>61</v>
      </c>
      <c r="I33" s="36" t="str">
        <f>IF(ISTEXT(G33),"No text please",IF(G33&lt;0,"No negatives please",IF(ISBLANK(G33),"Please enter a value",IF(AND(G33=0,ISERROR(FIND("zero",K33))),"Please confirm zero",IF(AND(G33&lt;&gt;0,K33="Confirmed zero"),"Value not zero"," ")))))</f>
        <v xml:space="preserve"> </v>
      </c>
      <c r="J33" s="6"/>
      <c r="K33" s="75"/>
      <c r="L33" s="51"/>
      <c r="M33" s="6"/>
      <c r="N33" s="39"/>
      <c r="O33" s="19"/>
      <c r="P33" s="6"/>
      <c r="Q33" s="5"/>
    </row>
    <row r="34" spans="1:17" ht="15" customHeight="1" x14ac:dyDescent="0.25">
      <c r="A34" s="66"/>
      <c r="B34" s="71"/>
      <c r="C34" s="72" t="s">
        <v>62</v>
      </c>
      <c r="D34" s="69"/>
      <c r="E34" s="78"/>
      <c r="F34" s="34">
        <v>1023</v>
      </c>
      <c r="G34" s="79">
        <v>25787669</v>
      </c>
      <c r="H34" s="80" t="s">
        <v>63</v>
      </c>
      <c r="I34" s="36" t="str">
        <f>IF(ISTEXT(G34),"No text please",IF(G34&lt;0,"No negatives please",IF(ISBLANK(G34),"Please enter a value",IF(AND(G34=0,ISERROR(FIND("zero",K34))),"Please confirm zero",IF(AND(G34&lt;&gt;0,K34="Confirmed zero"),"Value not zero"," ")))))</f>
        <v xml:space="preserve"> </v>
      </c>
      <c r="J34" s="6"/>
      <c r="K34" s="75"/>
      <c r="L34" s="51"/>
      <c r="M34" s="6"/>
      <c r="N34" s="39"/>
      <c r="O34" s="19"/>
      <c r="P34" s="6"/>
      <c r="Q34" s="5"/>
    </row>
    <row r="35" spans="1:17" ht="15" customHeight="1" x14ac:dyDescent="0.25">
      <c r="A35" s="66"/>
      <c r="B35" s="71"/>
      <c r="C35" s="72" t="s">
        <v>64</v>
      </c>
      <c r="D35" s="69"/>
      <c r="E35" s="78"/>
      <c r="F35" s="73">
        <v>1024</v>
      </c>
      <c r="G35" s="79">
        <v>9766060</v>
      </c>
      <c r="H35" s="80" t="s">
        <v>65</v>
      </c>
      <c r="I35" s="36" t="str">
        <f>IF(ISTEXT(G35),"No text please",IF(G35&lt;0,"No negatives please",IF(ISBLANK(G35),"Please enter a value",IF(AND(G35=0,ISERROR(FIND("zero",K35))),"Please confirm zero",IF(AND(G35&lt;&gt;0,K35="Confirmed zero"),"Value not zero"," ")))))</f>
        <v xml:space="preserve"> </v>
      </c>
      <c r="J35" s="6"/>
      <c r="K35" s="75"/>
      <c r="L35" s="51"/>
      <c r="M35" s="6"/>
      <c r="N35" s="39"/>
      <c r="O35" s="19"/>
      <c r="P35" s="6"/>
      <c r="Q35" s="5"/>
    </row>
    <row r="36" spans="1:17" ht="15" customHeight="1" x14ac:dyDescent="0.25">
      <c r="A36" s="66"/>
      <c r="B36" s="81"/>
      <c r="C36" s="68" t="s">
        <v>66</v>
      </c>
      <c r="D36" s="69"/>
      <c r="E36" s="70"/>
      <c r="F36" s="34">
        <v>1031</v>
      </c>
      <c r="G36" s="79">
        <v>180102</v>
      </c>
      <c r="H36" s="80" t="s">
        <v>67</v>
      </c>
      <c r="I36" s="36" t="str">
        <f>IF(ISTEXT(G36),"No text please",IF(ISBLANK(G36),"Please enter a value",IF(AND(G36=0,ISERROR(FIND("zero",K36))),"Please confirm zero",IF(AND(G36&lt;&gt;0,K36="Confirmed zero"),"Value not zero"," "))))</f>
        <v xml:space="preserve"> </v>
      </c>
      <c r="J36" s="6"/>
      <c r="K36" s="75"/>
      <c r="L36" s="51"/>
      <c r="M36" s="6"/>
      <c r="N36" s="39"/>
      <c r="O36" s="19"/>
      <c r="P36" s="6"/>
      <c r="Q36" s="5"/>
    </row>
    <row r="37" spans="1:17" s="85" customFormat="1" ht="15" customHeight="1" x14ac:dyDescent="0.25">
      <c r="A37" s="66"/>
      <c r="B37" s="67"/>
      <c r="C37" s="202" t="s">
        <v>68</v>
      </c>
      <c r="D37" s="202"/>
      <c r="E37" s="202"/>
      <c r="F37" s="29"/>
      <c r="G37" s="30"/>
      <c r="H37" s="25"/>
      <c r="I37" s="6"/>
      <c r="J37" s="82"/>
      <c r="K37" s="6"/>
      <c r="L37" s="6"/>
      <c r="M37" s="82"/>
      <c r="N37" s="6"/>
      <c r="O37" s="83"/>
      <c r="P37" s="6"/>
      <c r="Q37" s="84"/>
    </row>
    <row r="38" spans="1:17" ht="15" customHeight="1" x14ac:dyDescent="0.25">
      <c r="A38" s="66"/>
      <c r="B38" s="86"/>
      <c r="C38" s="202"/>
      <c r="D38" s="202"/>
      <c r="E38" s="202"/>
      <c r="F38" s="34">
        <v>1103</v>
      </c>
      <c r="G38" s="87">
        <f>IF(COUNTIF(I24:I26,"&lt;&gt; ")+COUNTIF(I28:I30,"&lt;&gt; ")+COUNTIF(I32:I36,"&lt;&gt; ")=0,SUM(G24:G26,G28:G30,0.1*G32,0.2*G33,0.5*G34,G35),"")</f>
        <v>479926023.89999998</v>
      </c>
      <c r="H38" s="80" t="s">
        <v>69</v>
      </c>
      <c r="I38" s="6"/>
      <c r="J38" s="6"/>
      <c r="K38" s="6"/>
      <c r="L38" s="6"/>
      <c r="M38" s="6"/>
      <c r="N38" s="6"/>
      <c r="O38" s="19"/>
      <c r="P38" s="6"/>
      <c r="Q38" s="5"/>
    </row>
    <row r="39" spans="1:17" ht="20.100000000000001" customHeight="1" x14ac:dyDescent="0.25">
      <c r="A39" s="66"/>
      <c r="B39" s="88"/>
      <c r="C39" s="89"/>
      <c r="D39" s="89"/>
      <c r="E39" s="90"/>
      <c r="F39" s="91"/>
      <c r="G39" s="92"/>
      <c r="H39" s="93"/>
      <c r="I39" s="55"/>
      <c r="J39" s="55"/>
      <c r="K39" s="94"/>
      <c r="L39" s="55"/>
      <c r="M39" s="55"/>
      <c r="N39" s="55"/>
      <c r="O39" s="58"/>
      <c r="P39" s="6"/>
      <c r="Q39" s="5"/>
    </row>
    <row r="40" spans="1:17" ht="20.100000000000001" customHeight="1" x14ac:dyDescent="0.25">
      <c r="A40" s="66"/>
      <c r="B40" s="11" t="s">
        <v>70</v>
      </c>
      <c r="C40" s="12"/>
      <c r="D40" s="12"/>
      <c r="E40" s="12"/>
      <c r="F40" s="12"/>
      <c r="G40" s="12"/>
      <c r="H40" s="13"/>
      <c r="I40" s="12"/>
      <c r="J40" s="12"/>
      <c r="K40" s="12"/>
      <c r="L40" s="12"/>
      <c r="M40" s="12"/>
      <c r="N40" s="12"/>
      <c r="O40" s="14"/>
      <c r="P40" s="6"/>
      <c r="Q40" s="5"/>
    </row>
    <row r="41" spans="1:17" ht="20.100000000000001" customHeight="1" x14ac:dyDescent="0.25">
      <c r="A41" s="66"/>
      <c r="B41" s="95"/>
      <c r="C41" s="96"/>
      <c r="D41" s="96"/>
      <c r="E41" s="97"/>
      <c r="F41" s="98"/>
      <c r="G41" s="99"/>
      <c r="H41" s="100"/>
      <c r="I41" s="99"/>
      <c r="J41" s="61"/>
      <c r="K41" s="101"/>
      <c r="L41" s="99"/>
      <c r="M41" s="61"/>
      <c r="N41" s="99"/>
      <c r="O41" s="64"/>
      <c r="P41" s="6"/>
      <c r="Q41" s="5"/>
    </row>
    <row r="42" spans="1:17" ht="15" customHeight="1" x14ac:dyDescent="0.25">
      <c r="A42" s="66"/>
      <c r="B42" s="16"/>
      <c r="C42" s="20" t="s">
        <v>71</v>
      </c>
      <c r="D42" s="21"/>
      <c r="E42" s="22"/>
      <c r="F42" s="23" t="s">
        <v>4</v>
      </c>
      <c r="G42" s="65" t="str">
        <f>G$22</f>
        <v>Amount in thousand EUR</v>
      </c>
      <c r="H42" s="25"/>
      <c r="I42" s="24" t="str">
        <f>I$22</f>
        <v>Checks</v>
      </c>
      <c r="J42" s="6"/>
      <c r="K42" s="24" t="str">
        <f>K$22</f>
        <v>Remarks</v>
      </c>
      <c r="L42" s="24" t="str">
        <f>L$22</f>
        <v>Comments</v>
      </c>
      <c r="M42" s="6"/>
      <c r="N42" s="24" t="str">
        <f>N$22</f>
        <v>Supervisor Comments</v>
      </c>
      <c r="O42" s="19"/>
      <c r="P42" s="6"/>
      <c r="Q42" s="5"/>
    </row>
    <row r="43" spans="1:17" s="85" customFormat="1" ht="15" customHeight="1" x14ac:dyDescent="0.25">
      <c r="A43" s="66"/>
      <c r="B43" s="67"/>
      <c r="C43" s="68" t="s">
        <v>72</v>
      </c>
      <c r="D43" s="69"/>
      <c r="E43" s="70"/>
      <c r="F43" s="34">
        <v>1033</v>
      </c>
      <c r="G43" s="77">
        <v>47239333</v>
      </c>
      <c r="H43" s="25" t="s">
        <v>73</v>
      </c>
      <c r="I43" s="36" t="str">
        <f>IF(ISTEXT(G43),"No text please",IF(G43&lt;0,"No negatives please",IF(ISBLANK(G43),"Please enter a value",IF(AND(G43=0,ISERROR(FIND("zero",K43))),"Please confirm zero",IF(AND(G43&lt;&gt;0,K43="Confirmed zero"),"Value not zero",IF(G43&lt;G44,"&lt; 3.a.(1)"," "))))))</f>
        <v xml:space="preserve"> </v>
      </c>
      <c r="J43" s="82"/>
      <c r="K43" s="75"/>
      <c r="L43" s="51"/>
      <c r="M43" s="82"/>
      <c r="N43" s="39"/>
      <c r="O43" s="83"/>
      <c r="P43" s="6"/>
      <c r="Q43" s="84"/>
    </row>
    <row r="44" spans="1:17" s="85" customFormat="1" ht="15" customHeight="1" x14ac:dyDescent="0.25">
      <c r="A44" s="66"/>
      <c r="B44" s="67"/>
      <c r="C44" s="72" t="s">
        <v>74</v>
      </c>
      <c r="D44" s="102"/>
      <c r="E44" s="70"/>
      <c r="F44" s="34">
        <v>1034</v>
      </c>
      <c r="G44" s="77">
        <v>0</v>
      </c>
      <c r="H44" s="25" t="s">
        <v>75</v>
      </c>
      <c r="I44" s="36" t="str">
        <f>IF(ISTEXT(G44),"No text please",IF(G44&lt;0,"No negatives please",IF(ISBLANK(G44),"Please enter a value",IF(AND(G44=0,ISERROR(FIND("zero",K44))),"Please confirm zero",IF(AND(G44&lt;&gt;0,K44="Confirmed zero"),"Value not zero",IF(G43&lt;G44,"&gt; 3.a."," "))))))</f>
        <v xml:space="preserve"> </v>
      </c>
      <c r="J44" s="82"/>
      <c r="K44" s="75" t="s">
        <v>47</v>
      </c>
      <c r="L44" s="51"/>
      <c r="M44" s="82"/>
      <c r="N44" s="39"/>
      <c r="O44" s="83"/>
      <c r="P44" s="6"/>
      <c r="Q44" s="84"/>
    </row>
    <row r="45" spans="1:17" s="85" customFormat="1" ht="15" customHeight="1" x14ac:dyDescent="0.25">
      <c r="A45" s="66"/>
      <c r="B45" s="67"/>
      <c r="C45" s="68" t="s">
        <v>76</v>
      </c>
      <c r="D45" s="69"/>
      <c r="E45" s="70"/>
      <c r="F45" s="34">
        <v>1035</v>
      </c>
      <c r="G45" s="77">
        <v>31052886</v>
      </c>
      <c r="H45" s="25" t="s">
        <v>77</v>
      </c>
      <c r="I45" s="36" t="str">
        <f>IF(ISTEXT(G45),"No text please",IF(G45&lt;0,"No negatives please",IF(ISBLANK(G45),"Please enter a value",IF(AND(G45=0,ISERROR(FIND("zero",K45))),"Please confirm zero",IF(AND(G45&lt;&gt;0,K45="Confirmed zero"),"Value not zero"," ")))))</f>
        <v xml:space="preserve"> </v>
      </c>
      <c r="J45" s="82"/>
      <c r="K45" s="75"/>
      <c r="L45" s="51"/>
      <c r="M45" s="82"/>
      <c r="N45" s="39"/>
      <c r="O45" s="83"/>
      <c r="P45" s="6"/>
      <c r="Q45" s="84"/>
    </row>
    <row r="46" spans="1:17" ht="15" customHeight="1" x14ac:dyDescent="0.25">
      <c r="A46" s="66"/>
      <c r="B46" s="67"/>
      <c r="C46" s="68" t="s">
        <v>78</v>
      </c>
      <c r="D46" s="69"/>
      <c r="E46" s="70"/>
      <c r="F46" s="29"/>
      <c r="G46" s="30"/>
      <c r="H46" s="25"/>
      <c r="I46" s="30"/>
      <c r="J46" s="6"/>
      <c r="K46" s="30"/>
      <c r="L46" s="30"/>
      <c r="M46" s="6"/>
      <c r="N46" s="30"/>
      <c r="O46" s="19"/>
      <c r="P46" s="6"/>
      <c r="Q46" s="5"/>
    </row>
    <row r="47" spans="1:17" s="85" customFormat="1" ht="15" customHeight="1" x14ac:dyDescent="0.25">
      <c r="A47" s="66"/>
      <c r="B47" s="67"/>
      <c r="C47" s="72" t="s">
        <v>79</v>
      </c>
      <c r="D47" s="102"/>
      <c r="E47" s="70"/>
      <c r="F47" s="34">
        <v>1036</v>
      </c>
      <c r="G47" s="77">
        <v>11861724</v>
      </c>
      <c r="H47" s="25" t="s">
        <v>80</v>
      </c>
      <c r="I47" s="36" t="str">
        <f>IF(ISTEXT(G47),"No text please",IF(G47&lt;0,"No negatives please",IF(ISBLANK(G47),"Please enter a value",IF(AND(G47=0,ISERROR(FIND("zero",K47))),"Please confirm zero",IF(AND(G47&lt;&gt;0,K47="Confirmed zero"),"Value not zero"," ")))))</f>
        <v xml:space="preserve"> </v>
      </c>
      <c r="J47" s="82"/>
      <c r="K47" s="75"/>
      <c r="L47" s="51"/>
      <c r="M47" s="82"/>
      <c r="N47" s="39"/>
      <c r="O47" s="83"/>
      <c r="P47" s="6"/>
      <c r="Q47" s="84"/>
    </row>
    <row r="48" spans="1:17" s="85" customFormat="1" ht="15" customHeight="1" x14ac:dyDescent="0.25">
      <c r="A48" s="66"/>
      <c r="B48" s="67"/>
      <c r="C48" s="72" t="s">
        <v>81</v>
      </c>
      <c r="D48" s="102"/>
      <c r="E48" s="70"/>
      <c r="F48" s="34">
        <v>1037</v>
      </c>
      <c r="G48" s="77">
        <v>0</v>
      </c>
      <c r="H48" s="25" t="s">
        <v>82</v>
      </c>
      <c r="I48" s="36" t="str">
        <f>IF(ISTEXT(G48),"No text please",IF(G48&lt;0,"No negatives please",IF(ISBLANK(G48),"Please enter a value",IF(AND(G48=0,ISERROR(FIND("zero",K48))),"Please confirm zero",IF(AND(G48&lt;&gt;0,K48="Confirmed zero"),"Value not zero"," ")))))</f>
        <v xml:space="preserve"> </v>
      </c>
      <c r="J48" s="82"/>
      <c r="K48" s="75" t="s">
        <v>47</v>
      </c>
      <c r="L48" s="51"/>
      <c r="M48" s="82"/>
      <c r="N48" s="39"/>
      <c r="O48" s="83"/>
      <c r="P48" s="6"/>
      <c r="Q48" s="84"/>
    </row>
    <row r="49" spans="1:17" s="85" customFormat="1" ht="15" customHeight="1" x14ac:dyDescent="0.25">
      <c r="A49" s="66"/>
      <c r="B49" s="67"/>
      <c r="C49" s="72" t="s">
        <v>83</v>
      </c>
      <c r="D49" s="102"/>
      <c r="E49" s="70"/>
      <c r="F49" s="34">
        <v>1038</v>
      </c>
      <c r="G49" s="77">
        <v>0</v>
      </c>
      <c r="H49" s="25" t="s">
        <v>84</v>
      </c>
      <c r="I49" s="36" t="str">
        <f>IF(ISTEXT(G49),"No text please",IF(G49&lt;0,"No negatives please",IF(ISBLANK(G49),"Please enter a value",IF(AND(G49=0,ISERROR(FIND("zero",K49))),"Please confirm zero",IF(AND(G49&lt;&gt;0,K49="Confirmed zero"),"Value not zero"," ")))))</f>
        <v xml:space="preserve"> </v>
      </c>
      <c r="J49" s="82"/>
      <c r="K49" s="75" t="s">
        <v>47</v>
      </c>
      <c r="L49" s="51"/>
      <c r="M49" s="82"/>
      <c r="N49" s="39"/>
      <c r="O49" s="83"/>
      <c r="P49" s="6"/>
      <c r="Q49" s="84"/>
    </row>
    <row r="50" spans="1:17" s="85" customFormat="1" ht="15" customHeight="1" x14ac:dyDescent="0.25">
      <c r="A50" s="66"/>
      <c r="B50" s="67"/>
      <c r="C50" s="72" t="s">
        <v>85</v>
      </c>
      <c r="D50" s="102"/>
      <c r="E50" s="70"/>
      <c r="F50" s="34">
        <v>1039</v>
      </c>
      <c r="G50" s="77">
        <v>0</v>
      </c>
      <c r="H50" s="25" t="s">
        <v>86</v>
      </c>
      <c r="I50" s="36" t="str">
        <f>IF(ISTEXT(G50),"No text please",IF(G50&lt;0,"No negatives please",IF(ISBLANK(G50),"Please enter a value",IF(AND(G50=0,ISERROR(FIND("zero",K50))),"Please confirm zero",IF(AND(G50&lt;&gt;0,K50="Confirmed zero"),"Value not zero"," ")))))</f>
        <v xml:space="preserve"> </v>
      </c>
      <c r="J50" s="82"/>
      <c r="K50" s="75" t="s">
        <v>47</v>
      </c>
      <c r="L50" s="51"/>
      <c r="M50" s="82"/>
      <c r="N50" s="39"/>
      <c r="O50" s="83"/>
      <c r="P50" s="6"/>
      <c r="Q50" s="84"/>
    </row>
    <row r="51" spans="1:17" s="85" customFormat="1" ht="15" customHeight="1" x14ac:dyDescent="0.25">
      <c r="A51" s="66"/>
      <c r="B51" s="67"/>
      <c r="C51" s="72" t="s">
        <v>87</v>
      </c>
      <c r="D51" s="102"/>
      <c r="E51" s="70"/>
      <c r="F51" s="34">
        <v>1040</v>
      </c>
      <c r="G51" s="77">
        <v>38260</v>
      </c>
      <c r="H51" s="25" t="s">
        <v>88</v>
      </c>
      <c r="I51" s="36" t="str">
        <f>IF(ISTEXT(G51),"No text please",IF(G51&lt;0,"No negatives please",IF(ISBLANK(G51),"Please enter a value",IF(AND(G51=0,ISERROR(FIND("zero",K51))),"Please confirm zero",IF(AND(G51&lt;&gt;0,K51="Confirmed zero"),"Value not zero",IF($G$51&lt;$G$52,"&lt; 3.c.(6)"," "))))))</f>
        <v xml:space="preserve"> </v>
      </c>
      <c r="J51" s="82"/>
      <c r="K51" s="75"/>
      <c r="L51" s="51"/>
      <c r="M51" s="82"/>
      <c r="N51" s="39"/>
      <c r="O51" s="83"/>
      <c r="P51" s="6"/>
      <c r="Q51" s="84"/>
    </row>
    <row r="52" spans="1:17" s="85" customFormat="1" ht="15" customHeight="1" x14ac:dyDescent="0.25">
      <c r="A52" s="66"/>
      <c r="B52" s="67"/>
      <c r="C52" s="103" t="s">
        <v>89</v>
      </c>
      <c r="D52" s="104"/>
      <c r="E52" s="70"/>
      <c r="F52" s="34">
        <v>1041</v>
      </c>
      <c r="G52" s="77">
        <v>0</v>
      </c>
      <c r="H52" s="25" t="s">
        <v>90</v>
      </c>
      <c r="I52" s="36" t="str">
        <f>IF(ISTEXT(G52),"No text please",IF(G52&lt;0,"No negatives please",IF(ISBLANK(G52),"Please enter a value",IF(AND(G52=0,ISERROR(FIND("zero",K52))),"Please confirm zero",IF(AND(G52&lt;&gt;0,K52="Confirmed zero"),"Value not zero",IF($G$51&lt;$G$52,"&gt; 3.c.(5)"," "))))))</f>
        <v xml:space="preserve"> </v>
      </c>
      <c r="J52" s="82"/>
      <c r="K52" s="75" t="s">
        <v>47</v>
      </c>
      <c r="L52" s="51"/>
      <c r="M52" s="82"/>
      <c r="N52" s="105"/>
      <c r="O52" s="83"/>
      <c r="P52" s="6"/>
      <c r="Q52" s="84"/>
    </row>
    <row r="53" spans="1:17" s="112" customFormat="1" ht="15" customHeight="1" x14ac:dyDescent="0.25">
      <c r="A53" s="106"/>
      <c r="B53" s="107"/>
      <c r="C53" s="68" t="s">
        <v>91</v>
      </c>
      <c r="D53" s="69"/>
      <c r="E53" s="78"/>
      <c r="F53" s="34">
        <v>1213</v>
      </c>
      <c r="G53" s="79">
        <v>1914931</v>
      </c>
      <c r="H53" s="25" t="s">
        <v>92</v>
      </c>
      <c r="I53" s="36" t="str">
        <f>IF(ISTEXT(G53),"No text please",IF(G53&lt;0,"No negatives please",IF(ISBLANK(G53),"Please enter a value",IF(AND(G53=0,ISERROR(FIND("zero",K53))),"Please confirm zero",IF(AND(G53&lt;&gt;0,K53="Confirmed zero"),"Value not zero"," ")))))</f>
        <v xml:space="preserve"> </v>
      </c>
      <c r="J53" s="108"/>
      <c r="K53" s="75"/>
      <c r="L53" s="51"/>
      <c r="M53" s="108"/>
      <c r="N53" s="105"/>
      <c r="O53" s="109"/>
      <c r="P53" s="110"/>
      <c r="Q53" s="111"/>
    </row>
    <row r="54" spans="1:17" ht="15" customHeight="1" x14ac:dyDescent="0.25">
      <c r="A54" s="66"/>
      <c r="B54" s="67"/>
      <c r="C54" s="68" t="s">
        <v>93</v>
      </c>
      <c r="D54" s="69"/>
      <c r="E54" s="70"/>
      <c r="F54" s="29"/>
      <c r="G54" s="30"/>
      <c r="H54" s="25"/>
      <c r="I54" s="30"/>
      <c r="J54" s="6"/>
      <c r="K54" s="30"/>
      <c r="L54" s="30"/>
      <c r="M54" s="6"/>
      <c r="N54" s="30"/>
      <c r="O54" s="19"/>
      <c r="P54" s="6"/>
      <c r="Q54" s="5"/>
    </row>
    <row r="55" spans="1:17" s="85" customFormat="1" ht="15" customHeight="1" x14ac:dyDescent="0.25">
      <c r="A55" s="66"/>
      <c r="B55" s="67"/>
      <c r="C55" s="72" t="s">
        <v>94</v>
      </c>
      <c r="D55" s="102"/>
      <c r="E55" s="70"/>
      <c r="F55" s="76">
        <v>1043</v>
      </c>
      <c r="G55" s="77">
        <v>214240</v>
      </c>
      <c r="H55" s="25" t="s">
        <v>95</v>
      </c>
      <c r="I55" s="36" t="str">
        <f>IF(ISTEXT(G55),"No text please",IF(G55&lt;0,"No negatives please",IF(ISBLANK(G55),"Please enter a value",IF(AND(G55=0,ISERROR(FIND("zero",K55))),"Please confirm zero",IF(AND(G55&lt;&gt;0,K55="Confirmed zero"),"Value not zero"," ")))))</f>
        <v xml:space="preserve"> </v>
      </c>
      <c r="J55" s="82"/>
      <c r="K55" s="75"/>
      <c r="L55" s="51"/>
      <c r="M55" s="82"/>
      <c r="N55" s="39"/>
      <c r="O55" s="83"/>
      <c r="P55" s="6"/>
      <c r="Q55" s="84"/>
    </row>
    <row r="56" spans="1:17" s="85" customFormat="1" ht="15" customHeight="1" x14ac:dyDescent="0.25">
      <c r="A56" s="66"/>
      <c r="B56" s="67"/>
      <c r="C56" s="72" t="s">
        <v>96</v>
      </c>
      <c r="D56" s="102"/>
      <c r="E56" s="70"/>
      <c r="F56" s="34">
        <v>1044</v>
      </c>
      <c r="G56" s="77">
        <v>896294</v>
      </c>
      <c r="H56" s="25" t="s">
        <v>97</v>
      </c>
      <c r="I56" s="36" t="str">
        <f>IF(ISTEXT(G56),"No text please",IF(G56&lt;0,"No negatives please",IF(ISBLANK(G56),"Please enter a value",IF(AND(G56=0,ISERROR(FIND("zero",K56))),"Please confirm zero",IF(AND(G56&lt;&gt;0,K56="Confirmed zero"),"Value not zero"," ")))))</f>
        <v xml:space="preserve"> </v>
      </c>
      <c r="J56" s="82"/>
      <c r="K56" s="75"/>
      <c r="L56" s="51"/>
      <c r="M56" s="82"/>
      <c r="N56" s="39"/>
      <c r="O56" s="83"/>
      <c r="P56" s="6"/>
      <c r="Q56" s="84"/>
    </row>
    <row r="57" spans="1:17" s="85" customFormat="1" ht="15" customHeight="1" x14ac:dyDescent="0.25">
      <c r="A57" s="66"/>
      <c r="B57" s="67"/>
      <c r="C57" s="203" t="s">
        <v>98</v>
      </c>
      <c r="D57" s="204"/>
      <c r="E57" s="205"/>
      <c r="F57" s="29"/>
      <c r="G57" s="30"/>
      <c r="H57" s="25"/>
      <c r="I57" s="6"/>
      <c r="J57" s="82"/>
      <c r="K57" s="6"/>
      <c r="L57" s="6"/>
      <c r="M57" s="82"/>
      <c r="N57" s="6"/>
      <c r="O57" s="83"/>
      <c r="P57" s="6"/>
      <c r="Q57" s="84"/>
    </row>
    <row r="58" spans="1:17" ht="15" customHeight="1" x14ac:dyDescent="0.25">
      <c r="A58" s="66"/>
      <c r="B58" s="67"/>
      <c r="C58" s="203"/>
      <c r="D58" s="204"/>
      <c r="E58" s="205"/>
      <c r="F58" s="34">
        <v>1045</v>
      </c>
      <c r="G58" s="87">
        <f>IF(COUNTIF(I43:I45,"&lt;&gt; ")+COUNTIF(I47:I53,"&lt;&gt; ")+COUNTIF(I55:I56,"&lt;&gt; ")=0,G43+G45+SUM(G47:G50)+MAX((G51-G52),0)+G53+G55+G56,"")</f>
        <v>93217668</v>
      </c>
      <c r="H58" s="25" t="s">
        <v>99</v>
      </c>
      <c r="I58" s="6"/>
      <c r="J58" s="6"/>
      <c r="K58" s="6"/>
      <c r="L58" s="6"/>
      <c r="M58" s="6"/>
      <c r="N58" s="6"/>
      <c r="O58" s="19"/>
      <c r="P58" s="6"/>
      <c r="Q58" s="5"/>
    </row>
    <row r="59" spans="1:17" ht="30" customHeight="1" x14ac:dyDescent="0.25">
      <c r="A59" s="66"/>
      <c r="B59" s="113"/>
      <c r="C59" s="114"/>
      <c r="D59" s="114"/>
      <c r="E59" s="115"/>
      <c r="F59" s="116"/>
      <c r="G59" s="117"/>
      <c r="H59" s="118"/>
      <c r="I59" s="117"/>
      <c r="J59" s="6"/>
      <c r="K59" s="119"/>
      <c r="L59" s="117"/>
      <c r="M59" s="6"/>
      <c r="N59" s="117"/>
      <c r="O59" s="19"/>
      <c r="P59" s="6"/>
      <c r="Q59" s="5"/>
    </row>
    <row r="60" spans="1:17" ht="15" customHeight="1" x14ac:dyDescent="0.25">
      <c r="A60" s="66"/>
      <c r="B60" s="16"/>
      <c r="C60" s="20" t="s">
        <v>100</v>
      </c>
      <c r="D60" s="21"/>
      <c r="E60" s="22"/>
      <c r="F60" s="120" t="s">
        <v>4</v>
      </c>
      <c r="G60" s="65" t="str">
        <f>G$22</f>
        <v>Amount in thousand EUR</v>
      </c>
      <c r="H60" s="25"/>
      <c r="I60" s="24" t="str">
        <f>I$22</f>
        <v>Checks</v>
      </c>
      <c r="J60" s="6"/>
      <c r="K60" s="24" t="str">
        <f>K$22</f>
        <v>Remarks</v>
      </c>
      <c r="L60" s="24" t="str">
        <f>L$22</f>
        <v>Comments</v>
      </c>
      <c r="M60" s="6"/>
      <c r="N60" s="24" t="str">
        <f>N$22</f>
        <v>Supervisor Comments</v>
      </c>
      <c r="O60" s="19"/>
      <c r="P60" s="6"/>
      <c r="Q60" s="5"/>
    </row>
    <row r="61" spans="1:17" s="85" customFormat="1" ht="15" customHeight="1" x14ac:dyDescent="0.25">
      <c r="A61" s="66"/>
      <c r="B61" s="67"/>
      <c r="C61" s="68" t="s">
        <v>101</v>
      </c>
      <c r="D61" s="69"/>
      <c r="E61" s="70"/>
      <c r="F61" s="29"/>
      <c r="G61" s="30"/>
      <c r="H61" s="25"/>
      <c r="I61" s="30"/>
      <c r="J61" s="6"/>
      <c r="K61" s="30"/>
      <c r="L61" s="30"/>
      <c r="M61" s="6"/>
      <c r="N61" s="30"/>
      <c r="O61" s="83"/>
      <c r="P61" s="6"/>
      <c r="Q61" s="84"/>
    </row>
    <row r="62" spans="1:17" s="85" customFormat="1" ht="15" customHeight="1" x14ac:dyDescent="0.25">
      <c r="A62" s="66"/>
      <c r="B62" s="86"/>
      <c r="C62" s="72" t="s">
        <v>102</v>
      </c>
      <c r="D62" s="69"/>
      <c r="E62" s="70"/>
      <c r="F62" s="34">
        <v>1046</v>
      </c>
      <c r="G62" s="77">
        <v>9947091</v>
      </c>
      <c r="H62" s="25" t="s">
        <v>103</v>
      </c>
      <c r="I62" s="36" t="str">
        <f>IF(ISTEXT(G62),"No text please",IF(G62&lt;0,"No negatives please",IF(ISBLANK(G62),"Please enter a value",IF(AND(G62=0,ISERROR(FIND("zero",K62))),"Please confirm zero",IF(AND(G62&lt;&gt;0,K62="Confirmed zero"),"Value not zero"," ")))))</f>
        <v xml:space="preserve"> </v>
      </c>
      <c r="J62" s="82"/>
      <c r="K62" s="75"/>
      <c r="L62" s="51"/>
      <c r="M62" s="82"/>
      <c r="N62" s="39"/>
      <c r="O62" s="83"/>
      <c r="P62" s="6"/>
      <c r="Q62" s="84"/>
    </row>
    <row r="63" spans="1:17" s="85" customFormat="1" ht="15" customHeight="1" x14ac:dyDescent="0.25">
      <c r="A63" s="66"/>
      <c r="B63" s="86"/>
      <c r="C63" s="72" t="s">
        <v>104</v>
      </c>
      <c r="D63" s="69"/>
      <c r="E63" s="70"/>
      <c r="F63" s="34">
        <v>1047</v>
      </c>
      <c r="G63" s="77">
        <v>26163855</v>
      </c>
      <c r="H63" s="25" t="s">
        <v>105</v>
      </c>
      <c r="I63" s="36" t="str">
        <f>IF(ISTEXT(G63),"No text please",IF(G63&lt;0,"No negatives please",IF(ISBLANK(G63),"Please enter a value",IF(AND(G63=0,ISERROR(FIND("zero",K63))),"Please confirm zero",IF(AND(G63&lt;&gt;0,K63="Confirmed zero"),"Value not zero"," ")))))</f>
        <v xml:space="preserve"> </v>
      </c>
      <c r="J63" s="82"/>
      <c r="K63" s="75"/>
      <c r="L63" s="51"/>
      <c r="M63" s="82"/>
      <c r="N63" s="39"/>
      <c r="O63" s="83"/>
      <c r="P63" s="6"/>
      <c r="Q63" s="84"/>
    </row>
    <row r="64" spans="1:17" ht="15" customHeight="1" x14ac:dyDescent="0.25">
      <c r="A64" s="66"/>
      <c r="B64" s="71"/>
      <c r="C64" s="72" t="s">
        <v>106</v>
      </c>
      <c r="D64" s="69"/>
      <c r="E64" s="70"/>
      <c r="F64" s="34">
        <v>1105</v>
      </c>
      <c r="G64" s="77">
        <v>0</v>
      </c>
      <c r="H64" s="25" t="s">
        <v>107</v>
      </c>
      <c r="I64" s="36" t="str">
        <f>IF(ISTEXT(G64),"No text please",IF(G64&lt;0,"No negatives please",IF(ISBLANK(G64),"Please enter a value",IF(AND(G64=0,ISERROR(FIND("zero",K64))),"Please confirm zero",IF(AND(G64&lt;&gt;0,K64="Confirmed zero"),"Value not zero"," ")))))</f>
        <v xml:space="preserve"> </v>
      </c>
      <c r="J64" s="6"/>
      <c r="K64" s="75" t="s">
        <v>47</v>
      </c>
      <c r="L64" s="51"/>
      <c r="M64" s="6"/>
      <c r="N64" s="39"/>
      <c r="O64" s="19"/>
      <c r="P64" s="5"/>
      <c r="Q64" s="5"/>
    </row>
    <row r="65" spans="1:17" s="85" customFormat="1" ht="15" customHeight="1" x14ac:dyDescent="0.25">
      <c r="A65" s="66"/>
      <c r="B65" s="86"/>
      <c r="C65" s="68" t="s">
        <v>108</v>
      </c>
      <c r="D65" s="69"/>
      <c r="E65" s="70"/>
      <c r="F65" s="34">
        <v>1048</v>
      </c>
      <c r="G65" s="77">
        <v>578893</v>
      </c>
      <c r="H65" s="25" t="s">
        <v>109</v>
      </c>
      <c r="I65" s="36" t="str">
        <f>IF(ISTEXT(G65),"No text please",IF(G65&lt;0,"No negatives please",IF(ISBLANK(G65),"Please enter a value",IF(AND(G65=0,ISERROR(FIND("zero",K65))),"Please confirm zero",IF(AND(G65&lt;&gt;0,K65="Confirmed zero"),"Value not zero"," ")))))</f>
        <v xml:space="preserve"> </v>
      </c>
      <c r="J65" s="82"/>
      <c r="K65" s="75"/>
      <c r="L65" s="51"/>
      <c r="M65" s="82"/>
      <c r="N65" s="39"/>
      <c r="O65" s="83"/>
      <c r="P65" s="6"/>
      <c r="Q65" s="84"/>
    </row>
    <row r="66" spans="1:17" s="85" customFormat="1" ht="15" customHeight="1" x14ac:dyDescent="0.25">
      <c r="A66" s="66"/>
      <c r="B66" s="107"/>
      <c r="C66" s="68" t="s">
        <v>110</v>
      </c>
      <c r="D66" s="69"/>
      <c r="E66" s="70"/>
      <c r="F66" s="34">
        <v>1214</v>
      </c>
      <c r="G66" s="77">
        <v>312985</v>
      </c>
      <c r="H66" s="25" t="s">
        <v>111</v>
      </c>
      <c r="I66" s="36" t="str">
        <f>IF(ISTEXT(G66),"No text please",IF(G66&lt;0,"No negatives please",IF(ISBLANK(G66),"Please enter a value",IF(AND(G66=0,ISERROR(FIND("zero",K66))),"Please confirm zero",IF(AND(G66&lt;&gt;0,K66="Confirmed zero"),"Value not zero"," ")))))</f>
        <v xml:space="preserve"> </v>
      </c>
      <c r="J66" s="82"/>
      <c r="K66" s="75"/>
      <c r="L66" s="51"/>
      <c r="M66" s="82"/>
      <c r="N66" s="39"/>
      <c r="O66" s="83"/>
      <c r="P66" s="6"/>
      <c r="Q66" s="84"/>
    </row>
    <row r="67" spans="1:17" s="85" customFormat="1" ht="15" customHeight="1" x14ac:dyDescent="0.25">
      <c r="A67" s="66"/>
      <c r="B67" s="86"/>
      <c r="C67" s="68" t="s">
        <v>112</v>
      </c>
      <c r="D67" s="69"/>
      <c r="E67" s="70"/>
      <c r="F67" s="29"/>
      <c r="G67" s="30"/>
      <c r="H67" s="25"/>
      <c r="I67" s="30"/>
      <c r="J67" s="6"/>
      <c r="K67" s="30"/>
      <c r="L67" s="30"/>
      <c r="M67" s="84"/>
      <c r="N67" s="30"/>
      <c r="O67" s="19"/>
      <c r="P67" s="6"/>
      <c r="Q67" s="84"/>
    </row>
    <row r="68" spans="1:17" s="85" customFormat="1" ht="15" customHeight="1" x14ac:dyDescent="0.25">
      <c r="A68" s="66"/>
      <c r="B68" s="86"/>
      <c r="C68" s="72" t="s">
        <v>113</v>
      </c>
      <c r="D68" s="102"/>
      <c r="E68" s="70"/>
      <c r="F68" s="34">
        <v>1050</v>
      </c>
      <c r="G68" s="77">
        <v>336470</v>
      </c>
      <c r="H68" s="25" t="s">
        <v>114</v>
      </c>
      <c r="I68" s="36" t="str">
        <f>IF(ISTEXT(G68),"No text please",IF(G68&lt;0,"No negatives please",IF(ISBLANK(G68),"Please enter a value",IF(AND(G68=0,ISERROR(FIND("zero",K68))),"Please confirm zero",IF(AND(G68&lt;&gt;0,K68="Confirmed zero"),"Value not zero"," ")))))</f>
        <v xml:space="preserve"> </v>
      </c>
      <c r="J68" s="82"/>
      <c r="K68" s="75"/>
      <c r="L68" s="51"/>
      <c r="M68" s="82"/>
      <c r="N68" s="39"/>
      <c r="O68" s="83"/>
      <c r="P68" s="6"/>
      <c r="Q68" s="84"/>
    </row>
    <row r="69" spans="1:17" s="85" customFormat="1" ht="15" customHeight="1" x14ac:dyDescent="0.25">
      <c r="A69" s="66"/>
      <c r="B69" s="86"/>
      <c r="C69" s="72" t="s">
        <v>96</v>
      </c>
      <c r="D69" s="102"/>
      <c r="E69" s="70"/>
      <c r="F69" s="34">
        <v>1051</v>
      </c>
      <c r="G69" s="77">
        <v>808465</v>
      </c>
      <c r="H69" s="25" t="s">
        <v>115</v>
      </c>
      <c r="I69" s="36" t="str">
        <f>IF(ISTEXT(G69),"No text please",IF(G69&lt;0,"No negatives please",IF(ISBLANK(G69),"Please enter a value",IF(AND(G69=0,ISERROR(FIND("zero",K69))),"Please confirm zero",IF(AND(G69&lt;&gt;0,K69="Confirmed zero"),"Value not zero"," ")))))</f>
        <v xml:space="preserve"> </v>
      </c>
      <c r="J69" s="82"/>
      <c r="K69" s="75"/>
      <c r="L69" s="51"/>
      <c r="M69" s="82"/>
      <c r="N69" s="39"/>
      <c r="O69" s="83"/>
      <c r="P69" s="6"/>
      <c r="Q69" s="84"/>
    </row>
    <row r="70" spans="1:17" s="85" customFormat="1" ht="15" customHeight="1" x14ac:dyDescent="0.25">
      <c r="A70" s="66"/>
      <c r="B70" s="86"/>
      <c r="C70" s="121" t="s">
        <v>116</v>
      </c>
      <c r="D70" s="122"/>
      <c r="E70" s="123"/>
      <c r="F70" s="34">
        <v>1052</v>
      </c>
      <c r="G70" s="87">
        <f>IF(COUNTIF(I62:I66,"&lt;&gt; ")+COUNTIF(I68:I69,"&lt;&gt; ")=0,SUM(G63:G65)+G62+G66+G68+G69,"")</f>
        <v>38147759</v>
      </c>
      <c r="H70" s="25" t="s">
        <v>117</v>
      </c>
      <c r="I70" s="6"/>
      <c r="J70" s="82"/>
      <c r="K70" s="6"/>
      <c r="L70" s="6"/>
      <c r="M70" s="82"/>
      <c r="N70" s="6"/>
      <c r="O70" s="19"/>
      <c r="P70" s="6"/>
      <c r="Q70" s="84"/>
    </row>
    <row r="71" spans="1:17" s="85" customFormat="1" ht="30" customHeight="1" x14ac:dyDescent="0.25">
      <c r="A71" s="66"/>
      <c r="B71" s="113"/>
      <c r="C71" s="124"/>
      <c r="D71" s="124"/>
      <c r="E71" s="125"/>
      <c r="F71" s="126"/>
      <c r="G71" s="127"/>
      <c r="H71" s="118"/>
      <c r="I71" s="128"/>
      <c r="J71" s="82"/>
      <c r="K71" s="119"/>
      <c r="L71" s="129"/>
      <c r="M71" s="82"/>
      <c r="N71" s="129"/>
      <c r="O71" s="83"/>
      <c r="P71" s="6"/>
      <c r="Q71" s="84"/>
    </row>
    <row r="72" spans="1:17" ht="15" customHeight="1" x14ac:dyDescent="0.25">
      <c r="A72" s="66"/>
      <c r="B72" s="16"/>
      <c r="C72" s="20" t="s">
        <v>118</v>
      </c>
      <c r="D72" s="21"/>
      <c r="E72" s="22"/>
      <c r="F72" s="23" t="s">
        <v>4</v>
      </c>
      <c r="G72" s="65"/>
      <c r="H72" s="25"/>
      <c r="I72" s="24" t="str">
        <f>I$22</f>
        <v>Checks</v>
      </c>
      <c r="J72" s="6"/>
      <c r="K72" s="24" t="str">
        <f>K$22</f>
        <v>Remarks</v>
      </c>
      <c r="L72" s="24" t="str">
        <f>L$22</f>
        <v>Comments</v>
      </c>
      <c r="M72" s="6"/>
      <c r="N72" s="24" t="str">
        <f>N$22</f>
        <v>Supervisor Comments</v>
      </c>
      <c r="O72" s="19"/>
      <c r="P72" s="6"/>
      <c r="Q72" s="5"/>
    </row>
    <row r="73" spans="1:17" s="85" customFormat="1" ht="15" customHeight="1" x14ac:dyDescent="0.25">
      <c r="A73" s="66"/>
      <c r="B73" s="86"/>
      <c r="C73" s="68" t="s">
        <v>119</v>
      </c>
      <c r="D73" s="69"/>
      <c r="E73" s="70"/>
      <c r="F73" s="34">
        <v>1053</v>
      </c>
      <c r="G73" s="77">
        <v>29355000</v>
      </c>
      <c r="H73" s="25" t="s">
        <v>120</v>
      </c>
      <c r="I73" s="36" t="str">
        <f t="shared" ref="I73:I79" si="0">IF(ISTEXT(G73),"No text please",IF(G73&lt;0,"No negatives please",IF(ISBLANK(G73),"Please enter a value",IF(AND(G73=0,ISERROR(FIND("zero",K73))),"Please confirm zero",IF(AND(G73&lt;&gt;0,K73="Confirmed zero"),"Value not zero"," ")))))</f>
        <v xml:space="preserve"> </v>
      </c>
      <c r="J73" s="82"/>
      <c r="K73" s="75"/>
      <c r="L73" s="51"/>
      <c r="M73" s="82"/>
      <c r="N73" s="39"/>
      <c r="O73" s="83"/>
      <c r="P73" s="6"/>
      <c r="Q73" s="84"/>
    </row>
    <row r="74" spans="1:17" s="85" customFormat="1" ht="15" customHeight="1" x14ac:dyDescent="0.25">
      <c r="A74" s="66"/>
      <c r="B74" s="86"/>
      <c r="C74" s="68" t="s">
        <v>121</v>
      </c>
      <c r="D74" s="69"/>
      <c r="E74" s="70"/>
      <c r="F74" s="34">
        <v>1054</v>
      </c>
      <c r="G74" s="77">
        <v>32815000</v>
      </c>
      <c r="H74" s="25" t="s">
        <v>122</v>
      </c>
      <c r="I74" s="36" t="str">
        <f t="shared" si="0"/>
        <v xml:space="preserve"> </v>
      </c>
      <c r="J74" s="82"/>
      <c r="K74" s="75"/>
      <c r="L74" s="51"/>
      <c r="M74" s="82"/>
      <c r="N74" s="39"/>
      <c r="O74" s="83"/>
      <c r="P74" s="6"/>
      <c r="Q74" s="84"/>
    </row>
    <row r="75" spans="1:17" s="85" customFormat="1" ht="15" customHeight="1" x14ac:dyDescent="0.25">
      <c r="A75" s="66"/>
      <c r="B75" s="86"/>
      <c r="C75" s="68" t="s">
        <v>123</v>
      </c>
      <c r="D75" s="69"/>
      <c r="E75" s="70"/>
      <c r="F75" s="34">
        <v>1055</v>
      </c>
      <c r="G75" s="77">
        <v>11171000</v>
      </c>
      <c r="H75" s="25" t="s">
        <v>124</v>
      </c>
      <c r="I75" s="36" t="str">
        <f t="shared" si="0"/>
        <v xml:space="preserve"> </v>
      </c>
      <c r="J75" s="82"/>
      <c r="K75" s="75"/>
      <c r="L75" s="51"/>
      <c r="M75" s="82"/>
      <c r="N75" s="39"/>
      <c r="O75" s="83"/>
      <c r="P75" s="6"/>
      <c r="Q75" s="84"/>
    </row>
    <row r="76" spans="1:17" s="85" customFormat="1" ht="15" customHeight="1" x14ac:dyDescent="0.25">
      <c r="A76" s="66"/>
      <c r="B76" s="86"/>
      <c r="C76" s="68" t="s">
        <v>125</v>
      </c>
      <c r="D76" s="69"/>
      <c r="E76" s="70"/>
      <c r="F76" s="34">
        <v>1056</v>
      </c>
      <c r="G76" s="77">
        <v>7211000</v>
      </c>
      <c r="H76" s="25" t="s">
        <v>126</v>
      </c>
      <c r="I76" s="36" t="str">
        <f t="shared" si="0"/>
        <v xml:space="preserve"> </v>
      </c>
      <c r="J76" s="82"/>
      <c r="K76" s="75"/>
      <c r="L76" s="51"/>
      <c r="M76" s="82"/>
      <c r="N76" s="39"/>
      <c r="O76" s="83"/>
      <c r="P76" s="6"/>
      <c r="Q76" s="84"/>
    </row>
    <row r="77" spans="1:17" s="85" customFormat="1" ht="15" customHeight="1" x14ac:dyDescent="0.25">
      <c r="A77" s="66"/>
      <c r="B77" s="86"/>
      <c r="C77" s="68" t="s">
        <v>127</v>
      </c>
      <c r="D77" s="69"/>
      <c r="E77" s="70"/>
      <c r="F77" s="34">
        <v>1057</v>
      </c>
      <c r="G77" s="77">
        <v>9494000</v>
      </c>
      <c r="H77" s="25" t="s">
        <v>128</v>
      </c>
      <c r="I77" s="36" t="str">
        <f t="shared" si="0"/>
        <v xml:space="preserve"> </v>
      </c>
      <c r="J77" s="82"/>
      <c r="K77" s="75"/>
      <c r="L77" s="51"/>
      <c r="M77" s="82"/>
      <c r="N77" s="39"/>
      <c r="O77" s="83"/>
      <c r="P77" s="6"/>
      <c r="Q77" s="84"/>
    </row>
    <row r="78" spans="1:17" s="85" customFormat="1" ht="15" customHeight="1" x14ac:dyDescent="0.25">
      <c r="A78" s="66"/>
      <c r="B78" s="86"/>
      <c r="C78" s="68" t="s">
        <v>129</v>
      </c>
      <c r="D78" s="69"/>
      <c r="E78" s="70"/>
      <c r="F78" s="34">
        <v>1058</v>
      </c>
      <c r="G78" s="77">
        <v>940000</v>
      </c>
      <c r="H78" s="25" t="s">
        <v>130</v>
      </c>
      <c r="I78" s="36" t="str">
        <f t="shared" si="0"/>
        <v xml:space="preserve"> </v>
      </c>
      <c r="J78" s="82"/>
      <c r="K78" s="75"/>
      <c r="L78" s="51"/>
      <c r="M78" s="82"/>
      <c r="N78" s="39"/>
      <c r="O78" s="83"/>
      <c r="P78" s="6"/>
      <c r="Q78" s="84"/>
    </row>
    <row r="79" spans="1:17" s="85" customFormat="1" ht="15" customHeight="1" x14ac:dyDescent="0.25">
      <c r="A79" s="66"/>
      <c r="B79" s="86"/>
      <c r="C79" s="68" t="s">
        <v>131</v>
      </c>
      <c r="D79" s="69"/>
      <c r="E79" s="70"/>
      <c r="F79" s="34">
        <v>1059</v>
      </c>
      <c r="G79" s="77">
        <v>993000</v>
      </c>
      <c r="H79" s="25" t="s">
        <v>132</v>
      </c>
      <c r="I79" s="36" t="str">
        <f t="shared" si="0"/>
        <v xml:space="preserve"> </v>
      </c>
      <c r="J79" s="82"/>
      <c r="K79" s="75"/>
      <c r="L79" s="51"/>
      <c r="M79" s="82"/>
      <c r="N79" s="39"/>
      <c r="O79" s="83"/>
      <c r="P79" s="6"/>
      <c r="Q79" s="84"/>
    </row>
    <row r="80" spans="1:17" ht="15" customHeight="1" x14ac:dyDescent="0.25">
      <c r="A80" s="66"/>
      <c r="B80" s="86"/>
      <c r="C80" s="121" t="s">
        <v>133</v>
      </c>
      <c r="D80" s="122"/>
      <c r="E80" s="123"/>
      <c r="F80" s="34">
        <v>1060</v>
      </c>
      <c r="G80" s="87">
        <f>IF(COUNTIF(I73:I79,"&lt;&gt; ")=0,SUM(G73:G79),"")</f>
        <v>91979000</v>
      </c>
      <c r="H80" s="25" t="s">
        <v>134</v>
      </c>
      <c r="I80" s="6"/>
      <c r="J80" s="6"/>
      <c r="K80" s="6"/>
      <c r="L80" s="6"/>
      <c r="M80" s="6"/>
      <c r="N80" s="6"/>
      <c r="O80" s="19"/>
      <c r="P80" s="6"/>
      <c r="Q80" s="5"/>
    </row>
    <row r="81" spans="1:17" ht="20.100000000000001" customHeight="1" x14ac:dyDescent="0.25">
      <c r="A81" s="66"/>
      <c r="B81" s="53"/>
      <c r="C81" s="54"/>
      <c r="D81" s="54"/>
      <c r="E81" s="55"/>
      <c r="F81" s="56"/>
      <c r="G81" s="55"/>
      <c r="H81" s="57"/>
      <c r="I81" s="55"/>
      <c r="J81" s="55"/>
      <c r="K81" s="55"/>
      <c r="L81" s="55"/>
      <c r="M81" s="55"/>
      <c r="N81" s="55"/>
      <c r="O81" s="58"/>
      <c r="P81" s="6"/>
      <c r="Q81" s="5"/>
    </row>
    <row r="82" spans="1:17" ht="20.100000000000001" customHeight="1" x14ac:dyDescent="0.25">
      <c r="A82" s="66"/>
      <c r="B82" s="11" t="s">
        <v>135</v>
      </c>
      <c r="C82" s="12"/>
      <c r="D82" s="12"/>
      <c r="E82" s="12"/>
      <c r="F82" s="12"/>
      <c r="G82" s="12"/>
      <c r="H82" s="13"/>
      <c r="I82" s="12"/>
      <c r="J82" s="12"/>
      <c r="K82" s="12"/>
      <c r="L82" s="12"/>
      <c r="M82" s="12"/>
      <c r="N82" s="12"/>
      <c r="O82" s="14"/>
      <c r="P82" s="6"/>
      <c r="Q82" s="5"/>
    </row>
    <row r="83" spans="1:17" ht="20.100000000000001" customHeight="1" x14ac:dyDescent="0.25">
      <c r="A83" s="66"/>
      <c r="B83" s="95"/>
      <c r="C83" s="96"/>
      <c r="D83" s="96"/>
      <c r="E83" s="97"/>
      <c r="F83" s="98"/>
      <c r="G83" s="99"/>
      <c r="H83" s="100"/>
      <c r="I83" s="99"/>
      <c r="J83" s="61"/>
      <c r="K83" s="101"/>
      <c r="L83" s="99"/>
      <c r="M83" s="61"/>
      <c r="N83" s="99"/>
      <c r="O83" s="64"/>
      <c r="P83" s="6"/>
      <c r="Q83" s="5"/>
    </row>
    <row r="84" spans="1:17" ht="15" customHeight="1" x14ac:dyDescent="0.25">
      <c r="A84" s="66"/>
      <c r="B84" s="71"/>
      <c r="C84" s="20" t="s">
        <v>136</v>
      </c>
      <c r="D84" s="21"/>
      <c r="E84" s="22"/>
      <c r="F84" s="23" t="s">
        <v>4</v>
      </c>
      <c r="G84" s="65" t="str">
        <f>G$22</f>
        <v>Amount in thousand EUR</v>
      </c>
      <c r="H84" s="25"/>
      <c r="I84" s="24" t="str">
        <f>I$22</f>
        <v>Checks</v>
      </c>
      <c r="J84" s="6"/>
      <c r="K84" s="24" t="str">
        <f>K$22</f>
        <v>Remarks</v>
      </c>
      <c r="L84" s="24" t="str">
        <f>L$22</f>
        <v>Comments</v>
      </c>
      <c r="M84" s="6"/>
      <c r="N84" s="24" t="str">
        <f>N$22</f>
        <v>Supervisor Comments</v>
      </c>
      <c r="O84" s="19"/>
      <c r="P84" s="6"/>
      <c r="Q84" s="5"/>
    </row>
    <row r="85" spans="1:17" ht="15" customHeight="1" x14ac:dyDescent="0.25">
      <c r="A85" s="66"/>
      <c r="B85" s="71"/>
      <c r="C85" s="68" t="s">
        <v>137</v>
      </c>
      <c r="D85" s="69"/>
      <c r="E85" s="70"/>
      <c r="F85" s="34">
        <v>1061</v>
      </c>
      <c r="G85" s="77">
        <v>33629309</v>
      </c>
      <c r="H85" s="25" t="s">
        <v>138</v>
      </c>
      <c r="I85" s="36" t="str">
        <f>IF(ISTEXT(G85),"No text please",IF(G85&lt;0,"No negatives please",IF(ISBLANK(G85),"Please enter a value",IF(AND(G85=0,ISERROR(FIND("zero",K85))),"Please confirm zero",IF(AND(G85&lt;&gt;0,K85="Confirmed zero"),"Value not zero"," ")))))</f>
        <v xml:space="preserve"> </v>
      </c>
      <c r="J85" s="6"/>
      <c r="K85" s="75"/>
      <c r="L85" s="51"/>
      <c r="M85" s="6"/>
      <c r="N85" s="39"/>
      <c r="O85" s="19"/>
      <c r="P85" s="6"/>
      <c r="Q85" s="5"/>
    </row>
    <row r="86" spans="1:17" ht="15" customHeight="1" x14ac:dyDescent="0.25">
      <c r="A86" s="66"/>
      <c r="B86" s="71"/>
      <c r="C86" s="68" t="s">
        <v>139</v>
      </c>
      <c r="D86" s="69"/>
      <c r="E86" s="70"/>
      <c r="F86" s="34">
        <v>1062</v>
      </c>
      <c r="G86" s="77">
        <v>12193882</v>
      </c>
      <c r="H86" s="25" t="s">
        <v>140</v>
      </c>
      <c r="I86" s="36" t="str">
        <f t="shared" ref="I86:I96" si="1">IF(ISTEXT(G86),"No text please",IF(G86&lt;0,"No negatives please",IF(ISBLANK(G86),"Please enter a value",IF(AND(G86=0,ISERROR(FIND("zero",K86))),"Please confirm zero",IF(AND(G86&lt;&gt;0,K86="Confirmed zero"),"Value not zero"," ")))))</f>
        <v xml:space="preserve"> </v>
      </c>
      <c r="J86" s="6"/>
      <c r="K86" s="75"/>
      <c r="L86" s="51"/>
      <c r="M86" s="6"/>
      <c r="N86" s="39"/>
      <c r="O86" s="19"/>
      <c r="P86" s="6"/>
      <c r="Q86" s="5"/>
    </row>
    <row r="87" spans="1:17" ht="15" customHeight="1" x14ac:dyDescent="0.25">
      <c r="A87" s="66"/>
      <c r="B87" s="71"/>
      <c r="C87" s="68" t="s">
        <v>141</v>
      </c>
      <c r="D87" s="69"/>
      <c r="E87" s="70"/>
      <c r="F87" s="34">
        <v>1063</v>
      </c>
      <c r="G87" s="77">
        <v>37003896</v>
      </c>
      <c r="H87" s="25" t="s">
        <v>142</v>
      </c>
      <c r="I87" s="36" t="str">
        <f t="shared" si="1"/>
        <v xml:space="preserve"> </v>
      </c>
      <c r="J87" s="6"/>
      <c r="K87" s="75"/>
      <c r="L87" s="51"/>
      <c r="M87" s="6"/>
      <c r="N87" s="39"/>
      <c r="O87" s="19"/>
      <c r="P87" s="6"/>
      <c r="Q87" s="5"/>
    </row>
    <row r="88" spans="1:17" ht="15" customHeight="1" x14ac:dyDescent="0.25">
      <c r="A88" s="66"/>
      <c r="B88" s="71"/>
      <c r="C88" s="68" t="s">
        <v>143</v>
      </c>
      <c r="D88" s="69"/>
      <c r="E88" s="70"/>
      <c r="F88" s="34">
        <v>1064</v>
      </c>
      <c r="G88" s="77">
        <v>33009076</v>
      </c>
      <c r="H88" s="25" t="s">
        <v>144</v>
      </c>
      <c r="I88" s="36" t="str">
        <f t="shared" si="1"/>
        <v xml:space="preserve"> </v>
      </c>
      <c r="J88" s="6"/>
      <c r="K88" s="75"/>
      <c r="L88" s="51"/>
      <c r="M88" s="6"/>
      <c r="N88" s="39"/>
      <c r="O88" s="19"/>
      <c r="P88" s="6"/>
      <c r="Q88" s="5"/>
    </row>
    <row r="89" spans="1:17" ht="15" customHeight="1" x14ac:dyDescent="0.25">
      <c r="A89" s="66"/>
      <c r="B89" s="71"/>
      <c r="C89" s="68" t="s">
        <v>145</v>
      </c>
      <c r="D89" s="69"/>
      <c r="E89" s="70"/>
      <c r="F89" s="34">
        <v>1065</v>
      </c>
      <c r="G89" s="77">
        <v>2223645</v>
      </c>
      <c r="H89" s="25" t="s">
        <v>146</v>
      </c>
      <c r="I89" s="36" t="str">
        <f t="shared" si="1"/>
        <v xml:space="preserve"> </v>
      </c>
      <c r="J89" s="6"/>
      <c r="K89" s="75"/>
      <c r="L89" s="51"/>
      <c r="M89" s="6"/>
      <c r="N89" s="39"/>
      <c r="O89" s="19"/>
      <c r="P89" s="6"/>
      <c r="Q89" s="5"/>
    </row>
    <row r="90" spans="1:17" ht="15" customHeight="1" x14ac:dyDescent="0.25">
      <c r="A90" s="66"/>
      <c r="B90" s="71"/>
      <c r="C90" s="68" t="s">
        <v>147</v>
      </c>
      <c r="D90" s="69"/>
      <c r="E90" s="70"/>
      <c r="F90" s="34">
        <v>1066</v>
      </c>
      <c r="G90" s="77">
        <v>2065866218</v>
      </c>
      <c r="H90" s="25" t="s">
        <v>148</v>
      </c>
      <c r="I90" s="36" t="str">
        <f t="shared" si="1"/>
        <v xml:space="preserve"> </v>
      </c>
      <c r="J90" s="6"/>
      <c r="K90" s="75"/>
      <c r="L90" s="51"/>
      <c r="M90" s="6"/>
      <c r="N90" s="39"/>
      <c r="O90" s="19"/>
      <c r="P90" s="6"/>
      <c r="Q90" s="5"/>
    </row>
    <row r="91" spans="1:17" ht="15" customHeight="1" x14ac:dyDescent="0.25">
      <c r="A91" s="66"/>
      <c r="B91" s="71"/>
      <c r="C91" s="68" t="s">
        <v>149</v>
      </c>
      <c r="D91" s="69"/>
      <c r="E91" s="70"/>
      <c r="F91" s="34">
        <v>1067</v>
      </c>
      <c r="G91" s="77">
        <v>111211914</v>
      </c>
      <c r="H91" s="25" t="s">
        <v>150</v>
      </c>
      <c r="I91" s="36" t="str">
        <f t="shared" si="1"/>
        <v xml:space="preserve"> </v>
      </c>
      <c r="J91" s="6"/>
      <c r="K91" s="75"/>
      <c r="L91" s="51"/>
      <c r="M91" s="6"/>
      <c r="N91" s="39"/>
      <c r="O91" s="19"/>
      <c r="P91" s="6"/>
      <c r="Q91" s="5"/>
    </row>
    <row r="92" spans="1:17" ht="15" customHeight="1" x14ac:dyDescent="0.25">
      <c r="A92" s="66"/>
      <c r="B92" s="71"/>
      <c r="C92" s="68" t="s">
        <v>151</v>
      </c>
      <c r="D92" s="69"/>
      <c r="E92" s="70"/>
      <c r="F92" s="34">
        <v>1068</v>
      </c>
      <c r="G92" s="77">
        <v>28499967</v>
      </c>
      <c r="H92" s="25" t="s">
        <v>152</v>
      </c>
      <c r="I92" s="36" t="str">
        <f t="shared" si="1"/>
        <v xml:space="preserve"> </v>
      </c>
      <c r="J92" s="6"/>
      <c r="K92" s="75"/>
      <c r="L92" s="51"/>
      <c r="M92" s="6"/>
      <c r="N92" s="39"/>
      <c r="O92" s="19"/>
      <c r="P92" s="6"/>
      <c r="Q92" s="5"/>
    </row>
    <row r="93" spans="1:17" ht="15" customHeight="1" x14ac:dyDescent="0.25">
      <c r="A93" s="66"/>
      <c r="B93" s="71"/>
      <c r="C93" s="68" t="s">
        <v>153</v>
      </c>
      <c r="D93" s="69"/>
      <c r="E93" s="70"/>
      <c r="F93" s="34">
        <v>1069</v>
      </c>
      <c r="G93" s="77">
        <v>35113</v>
      </c>
      <c r="H93" s="25" t="s">
        <v>154</v>
      </c>
      <c r="I93" s="36" t="str">
        <f t="shared" si="1"/>
        <v xml:space="preserve"> </v>
      </c>
      <c r="J93" s="6"/>
      <c r="K93" s="75"/>
      <c r="L93" s="51"/>
      <c r="M93" s="6"/>
      <c r="N93" s="39"/>
      <c r="O93" s="19"/>
      <c r="P93" s="6"/>
      <c r="Q93" s="5"/>
    </row>
    <row r="94" spans="1:17" ht="15" customHeight="1" x14ac:dyDescent="0.25">
      <c r="A94" s="66"/>
      <c r="B94" s="71"/>
      <c r="C94" s="68" t="s">
        <v>155</v>
      </c>
      <c r="D94" s="69"/>
      <c r="E94" s="70"/>
      <c r="F94" s="34">
        <v>1070</v>
      </c>
      <c r="G94" s="77">
        <v>66993799</v>
      </c>
      <c r="H94" s="25" t="s">
        <v>156</v>
      </c>
      <c r="I94" s="36" t="str">
        <f t="shared" si="1"/>
        <v xml:space="preserve"> </v>
      </c>
      <c r="J94" s="6"/>
      <c r="K94" s="75"/>
      <c r="L94" s="51"/>
      <c r="M94" s="6"/>
      <c r="N94" s="39"/>
      <c r="O94" s="19"/>
      <c r="P94" s="6"/>
      <c r="Q94" s="5"/>
    </row>
    <row r="95" spans="1:17" ht="15" customHeight="1" x14ac:dyDescent="0.25">
      <c r="A95" s="66"/>
      <c r="B95" s="71"/>
      <c r="C95" s="68" t="s">
        <v>157</v>
      </c>
      <c r="D95" s="69"/>
      <c r="E95" s="70"/>
      <c r="F95" s="34">
        <v>1071</v>
      </c>
      <c r="G95" s="77">
        <v>8895415</v>
      </c>
      <c r="H95" s="25" t="s">
        <v>158</v>
      </c>
      <c r="I95" s="36" t="str">
        <f t="shared" si="1"/>
        <v xml:space="preserve"> </v>
      </c>
      <c r="J95" s="6"/>
      <c r="K95" s="75"/>
      <c r="L95" s="51"/>
      <c r="M95" s="6"/>
      <c r="N95" s="39"/>
      <c r="O95" s="19"/>
      <c r="P95" s="6"/>
      <c r="Q95" s="5"/>
    </row>
    <row r="96" spans="1:17" ht="15" customHeight="1" x14ac:dyDescent="0.25">
      <c r="A96" s="66"/>
      <c r="B96" s="71"/>
      <c r="C96" s="68" t="s">
        <v>159</v>
      </c>
      <c r="D96" s="69"/>
      <c r="E96" s="70"/>
      <c r="F96" s="34">
        <v>1072</v>
      </c>
      <c r="G96" s="77">
        <v>983501949</v>
      </c>
      <c r="H96" s="25" t="s">
        <v>160</v>
      </c>
      <c r="I96" s="36" t="str">
        <f t="shared" si="1"/>
        <v xml:space="preserve"> </v>
      </c>
      <c r="J96" s="6"/>
      <c r="K96" s="75"/>
      <c r="L96" s="51"/>
      <c r="M96" s="6"/>
      <c r="N96" s="39"/>
      <c r="O96" s="19"/>
      <c r="P96" s="6"/>
      <c r="Q96" s="5"/>
    </row>
    <row r="97" spans="1:17" ht="15" customHeight="1" x14ac:dyDescent="0.25">
      <c r="A97" s="66"/>
      <c r="B97" s="71"/>
      <c r="C97" s="121" t="s">
        <v>161</v>
      </c>
      <c r="D97" s="130"/>
      <c r="E97" s="131"/>
      <c r="F97" s="34">
        <v>1073</v>
      </c>
      <c r="G97" s="87">
        <f>IF(COUNTIF(G85:G96,"= ")+COUNTIF(I85:I96,"&lt;&gt; ")=0,SUM(G85:G96)," ")</f>
        <v>3383064183</v>
      </c>
      <c r="H97" s="25" t="s">
        <v>162</v>
      </c>
      <c r="I97" s="6"/>
      <c r="J97" s="6"/>
      <c r="K97" s="6"/>
      <c r="L97" s="6"/>
      <c r="M97" s="6"/>
      <c r="N97" s="6"/>
      <c r="O97" s="19"/>
      <c r="P97" s="6"/>
      <c r="Q97" s="5"/>
    </row>
    <row r="98" spans="1:17" ht="20.100000000000001" customHeight="1" x14ac:dyDescent="0.25">
      <c r="A98" s="66"/>
      <c r="B98" s="113"/>
      <c r="C98" s="114"/>
      <c r="D98" s="114"/>
      <c r="E98" s="115"/>
      <c r="F98" s="116"/>
      <c r="G98" s="117"/>
      <c r="H98" s="118"/>
      <c r="I98" s="117"/>
      <c r="J98" s="6"/>
      <c r="K98" s="119"/>
      <c r="L98" s="117"/>
      <c r="M98" s="6"/>
      <c r="N98" s="117"/>
      <c r="O98" s="19"/>
      <c r="P98" s="6"/>
      <c r="Q98" s="5"/>
    </row>
    <row r="99" spans="1:17" ht="20.100000000000001" customHeight="1" x14ac:dyDescent="0.25">
      <c r="A99" s="66"/>
      <c r="B99" s="113"/>
      <c r="C99" s="114"/>
      <c r="D99" s="114"/>
      <c r="E99" s="115"/>
      <c r="F99" s="116"/>
      <c r="G99" s="117"/>
      <c r="H99" s="118"/>
      <c r="I99" s="117"/>
      <c r="J99" s="6"/>
      <c r="K99" s="119"/>
      <c r="L99" s="117"/>
      <c r="M99" s="6"/>
      <c r="N99" s="117"/>
      <c r="O99" s="19"/>
      <c r="P99" s="6"/>
      <c r="Q99" s="5"/>
    </row>
    <row r="100" spans="1:17" ht="15" customHeight="1" x14ac:dyDescent="0.25">
      <c r="A100" s="66"/>
      <c r="B100" s="16"/>
      <c r="C100" s="132" t="s">
        <v>163</v>
      </c>
      <c r="D100" s="133"/>
      <c r="E100" s="134"/>
      <c r="F100" s="120" t="s">
        <v>4</v>
      </c>
      <c r="G100" s="65" t="str">
        <f>G$22</f>
        <v>Amount in thousand EUR</v>
      </c>
      <c r="H100" s="25"/>
      <c r="I100" s="24" t="str">
        <f>I$22</f>
        <v>Checks</v>
      </c>
      <c r="J100" s="6"/>
      <c r="K100" s="24" t="str">
        <f>K$22</f>
        <v>Remarks</v>
      </c>
      <c r="L100" s="24" t="str">
        <f>L$22</f>
        <v>Comments</v>
      </c>
      <c r="M100" s="6"/>
      <c r="N100" s="24" t="str">
        <f>N$22</f>
        <v>Supervisor Comments</v>
      </c>
      <c r="O100" s="19"/>
      <c r="P100" s="6"/>
      <c r="Q100" s="5"/>
    </row>
    <row r="101" spans="1:17" ht="15" customHeight="1" x14ac:dyDescent="0.25">
      <c r="A101" s="66"/>
      <c r="B101" s="135"/>
      <c r="C101" s="121" t="s">
        <v>164</v>
      </c>
      <c r="D101" s="136"/>
      <c r="E101" s="123"/>
      <c r="F101" s="34">
        <v>1074</v>
      </c>
      <c r="G101" s="77">
        <v>177147436</v>
      </c>
      <c r="H101" s="25" t="s">
        <v>165</v>
      </c>
      <c r="I101" s="36" t="str">
        <f>IF(ISTEXT(G101),"No text please",IF(G101&lt;0,"No negatives please",IF(ISBLANK(G101),"Please enter a value",IF(AND(G101=0,ISERROR(FIND("zero",K101))),"Please confirm zero",IF(AND(G101&lt;&gt;0,K101="Confirmed zero"),"Value not zero"," ")))))</f>
        <v xml:space="preserve"> </v>
      </c>
      <c r="J101" s="6"/>
      <c r="K101" s="75"/>
      <c r="L101" s="51"/>
      <c r="M101" s="6"/>
      <c r="N101" s="39"/>
      <c r="O101" s="19"/>
      <c r="P101" s="6"/>
      <c r="Q101" s="5"/>
    </row>
    <row r="102" spans="1:17" ht="30" customHeight="1" x14ac:dyDescent="0.25">
      <c r="A102" s="66"/>
      <c r="B102" s="113"/>
      <c r="C102" s="114"/>
      <c r="D102" s="114"/>
      <c r="E102" s="115"/>
      <c r="F102" s="116"/>
      <c r="G102" s="117"/>
      <c r="H102" s="118"/>
      <c r="I102" s="117"/>
      <c r="J102" s="6"/>
      <c r="K102" s="119"/>
      <c r="L102" s="117"/>
      <c r="M102" s="6"/>
      <c r="N102" s="117"/>
      <c r="O102" s="19"/>
      <c r="P102" s="6"/>
      <c r="Q102" s="5"/>
    </row>
    <row r="103" spans="1:17" ht="15" customHeight="1" x14ac:dyDescent="0.25">
      <c r="A103" s="66"/>
      <c r="B103" s="16"/>
      <c r="C103" s="20" t="s">
        <v>166</v>
      </c>
      <c r="D103" s="21"/>
      <c r="E103" s="22"/>
      <c r="F103" s="120" t="s">
        <v>4</v>
      </c>
      <c r="G103" s="65" t="str">
        <f>G$22</f>
        <v>Amount in thousand EUR</v>
      </c>
      <c r="H103" s="25"/>
      <c r="I103" s="24" t="str">
        <f>I$22</f>
        <v>Checks</v>
      </c>
      <c r="J103" s="6"/>
      <c r="K103" s="24" t="str">
        <f>K$22</f>
        <v>Remarks</v>
      </c>
      <c r="L103" s="24" t="str">
        <f>L$22</f>
        <v>Comments</v>
      </c>
      <c r="M103" s="6"/>
      <c r="N103" s="24" t="str">
        <f>N$22</f>
        <v>Supervisor Comments</v>
      </c>
      <c r="O103" s="19"/>
      <c r="P103" s="6"/>
      <c r="Q103" s="5"/>
    </row>
    <row r="104" spans="1:17" ht="15" customHeight="1" x14ac:dyDescent="0.25">
      <c r="A104" s="66"/>
      <c r="B104" s="71"/>
      <c r="C104" s="68" t="s">
        <v>167</v>
      </c>
      <c r="D104" s="69"/>
      <c r="E104" s="70"/>
      <c r="F104" s="76">
        <v>1075</v>
      </c>
      <c r="G104" s="77">
        <v>617607</v>
      </c>
      <c r="H104" s="25" t="s">
        <v>168</v>
      </c>
      <c r="I104" s="36" t="str">
        <f>IF(ISTEXT(G104),"No text please",IF(G104&lt;0,"No negatives please",IF(ISBLANK(G104),"Please enter a value",IF(AND(G104=0,ISERROR(FIND("zero",K104))),"Please confirm zero",IF(AND(G104&lt;&gt;0,K104="Confirmed zero"),"Value not zero"," ")))))</f>
        <v xml:space="preserve"> </v>
      </c>
      <c r="J104" s="6"/>
      <c r="K104" s="75"/>
      <c r="L104" s="51"/>
      <c r="M104" s="6"/>
      <c r="N104" s="39"/>
      <c r="O104" s="19"/>
      <c r="P104" s="6"/>
      <c r="Q104" s="5"/>
    </row>
    <row r="105" spans="1:17" ht="15" customHeight="1" x14ac:dyDescent="0.25">
      <c r="A105" s="66"/>
      <c r="B105" s="71"/>
      <c r="C105" s="137" t="s">
        <v>169</v>
      </c>
      <c r="D105" s="138"/>
      <c r="E105" s="70"/>
      <c r="F105" s="34">
        <v>1076</v>
      </c>
      <c r="G105" s="77">
        <v>5922734</v>
      </c>
      <c r="H105" s="25" t="s">
        <v>170</v>
      </c>
      <c r="I105" s="36" t="str">
        <f>IF(ISTEXT(G105),"No text please",IF(G105&lt;0,"No negatives please",IF(ISBLANK(G105),"Please enter a value",IF(AND(G105=0,ISERROR(FIND("zero",K105))),"Please confirm zero",IF(AND(G105&lt;&gt;0,K105="Confirmed zero"),"Value not zero"," ")))))</f>
        <v xml:space="preserve"> </v>
      </c>
      <c r="J105" s="6"/>
      <c r="K105" s="75"/>
      <c r="L105" s="51"/>
      <c r="M105" s="6"/>
      <c r="N105" s="39"/>
      <c r="O105" s="19"/>
      <c r="P105" s="6"/>
      <c r="Q105" s="5"/>
    </row>
    <row r="106" spans="1:17" ht="15" customHeight="1" x14ac:dyDescent="0.25">
      <c r="A106" s="66"/>
      <c r="B106" s="71"/>
      <c r="C106" s="121" t="s">
        <v>171</v>
      </c>
      <c r="D106" s="122"/>
      <c r="E106" s="123"/>
      <c r="F106" s="34">
        <v>1077</v>
      </c>
      <c r="G106" s="87">
        <f>IF(COUNTIF(I104:I105,"&lt;&gt; ")=0,SUM(G104:G105),"")</f>
        <v>6540341</v>
      </c>
      <c r="H106" s="25" t="s">
        <v>172</v>
      </c>
      <c r="I106" s="6"/>
      <c r="J106" s="6"/>
      <c r="K106" s="6"/>
      <c r="L106" s="6"/>
      <c r="M106" s="6"/>
      <c r="N106" s="6"/>
      <c r="O106" s="19"/>
      <c r="P106" s="6"/>
      <c r="Q106" s="5"/>
    </row>
    <row r="107" spans="1:17" ht="20.100000000000001" customHeight="1" x14ac:dyDescent="0.25">
      <c r="A107" s="66"/>
      <c r="B107" s="53"/>
      <c r="C107" s="54"/>
      <c r="D107" s="54"/>
      <c r="E107" s="55"/>
      <c r="F107" s="56"/>
      <c r="G107" s="55"/>
      <c r="H107" s="57"/>
      <c r="I107" s="55"/>
      <c r="J107" s="55"/>
      <c r="K107" s="55"/>
      <c r="L107" s="55"/>
      <c r="M107" s="55"/>
      <c r="N107" s="55"/>
      <c r="O107" s="58"/>
      <c r="P107" s="6"/>
      <c r="Q107" s="5"/>
    </row>
    <row r="108" spans="1:17" ht="20.100000000000001" customHeight="1" x14ac:dyDescent="0.25">
      <c r="A108" s="66"/>
      <c r="B108" s="11" t="s">
        <v>173</v>
      </c>
      <c r="C108" s="12"/>
      <c r="D108" s="12"/>
      <c r="E108" s="12"/>
      <c r="F108" s="12"/>
      <c r="G108" s="12"/>
      <c r="H108" s="13"/>
      <c r="I108" s="12"/>
      <c r="J108" s="12"/>
      <c r="K108" s="12"/>
      <c r="L108" s="12"/>
      <c r="M108" s="12"/>
      <c r="N108" s="12"/>
      <c r="O108" s="14"/>
      <c r="P108" s="6"/>
      <c r="Q108" s="5"/>
    </row>
    <row r="109" spans="1:17" ht="20.100000000000001" customHeight="1" x14ac:dyDescent="0.25">
      <c r="A109" s="66"/>
      <c r="B109" s="95"/>
      <c r="C109" s="96"/>
      <c r="D109" s="96"/>
      <c r="E109" s="97"/>
      <c r="F109" s="98"/>
      <c r="G109" s="99"/>
      <c r="H109" s="100"/>
      <c r="I109" s="99"/>
      <c r="J109" s="61"/>
      <c r="K109" s="101"/>
      <c r="L109" s="99"/>
      <c r="M109" s="61"/>
      <c r="N109" s="99"/>
      <c r="O109" s="64"/>
      <c r="P109" s="6"/>
      <c r="Q109" s="5"/>
    </row>
    <row r="110" spans="1:17" ht="15" customHeight="1" x14ac:dyDescent="0.25">
      <c r="A110" s="66"/>
      <c r="B110" s="16"/>
      <c r="C110" s="20" t="s">
        <v>174</v>
      </c>
      <c r="D110" s="21"/>
      <c r="E110" s="139"/>
      <c r="F110" s="120" t="s">
        <v>4</v>
      </c>
      <c r="G110" s="65" t="str">
        <f>G$22</f>
        <v>Amount in thousand EUR</v>
      </c>
      <c r="H110" s="25"/>
      <c r="I110" s="24" t="str">
        <f>I$22</f>
        <v>Checks</v>
      </c>
      <c r="J110" s="6"/>
      <c r="K110" s="24" t="str">
        <f>K$22</f>
        <v>Remarks</v>
      </c>
      <c r="L110" s="24" t="str">
        <f>L$22</f>
        <v>Comments</v>
      </c>
      <c r="M110" s="6"/>
      <c r="N110" s="24" t="str">
        <f>N$22</f>
        <v>Supervisor Comments</v>
      </c>
      <c r="O110" s="19"/>
      <c r="P110" s="6"/>
      <c r="Q110" s="5"/>
    </row>
    <row r="111" spans="1:17" ht="15" customHeight="1" x14ac:dyDescent="0.25">
      <c r="A111" s="66"/>
      <c r="B111" s="140"/>
      <c r="C111" s="68" t="s">
        <v>175</v>
      </c>
      <c r="D111" s="69"/>
      <c r="E111" s="70"/>
      <c r="F111" s="34">
        <v>1078</v>
      </c>
      <c r="G111" s="77">
        <v>835811000</v>
      </c>
      <c r="H111" s="25" t="s">
        <v>176</v>
      </c>
      <c r="I111" s="36" t="str">
        <f>IF(ISTEXT(G111),"No text please",IF(G111&lt;0,"No negatives please",IF(ISBLANK(G111),"Please enter a value",IF(AND(G111=0,ISERROR(FIND("zero",K111))),"Please confirm zero",IF(AND(G111&lt;&gt;0,K111="Confirmed zero"),"Value not zero"," ")))))</f>
        <v xml:space="preserve"> </v>
      </c>
      <c r="J111" s="6"/>
      <c r="K111" s="75"/>
      <c r="L111" s="51"/>
      <c r="M111" s="6"/>
      <c r="N111" s="39"/>
      <c r="O111" s="19"/>
      <c r="P111" s="6"/>
      <c r="Q111" s="5"/>
    </row>
    <row r="112" spans="1:17" ht="15" customHeight="1" x14ac:dyDescent="0.25">
      <c r="A112" s="66"/>
      <c r="B112" s="140"/>
      <c r="C112" s="137" t="s">
        <v>177</v>
      </c>
      <c r="D112" s="138"/>
      <c r="E112" s="70"/>
      <c r="F112" s="34">
        <v>1079</v>
      </c>
      <c r="G112" s="77">
        <v>374601451</v>
      </c>
      <c r="H112" s="25" t="s">
        <v>178</v>
      </c>
      <c r="I112" s="36" t="str">
        <f>IF(ISTEXT(G112),"No text please",IF(G112&lt;0,"No negatives please",IF(ISBLANK(G112),"Please enter a value",IF(AND(G112=0,ISERROR(FIND("zero",K112))),"Please confirm zero",IF(AND(G112&lt;&gt;0,K112="Confirmed zero"),"Value not zero"," ")))))</f>
        <v xml:space="preserve"> </v>
      </c>
      <c r="J112" s="6"/>
      <c r="K112" s="75"/>
      <c r="L112" s="51"/>
      <c r="M112" s="6"/>
      <c r="N112" s="39"/>
      <c r="O112" s="19"/>
      <c r="P112" s="6"/>
      <c r="Q112" s="5"/>
    </row>
    <row r="113" spans="1:17" ht="15" customHeight="1" x14ac:dyDescent="0.25">
      <c r="A113" s="66"/>
      <c r="B113" s="140"/>
      <c r="C113" s="121" t="s">
        <v>179</v>
      </c>
      <c r="D113" s="122"/>
      <c r="E113" s="123"/>
      <c r="F113" s="34">
        <v>1080</v>
      </c>
      <c r="G113" s="87">
        <f>IF(COUNTIF(I111:I112,"&lt;&gt; ")=0,SUM(G111:G112),"")</f>
        <v>1210412451</v>
      </c>
      <c r="H113" s="25" t="s">
        <v>180</v>
      </c>
      <c r="I113" s="6"/>
      <c r="J113" s="6"/>
      <c r="K113" s="6"/>
      <c r="L113" s="6"/>
      <c r="M113" s="6"/>
      <c r="N113" s="6"/>
      <c r="O113" s="19"/>
      <c r="P113" s="6"/>
      <c r="Q113" s="5"/>
    </row>
    <row r="114" spans="1:17" ht="30" customHeight="1" x14ac:dyDescent="0.25">
      <c r="A114" s="66"/>
      <c r="B114" s="113"/>
      <c r="C114" s="114"/>
      <c r="D114" s="114"/>
      <c r="E114" s="115"/>
      <c r="F114" s="116"/>
      <c r="G114" s="117"/>
      <c r="H114" s="118"/>
      <c r="I114" s="117"/>
      <c r="J114" s="6"/>
      <c r="K114" s="119"/>
      <c r="L114" s="117"/>
      <c r="M114" s="6"/>
      <c r="N114" s="117"/>
      <c r="O114" s="19"/>
      <c r="P114" s="6"/>
      <c r="Q114" s="5"/>
    </row>
    <row r="115" spans="1:17" ht="15" customHeight="1" x14ac:dyDescent="0.25">
      <c r="A115" s="66"/>
      <c r="B115" s="16"/>
      <c r="C115" s="20" t="s">
        <v>181</v>
      </c>
      <c r="D115" s="21"/>
      <c r="E115" s="139"/>
      <c r="F115" s="120" t="s">
        <v>4</v>
      </c>
      <c r="G115" s="65" t="str">
        <f>G$22</f>
        <v>Amount in thousand EUR</v>
      </c>
      <c r="H115" s="25"/>
      <c r="I115" s="24" t="str">
        <f>I$22</f>
        <v>Checks</v>
      </c>
      <c r="J115" s="6"/>
      <c r="K115" s="24" t="str">
        <f>K$22</f>
        <v>Remarks</v>
      </c>
      <c r="L115" s="24" t="str">
        <f>L$22</f>
        <v>Comments</v>
      </c>
      <c r="M115" s="6"/>
      <c r="N115" s="24" t="str">
        <f>N$22</f>
        <v>Supervisor Comments</v>
      </c>
      <c r="O115" s="19"/>
      <c r="P115" s="6"/>
      <c r="Q115" s="5"/>
    </row>
    <row r="116" spans="1:17" ht="15" customHeight="1" x14ac:dyDescent="0.25">
      <c r="A116" s="66"/>
      <c r="B116" s="71"/>
      <c r="C116" s="68" t="s">
        <v>182</v>
      </c>
      <c r="D116" s="69"/>
      <c r="E116" s="70"/>
      <c r="F116" s="34">
        <v>1081</v>
      </c>
      <c r="G116" s="79">
        <v>2364360</v>
      </c>
      <c r="H116" s="25" t="s">
        <v>183</v>
      </c>
      <c r="I116" s="36" t="str">
        <f>IF(ISTEXT(G116),"No text please",IF(G116&lt;0,"No negatives please",IF(ISBLANK(G116),"Please enter a value",IF(AND(G116=0,ISERROR(FIND("zero",K116))),"Please confirm zero",IF(AND(G116&lt;&gt;0,K116="Confirmed zero"),"Value not zero",IF(SUM(G116:G117)&lt;SUM(G118:G119),"10.a. + 10.b. &lt; 10.c. + 10.d.",IF(SUM(G116:G117)&lt;G118+G119/0.85,"Value underreported?"," ")))))))</f>
        <v xml:space="preserve"> </v>
      </c>
      <c r="J116" s="6"/>
      <c r="K116" s="75"/>
      <c r="L116" s="51"/>
      <c r="M116" s="6"/>
      <c r="N116" s="39"/>
      <c r="O116" s="19"/>
      <c r="P116" s="6"/>
      <c r="Q116" s="5"/>
    </row>
    <row r="117" spans="1:17" ht="15" customHeight="1" x14ac:dyDescent="0.25">
      <c r="A117" s="66"/>
      <c r="B117" s="71"/>
      <c r="C117" s="68" t="s">
        <v>184</v>
      </c>
      <c r="D117" s="69"/>
      <c r="E117" s="70"/>
      <c r="F117" s="34">
        <v>1082</v>
      </c>
      <c r="G117" s="77">
        <v>44613058</v>
      </c>
      <c r="H117" s="25" t="s">
        <v>185</v>
      </c>
      <c r="I117" s="36" t="str">
        <f>IF(ISTEXT(G117),"No text please",IF(G117&lt;0,"No negatives please",IF(ISBLANK(G117),"Please enter a value",IF(AND(G117=0,ISERROR(FIND("zero",K117))),"Please confirm zero",IF(AND(G117&lt;&gt;0,K117="Confirmed zero"),"Value not zero",IF(SUM(G116:G117)&lt;SUM(G118:G119),"10.a. + 10.b. &lt; 10.c. + 10.d.",IF(SUM(G116:G117)&lt;G118+G119/0.85,"Value underreported?"," ")))))))</f>
        <v xml:space="preserve"> </v>
      </c>
      <c r="J117" s="6"/>
      <c r="K117" s="75"/>
      <c r="L117" s="51"/>
      <c r="M117" s="6"/>
      <c r="N117" s="39"/>
      <c r="O117" s="19"/>
      <c r="P117" s="6"/>
      <c r="Q117" s="5"/>
    </row>
    <row r="118" spans="1:17" ht="15" customHeight="1" x14ac:dyDescent="0.25">
      <c r="A118" s="66"/>
      <c r="B118" s="71"/>
      <c r="C118" s="68" t="s">
        <v>186</v>
      </c>
      <c r="D118" s="69"/>
      <c r="E118" s="70"/>
      <c r="F118" s="34">
        <v>1083</v>
      </c>
      <c r="G118" s="77">
        <v>40482274</v>
      </c>
      <c r="H118" s="25" t="s">
        <v>187</v>
      </c>
      <c r="I118" s="36" t="str">
        <f>IF(ISTEXT(G118),"No text please",IF(G118&lt;0,"No negatives please",IF(ISBLANK(G118),"Please enter a value",IF(AND(G118=0,ISERROR(FIND("zero",K118))),"Please confirm zero",IF(AND(G118&lt;&gt;0,K118="Confirmed zero"),"Value not zero",IF(SUM(G116:G117)&lt;SUM(G118:G119),"10.a. + 10.b. &lt; 10.c. + 10.d."," "))))))</f>
        <v xml:space="preserve"> </v>
      </c>
      <c r="J118" s="6"/>
      <c r="K118" s="75"/>
      <c r="L118" s="51"/>
      <c r="M118" s="6"/>
      <c r="N118" s="39"/>
      <c r="O118" s="19"/>
      <c r="P118" s="5"/>
      <c r="Q118" s="5"/>
    </row>
    <row r="119" spans="1:17" ht="15" customHeight="1" x14ac:dyDescent="0.25">
      <c r="A119" s="66"/>
      <c r="B119" s="71"/>
      <c r="C119" s="137" t="s">
        <v>188</v>
      </c>
      <c r="D119" s="138"/>
      <c r="E119" s="70"/>
      <c r="F119" s="34">
        <v>1084</v>
      </c>
      <c r="G119" s="79">
        <v>4849008</v>
      </c>
      <c r="H119" s="25" t="s">
        <v>189</v>
      </c>
      <c r="I119" s="36" t="str">
        <f>IF(ISTEXT(G119),"No text please",IF(G119&lt;0,"No negatives please",IF(ISBLANK(G119),"Please enter a value",IF(AND(G119=0,ISERROR(FIND("zero",K119))),"Please confirm zero",IF(AND(G119&lt;&gt;0,K119="Confirmed zero"),"Value not zero",IF(SUM(G116:G117)&lt;SUM(G118:G119),"10.a. + 10.b. &lt; 10.c. + 10.d.",IF(SUM(G116:G117)&lt;G118+G119/0.85,"Haircuts not applied?"," ")))))))</f>
        <v xml:space="preserve"> </v>
      </c>
      <c r="J119" s="6"/>
      <c r="K119" s="75"/>
      <c r="L119" s="51"/>
      <c r="M119" s="6"/>
      <c r="N119" s="39"/>
      <c r="O119" s="19"/>
      <c r="P119" s="5"/>
      <c r="Q119" s="5"/>
    </row>
    <row r="120" spans="1:17" ht="15" customHeight="1" x14ac:dyDescent="0.25">
      <c r="A120" s="66"/>
      <c r="B120" s="71"/>
      <c r="C120" s="121" t="s">
        <v>190</v>
      </c>
      <c r="D120" s="122"/>
      <c r="E120" s="123"/>
      <c r="F120" s="34">
        <v>1085</v>
      </c>
      <c r="G120" s="87">
        <f>IF(COUNTIF(I116:I119,"&lt;&gt; ")=0,MAX(SUM(G116:G117)-SUM(G118:G119),0),"")</f>
        <v>1646136</v>
      </c>
      <c r="H120" s="25" t="s">
        <v>191</v>
      </c>
      <c r="I120" s="6"/>
      <c r="J120" s="6"/>
      <c r="K120" s="6"/>
      <c r="L120" s="6"/>
      <c r="M120" s="6"/>
      <c r="N120" s="6"/>
      <c r="O120" s="19"/>
      <c r="P120" s="5"/>
      <c r="Q120" s="5"/>
    </row>
    <row r="121" spans="1:17" ht="30" customHeight="1" x14ac:dyDescent="0.25">
      <c r="A121" s="66"/>
      <c r="B121" s="113"/>
      <c r="C121" s="114"/>
      <c r="D121" s="114"/>
      <c r="E121" s="115"/>
      <c r="F121" s="116"/>
      <c r="G121" s="117"/>
      <c r="H121" s="118"/>
      <c r="I121" s="117"/>
      <c r="J121" s="6"/>
      <c r="K121" s="119"/>
      <c r="L121" s="117"/>
      <c r="M121" s="6"/>
      <c r="N121" s="117"/>
      <c r="O121" s="19"/>
      <c r="P121" s="6"/>
      <c r="Q121" s="5"/>
    </row>
    <row r="122" spans="1:17" ht="15" customHeight="1" x14ac:dyDescent="0.25">
      <c r="A122" s="66"/>
      <c r="B122" s="16"/>
      <c r="C122" s="20" t="s">
        <v>192</v>
      </c>
      <c r="D122" s="21"/>
      <c r="E122" s="22"/>
      <c r="F122" s="120" t="s">
        <v>4</v>
      </c>
      <c r="G122" s="65" t="str">
        <f>G$22</f>
        <v>Amount in thousand EUR</v>
      </c>
      <c r="H122" s="25"/>
      <c r="I122" s="24" t="str">
        <f>I$22</f>
        <v>Checks</v>
      </c>
      <c r="J122" s="6"/>
      <c r="K122" s="24" t="str">
        <f>K$22</f>
        <v>Remarks</v>
      </c>
      <c r="L122" s="24" t="str">
        <f>L$22</f>
        <v>Comments</v>
      </c>
      <c r="M122" s="6"/>
      <c r="N122" s="24" t="str">
        <f>N$22</f>
        <v>Supervisor Comments</v>
      </c>
      <c r="O122" s="19"/>
      <c r="P122" s="6"/>
      <c r="Q122" s="5"/>
    </row>
    <row r="123" spans="1:17" ht="15" customHeight="1" x14ac:dyDescent="0.25">
      <c r="A123" s="66"/>
      <c r="B123" s="71"/>
      <c r="C123" s="121" t="s">
        <v>193</v>
      </c>
      <c r="D123" s="136"/>
      <c r="E123" s="123"/>
      <c r="F123" s="34">
        <v>1086</v>
      </c>
      <c r="G123" s="77">
        <v>2195967</v>
      </c>
      <c r="H123" s="25" t="s">
        <v>194</v>
      </c>
      <c r="I123" s="36" t="str">
        <f>IF(ISTEXT(G123),"No text please",IF(G123&lt;0,"No negatives please",IF(ISBLANK(G123),"Please enter a value",IF(AND(G123=0,ISERROR(FIND("zero",K123))),"Please confirm zero",IF(AND(G123&lt;&gt;0,K123="Confirmed zero"),"Value not zero"," ")))))</f>
        <v xml:space="preserve"> </v>
      </c>
      <c r="J123" s="6"/>
      <c r="K123" s="75"/>
      <c r="L123" s="51"/>
      <c r="M123" s="6"/>
      <c r="N123" s="39"/>
      <c r="O123" s="19"/>
      <c r="P123" s="5"/>
      <c r="Q123" s="5"/>
    </row>
    <row r="124" spans="1:17" ht="20.100000000000001" customHeight="1" x14ac:dyDescent="0.25">
      <c r="A124" s="66"/>
      <c r="B124" s="53"/>
      <c r="C124" s="54"/>
      <c r="D124" s="54"/>
      <c r="E124" s="55"/>
      <c r="F124" s="56"/>
      <c r="G124" s="55"/>
      <c r="H124" s="57"/>
      <c r="I124" s="55"/>
      <c r="J124" s="55"/>
      <c r="K124" s="55"/>
      <c r="L124" s="55"/>
      <c r="M124" s="55"/>
      <c r="N124" s="55"/>
      <c r="O124" s="58"/>
      <c r="P124" s="6"/>
      <c r="Q124" s="5"/>
    </row>
    <row r="125" spans="1:17" ht="20.100000000000001" customHeight="1" x14ac:dyDescent="0.25">
      <c r="A125" s="66"/>
      <c r="B125" s="11" t="s">
        <v>195</v>
      </c>
      <c r="C125" s="12"/>
      <c r="D125" s="12"/>
      <c r="E125" s="12"/>
      <c r="F125" s="12"/>
      <c r="G125" s="12"/>
      <c r="H125" s="13"/>
      <c r="I125" s="12"/>
      <c r="J125" s="12"/>
      <c r="K125" s="12"/>
      <c r="L125" s="12"/>
      <c r="M125" s="12"/>
      <c r="N125" s="12"/>
      <c r="O125" s="14"/>
      <c r="P125" s="5"/>
      <c r="Q125" s="5"/>
    </row>
    <row r="126" spans="1:17" ht="20.100000000000001" customHeight="1" x14ac:dyDescent="0.25">
      <c r="A126" s="66"/>
      <c r="B126" s="95"/>
      <c r="C126" s="96"/>
      <c r="D126" s="96"/>
      <c r="E126" s="97"/>
      <c r="F126" s="98"/>
      <c r="G126" s="99"/>
      <c r="H126" s="100"/>
      <c r="I126" s="99"/>
      <c r="J126" s="61"/>
      <c r="K126" s="101"/>
      <c r="L126" s="99"/>
      <c r="M126" s="61"/>
      <c r="N126" s="99"/>
      <c r="O126" s="64"/>
      <c r="P126" s="6"/>
      <c r="Q126" s="5"/>
    </row>
    <row r="127" spans="1:17" ht="15" customHeight="1" x14ac:dyDescent="0.25">
      <c r="A127" s="66"/>
      <c r="B127" s="16"/>
      <c r="C127" s="20" t="s">
        <v>196</v>
      </c>
      <c r="D127" s="21"/>
      <c r="E127" s="22"/>
      <c r="F127" s="120" t="s">
        <v>4</v>
      </c>
      <c r="G127" s="65" t="str">
        <f>G$22</f>
        <v>Amount in thousand EUR</v>
      </c>
      <c r="H127" s="25"/>
      <c r="I127" s="24" t="str">
        <f>I$22</f>
        <v>Checks</v>
      </c>
      <c r="J127" s="6"/>
      <c r="K127" s="24" t="str">
        <f>K$22</f>
        <v>Remarks</v>
      </c>
      <c r="L127" s="24" t="str">
        <f>L$22</f>
        <v>Comments</v>
      </c>
      <c r="M127" s="6"/>
      <c r="N127" s="24" t="str">
        <f>N$22</f>
        <v>Supervisor Comments</v>
      </c>
      <c r="O127" s="19"/>
      <c r="P127" s="6"/>
      <c r="Q127" s="5"/>
    </row>
    <row r="128" spans="1:17" ht="15" customHeight="1" x14ac:dyDescent="0.25">
      <c r="A128" s="66"/>
      <c r="B128" s="71"/>
      <c r="C128" s="121" t="s">
        <v>197</v>
      </c>
      <c r="D128" s="136"/>
      <c r="E128" s="123"/>
      <c r="F128" s="34">
        <v>1087</v>
      </c>
      <c r="G128" s="77">
        <v>119555758</v>
      </c>
      <c r="H128" s="25" t="s">
        <v>198</v>
      </c>
      <c r="I128" s="36" t="str">
        <f>IF(ISTEXT(G128),"No text please",IF(G128&lt;0,"No negatives please",IF(ISBLANK(G128),"Please enter a value",IF(AND(G128=0,ISERROR(FIND("zero",K128))),"Please confirm zero",IF(AND(G128&lt;&gt;0,K128="Confirmed zero"),"Value not zero"," ")))))</f>
        <v xml:space="preserve"> </v>
      </c>
      <c r="J128" s="6"/>
      <c r="K128" s="75"/>
      <c r="L128" s="51"/>
      <c r="M128" s="6"/>
      <c r="N128" s="39"/>
      <c r="O128" s="19"/>
      <c r="P128" s="6"/>
      <c r="Q128" s="5"/>
    </row>
    <row r="129" spans="1:17" ht="30" customHeight="1" x14ac:dyDescent="0.25">
      <c r="A129" s="66"/>
      <c r="B129" s="113"/>
      <c r="C129" s="114"/>
      <c r="D129" s="114"/>
      <c r="E129" s="115"/>
      <c r="F129" s="116"/>
      <c r="G129" s="117"/>
      <c r="H129" s="118"/>
      <c r="I129" s="117"/>
      <c r="J129" s="6"/>
      <c r="K129" s="119"/>
      <c r="L129" s="117"/>
      <c r="M129" s="6"/>
      <c r="N129" s="117"/>
      <c r="O129" s="19"/>
      <c r="P129" s="6"/>
      <c r="Q129" s="5"/>
    </row>
    <row r="130" spans="1:17" ht="15" customHeight="1" x14ac:dyDescent="0.25">
      <c r="A130" s="66"/>
      <c r="B130" s="16"/>
      <c r="C130" s="20" t="s">
        <v>199</v>
      </c>
      <c r="D130" s="21"/>
      <c r="E130" s="22"/>
      <c r="F130" s="141" t="s">
        <v>4</v>
      </c>
      <c r="G130" s="65" t="str">
        <f>G$22</f>
        <v>Amount in thousand EUR</v>
      </c>
      <c r="H130" s="25"/>
      <c r="I130" s="24" t="str">
        <f>I$22</f>
        <v>Checks</v>
      </c>
      <c r="J130" s="6"/>
      <c r="K130" s="24" t="str">
        <f>K$22</f>
        <v>Remarks</v>
      </c>
      <c r="L130" s="24" t="str">
        <f>L$22</f>
        <v>Comments</v>
      </c>
      <c r="M130" s="6"/>
      <c r="N130" s="24" t="str">
        <f>N$22</f>
        <v>Supervisor Comments</v>
      </c>
      <c r="O130" s="19"/>
      <c r="P130" s="6"/>
      <c r="Q130" s="5"/>
    </row>
    <row r="131" spans="1:17" ht="15" customHeight="1" x14ac:dyDescent="0.25">
      <c r="A131" s="66"/>
      <c r="B131" s="71"/>
      <c r="C131" s="68" t="s">
        <v>200</v>
      </c>
      <c r="D131" s="69"/>
      <c r="E131" s="70"/>
      <c r="F131" s="34">
        <v>1088</v>
      </c>
      <c r="G131" s="77">
        <v>75318418</v>
      </c>
      <c r="H131" s="25" t="s">
        <v>201</v>
      </c>
      <c r="I131" s="36" t="str">
        <f>IF(ISTEXT(G131),"No text please",IF(G131&lt;0,"No negatives please",IF(ISBLANK(G131),"Please enter a value",IF(AND(G131=0,ISERROR(FIND("zero",K131))),"Please confirm zero",IF(AND(G131&lt;&gt;0,K131="Confirmed zero"),"Value not zero",IF(G131&lt;G132,"&lt; 13.a.(1)"," "))))))</f>
        <v xml:space="preserve"> </v>
      </c>
      <c r="J131" s="6"/>
      <c r="K131" s="75"/>
      <c r="L131" s="51"/>
      <c r="M131" s="6"/>
      <c r="N131" s="39"/>
      <c r="O131" s="19"/>
      <c r="P131" s="5"/>
      <c r="Q131" s="5"/>
    </row>
    <row r="132" spans="1:17" ht="15" customHeight="1" x14ac:dyDescent="0.25">
      <c r="A132" s="66"/>
      <c r="B132" s="71"/>
      <c r="C132" s="72" t="s">
        <v>202</v>
      </c>
      <c r="D132" s="102"/>
      <c r="E132" s="70"/>
      <c r="F132" s="34">
        <v>1089</v>
      </c>
      <c r="G132" s="77">
        <v>0</v>
      </c>
      <c r="H132" s="25" t="s">
        <v>203</v>
      </c>
      <c r="I132" s="36" t="str">
        <f>IF(ISTEXT(G132),"No text please",IF(G132&lt;0,"No negatives please",IF(ISBLANK(G132),"Please enter a value",IF(AND(G132=0,ISERROR(FIND("zero",K132))),"Please confirm zero",IF(AND(G132&lt;&gt;0,K132="Confirmed zero"),"Value not zero",IF(G131&lt;G132,"&gt; 13.a."," "))))))</f>
        <v xml:space="preserve"> </v>
      </c>
      <c r="J132" s="6"/>
      <c r="K132" s="75" t="s">
        <v>47</v>
      </c>
      <c r="L132" s="51"/>
      <c r="M132" s="6"/>
      <c r="N132" s="39"/>
      <c r="O132" s="19"/>
      <c r="P132" s="5"/>
      <c r="Q132" s="5"/>
    </row>
    <row r="133" spans="1:17" ht="15" customHeight="1" x14ac:dyDescent="0.25">
      <c r="A133" s="66"/>
      <c r="B133" s="71"/>
      <c r="C133" s="68" t="s">
        <v>204</v>
      </c>
      <c r="D133" s="69"/>
      <c r="E133" s="70"/>
      <c r="F133" s="76">
        <v>1090</v>
      </c>
      <c r="G133" s="77">
        <v>44464368</v>
      </c>
      <c r="H133" s="25" t="s">
        <v>205</v>
      </c>
      <c r="I133" s="36" t="str">
        <f>IF(ISTEXT(G133),"No text please",IF(G133&lt;0,"No negatives please",IF(ISBLANK(G133),"Please enter a value",IF(AND(G133=0,ISERROR(FIND("zero",K133))),"Please confirm zero",IF(AND(G133&lt;&gt;0,K133="Confirmed zero"),"Value not zero"," ")))))</f>
        <v xml:space="preserve"> </v>
      </c>
      <c r="J133" s="6"/>
      <c r="K133" s="75"/>
      <c r="L133" s="51"/>
      <c r="M133" s="6"/>
      <c r="N133" s="39"/>
      <c r="O133" s="19"/>
      <c r="P133" s="5"/>
      <c r="Q133" s="5"/>
    </row>
    <row r="134" spans="1:17" ht="15" customHeight="1" x14ac:dyDescent="0.25">
      <c r="A134" s="66"/>
      <c r="B134" s="71"/>
      <c r="C134" s="121" t="s">
        <v>206</v>
      </c>
      <c r="D134" s="122"/>
      <c r="E134" s="123"/>
      <c r="F134" s="34">
        <v>1091</v>
      </c>
      <c r="G134" s="87">
        <f>IF(COUNTIF(I131:I133,"&lt;&gt; ")=0,MAX(G131-G132,0)+G133,"")</f>
        <v>119782786</v>
      </c>
      <c r="H134" s="25" t="s">
        <v>207</v>
      </c>
      <c r="I134" s="6"/>
      <c r="J134" s="6"/>
      <c r="K134" s="6"/>
      <c r="L134" s="6"/>
      <c r="M134" s="6"/>
      <c r="N134" s="6"/>
      <c r="O134" s="19"/>
      <c r="P134" s="5"/>
      <c r="Q134" s="5"/>
    </row>
    <row r="135" spans="1:17" ht="20.100000000000001" customHeight="1" x14ac:dyDescent="0.25">
      <c r="A135" s="66"/>
      <c r="B135" s="53"/>
      <c r="C135" s="54"/>
      <c r="D135" s="54"/>
      <c r="E135" s="55"/>
      <c r="F135" s="56"/>
      <c r="G135" s="55"/>
      <c r="H135" s="57"/>
      <c r="I135" s="55"/>
      <c r="J135" s="55"/>
      <c r="K135" s="55"/>
      <c r="L135" s="55"/>
      <c r="M135" s="55"/>
      <c r="N135" s="55"/>
      <c r="O135" s="58"/>
      <c r="P135" s="6"/>
      <c r="Q135" s="5"/>
    </row>
    <row r="136" spans="1:17" ht="20.100000000000001" customHeight="1" x14ac:dyDescent="0.25">
      <c r="A136" s="66"/>
      <c r="B136" s="11" t="s">
        <v>208</v>
      </c>
      <c r="C136" s="12"/>
      <c r="D136" s="12"/>
      <c r="E136" s="12"/>
      <c r="F136" s="12"/>
      <c r="G136" s="12"/>
      <c r="H136" s="13"/>
      <c r="I136" s="12"/>
      <c r="J136" s="12"/>
      <c r="K136" s="12"/>
      <c r="L136" s="12"/>
      <c r="M136" s="12"/>
      <c r="N136" s="12"/>
      <c r="O136" s="14"/>
      <c r="P136" s="5"/>
      <c r="Q136" s="5"/>
    </row>
    <row r="137" spans="1:17" ht="20.100000000000001" customHeight="1" x14ac:dyDescent="0.25">
      <c r="A137" s="66"/>
      <c r="B137" s="95"/>
      <c r="C137" s="96"/>
      <c r="D137" s="96"/>
      <c r="E137" s="97"/>
      <c r="F137" s="98"/>
      <c r="G137" s="99"/>
      <c r="H137" s="100"/>
      <c r="I137" s="99"/>
      <c r="J137" s="61"/>
      <c r="K137" s="101"/>
      <c r="L137" s="99"/>
      <c r="M137" s="61"/>
      <c r="N137" s="99"/>
      <c r="O137" s="64"/>
      <c r="P137" s="6"/>
      <c r="Q137" s="5"/>
    </row>
    <row r="138" spans="1:17" ht="15" customHeight="1" x14ac:dyDescent="0.25">
      <c r="A138" s="66"/>
      <c r="B138" s="16"/>
      <c r="C138" s="20" t="s">
        <v>209</v>
      </c>
      <c r="D138" s="21"/>
      <c r="E138" s="22"/>
      <c r="F138" s="120" t="s">
        <v>4</v>
      </c>
      <c r="G138" s="65" t="str">
        <f>G$22</f>
        <v>Amount in thousand EUR</v>
      </c>
      <c r="H138" s="25"/>
      <c r="I138" s="24" t="str">
        <f>I$22</f>
        <v>Checks</v>
      </c>
      <c r="J138" s="6"/>
      <c r="K138" s="24" t="str">
        <f>K$22</f>
        <v>Remarks</v>
      </c>
      <c r="L138" s="24" t="str">
        <f>L$22</f>
        <v>Comments</v>
      </c>
      <c r="M138" s="6"/>
      <c r="N138" s="24" t="str">
        <f>N$22</f>
        <v>Supervisor Comments</v>
      </c>
      <c r="O138" s="19"/>
      <c r="P138" s="6"/>
      <c r="Q138" s="5"/>
    </row>
    <row r="139" spans="1:17" ht="15" customHeight="1" x14ac:dyDescent="0.25">
      <c r="A139" s="66"/>
      <c r="B139" s="71"/>
      <c r="C139" s="68" t="s">
        <v>210</v>
      </c>
      <c r="D139" s="69"/>
      <c r="E139" s="70"/>
      <c r="F139" s="34">
        <v>1092</v>
      </c>
      <c r="G139" s="77">
        <v>372258899</v>
      </c>
      <c r="H139" s="25" t="s">
        <v>211</v>
      </c>
      <c r="I139" s="36" t="str">
        <f>IF(ISTEXT(G139),"No text please",IF(G139&lt;0,"No negatives please",IF(ISBLANK(G139),"Please enter a value",IF(AND(G139=0,ISERROR(FIND("zero",K139))),"Please confirm zero",IF(AND(G139&lt;&gt;0,K139="Confirmed zero"),"Value not zero",IF(G139&lt;G140,"&lt; 14.b.",IF(AND(G70&lt;&gt;"",G139&lt;G70),"&lt; 4.e."," ")))))))</f>
        <v xml:space="preserve"> </v>
      </c>
      <c r="J139" s="6"/>
      <c r="K139" s="75"/>
      <c r="L139" s="51"/>
      <c r="M139" s="6"/>
      <c r="N139" s="39"/>
      <c r="O139" s="19"/>
      <c r="P139" s="5"/>
      <c r="Q139" s="5"/>
    </row>
    <row r="140" spans="1:17" ht="15" customHeight="1" x14ac:dyDescent="0.25">
      <c r="A140" s="66"/>
      <c r="B140" s="71"/>
      <c r="C140" s="68" t="s">
        <v>212</v>
      </c>
      <c r="D140" s="69"/>
      <c r="E140" s="70"/>
      <c r="F140" s="34">
        <v>1093</v>
      </c>
      <c r="G140" s="77">
        <v>193823480</v>
      </c>
      <c r="H140" s="25" t="s">
        <v>213</v>
      </c>
      <c r="I140" s="36" t="str">
        <f>IF(ISTEXT(G140),"No text please",IF(G140&lt;0,"No negatives please",IF(ISBLANK(G140),"Please enter a value",IF(AND(G140=0,ISERROR(FIND("zero",K140))),"Please confirm zero",IF(AND(G140&lt;&gt;0,K140="Confirmed zero"),"Value not zero",IF(G139&lt;G140,"&gt; 14.a."," "))))))</f>
        <v xml:space="preserve"> </v>
      </c>
      <c r="J140" s="6"/>
      <c r="K140" s="75"/>
      <c r="L140" s="51"/>
      <c r="M140" s="6"/>
      <c r="N140" s="39"/>
      <c r="O140" s="19"/>
      <c r="P140" s="5"/>
      <c r="Q140" s="5"/>
    </row>
    <row r="141" spans="1:17" ht="15" customHeight="1" x14ac:dyDescent="0.25">
      <c r="A141" s="66"/>
      <c r="B141" s="71"/>
      <c r="C141" s="68" t="s">
        <v>214</v>
      </c>
      <c r="D141" s="69"/>
      <c r="E141" s="70"/>
      <c r="F141" s="34">
        <v>1094</v>
      </c>
      <c r="G141" s="142">
        <f>IF(COUNTIF(I139:I140,"&lt;&gt; ")=0,(G139-G140)/G139,"")</f>
        <v>0.47933150686076681</v>
      </c>
      <c r="H141" s="25" t="s">
        <v>215</v>
      </c>
      <c r="I141" s="30"/>
      <c r="J141" s="6"/>
      <c r="K141" s="30"/>
      <c r="L141" s="30"/>
      <c r="M141" s="6"/>
      <c r="N141" s="30"/>
      <c r="O141" s="19"/>
      <c r="P141" s="5"/>
      <c r="Q141" s="5"/>
    </row>
    <row r="142" spans="1:17" ht="15" customHeight="1" x14ac:dyDescent="0.25">
      <c r="A142" s="66"/>
      <c r="B142" s="71"/>
      <c r="C142" s="68" t="s">
        <v>216</v>
      </c>
      <c r="D142" s="69"/>
      <c r="E142" s="70"/>
      <c r="F142" s="34">
        <v>1095</v>
      </c>
      <c r="G142" s="79">
        <v>15584985</v>
      </c>
      <c r="H142" s="25" t="s">
        <v>217</v>
      </c>
      <c r="I142" s="36" t="str">
        <f>IF(ISTEXT(G142),"No text please",IF(ISBLANK(G142),"Please enter a value",IF(AND(G142=0,ISERROR(FIND("zero",K142))),"Please confirm zero",IF(AND(G142&lt;&gt;0,K142="Confirmed zero"),"Value not zero"," "))))</f>
        <v xml:space="preserve"> </v>
      </c>
      <c r="J142" s="6"/>
      <c r="K142" s="75"/>
      <c r="L142" s="51"/>
      <c r="M142" s="6"/>
      <c r="N142" s="39"/>
      <c r="O142" s="19"/>
      <c r="P142" s="5"/>
      <c r="Q142" s="5"/>
    </row>
    <row r="143" spans="1:17" ht="15" customHeight="1" x14ac:dyDescent="0.25">
      <c r="A143" s="66"/>
      <c r="B143" s="71"/>
      <c r="C143" s="68" t="s">
        <v>218</v>
      </c>
      <c r="D143" s="69"/>
      <c r="E143" s="70"/>
      <c r="F143" s="34">
        <v>1096</v>
      </c>
      <c r="G143" s="77">
        <v>9370420</v>
      </c>
      <c r="H143" s="25" t="s">
        <v>219</v>
      </c>
      <c r="I143" s="36" t="str">
        <f>IF(ISTEXT(G143),"No text please",IF(ISBLANK(G143),"Please enter a value",IF(AND(G143=0,ISERROR(FIND("zero",K143))),"Please confirm zero",IF(AND(G143&lt;&gt;0,K143="Confirmed zero"),"Value not zero"," "))))</f>
        <v xml:space="preserve"> </v>
      </c>
      <c r="J143" s="6"/>
      <c r="K143" s="75"/>
      <c r="L143" s="51"/>
      <c r="M143" s="6"/>
      <c r="N143" s="39"/>
      <c r="O143" s="19"/>
      <c r="P143" s="5"/>
      <c r="Q143" s="5"/>
    </row>
    <row r="144" spans="1:17" ht="15" customHeight="1" x14ac:dyDescent="0.25">
      <c r="A144" s="66"/>
      <c r="B144" s="71"/>
      <c r="C144" s="68" t="s">
        <v>220</v>
      </c>
      <c r="D144" s="69"/>
      <c r="E144" s="70"/>
      <c r="F144" s="34">
        <v>1097</v>
      </c>
      <c r="G144" s="77">
        <v>2680308</v>
      </c>
      <c r="H144" s="25" t="s">
        <v>221</v>
      </c>
      <c r="I144" s="36" t="str">
        <f>IF(ISTEXT(G144),"No text please",IF(ISBLANK(G144),"Please enter a value",IF(AND(G144=0,ISERROR(FIND("zero",K144))),"Please confirm zero",IF(AND(G144&lt;&gt;0,K144="Confirmed zero"),"Value not zero"," "))))</f>
        <v xml:space="preserve"> </v>
      </c>
      <c r="J144" s="6"/>
      <c r="K144" s="75"/>
      <c r="L144" s="51"/>
      <c r="M144" s="6"/>
      <c r="N144" s="39"/>
      <c r="O144" s="19"/>
      <c r="P144" s="5"/>
      <c r="Q144" s="5"/>
    </row>
    <row r="145" spans="1:17" ht="15" customHeight="1" x14ac:dyDescent="0.25">
      <c r="A145" s="66"/>
      <c r="B145" s="71"/>
      <c r="C145" s="68" t="s">
        <v>222</v>
      </c>
      <c r="D145" s="69"/>
      <c r="E145" s="70"/>
      <c r="F145" s="34">
        <v>1098</v>
      </c>
      <c r="G145" s="77">
        <v>25387472</v>
      </c>
      <c r="H145" s="25" t="s">
        <v>223</v>
      </c>
      <c r="I145" s="36" t="str">
        <f>IF(ISTEXT(G145),"No text please",IF(G145&lt;0,"No negatives please",IF(ISBLANK(G145),"Please enter a value",IF(AND(G145=0,ISERROR(FIND("zero",K145))),"Please confirm zero",IF(AND(G145&lt;&gt;0,K145="Confirmed zero"),"Value not zero"," ")))))</f>
        <v xml:space="preserve"> </v>
      </c>
      <c r="J145" s="6"/>
      <c r="K145" s="75"/>
      <c r="L145" s="51"/>
      <c r="M145" s="6"/>
      <c r="N145" s="39"/>
      <c r="O145" s="19"/>
      <c r="P145" s="5"/>
      <c r="Q145" s="5"/>
    </row>
    <row r="146" spans="1:17" ht="15" customHeight="1" x14ac:dyDescent="0.25">
      <c r="A146" s="66"/>
      <c r="B146" s="71"/>
      <c r="C146" s="68" t="s">
        <v>224</v>
      </c>
      <c r="D146" s="69"/>
      <c r="E146" s="70"/>
      <c r="F146" s="34">
        <v>1099</v>
      </c>
      <c r="G146" s="77">
        <v>59913863</v>
      </c>
      <c r="H146" s="25" t="s">
        <v>225</v>
      </c>
      <c r="I146" s="36" t="str">
        <f>IF(ISTEXT(G146),"No text please",IF(G146&lt;0,"No negatives please",IF(ISBLANK(G146),"Please enter a value",IF(AND(G146=0,ISERROR(FIND("zero",K146))),"Please confirm zero",IF(AND(G146&lt;&gt;0,K146="Confirmed zero"),"Value not zero"," ")))))</f>
        <v xml:space="preserve"> </v>
      </c>
      <c r="J146" s="6"/>
      <c r="K146" s="75"/>
      <c r="L146" s="51"/>
      <c r="M146" s="6"/>
      <c r="N146" s="39"/>
      <c r="O146" s="19"/>
      <c r="P146" s="5"/>
      <c r="Q146" s="5"/>
    </row>
    <row r="147" spans="1:17" ht="15" customHeight="1" x14ac:dyDescent="0.25">
      <c r="A147" s="66"/>
      <c r="B147" s="71"/>
      <c r="C147" s="68" t="s">
        <v>226</v>
      </c>
      <c r="D147" s="69"/>
      <c r="E147" s="70"/>
      <c r="F147" s="34">
        <v>1100</v>
      </c>
      <c r="G147" s="77">
        <v>13510185</v>
      </c>
      <c r="H147" s="25" t="s">
        <v>227</v>
      </c>
      <c r="I147" s="36" t="str">
        <f>IF(ISTEXT(G147),"No text please",IF(G147&lt;0,"No negatives please",IF(ISBLANK(G147),"Please enter a value",IF(AND(G147=0,ISERROR(FIND("zero",K147))),"Please confirm zero",IF(AND(G147&lt;&gt;0,K147="Confirmed zero"),"Value not zero"," ")))))</f>
        <v xml:space="preserve"> </v>
      </c>
      <c r="J147" s="6"/>
      <c r="K147" s="75"/>
      <c r="L147" s="51"/>
      <c r="M147" s="6"/>
      <c r="N147" s="39"/>
      <c r="O147" s="19"/>
      <c r="P147" s="5"/>
      <c r="Q147" s="5"/>
    </row>
    <row r="148" spans="1:17" ht="15" customHeight="1" x14ac:dyDescent="0.25">
      <c r="A148" s="66"/>
      <c r="B148" s="71"/>
      <c r="C148" s="68" t="s">
        <v>228</v>
      </c>
      <c r="D148" s="69"/>
      <c r="E148" s="70"/>
      <c r="F148" s="34">
        <v>1101</v>
      </c>
      <c r="G148" s="77">
        <v>14318952</v>
      </c>
      <c r="H148" s="25" t="s">
        <v>229</v>
      </c>
      <c r="I148" s="36" t="str">
        <f>IF(ISTEXT(G148),"No text please",IF(G148&lt;0,"No negatives please",IF(ISBLANK(G148),"Please enter a value",IF(AND(G148=0,ISERROR(FIND("zero",K148))),"Please confirm zero",IF(AND(G148&lt;&gt;0,K148="Confirmed zero"),"Value not zero"," ")))))</f>
        <v xml:space="preserve"> </v>
      </c>
      <c r="J148" s="6"/>
      <c r="K148" s="75"/>
      <c r="L148" s="51"/>
      <c r="M148" s="6"/>
      <c r="N148" s="39"/>
      <c r="O148" s="19"/>
      <c r="P148" s="5"/>
      <c r="Q148" s="5"/>
    </row>
    <row r="149" spans="1:17" ht="15" customHeight="1" x14ac:dyDescent="0.25">
      <c r="A149" s="66"/>
      <c r="B149" s="71"/>
      <c r="C149" s="143"/>
      <c r="D149" s="143"/>
      <c r="E149" s="143"/>
      <c r="F149" s="126"/>
      <c r="G149" s="65"/>
      <c r="H149" s="100"/>
      <c r="I149" s="25"/>
      <c r="J149" s="6"/>
      <c r="K149" s="101"/>
      <c r="L149" s="25"/>
      <c r="M149" s="6"/>
      <c r="N149" s="25"/>
      <c r="O149" s="19"/>
      <c r="P149" s="5"/>
      <c r="Q149" s="5"/>
    </row>
    <row r="150" spans="1:17" ht="15" customHeight="1" x14ac:dyDescent="0.25">
      <c r="A150" s="66"/>
      <c r="B150" s="71"/>
      <c r="C150" s="143"/>
      <c r="D150" s="143"/>
      <c r="E150" s="143"/>
      <c r="F150" s="126"/>
      <c r="G150" s="65" t="s">
        <v>230</v>
      </c>
      <c r="H150" s="25"/>
      <c r="I150" s="24" t="str">
        <f>I$22</f>
        <v>Checks</v>
      </c>
      <c r="J150" s="6"/>
      <c r="K150" s="24" t="str">
        <f>K$22</f>
        <v>Remarks</v>
      </c>
      <c r="L150" s="24" t="str">
        <f>L$22</f>
        <v>Comments</v>
      </c>
      <c r="M150" s="6"/>
      <c r="N150" s="24" t="str">
        <f>N$22</f>
        <v>Supervisor Comments</v>
      </c>
      <c r="O150" s="19"/>
      <c r="P150" s="5"/>
      <c r="Q150" s="5"/>
    </row>
    <row r="151" spans="1:17" ht="15" customHeight="1" x14ac:dyDescent="0.25">
      <c r="A151" s="66"/>
      <c r="B151" s="71"/>
      <c r="C151" s="68" t="s">
        <v>231</v>
      </c>
      <c r="D151" s="69"/>
      <c r="E151" s="144"/>
      <c r="F151" s="34">
        <v>1102</v>
      </c>
      <c r="G151" s="145">
        <v>29</v>
      </c>
      <c r="H151" s="146" t="s">
        <v>232</v>
      </c>
      <c r="I151" s="36" t="str">
        <f>IF(ISTEXT(G151),"No text please",IF(G151&lt;0,"No negatives please",IF(ISBLANK(G151),"Please enter a value",IF(G151=0,"Cannot be zero",IF(AND(G151&lt;&gt;0,K151="Confirmed zero"),"Value not zero",IF(INT(G151)=G151," ","Integers only"))))))</f>
        <v xml:space="preserve"> </v>
      </c>
      <c r="J151" s="6"/>
      <c r="K151" s="75"/>
      <c r="L151" s="51"/>
      <c r="M151" s="6"/>
      <c r="N151" s="39"/>
      <c r="O151" s="19"/>
      <c r="P151" s="5"/>
      <c r="Q151" s="5"/>
    </row>
    <row r="152" spans="1:17" ht="30" customHeight="1" x14ac:dyDescent="0.25">
      <c r="A152" s="66"/>
      <c r="B152" s="113"/>
      <c r="C152" s="114"/>
      <c r="D152" s="114"/>
      <c r="E152" s="115"/>
      <c r="F152" s="116"/>
      <c r="G152" s="117"/>
      <c r="H152" s="118"/>
      <c r="I152" s="117"/>
      <c r="J152" s="6"/>
      <c r="K152" s="119"/>
      <c r="L152" s="117"/>
      <c r="M152" s="6"/>
      <c r="N152" s="117"/>
      <c r="O152" s="19"/>
      <c r="P152" s="6"/>
      <c r="Q152" s="5"/>
    </row>
    <row r="153" spans="1:17" ht="15" customHeight="1" x14ac:dyDescent="0.25">
      <c r="A153" s="66"/>
      <c r="B153" s="16"/>
      <c r="C153" s="20" t="s">
        <v>233</v>
      </c>
      <c r="D153" s="21"/>
      <c r="E153" s="139"/>
      <c r="F153" s="120" t="s">
        <v>4</v>
      </c>
      <c r="G153" s="65" t="str">
        <f>G$22</f>
        <v>Amount in thousand EUR</v>
      </c>
      <c r="H153" s="25"/>
      <c r="I153" s="24" t="str">
        <f>I$22</f>
        <v>Checks</v>
      </c>
      <c r="J153" s="6"/>
      <c r="K153" s="24" t="str">
        <f>K$22</f>
        <v>Remarks</v>
      </c>
      <c r="L153" s="24" t="str">
        <f>L$22</f>
        <v>Comments</v>
      </c>
      <c r="M153" s="6"/>
      <c r="N153" s="24" t="str">
        <f>N$22</f>
        <v>Supervisor Comments</v>
      </c>
      <c r="O153" s="19"/>
      <c r="P153" s="6"/>
      <c r="Q153" s="5"/>
    </row>
    <row r="154" spans="1:17" ht="15" customHeight="1" x14ac:dyDescent="0.25">
      <c r="A154" s="66"/>
      <c r="B154" s="16"/>
      <c r="C154" s="147" t="s">
        <v>234</v>
      </c>
      <c r="D154" s="69"/>
      <c r="E154" s="70"/>
      <c r="F154" s="34">
        <v>1107</v>
      </c>
      <c r="G154" s="77">
        <v>0</v>
      </c>
      <c r="H154" s="148" t="s">
        <v>235</v>
      </c>
      <c r="I154" s="36" t="str">
        <f>IF(ISTEXT(G154),"No text please",IF(G154&lt;0,"No negatives please",IF(ISBLANK(G154),"Please enter a value",IF(AND(G154=0,ISERROR(FIND("zero",K154))),"Please confirm zero",IF(AND(G154&lt;&gt;0,K154="Confirmed zero"),"Value not zero"," ")))))</f>
        <v xml:space="preserve"> </v>
      </c>
      <c r="J154" s="6"/>
      <c r="K154" s="75" t="s">
        <v>47</v>
      </c>
      <c r="L154" s="51"/>
      <c r="M154" s="6"/>
      <c r="N154" s="39"/>
      <c r="O154" s="19"/>
      <c r="P154" s="5"/>
      <c r="Q154" s="5"/>
    </row>
    <row r="155" spans="1:17" ht="15" customHeight="1" x14ac:dyDescent="0.25">
      <c r="A155" s="66"/>
      <c r="B155" s="16"/>
      <c r="C155" s="147" t="s">
        <v>236</v>
      </c>
      <c r="D155" s="69"/>
      <c r="E155" s="70"/>
      <c r="F155" s="29"/>
      <c r="G155" s="30"/>
      <c r="H155" s="148"/>
      <c r="I155" s="30"/>
      <c r="J155" s="6"/>
      <c r="K155" s="30"/>
      <c r="L155" s="30"/>
      <c r="M155" s="84"/>
      <c r="N155" s="30"/>
      <c r="O155" s="19"/>
      <c r="P155" s="6"/>
      <c r="Q155" s="5"/>
    </row>
    <row r="156" spans="1:17" ht="15" customHeight="1" x14ac:dyDescent="0.25">
      <c r="A156" s="66"/>
      <c r="B156" s="16"/>
      <c r="C156" s="149" t="s">
        <v>237</v>
      </c>
      <c r="D156" s="69"/>
      <c r="E156" s="70"/>
      <c r="F156" s="34">
        <v>1108</v>
      </c>
      <c r="G156" s="79">
        <v>1630932</v>
      </c>
      <c r="H156" s="148" t="s">
        <v>238</v>
      </c>
      <c r="I156" s="36" t="str">
        <f>IF(ISTEXT(G156),"No text please",IF(G156&lt;0,"No negatives please",IF(ISBLANK(G156),"Please enter a value",IF(AND(G156=0,ISERROR(FIND("zero",K156))),"Please confirm zero",IF(AND(G156&lt;&gt;0,K156="Confirmed zero"),"Value not zero"," ")))))</f>
        <v xml:space="preserve"> </v>
      </c>
      <c r="J156" s="6"/>
      <c r="K156" s="75"/>
      <c r="L156" s="51"/>
      <c r="M156" s="6"/>
      <c r="N156" s="39"/>
      <c r="O156" s="19"/>
      <c r="P156" s="5"/>
      <c r="Q156" s="5"/>
    </row>
    <row r="157" spans="1:17" ht="15" customHeight="1" x14ac:dyDescent="0.25">
      <c r="A157" s="66"/>
      <c r="B157" s="71"/>
      <c r="C157" s="149" t="s">
        <v>239</v>
      </c>
      <c r="D157" s="69"/>
      <c r="E157" s="70"/>
      <c r="F157" s="34">
        <v>1109</v>
      </c>
      <c r="G157" s="79">
        <v>10916661</v>
      </c>
      <c r="H157" s="148" t="s">
        <v>240</v>
      </c>
      <c r="I157" s="36" t="str">
        <f>IF(ISTEXT(G157),"No text please",IF(G157&lt;0,"No negatives please",IF(ISBLANK(G157),"Please enter a value",IF(AND(G157=0,ISERROR(FIND("zero",K157))),"Please confirm zero",IF(AND(G157&lt;&gt;0,K157="Confirmed zero"),"Value not zero"," ")))))</f>
        <v xml:space="preserve"> </v>
      </c>
      <c r="J157" s="6"/>
      <c r="K157" s="75"/>
      <c r="L157" s="51"/>
      <c r="M157" s="6"/>
      <c r="N157" s="39"/>
      <c r="O157" s="19"/>
      <c r="P157" s="5"/>
      <c r="Q157" s="5"/>
    </row>
    <row r="158" spans="1:17" ht="15" customHeight="1" x14ac:dyDescent="0.25">
      <c r="A158" s="66"/>
      <c r="B158" s="71"/>
      <c r="C158" s="149" t="s">
        <v>241</v>
      </c>
      <c r="D158" s="69"/>
      <c r="E158" s="70"/>
      <c r="F158" s="34">
        <v>1110</v>
      </c>
      <c r="G158" s="79">
        <v>6357411</v>
      </c>
      <c r="H158" s="148" t="s">
        <v>242</v>
      </c>
      <c r="I158" s="36" t="str">
        <f>IF(ISTEXT(G158),"No text please",IF(G158&lt;0,"No negatives please",IF(ISBLANK(G158),"Please enter a value",IF(AND(G158=0,ISERROR(FIND("zero",K158))),"Please confirm zero",IF(AND(G158&lt;&gt;0,K158="Confirmed zero"),"Value not zero"," ")))))</f>
        <v xml:space="preserve"> </v>
      </c>
      <c r="J158" s="6"/>
      <c r="K158" s="75"/>
      <c r="L158" s="51"/>
      <c r="M158" s="6"/>
      <c r="N158" s="39"/>
      <c r="O158" s="19"/>
      <c r="P158" s="5"/>
      <c r="Q158" s="5"/>
    </row>
    <row r="159" spans="1:17" ht="20.100000000000001" customHeight="1" x14ac:dyDescent="0.25">
      <c r="A159" s="66"/>
      <c r="B159" s="88"/>
      <c r="C159" s="90"/>
      <c r="D159" s="90"/>
      <c r="E159" s="90"/>
      <c r="F159" s="91"/>
      <c r="G159" s="90"/>
      <c r="H159" s="150"/>
      <c r="I159" s="90"/>
      <c r="J159" s="55"/>
      <c r="K159" s="55"/>
      <c r="L159" s="90"/>
      <c r="M159" s="55"/>
      <c r="N159" s="90"/>
      <c r="O159" s="58"/>
      <c r="P159" s="5"/>
      <c r="Q159" s="5"/>
    </row>
    <row r="160" spans="1:17" ht="20.100000000000001" customHeight="1" x14ac:dyDescent="0.25">
      <c r="A160" s="66"/>
      <c r="B160" s="11" t="s">
        <v>243</v>
      </c>
      <c r="C160" s="12"/>
      <c r="D160" s="12"/>
      <c r="E160" s="12"/>
      <c r="F160" s="12"/>
      <c r="G160" s="12"/>
      <c r="H160" s="13"/>
      <c r="I160" s="12"/>
      <c r="J160" s="12"/>
      <c r="K160" s="12"/>
      <c r="L160" s="12"/>
      <c r="M160" s="12"/>
      <c r="N160" s="12"/>
      <c r="O160" s="14"/>
      <c r="P160" s="5"/>
      <c r="Q160" s="5"/>
    </row>
    <row r="161" spans="1:17" ht="20.100000000000001" customHeight="1" x14ac:dyDescent="0.25">
      <c r="A161" s="66"/>
      <c r="B161" s="95"/>
      <c r="C161" s="96"/>
      <c r="D161" s="96"/>
      <c r="E161" s="97"/>
      <c r="F161" s="98"/>
      <c r="G161" s="99"/>
      <c r="H161" s="100"/>
      <c r="I161" s="99"/>
      <c r="J161" s="61"/>
      <c r="K161" s="101"/>
      <c r="L161" s="99"/>
      <c r="M161" s="61"/>
      <c r="N161" s="99"/>
      <c r="O161" s="64"/>
      <c r="P161" s="6"/>
      <c r="Q161" s="5"/>
    </row>
    <row r="162" spans="1:17" ht="15" customHeight="1" x14ac:dyDescent="0.25">
      <c r="A162" s="66"/>
      <c r="B162" s="16"/>
      <c r="C162" s="20" t="s">
        <v>244</v>
      </c>
      <c r="D162" s="21"/>
      <c r="E162" s="22"/>
      <c r="F162" s="120" t="s">
        <v>4</v>
      </c>
      <c r="G162" s="65" t="str">
        <f>G$22</f>
        <v>Amount in thousand EUR</v>
      </c>
      <c r="H162" s="25"/>
      <c r="I162" s="24" t="str">
        <f>I$22</f>
        <v>Checks</v>
      </c>
      <c r="J162" s="6"/>
      <c r="K162" s="24" t="str">
        <f>K$22</f>
        <v>Remarks</v>
      </c>
      <c r="L162" s="24" t="s">
        <v>30</v>
      </c>
      <c r="M162" s="6"/>
      <c r="N162" s="24" t="str">
        <f>N$22</f>
        <v>Supervisor Comments</v>
      </c>
      <c r="O162" s="19"/>
      <c r="P162" s="6"/>
      <c r="Q162" s="5"/>
    </row>
    <row r="163" spans="1:17" ht="15" customHeight="1" x14ac:dyDescent="0.25">
      <c r="A163" s="66"/>
      <c r="B163" s="71"/>
      <c r="C163" s="68" t="s">
        <v>245</v>
      </c>
      <c r="D163" s="69"/>
      <c r="E163" s="70"/>
      <c r="F163" s="34">
        <v>1202</v>
      </c>
      <c r="G163" s="79">
        <v>2706221</v>
      </c>
      <c r="H163" s="148" t="s">
        <v>246</v>
      </c>
      <c r="I163" s="36" t="str">
        <f>IF(ISTEXT(G163),"No text please",IF(G163&lt;0,"No negatives please",IF(ISBLANK(G163),"Please enter a value",IF(AND(G163=0,ISERROR(FIND("zero",K163))),"Please confirm zero",IF(AND(G163&lt;&gt;0,K163="Confirmed zero"),"Value not zero",IF(G163&gt;G171,"&gt; 16.e.(1)"," "))))))</f>
        <v xml:space="preserve"> </v>
      </c>
      <c r="J163" s="6"/>
      <c r="K163" s="75"/>
      <c r="L163" s="51"/>
      <c r="M163" s="6"/>
      <c r="N163" s="39"/>
      <c r="O163" s="19"/>
      <c r="P163" s="5"/>
      <c r="Q163" s="5"/>
    </row>
    <row r="164" spans="1:17" ht="15" customHeight="1" x14ac:dyDescent="0.25">
      <c r="A164" s="66"/>
      <c r="B164" s="71"/>
      <c r="C164" s="68" t="s">
        <v>247</v>
      </c>
      <c r="D164" s="69"/>
      <c r="E164" s="70"/>
      <c r="F164" s="34">
        <v>1203</v>
      </c>
      <c r="G164" s="79">
        <v>2706221</v>
      </c>
      <c r="H164" s="148" t="s">
        <v>248</v>
      </c>
      <c r="I164" s="36" t="str">
        <f>IF(ISTEXT(G164),"No text please",IF(G164&lt;0,"No negatives please",IF(ISBLANK(G164),"Please enter a value",IF(AND(G164=0,ISERROR(FIND("zero",K164))),"Please confirm zero",IF(AND(G164&lt;&gt;0,K164="Confirmed zero"),"Value not zero",IF(G164&gt;G171,"&gt; 16.e.(1)"," "))))))</f>
        <v xml:space="preserve"> </v>
      </c>
      <c r="J164" s="6"/>
      <c r="K164" s="75"/>
      <c r="L164" s="51"/>
      <c r="M164" s="6"/>
      <c r="N164" s="39"/>
      <c r="O164" s="19"/>
      <c r="P164" s="5"/>
      <c r="Q164" s="5"/>
    </row>
    <row r="165" spans="1:17" ht="15" customHeight="1" x14ac:dyDescent="0.25">
      <c r="A165" s="66"/>
      <c r="B165" s="71"/>
      <c r="C165" s="147" t="s">
        <v>249</v>
      </c>
      <c r="D165" s="151"/>
      <c r="E165" s="70"/>
      <c r="F165" s="34">
        <v>1260</v>
      </c>
      <c r="G165" s="79">
        <v>0</v>
      </c>
      <c r="H165" s="148" t="s">
        <v>250</v>
      </c>
      <c r="I165" s="36" t="str">
        <f>IF(ISTEXT(G165),"No text please",IF(G165&lt;0,"No negatives please",IF(ISBLANK(G165),"Please enter a value",IF(AND(G165=0,ISERROR(FIND("zero",K165))),"Please confirm zero",IF(AND(G165&lt;&gt;0,K165="Confirmed zero"),"Value not zero",IF(G165&gt;G171,"&gt; 16.e.(1)"," "))))))</f>
        <v xml:space="preserve"> </v>
      </c>
      <c r="J165" s="6"/>
      <c r="K165" s="75" t="s">
        <v>47</v>
      </c>
      <c r="L165" s="51"/>
      <c r="M165" s="6"/>
      <c r="N165" s="39"/>
      <c r="O165" s="19"/>
      <c r="P165" s="5"/>
      <c r="Q165" s="5"/>
    </row>
    <row r="166" spans="1:17" ht="15" customHeight="1" x14ac:dyDescent="0.25">
      <c r="A166" s="66"/>
      <c r="B166" s="71"/>
      <c r="C166" s="147" t="s">
        <v>251</v>
      </c>
      <c r="D166" s="151"/>
      <c r="E166" s="70"/>
      <c r="F166" s="34">
        <v>1261</v>
      </c>
      <c r="G166" s="79">
        <v>0</v>
      </c>
      <c r="H166" s="148" t="s">
        <v>252</v>
      </c>
      <c r="I166" s="36" t="str">
        <f>IF(ISTEXT(G166),"No text please",IF(G166&lt;0,"No negatives please",IF(ISBLANK(G166),"Please enter a value",IF(AND(G166=0,ISERROR(FIND("zero",K166))),"Please confirm zero",IF(AND(G166&lt;&gt;0,K166="Confirmed zero"),"Value not zero",IF(G166&gt;G165,"&gt; 16.c., Please verify"," "))))))</f>
        <v xml:space="preserve"> </v>
      </c>
      <c r="J166" s="6"/>
      <c r="K166" s="75" t="s">
        <v>47</v>
      </c>
      <c r="L166" s="51"/>
      <c r="M166" s="6"/>
      <c r="N166" s="39"/>
      <c r="O166" s="19"/>
      <c r="P166" s="5"/>
      <c r="Q166" s="5"/>
    </row>
    <row r="167" spans="1:17" ht="15" customHeight="1" x14ac:dyDescent="0.25">
      <c r="A167" s="66"/>
      <c r="B167" s="71"/>
      <c r="C167" s="147" t="s">
        <v>253</v>
      </c>
      <c r="D167" s="151"/>
      <c r="E167" s="70"/>
      <c r="F167" s="34">
        <v>1262</v>
      </c>
      <c r="G167" s="79">
        <v>0</v>
      </c>
      <c r="H167" s="148" t="s">
        <v>254</v>
      </c>
      <c r="I167" s="36" t="str">
        <f>IF(ISTEXT(G167),"No text please",IF(G167&lt;0,"No negatives please",IF(ISBLANK(G167),"Please enter a value",IF(AND(G167=0,ISERROR(FIND("zero",K167))),"Please confirm zero",IF(AND(G167&lt;&gt;0,K167="Confirmed zero"),"Value not zero",IF(G167&gt;G165,"&gt; 16.c., Please verify"," "))))))</f>
        <v xml:space="preserve"> </v>
      </c>
      <c r="J167" s="6"/>
      <c r="K167" s="75" t="s">
        <v>47</v>
      </c>
      <c r="L167" s="51"/>
      <c r="M167" s="6"/>
      <c r="N167" s="39"/>
      <c r="O167" s="19"/>
      <c r="P167" s="5"/>
      <c r="Q167" s="5"/>
    </row>
    <row r="168" spans="1:17" ht="15" customHeight="1" x14ac:dyDescent="0.25">
      <c r="A168" s="66"/>
      <c r="B168" s="71"/>
      <c r="C168" s="147" t="s">
        <v>255</v>
      </c>
      <c r="D168" s="151"/>
      <c r="E168" s="70"/>
      <c r="F168" s="34">
        <v>1263</v>
      </c>
      <c r="G168" s="79">
        <v>0</v>
      </c>
      <c r="H168" s="148" t="s">
        <v>256</v>
      </c>
      <c r="I168" s="36" t="str">
        <f>IF(ISTEXT(G168),"No text please",IF(G168&lt;0,"No negatives please",IF(ISBLANK(G168),"Please enter a value",IF(AND(G168=0,ISERROR(FIND("zero",K168))),"Please confirm zero",IF(AND(G168&lt;&gt;0,K168="Confirmed zero"),"Value not zero",IF(G168&gt;G165,"&gt; 16.c., Please verify"," "))))))</f>
        <v xml:space="preserve"> </v>
      </c>
      <c r="J168" s="6"/>
      <c r="K168" s="75" t="s">
        <v>47</v>
      </c>
      <c r="L168" s="51"/>
      <c r="M168" s="6"/>
      <c r="N168" s="39"/>
      <c r="O168" s="19"/>
      <c r="P168" s="5"/>
      <c r="Q168" s="5"/>
    </row>
    <row r="169" spans="1:17" ht="15" customHeight="1" x14ac:dyDescent="0.25">
      <c r="A169" s="66"/>
      <c r="B169" s="71"/>
      <c r="C169" s="147" t="s">
        <v>257</v>
      </c>
      <c r="D169" s="151"/>
      <c r="E169" s="70"/>
      <c r="F169" s="34">
        <v>1117</v>
      </c>
      <c r="G169" s="79">
        <v>482735839</v>
      </c>
      <c r="H169" s="148" t="s">
        <v>258</v>
      </c>
      <c r="I169" s="36" t="str">
        <f>IF(ISTEXT(G169),"No text please",IF(G169&lt;0,"No negatives please",IF(ISBLANK(G169),"Please enter a value",IF(AND(G169=0,ISERROR(FIND("zero",K169))),"Please confirm zero",IF(AND(G169&lt;&gt;0,K169="Confirmed zero"),"Value not zero",IF(AND($G169&lt;$G38,ISNUMBER($G38)),"&lt; 2.f",IF(($G169-(G38-G175))&lt;SUM($G171:$G174),"(16.e.(5)-16.d.)-2.f&lt;SUM[16.e.(1)-(4)]"," ")))))))</f>
        <v xml:space="preserve"> </v>
      </c>
      <c r="J169" s="6"/>
      <c r="K169" s="75"/>
      <c r="L169" s="51"/>
      <c r="M169" s="6"/>
      <c r="N169" s="39"/>
      <c r="O169" s="19"/>
      <c r="P169" s="5"/>
      <c r="Q169" s="5"/>
    </row>
    <row r="170" spans="1:17" ht="15" customHeight="1" x14ac:dyDescent="0.25">
      <c r="A170" s="66"/>
      <c r="B170" s="71"/>
      <c r="C170" s="147" t="s">
        <v>259</v>
      </c>
      <c r="D170" s="151"/>
      <c r="E170" s="70"/>
      <c r="F170" s="29"/>
      <c r="G170" s="30"/>
      <c r="H170" s="148"/>
      <c r="I170" s="30"/>
      <c r="J170" s="6"/>
      <c r="K170" s="30"/>
      <c r="L170" s="30"/>
      <c r="M170" s="84"/>
      <c r="N170" s="30"/>
      <c r="O170" s="19"/>
      <c r="P170" s="5"/>
      <c r="Q170" s="5"/>
    </row>
    <row r="171" spans="1:17" ht="15" customHeight="1" x14ac:dyDescent="0.25">
      <c r="A171" s="66"/>
      <c r="B171" s="71"/>
      <c r="C171" s="149" t="s">
        <v>260</v>
      </c>
      <c r="D171" s="151"/>
      <c r="E171" s="70"/>
      <c r="F171" s="34">
        <v>1204</v>
      </c>
      <c r="G171" s="79">
        <v>2834518</v>
      </c>
      <c r="H171" s="148" t="s">
        <v>261</v>
      </c>
      <c r="I171" s="36" t="str">
        <f>IF(ISTEXT(G171),"No text please",IF(G171&lt;0,"No negatives please",IF(ISBLANK(G171),"Please enter a value",IF(AND(G171=0,ISERROR(FIND("zero",K171))),"Please confirm zero",IF(AND(G171&lt;&gt;0,K171="Confirmed zero"),"Value not zero"," ")))))</f>
        <v xml:space="preserve"> </v>
      </c>
      <c r="J171" s="6"/>
      <c r="K171" s="75"/>
      <c r="L171" s="51"/>
      <c r="M171" s="6"/>
      <c r="N171" s="39"/>
      <c r="O171" s="19"/>
      <c r="P171" s="5"/>
      <c r="Q171" s="5"/>
    </row>
    <row r="172" spans="1:17" ht="15" customHeight="1" x14ac:dyDescent="0.25">
      <c r="A172" s="66"/>
      <c r="B172" s="71"/>
      <c r="C172" s="149" t="s">
        <v>262</v>
      </c>
      <c r="D172" s="151"/>
      <c r="E172" s="70"/>
      <c r="F172" s="34">
        <v>1205</v>
      </c>
      <c r="G172" s="152">
        <v>0</v>
      </c>
      <c r="H172" s="148" t="s">
        <v>263</v>
      </c>
      <c r="I172" s="36" t="str">
        <f>IF(ISTEXT(G172),"No text please",IF(G172&lt;0,"No negatives please",IF(ISBLANK(G172),"Please enter a value",IF(AND(G172=0,ISERROR(FIND("zero",K172))),"Please confirm zero",IF(AND(G172&lt;&gt;0,K172="Confirmed zero"),"Value not zero"," ")))))</f>
        <v xml:space="preserve"> </v>
      </c>
      <c r="J172" s="6"/>
      <c r="K172" s="75" t="s">
        <v>47</v>
      </c>
      <c r="L172" s="153"/>
      <c r="M172" s="6"/>
      <c r="N172" s="39"/>
      <c r="O172" s="19"/>
      <c r="P172" s="5"/>
      <c r="Q172" s="5"/>
    </row>
    <row r="173" spans="1:17" ht="15" customHeight="1" x14ac:dyDescent="0.25">
      <c r="A173" s="66"/>
      <c r="B173" s="71"/>
      <c r="C173" s="149" t="s">
        <v>264</v>
      </c>
      <c r="D173" s="151"/>
      <c r="E173" s="70"/>
      <c r="F173" s="34">
        <v>1206</v>
      </c>
      <c r="G173" s="79">
        <v>0</v>
      </c>
      <c r="H173" s="148" t="s">
        <v>265</v>
      </c>
      <c r="I173" s="36" t="str">
        <f>IF(ISTEXT(G173),"No text please",IF(G173&lt;0,"No negatives please",IF(ISBLANK(G173),"Please enter a value",IF(AND(G173=0,ISERROR(FIND("zero",K173))),"Please confirm zero",IF(AND(G173&lt;&gt;0,K173="Confirmed zero"),"Value not zero"," ")))))</f>
        <v xml:space="preserve"> </v>
      </c>
      <c r="J173" s="6"/>
      <c r="K173" s="75" t="s">
        <v>47</v>
      </c>
      <c r="L173" s="51"/>
      <c r="M173" s="6"/>
      <c r="N173" s="39"/>
      <c r="O173" s="19"/>
      <c r="P173" s="5"/>
      <c r="Q173" s="5"/>
    </row>
    <row r="174" spans="1:17" ht="15" customHeight="1" x14ac:dyDescent="0.25">
      <c r="A174" s="66"/>
      <c r="B174" s="71"/>
      <c r="C174" s="149" t="s">
        <v>266</v>
      </c>
      <c r="D174" s="151"/>
      <c r="E174" s="70"/>
      <c r="F174" s="34">
        <v>1207</v>
      </c>
      <c r="G174" s="79">
        <v>11609</v>
      </c>
      <c r="H174" s="148" t="s">
        <v>267</v>
      </c>
      <c r="I174" s="36" t="str">
        <f>IF(ISTEXT(G174),"No text please",IF(G174&lt;0,"No negatives please",IF(ISBLANK(G174),"Please enter a value",IF(AND(G174=0,ISERROR(FIND("zero",K174))),"Please confirm zero",IF(AND(G174&lt;&gt;0,K174="Confirmed zero"),"Value not zero"," ")))))</f>
        <v xml:space="preserve"> </v>
      </c>
      <c r="J174" s="6"/>
      <c r="K174" s="75"/>
      <c r="L174" s="51"/>
      <c r="M174" s="6"/>
      <c r="N174" s="39"/>
      <c r="O174" s="19"/>
      <c r="P174" s="5"/>
      <c r="Q174" s="5"/>
    </row>
    <row r="175" spans="1:17" ht="15" customHeight="1" x14ac:dyDescent="0.25">
      <c r="A175" s="66"/>
      <c r="B175" s="71"/>
      <c r="C175" s="149" t="s">
        <v>268</v>
      </c>
      <c r="D175" s="151"/>
      <c r="E175" s="70"/>
      <c r="F175" s="34">
        <v>1208</v>
      </c>
      <c r="G175" s="79">
        <v>104642</v>
      </c>
      <c r="H175" s="148" t="s">
        <v>269</v>
      </c>
      <c r="I175" s="36" t="str">
        <f>IF(ISTEXT(G175),"No text please",IF(G175&lt;0,"No negatives please",IF(ISBLANK(G175),"Please enter a value",IF(AND(G175=0,ISERROR(FIND("zero",K175))),"Please confirm zero",IF(AND(G175&lt;&gt;0,K175="Confirmed zero"),"Value not zero"," ")))))</f>
        <v xml:space="preserve"> </v>
      </c>
      <c r="J175" s="6"/>
      <c r="K175" s="75"/>
      <c r="L175" s="51"/>
      <c r="M175" s="6"/>
      <c r="N175" s="39"/>
      <c r="O175" s="19"/>
      <c r="P175" s="5"/>
      <c r="Q175" s="5"/>
    </row>
    <row r="176" spans="1:17" ht="15" customHeight="1" x14ac:dyDescent="0.25">
      <c r="A176" s="66"/>
      <c r="B176" s="71"/>
      <c r="C176" s="143"/>
      <c r="D176" s="143"/>
      <c r="E176" s="143"/>
      <c r="F176" s="126"/>
      <c r="G176" s="65"/>
      <c r="H176" s="100"/>
      <c r="I176" s="25"/>
      <c r="J176" s="6"/>
      <c r="K176" s="25"/>
      <c r="L176" s="117"/>
      <c r="M176" s="6"/>
      <c r="N176" s="25"/>
      <c r="O176" s="19"/>
      <c r="P176" s="5"/>
      <c r="Q176" s="5"/>
    </row>
    <row r="177" spans="1:17" ht="15" customHeight="1" x14ac:dyDescent="0.25">
      <c r="A177" s="66"/>
      <c r="B177" s="71"/>
      <c r="C177" s="20" t="s">
        <v>270</v>
      </c>
      <c r="D177" s="21"/>
      <c r="E177" s="22"/>
      <c r="F177" s="120" t="s">
        <v>4</v>
      </c>
      <c r="G177" s="65" t="str">
        <f>G$22</f>
        <v>Amount in thousand EUR</v>
      </c>
      <c r="H177" s="25"/>
      <c r="I177" s="24" t="str">
        <f>I$22</f>
        <v>Checks</v>
      </c>
      <c r="J177" s="6"/>
      <c r="K177" s="24" t="str">
        <f>K$22</f>
        <v>Remarks</v>
      </c>
      <c r="L177" s="24" t="str">
        <f>$L$162</f>
        <v>Comments</v>
      </c>
      <c r="M177" s="6"/>
      <c r="N177" s="24" t="str">
        <f>N$22</f>
        <v>Supervisor Comments</v>
      </c>
      <c r="O177" s="19"/>
      <c r="P177" s="5"/>
      <c r="Q177" s="5"/>
    </row>
    <row r="178" spans="1:17" ht="15" customHeight="1" x14ac:dyDescent="0.25">
      <c r="A178" s="154"/>
      <c r="B178" s="107"/>
      <c r="C178" s="68" t="s">
        <v>271</v>
      </c>
      <c r="D178" s="69"/>
      <c r="E178" s="70"/>
      <c r="F178" s="34">
        <v>1209</v>
      </c>
      <c r="G178" s="30"/>
      <c r="H178" s="148" t="s">
        <v>272</v>
      </c>
      <c r="I178" s="36" t="str">
        <f>IF(OR(ISBLANK(L178),L178="&lt;&lt;See line item instructions.&gt;&gt;"),"Comment required"," ")</f>
        <v xml:space="preserve"> </v>
      </c>
      <c r="J178" s="6"/>
      <c r="K178" s="75"/>
      <c r="L178" s="155" t="s">
        <v>273</v>
      </c>
      <c r="M178" s="6"/>
      <c r="N178" s="39"/>
      <c r="O178" s="19"/>
      <c r="P178" s="5"/>
      <c r="Q178" s="5"/>
    </row>
    <row r="179" spans="1:17" ht="15" customHeight="1" x14ac:dyDescent="0.25">
      <c r="A179" s="154"/>
      <c r="B179" s="107"/>
      <c r="C179" s="68" t="s">
        <v>274</v>
      </c>
      <c r="D179" s="69"/>
      <c r="E179" s="70"/>
      <c r="F179" s="34">
        <v>1210</v>
      </c>
      <c r="G179" s="30"/>
      <c r="H179" s="148" t="s">
        <v>275</v>
      </c>
      <c r="I179" s="36" t="str">
        <f>IF(OR(ISBLANK(L179),L179="&lt;&lt;See line item instructions.&gt;&gt;"),"Comment required"," ")</f>
        <v xml:space="preserve"> </v>
      </c>
      <c r="J179" s="6"/>
      <c r="K179" s="75"/>
      <c r="L179" s="155" t="s">
        <v>273</v>
      </c>
      <c r="M179" s="6"/>
      <c r="N179" s="39"/>
      <c r="O179" s="19"/>
      <c r="P179" s="5"/>
      <c r="Q179" s="5"/>
    </row>
    <row r="180" spans="1:17" ht="15" customHeight="1" x14ac:dyDescent="0.25">
      <c r="A180" s="106"/>
      <c r="B180" s="107"/>
      <c r="C180" s="68" t="s">
        <v>276</v>
      </c>
      <c r="D180" s="69"/>
      <c r="E180" s="70"/>
      <c r="F180" s="34">
        <v>1042</v>
      </c>
      <c r="G180" s="79">
        <v>1914931</v>
      </c>
      <c r="H180" s="148" t="s">
        <v>277</v>
      </c>
      <c r="I180" s="36" t="str">
        <f t="shared" ref="I180" si="2">IF(ISTEXT(G180),"No text please",IF(G180&lt;0,"No negatives please",IF(ISBLANK(G180),"Please enter a value",IF(AND(G180=0,ISERROR(FIND("zero",K180))),"Please confirm zero",IF(AND(G180&lt;&gt;0,K180="Confirmed zero"),"Value not zero"," ")))))</f>
        <v xml:space="preserve"> </v>
      </c>
      <c r="J180" s="6"/>
      <c r="K180" s="75"/>
      <c r="L180" s="51"/>
      <c r="M180" s="6"/>
      <c r="N180" s="39"/>
      <c r="O180" s="19"/>
      <c r="P180" s="5"/>
      <c r="Q180" s="5"/>
    </row>
    <row r="181" spans="1:17" ht="15" customHeight="1" x14ac:dyDescent="0.25">
      <c r="A181" s="106"/>
      <c r="B181" s="107"/>
      <c r="C181" s="68" t="s">
        <v>278</v>
      </c>
      <c r="D181" s="69"/>
      <c r="E181" s="70"/>
      <c r="F181" s="34">
        <v>1049</v>
      </c>
      <c r="G181" s="79">
        <v>312985</v>
      </c>
      <c r="H181" s="148" t="s">
        <v>279</v>
      </c>
      <c r="I181" s="36" t="str">
        <f>IF(ISTEXT(G181),"No text please",IF(G181&lt;0,"No negatives please",IF(ISBLANK(G181),"Please enter a value",IF(AND(G181=0,ISERROR(FIND("zero",K181))),"Please confirm zero",IF(AND(G181&lt;&gt;0,K181="Confirmed zero"),"Value not zero"," ")))))</f>
        <v xml:space="preserve"> </v>
      </c>
      <c r="J181" s="6"/>
      <c r="K181" s="75"/>
      <c r="L181" s="51"/>
      <c r="M181" s="6"/>
      <c r="N181" s="39"/>
      <c r="O181" s="19"/>
      <c r="P181" s="5"/>
      <c r="Q181" s="5"/>
    </row>
    <row r="182" spans="1:17" ht="15" customHeight="1" x14ac:dyDescent="0.25">
      <c r="A182" s="66"/>
      <c r="B182" s="71"/>
      <c r="C182" s="147" t="s">
        <v>280</v>
      </c>
      <c r="D182" s="151"/>
      <c r="E182" s="70"/>
      <c r="F182" s="34">
        <v>1215</v>
      </c>
      <c r="G182" s="87">
        <f>IF(COUNTIF($I$183:$I$189,"&lt;&gt; ")=0,SUM($G$183:$G$189)-G186-G187,"")</f>
        <v>93217668</v>
      </c>
      <c r="H182" s="148" t="s">
        <v>281</v>
      </c>
      <c r="I182" s="36" t="str">
        <f>IF(ISTEXT(G182),"Please fill in Section 17.e.",IF(G182&lt;0,"No negatives please",IF(ISBLANK(G182),"Please enter a value",IF(AND(G182=0,ISERROR(FIND("zero",K182))),"Please confirm zero",IF(AND(G182&lt;&gt;0,K182="Confirmed zero",),"Value not zero",IF(AND(G182&lt;G58,ISERROR(FIND("Intragroups",K182))),"&lt; 3.f. please confirm due to intragroup"," "))))))</f>
        <v xml:space="preserve"> </v>
      </c>
      <c r="J182" s="6"/>
      <c r="K182" s="75"/>
      <c r="L182" s="30"/>
      <c r="M182" s="84"/>
      <c r="N182" s="30"/>
      <c r="O182" s="19"/>
      <c r="P182" s="5"/>
      <c r="Q182" s="5"/>
    </row>
    <row r="183" spans="1:17" ht="15" customHeight="1" x14ac:dyDescent="0.25">
      <c r="A183" s="66"/>
      <c r="B183" s="71"/>
      <c r="C183" s="149" t="s">
        <v>282</v>
      </c>
      <c r="D183" s="151"/>
      <c r="E183" s="70"/>
      <c r="F183" s="34">
        <v>1216</v>
      </c>
      <c r="G183" s="79">
        <v>47239333</v>
      </c>
      <c r="H183" s="148" t="s">
        <v>283</v>
      </c>
      <c r="I183" s="36" t="str">
        <f t="shared" ref="I183:I189" si="3">IF(ISTEXT(G183),"No text please",IF(G183&lt;0,"No negatives please",IF(ISBLANK(G183),"Please enter a value",IF(AND(G183=0,ISERROR(FIND("zero",K183))),"Please confirm zero",IF(AND(G183&lt;&gt;0,K183="Confirmed zero"),"Value not zero"," ")))))</f>
        <v xml:space="preserve"> </v>
      </c>
      <c r="J183" s="6"/>
      <c r="K183" s="75"/>
      <c r="L183" s="51"/>
      <c r="M183" s="6"/>
      <c r="N183" s="39"/>
      <c r="O183" s="19"/>
      <c r="P183" s="5"/>
      <c r="Q183" s="5"/>
    </row>
    <row r="184" spans="1:17" ht="15" customHeight="1" x14ac:dyDescent="0.25">
      <c r="A184" s="66"/>
      <c r="B184" s="71"/>
      <c r="C184" s="149" t="s">
        <v>284</v>
      </c>
      <c r="D184" s="151"/>
      <c r="E184" s="70"/>
      <c r="F184" s="34">
        <v>1217</v>
      </c>
      <c r="G184" s="79">
        <v>31052886</v>
      </c>
      <c r="H184" s="148" t="s">
        <v>285</v>
      </c>
      <c r="I184" s="36" t="str">
        <f t="shared" si="3"/>
        <v xml:space="preserve"> </v>
      </c>
      <c r="J184" s="6"/>
      <c r="K184" s="75"/>
      <c r="L184" s="51"/>
      <c r="M184" s="6"/>
      <c r="N184" s="39"/>
      <c r="O184" s="19"/>
      <c r="P184" s="5"/>
      <c r="Q184" s="5"/>
    </row>
    <row r="185" spans="1:17" ht="15" customHeight="1" x14ac:dyDescent="0.25">
      <c r="A185" s="66"/>
      <c r="B185" s="71"/>
      <c r="C185" s="149" t="s">
        <v>286</v>
      </c>
      <c r="D185" s="151"/>
      <c r="E185" s="70"/>
      <c r="F185" s="34">
        <v>1218</v>
      </c>
      <c r="G185" s="79">
        <v>11899984</v>
      </c>
      <c r="H185" s="148" t="s">
        <v>287</v>
      </c>
      <c r="I185" s="36" t="str">
        <f t="shared" si="3"/>
        <v xml:space="preserve"> </v>
      </c>
      <c r="J185" s="6"/>
      <c r="K185" s="75"/>
      <c r="L185" s="51"/>
      <c r="M185" s="6"/>
      <c r="N185" s="39"/>
      <c r="O185" s="19"/>
      <c r="P185" s="5"/>
      <c r="Q185" s="5"/>
    </row>
    <row r="186" spans="1:17" ht="15" customHeight="1" x14ac:dyDescent="0.25">
      <c r="A186" s="66"/>
      <c r="B186" s="71"/>
      <c r="C186" s="156" t="s">
        <v>288</v>
      </c>
      <c r="D186" s="149"/>
      <c r="E186" s="149"/>
      <c r="F186" s="34">
        <v>1264</v>
      </c>
      <c r="G186" s="79">
        <v>0</v>
      </c>
      <c r="H186" s="148" t="s">
        <v>289</v>
      </c>
      <c r="I186" s="36" t="str">
        <f>IF(ISTEXT(G186),"No text please",IF(G186&lt;0,"No negatives please",IF(ISBLANK(G186),"Please enter a value",IF(AND(G186=0,ISERROR(FIND("zero",K186))),"Please confirm zero",IF(AND(G186&lt;&gt;0,K186="Confirmed zero"),"Value not zero",IF(G186&gt;G185,"&gt; 17.e.(3)."," "))))))</f>
        <v xml:space="preserve"> </v>
      </c>
      <c r="J186" s="6"/>
      <c r="K186" s="75" t="s">
        <v>47</v>
      </c>
      <c r="L186" s="51"/>
      <c r="M186" s="6"/>
      <c r="N186" s="39"/>
      <c r="O186" s="19"/>
      <c r="P186" s="5"/>
      <c r="Q186" s="5"/>
    </row>
    <row r="187" spans="1:17" ht="15" customHeight="1" x14ac:dyDescent="0.25">
      <c r="A187" s="66"/>
      <c r="B187" s="71"/>
      <c r="C187" s="156" t="s">
        <v>290</v>
      </c>
      <c r="D187" s="149"/>
      <c r="E187" s="149"/>
      <c r="F187" s="34">
        <v>1265</v>
      </c>
      <c r="G187" s="79">
        <v>0</v>
      </c>
      <c r="H187" s="148" t="s">
        <v>291</v>
      </c>
      <c r="I187" s="36" t="str">
        <f>IF(ISTEXT(G187),"No text please",IF(G187&lt;0,"No negatives please",IF(ISBLANK(G187),"Please enter a value",IF(AND(G187=0,ISERROR(FIND("zero",K187))),"Please confirm zero",IF(AND(G187&lt;&gt;0,K187="Confirmed zero"),"Value not zero",IF($G187&gt;$G185,"&gt; 17.e.(3)."," "))))))</f>
        <v xml:space="preserve"> </v>
      </c>
      <c r="J187" s="6"/>
      <c r="K187" s="75" t="s">
        <v>47</v>
      </c>
      <c r="L187" s="51"/>
      <c r="M187" s="6"/>
      <c r="N187" s="39"/>
      <c r="O187" s="19"/>
      <c r="P187" s="5"/>
      <c r="Q187" s="5"/>
    </row>
    <row r="188" spans="1:17" ht="15" customHeight="1" x14ac:dyDescent="0.25">
      <c r="A188" s="66"/>
      <c r="B188" s="71"/>
      <c r="C188" s="149" t="s">
        <v>292</v>
      </c>
      <c r="D188" s="151"/>
      <c r="E188" s="70"/>
      <c r="F188" s="34">
        <v>1219</v>
      </c>
      <c r="G188" s="79">
        <v>1914931</v>
      </c>
      <c r="H188" s="148" t="s">
        <v>293</v>
      </c>
      <c r="I188" s="36" t="str">
        <f t="shared" si="3"/>
        <v xml:space="preserve"> </v>
      </c>
      <c r="J188" s="6"/>
      <c r="K188" s="75"/>
      <c r="L188" s="51"/>
      <c r="M188" s="6"/>
      <c r="N188" s="39"/>
      <c r="O188" s="19"/>
      <c r="P188" s="5"/>
      <c r="Q188" s="5"/>
    </row>
    <row r="189" spans="1:17" ht="15" customHeight="1" x14ac:dyDescent="0.25">
      <c r="A189" s="66"/>
      <c r="B189" s="71"/>
      <c r="C189" s="149" t="s">
        <v>294</v>
      </c>
      <c r="D189" s="151"/>
      <c r="E189" s="70"/>
      <c r="F189" s="34">
        <v>1220</v>
      </c>
      <c r="G189" s="79">
        <v>1110534</v>
      </c>
      <c r="H189" s="148" t="s">
        <v>295</v>
      </c>
      <c r="I189" s="36" t="str">
        <f t="shared" si="3"/>
        <v xml:space="preserve"> </v>
      </c>
      <c r="J189" s="6"/>
      <c r="K189" s="75"/>
      <c r="L189" s="51"/>
      <c r="M189" s="6"/>
      <c r="N189" s="39"/>
      <c r="O189" s="19"/>
      <c r="P189" s="5"/>
      <c r="Q189" s="5"/>
    </row>
    <row r="190" spans="1:17" ht="15" customHeight="1" x14ac:dyDescent="0.25">
      <c r="A190" s="66"/>
      <c r="B190" s="71"/>
      <c r="C190" s="147" t="s">
        <v>296</v>
      </c>
      <c r="D190" s="151"/>
      <c r="E190" s="70"/>
      <c r="F190" s="34">
        <v>1221</v>
      </c>
      <c r="G190" s="87">
        <f>IF(COUNTIF($I$191:$I$194,"&lt;&gt; ")=0,SUM($G$191:$G$194),"")</f>
        <v>38147759</v>
      </c>
      <c r="H190" s="148" t="s">
        <v>297</v>
      </c>
      <c r="I190" s="36" t="str">
        <f>IF(ISTEXT(G190),"Please fill in Section 17.f.",IF(G190&lt;0,"No negatives please",IF(ISBLANK(G190),"Please enter a value",IF(AND(G190=0,ISERROR(FIND("zero",K190))),"Please confirm zero",IF(AND(G190&lt;&gt;0,K190="Confirmed zero",),"Value not zero",IF(AND(G190&lt;G70,ISERROR(FIND("Intragroups",K190))),"&lt;  4.e. please confirm  due to intragroup "," "))))))</f>
        <v xml:space="preserve"> </v>
      </c>
      <c r="J190" s="6"/>
      <c r="K190" s="75"/>
      <c r="L190" s="30"/>
      <c r="M190" s="84"/>
      <c r="N190" s="30"/>
      <c r="O190" s="19"/>
      <c r="P190" s="5"/>
      <c r="Q190" s="5"/>
    </row>
    <row r="191" spans="1:17" ht="15" customHeight="1" x14ac:dyDescent="0.25">
      <c r="A191" s="66"/>
      <c r="B191" s="71"/>
      <c r="C191" s="149" t="s">
        <v>298</v>
      </c>
      <c r="D191" s="151"/>
      <c r="E191" s="70"/>
      <c r="F191" s="34">
        <v>1222</v>
      </c>
      <c r="G191" s="79">
        <v>36110946</v>
      </c>
      <c r="H191" s="148" t="s">
        <v>299</v>
      </c>
      <c r="I191" s="36" t="str">
        <f t="shared" ref="I191:I193" si="4">IF(ISTEXT(G191),"No text please",IF(G191&lt;0,"No negatives please",IF(ISBLANK(G191),"Please enter a value",IF(AND(G191=0,ISERROR(FIND("zero",K191))),"Please confirm zero",IF(AND(G191&lt;&gt;0,K191="Confirmed zero"),"Value not zero"," ")))))</f>
        <v xml:space="preserve"> </v>
      </c>
      <c r="J191" s="6"/>
      <c r="K191" s="75"/>
      <c r="L191" s="51"/>
      <c r="M191" s="6"/>
      <c r="N191" s="39"/>
      <c r="O191" s="19"/>
      <c r="P191" s="5"/>
      <c r="Q191" s="5"/>
    </row>
    <row r="192" spans="1:17" ht="15" customHeight="1" x14ac:dyDescent="0.25">
      <c r="A192" s="66"/>
      <c r="B192" s="71"/>
      <c r="C192" s="149" t="s">
        <v>300</v>
      </c>
      <c r="D192" s="151"/>
      <c r="E192" s="70"/>
      <c r="F192" s="34">
        <v>1223</v>
      </c>
      <c r="G192" s="79">
        <v>578893</v>
      </c>
      <c r="H192" s="148" t="s">
        <v>301</v>
      </c>
      <c r="I192" s="36" t="str">
        <f t="shared" si="4"/>
        <v xml:space="preserve"> </v>
      </c>
      <c r="J192" s="6"/>
      <c r="K192" s="75"/>
      <c r="L192" s="51"/>
      <c r="M192" s="6"/>
      <c r="N192" s="39"/>
      <c r="O192" s="19"/>
      <c r="P192" s="5"/>
      <c r="Q192" s="5"/>
    </row>
    <row r="193" spans="1:21" ht="15" customHeight="1" x14ac:dyDescent="0.25">
      <c r="A193" s="66"/>
      <c r="B193" s="71"/>
      <c r="C193" s="149" t="s">
        <v>302</v>
      </c>
      <c r="D193" s="151"/>
      <c r="E193" s="70"/>
      <c r="F193" s="34">
        <v>1224</v>
      </c>
      <c r="G193" s="79">
        <v>312985</v>
      </c>
      <c r="H193" s="148" t="s">
        <v>303</v>
      </c>
      <c r="I193" s="36" t="str">
        <f t="shared" si="4"/>
        <v xml:space="preserve"> </v>
      </c>
      <c r="J193" s="6"/>
      <c r="K193" s="75"/>
      <c r="L193" s="51"/>
      <c r="M193" s="6"/>
      <c r="N193" s="39"/>
      <c r="O193" s="19"/>
      <c r="P193" s="5"/>
      <c r="Q193" s="5"/>
    </row>
    <row r="194" spans="1:21" ht="15" customHeight="1" x14ac:dyDescent="0.25">
      <c r="A194" s="66"/>
      <c r="B194" s="71"/>
      <c r="C194" s="149" t="s">
        <v>304</v>
      </c>
      <c r="D194" s="151"/>
      <c r="E194" s="70"/>
      <c r="F194" s="34">
        <v>1225</v>
      </c>
      <c r="G194" s="79">
        <v>1144935</v>
      </c>
      <c r="H194" s="148" t="s">
        <v>305</v>
      </c>
      <c r="I194" s="36" t="str">
        <f>IF(ISTEXT(G194),"No text please",IF(G194&lt;0,"No negatives please",IF(ISBLANK(G194),"Please enter a value",IF(AND(G194=0,ISERROR(FIND("zero",K194))),"Please confirm zero",IF(AND(G194&lt;&gt;0,K194="Confirmed zero"),"Value not zero"," ")))))</f>
        <v xml:space="preserve"> </v>
      </c>
      <c r="J194" s="6"/>
      <c r="K194" s="75"/>
      <c r="L194" s="51"/>
      <c r="M194" s="6"/>
      <c r="N194" s="39"/>
      <c r="O194" s="19"/>
      <c r="P194" s="5"/>
      <c r="Q194" s="5"/>
    </row>
    <row r="195" spans="1:21" ht="15" customHeight="1" x14ac:dyDescent="0.25">
      <c r="A195" s="66"/>
      <c r="B195" s="71"/>
      <c r="C195" s="147" t="s">
        <v>306</v>
      </c>
      <c r="D195" s="151"/>
      <c r="E195" s="70"/>
      <c r="F195" s="34">
        <v>1226</v>
      </c>
      <c r="G195" s="79">
        <v>91979000</v>
      </c>
      <c r="H195" s="148" t="s">
        <v>307</v>
      </c>
      <c r="I195" s="36" t="str">
        <f>IF(ISTEXT(G195),"No text please",IF(G195&lt;0,"No negatives please",IF(ISBLANK(G195),"Please enter a value",IF(AND(G195=0,ISERROR(FIND("zero",K195))),"Please confirm zero",IF(AND(G195&lt;&gt;0,K195="Confirmed zero",),"Value not zero",IF(AND(G195&lt;G80,ISERROR(FIND("Intragroups",K195))),"&lt;  5.h. please confirm due to intragroup"," "))))))</f>
        <v xml:space="preserve"> </v>
      </c>
      <c r="J195" s="6"/>
      <c r="K195" s="75"/>
      <c r="L195" s="51"/>
      <c r="M195" s="6"/>
      <c r="N195" s="39"/>
      <c r="O195" s="19"/>
      <c r="P195" s="5"/>
      <c r="Q195" s="5"/>
      <c r="T195" s="157"/>
      <c r="U195" s="157"/>
    </row>
    <row r="196" spans="1:21" ht="15" customHeight="1" x14ac:dyDescent="0.25">
      <c r="A196" s="66"/>
      <c r="B196" s="71"/>
      <c r="C196" s="143"/>
      <c r="D196" s="143"/>
      <c r="E196" s="143"/>
      <c r="F196" s="126"/>
      <c r="G196" s="65"/>
      <c r="H196" s="100"/>
      <c r="I196" s="25"/>
      <c r="J196" s="6"/>
      <c r="K196" s="25"/>
      <c r="L196" s="117"/>
      <c r="M196" s="6"/>
      <c r="N196" s="25"/>
      <c r="O196" s="19"/>
      <c r="P196" s="5"/>
      <c r="Q196" s="5"/>
      <c r="T196" s="157"/>
      <c r="U196" s="157"/>
    </row>
    <row r="197" spans="1:21" ht="15" customHeight="1" x14ac:dyDescent="0.25">
      <c r="A197" s="66"/>
      <c r="B197" s="113"/>
      <c r="C197" s="20" t="s">
        <v>308</v>
      </c>
      <c r="D197" s="21"/>
      <c r="E197" s="22"/>
      <c r="F197" s="23" t="s">
        <v>4</v>
      </c>
      <c r="G197" s="65" t="str">
        <f>G$22</f>
        <v>Amount in thousand EUR</v>
      </c>
      <c r="H197" s="6"/>
      <c r="I197" s="24" t="str">
        <f>I$22</f>
        <v>Checks</v>
      </c>
      <c r="J197" s="6"/>
      <c r="K197" s="24" t="str">
        <f>K$22</f>
        <v>Remarks</v>
      </c>
      <c r="L197" s="24" t="str">
        <f>$L$162</f>
        <v>Comments</v>
      </c>
      <c r="M197" s="6"/>
      <c r="N197" s="24" t="str">
        <f>N$22</f>
        <v>Supervisor Comments</v>
      </c>
      <c r="O197" s="19"/>
      <c r="P197" s="6"/>
      <c r="Q197" s="5"/>
      <c r="T197" s="157"/>
      <c r="U197" s="157"/>
    </row>
    <row r="198" spans="1:21" ht="15" customHeight="1" x14ac:dyDescent="0.25">
      <c r="A198" s="66"/>
      <c r="B198" s="113"/>
      <c r="C198" s="147" t="s">
        <v>309</v>
      </c>
      <c r="D198" s="69"/>
      <c r="E198" s="70"/>
      <c r="F198" s="30"/>
      <c r="G198" s="30"/>
      <c r="H198" s="158"/>
      <c r="I198" s="30"/>
      <c r="J198" s="6"/>
      <c r="K198" s="30"/>
      <c r="L198" s="30"/>
      <c r="M198" s="84"/>
      <c r="N198" s="30"/>
      <c r="O198" s="19"/>
      <c r="P198" s="6"/>
      <c r="Q198" s="5"/>
      <c r="T198" s="157"/>
      <c r="U198" s="157"/>
    </row>
    <row r="199" spans="1:21" ht="15" customHeight="1" x14ac:dyDescent="0.25">
      <c r="A199" s="66"/>
      <c r="B199" s="71"/>
      <c r="C199" s="149" t="s">
        <v>310</v>
      </c>
      <c r="D199" s="69"/>
      <c r="E199" s="70"/>
      <c r="F199" s="34">
        <v>1121</v>
      </c>
      <c r="G199" s="79">
        <v>75120</v>
      </c>
      <c r="H199" s="148" t="s">
        <v>311</v>
      </c>
      <c r="I199" s="36" t="str">
        <f t="shared" ref="I199:I222" si="5">IF(ISTEXT(G199),"No text please",IF(G199&lt;0,"No negatives please",IF(ISBLANK(G199),"Please enter a value",IF(AND(G199=0,ISERROR(FIND("zero",K199))),"Please confirm zero",IF(AND(G199&lt;&gt;0,K199="Confirmed zero"),"Value not zero"," ")))))</f>
        <v xml:space="preserve"> </v>
      </c>
      <c r="J199" s="6"/>
      <c r="K199" s="75"/>
      <c r="L199" s="51"/>
      <c r="M199" s="6"/>
      <c r="N199" s="39"/>
      <c r="O199" s="19"/>
      <c r="P199" s="5"/>
      <c r="Q199" s="5"/>
    </row>
    <row r="200" spans="1:21" ht="15" customHeight="1" x14ac:dyDescent="0.25">
      <c r="A200" s="66"/>
      <c r="B200" s="71"/>
      <c r="C200" s="149" t="s">
        <v>312</v>
      </c>
      <c r="D200" s="69"/>
      <c r="E200" s="70"/>
      <c r="F200" s="34">
        <v>1122</v>
      </c>
      <c r="G200" s="79">
        <v>0</v>
      </c>
      <c r="H200" s="148" t="s">
        <v>313</v>
      </c>
      <c r="I200" s="36" t="str">
        <f t="shared" si="5"/>
        <v xml:space="preserve"> </v>
      </c>
      <c r="J200" s="6"/>
      <c r="K200" s="75" t="s">
        <v>47</v>
      </c>
      <c r="L200" s="51"/>
      <c r="M200" s="6"/>
      <c r="N200" s="39"/>
      <c r="O200" s="19"/>
      <c r="P200" s="5"/>
      <c r="Q200" s="5"/>
    </row>
    <row r="201" spans="1:21" ht="15" customHeight="1" x14ac:dyDescent="0.25">
      <c r="A201" s="66"/>
      <c r="B201" s="71"/>
      <c r="C201" s="149" t="s">
        <v>314</v>
      </c>
      <c r="D201" s="69"/>
      <c r="E201" s="70"/>
      <c r="F201" s="34">
        <v>1123</v>
      </c>
      <c r="G201" s="79">
        <v>71629</v>
      </c>
      <c r="H201" s="148" t="s">
        <v>315</v>
      </c>
      <c r="I201" s="36" t="str">
        <f t="shared" si="5"/>
        <v xml:space="preserve"> </v>
      </c>
      <c r="J201" s="6"/>
      <c r="K201" s="75"/>
      <c r="L201" s="51"/>
      <c r="M201" s="6"/>
      <c r="N201" s="39"/>
      <c r="O201" s="19"/>
      <c r="P201" s="5"/>
      <c r="Q201" s="5"/>
    </row>
    <row r="202" spans="1:21" ht="15" customHeight="1" x14ac:dyDescent="0.25">
      <c r="A202" s="66"/>
      <c r="B202" s="71"/>
      <c r="C202" s="149" t="s">
        <v>316</v>
      </c>
      <c r="D202" s="69"/>
      <c r="E202" s="70"/>
      <c r="F202" s="34">
        <v>1124</v>
      </c>
      <c r="G202" s="79">
        <v>919455</v>
      </c>
      <c r="H202" s="148" t="s">
        <v>317</v>
      </c>
      <c r="I202" s="36" t="str">
        <f t="shared" si="5"/>
        <v xml:space="preserve"> </v>
      </c>
      <c r="J202" s="6"/>
      <c r="K202" s="75"/>
      <c r="L202" s="51"/>
      <c r="M202" s="6"/>
      <c r="N202" s="39"/>
      <c r="O202" s="19"/>
      <c r="P202" s="5"/>
      <c r="Q202" s="5"/>
    </row>
    <row r="203" spans="1:21" ht="15" customHeight="1" x14ac:dyDescent="0.25">
      <c r="A203" s="66"/>
      <c r="B203" s="71"/>
      <c r="C203" s="149" t="s">
        <v>318</v>
      </c>
      <c r="D203" s="69"/>
      <c r="E203" s="70"/>
      <c r="F203" s="34">
        <v>1125</v>
      </c>
      <c r="G203" s="79">
        <v>25</v>
      </c>
      <c r="H203" s="148" t="s">
        <v>319</v>
      </c>
      <c r="I203" s="36" t="str">
        <f t="shared" si="5"/>
        <v xml:space="preserve"> </v>
      </c>
      <c r="J203" s="6"/>
      <c r="K203" s="75"/>
      <c r="L203" s="51"/>
      <c r="M203" s="6"/>
      <c r="N203" s="39"/>
      <c r="O203" s="19"/>
      <c r="P203" s="5"/>
      <c r="Q203" s="5"/>
    </row>
    <row r="204" spans="1:21" ht="15" customHeight="1" x14ac:dyDescent="0.25">
      <c r="A204" s="66"/>
      <c r="B204" s="71"/>
      <c r="C204" s="149" t="s">
        <v>320</v>
      </c>
      <c r="D204" s="69"/>
      <c r="E204" s="70"/>
      <c r="F204" s="34">
        <v>1126</v>
      </c>
      <c r="G204" s="79">
        <v>67895553</v>
      </c>
      <c r="H204" s="148" t="s">
        <v>321</v>
      </c>
      <c r="I204" s="36" t="str">
        <f t="shared" si="5"/>
        <v xml:space="preserve"> </v>
      </c>
      <c r="J204" s="6"/>
      <c r="K204" s="75"/>
      <c r="L204" s="51"/>
      <c r="M204" s="6"/>
      <c r="N204" s="39"/>
      <c r="O204" s="19"/>
      <c r="P204" s="5"/>
      <c r="Q204" s="5"/>
    </row>
    <row r="205" spans="1:21" ht="15" customHeight="1" x14ac:dyDescent="0.25">
      <c r="A205" s="66"/>
      <c r="B205" s="71"/>
      <c r="C205" s="149" t="s">
        <v>322</v>
      </c>
      <c r="D205" s="69"/>
      <c r="E205" s="70"/>
      <c r="F205" s="34">
        <v>1127</v>
      </c>
      <c r="G205" s="79">
        <v>479486</v>
      </c>
      <c r="H205" s="148" t="s">
        <v>323</v>
      </c>
      <c r="I205" s="36" t="str">
        <f t="shared" si="5"/>
        <v xml:space="preserve"> </v>
      </c>
      <c r="J205" s="6"/>
      <c r="K205" s="75"/>
      <c r="L205" s="51"/>
      <c r="M205" s="6"/>
      <c r="N205" s="39"/>
      <c r="O205" s="19"/>
      <c r="P205" s="5"/>
      <c r="Q205" s="5"/>
    </row>
    <row r="206" spans="1:21" ht="15" customHeight="1" x14ac:dyDescent="0.25">
      <c r="A206" s="66"/>
      <c r="B206" s="71"/>
      <c r="C206" s="149" t="s">
        <v>324</v>
      </c>
      <c r="D206" s="69"/>
      <c r="E206" s="70"/>
      <c r="F206" s="34">
        <v>1128</v>
      </c>
      <c r="G206" s="79">
        <v>3620726</v>
      </c>
      <c r="H206" s="148" t="s">
        <v>325</v>
      </c>
      <c r="I206" s="36" t="str">
        <f t="shared" si="5"/>
        <v xml:space="preserve"> </v>
      </c>
      <c r="J206" s="6"/>
      <c r="K206" s="75"/>
      <c r="L206" s="51"/>
      <c r="M206" s="6"/>
      <c r="N206" s="39"/>
      <c r="O206" s="19"/>
      <c r="P206" s="5"/>
      <c r="Q206" s="5"/>
    </row>
    <row r="207" spans="1:21" ht="15" customHeight="1" x14ac:dyDescent="0.25">
      <c r="A207" s="66"/>
      <c r="B207" s="71"/>
      <c r="C207" s="149" t="s">
        <v>326</v>
      </c>
      <c r="D207" s="69"/>
      <c r="E207" s="70"/>
      <c r="F207" s="34">
        <v>1129</v>
      </c>
      <c r="G207" s="79">
        <v>0</v>
      </c>
      <c r="H207" s="148" t="s">
        <v>327</v>
      </c>
      <c r="I207" s="36" t="str">
        <f t="shared" si="5"/>
        <v xml:space="preserve"> </v>
      </c>
      <c r="J207" s="6"/>
      <c r="K207" s="75" t="s">
        <v>47</v>
      </c>
      <c r="L207" s="51"/>
      <c r="M207" s="6"/>
      <c r="N207" s="39"/>
      <c r="O207" s="19"/>
      <c r="P207" s="5"/>
      <c r="Q207" s="5"/>
    </row>
    <row r="208" spans="1:21" ht="15" customHeight="1" x14ac:dyDescent="0.25">
      <c r="A208" s="66"/>
      <c r="B208" s="71"/>
      <c r="C208" s="149" t="s">
        <v>328</v>
      </c>
      <c r="D208" s="69"/>
      <c r="E208" s="70"/>
      <c r="F208" s="34">
        <v>1130</v>
      </c>
      <c r="G208" s="79">
        <v>14330484</v>
      </c>
      <c r="H208" s="148" t="s">
        <v>329</v>
      </c>
      <c r="I208" s="36" t="str">
        <f t="shared" si="5"/>
        <v xml:space="preserve"> </v>
      </c>
      <c r="J208" s="6"/>
      <c r="K208" s="75"/>
      <c r="L208" s="51"/>
      <c r="M208" s="6"/>
      <c r="N208" s="39"/>
      <c r="O208" s="19"/>
      <c r="P208" s="5"/>
      <c r="Q208" s="5"/>
    </row>
    <row r="209" spans="1:17" ht="15" customHeight="1" x14ac:dyDescent="0.25">
      <c r="A209" s="66"/>
      <c r="B209" s="71"/>
      <c r="C209" s="149" t="s">
        <v>330</v>
      </c>
      <c r="D209" s="69"/>
      <c r="E209" s="70"/>
      <c r="F209" s="34">
        <v>1131</v>
      </c>
      <c r="G209" s="79">
        <v>151381</v>
      </c>
      <c r="H209" s="148" t="s">
        <v>331</v>
      </c>
      <c r="I209" s="36" t="str">
        <f t="shared" si="5"/>
        <v xml:space="preserve"> </v>
      </c>
      <c r="J209" s="6"/>
      <c r="K209" s="75"/>
      <c r="L209" s="51"/>
      <c r="M209" s="6"/>
      <c r="N209" s="39"/>
      <c r="O209" s="19"/>
      <c r="P209" s="5"/>
      <c r="Q209" s="5"/>
    </row>
    <row r="210" spans="1:17" ht="15" customHeight="1" x14ac:dyDescent="0.25">
      <c r="A210" s="66"/>
      <c r="B210" s="71"/>
      <c r="C210" s="149" t="s">
        <v>332</v>
      </c>
      <c r="D210" s="69"/>
      <c r="E210" s="70"/>
      <c r="F210" s="34">
        <v>1132</v>
      </c>
      <c r="G210" s="79">
        <v>4526763</v>
      </c>
      <c r="H210" s="148" t="s">
        <v>333</v>
      </c>
      <c r="I210" s="36" t="str">
        <f t="shared" si="5"/>
        <v xml:space="preserve"> </v>
      </c>
      <c r="J210" s="6"/>
      <c r="K210" s="75"/>
      <c r="L210" s="51"/>
      <c r="M210" s="6"/>
      <c r="N210" s="39"/>
      <c r="O210" s="19"/>
      <c r="P210" s="5"/>
      <c r="Q210" s="5"/>
    </row>
    <row r="211" spans="1:17" ht="15" customHeight="1" x14ac:dyDescent="0.25">
      <c r="A211" s="66"/>
      <c r="B211" s="71"/>
      <c r="C211" s="149" t="s">
        <v>334</v>
      </c>
      <c r="D211" s="69"/>
      <c r="E211" s="70"/>
      <c r="F211" s="34">
        <v>1133</v>
      </c>
      <c r="G211" s="79">
        <v>0</v>
      </c>
      <c r="H211" s="148" t="s">
        <v>335</v>
      </c>
      <c r="I211" s="36" t="str">
        <f t="shared" si="5"/>
        <v xml:space="preserve"> </v>
      </c>
      <c r="J211" s="6"/>
      <c r="K211" s="75" t="s">
        <v>47</v>
      </c>
      <c r="L211" s="51"/>
      <c r="M211" s="6"/>
      <c r="N211" s="39"/>
      <c r="O211" s="19"/>
      <c r="P211" s="5"/>
      <c r="Q211" s="5"/>
    </row>
    <row r="212" spans="1:17" ht="15" customHeight="1" x14ac:dyDescent="0.25">
      <c r="A212" s="66"/>
      <c r="B212" s="71"/>
      <c r="C212" s="149" t="s">
        <v>336</v>
      </c>
      <c r="D212" s="69"/>
      <c r="E212" s="70"/>
      <c r="F212" s="34">
        <v>1134</v>
      </c>
      <c r="G212" s="79">
        <v>27596</v>
      </c>
      <c r="H212" s="148" t="s">
        <v>337</v>
      </c>
      <c r="I212" s="36" t="str">
        <f t="shared" si="5"/>
        <v xml:space="preserve"> </v>
      </c>
      <c r="J212" s="6"/>
      <c r="K212" s="75"/>
      <c r="L212" s="51"/>
      <c r="M212" s="6"/>
      <c r="N212" s="39"/>
      <c r="O212" s="19"/>
      <c r="P212" s="5"/>
      <c r="Q212" s="5"/>
    </row>
    <row r="213" spans="1:17" ht="15" customHeight="1" x14ac:dyDescent="0.25">
      <c r="A213" s="66"/>
      <c r="B213" s="71"/>
      <c r="C213" s="149" t="s">
        <v>338</v>
      </c>
      <c r="D213" s="69"/>
      <c r="E213" s="70"/>
      <c r="F213" s="34">
        <v>1135</v>
      </c>
      <c r="G213" s="79">
        <v>2988</v>
      </c>
      <c r="H213" s="148" t="s">
        <v>339</v>
      </c>
      <c r="I213" s="36" t="str">
        <f t="shared" si="5"/>
        <v xml:space="preserve"> </v>
      </c>
      <c r="J213" s="6"/>
      <c r="K213" s="75"/>
      <c r="L213" s="51"/>
      <c r="M213" s="6"/>
      <c r="N213" s="39"/>
      <c r="O213" s="19"/>
      <c r="P213" s="5"/>
      <c r="Q213" s="5"/>
    </row>
    <row r="214" spans="1:17" ht="15" customHeight="1" x14ac:dyDescent="0.25">
      <c r="A214" s="106"/>
      <c r="B214" s="71"/>
      <c r="C214" s="147" t="s">
        <v>340</v>
      </c>
      <c r="D214" s="69"/>
      <c r="E214" s="70"/>
      <c r="F214" s="34">
        <v>1136</v>
      </c>
      <c r="G214" s="79">
        <v>0</v>
      </c>
      <c r="H214" s="148" t="s">
        <v>341</v>
      </c>
      <c r="I214" s="36" t="str">
        <f t="shared" si="5"/>
        <v xml:space="preserve"> </v>
      </c>
      <c r="J214" s="6"/>
      <c r="K214" s="75" t="s">
        <v>47</v>
      </c>
      <c r="L214" s="51"/>
      <c r="M214" s="6"/>
      <c r="N214" s="39"/>
      <c r="O214" s="19"/>
      <c r="P214" s="5"/>
      <c r="Q214" s="5"/>
    </row>
    <row r="215" spans="1:17" ht="15" customHeight="1" x14ac:dyDescent="0.25">
      <c r="A215" s="106"/>
      <c r="B215" s="71"/>
      <c r="C215" s="149" t="s">
        <v>342</v>
      </c>
      <c r="D215" s="69"/>
      <c r="E215" s="70"/>
      <c r="F215" s="34">
        <v>1266</v>
      </c>
      <c r="G215" s="79">
        <v>0</v>
      </c>
      <c r="H215" s="148" t="s">
        <v>343</v>
      </c>
      <c r="I215" s="36" t="str">
        <f>IF(ISTEXT(G215),"No text please",IF(G215&lt;0,"No negatives please",IF(ISBLANK(G215),"Please enter a value",IF(AND(G215=0,ISERROR(FIND("zero",K215))),"Please confirm zero",IF(AND(G215&lt;&gt;0,K215="Confirmed zero"),"Value not zero",IF(G215&gt;G214,"&gt; 18.b."," "))))))</f>
        <v xml:space="preserve"> </v>
      </c>
      <c r="J215" s="6"/>
      <c r="K215" s="75" t="s">
        <v>47</v>
      </c>
      <c r="L215" s="51"/>
      <c r="M215" s="6"/>
      <c r="N215" s="39"/>
      <c r="O215" s="19"/>
      <c r="P215" s="5"/>
      <c r="Q215" s="5"/>
    </row>
    <row r="216" spans="1:17" ht="15" customHeight="1" x14ac:dyDescent="0.25">
      <c r="A216" s="106"/>
      <c r="B216" s="71"/>
      <c r="C216" s="159" t="s">
        <v>344</v>
      </c>
      <c r="D216" s="69"/>
      <c r="E216" s="70"/>
      <c r="F216" s="34">
        <v>1137</v>
      </c>
      <c r="G216" s="79">
        <v>252491207</v>
      </c>
      <c r="H216" s="148" t="s">
        <v>345</v>
      </c>
      <c r="I216" s="36" t="str">
        <f t="shared" si="5"/>
        <v xml:space="preserve"> </v>
      </c>
      <c r="J216" s="6"/>
      <c r="K216" s="75"/>
      <c r="L216" s="51"/>
      <c r="M216" s="6"/>
      <c r="N216" s="39"/>
      <c r="O216" s="19"/>
      <c r="P216" s="5"/>
      <c r="Q216" s="5"/>
    </row>
    <row r="217" spans="1:17" ht="15" customHeight="1" x14ac:dyDescent="0.25">
      <c r="A217" s="106"/>
      <c r="B217" s="71"/>
      <c r="C217" s="149" t="s">
        <v>346</v>
      </c>
      <c r="D217" s="69"/>
      <c r="E217" s="70"/>
      <c r="F217" s="34">
        <v>1267</v>
      </c>
      <c r="G217" s="79">
        <v>0</v>
      </c>
      <c r="H217" s="148" t="s">
        <v>347</v>
      </c>
      <c r="I217" s="36" t="str">
        <f>IF(ISTEXT(G217),"No text please",IF(G217&lt;0,"No negatives please",IF(ISBLANK(G217),"Please enter a value",IF(AND(G217=0,ISERROR(FIND("zero",K217))),"Please confirm zero",IF(AND(G217&lt;&gt;0,K217="Confirmed zero"),"Value not zero",IF($G217&gt;$G216,"&gt; 18.c."," "))))))</f>
        <v xml:space="preserve"> </v>
      </c>
      <c r="J217" s="6"/>
      <c r="K217" s="75" t="s">
        <v>47</v>
      </c>
      <c r="L217" s="51"/>
      <c r="M217" s="6"/>
      <c r="N217" s="39"/>
      <c r="O217" s="19"/>
      <c r="P217" s="5"/>
      <c r="Q217" s="5"/>
    </row>
    <row r="218" spans="1:17" ht="15" customHeight="1" x14ac:dyDescent="0.25">
      <c r="A218" s="106"/>
      <c r="B218" s="71"/>
      <c r="C218" s="159" t="s">
        <v>348</v>
      </c>
      <c r="D218" s="69"/>
      <c r="E218" s="70"/>
      <c r="F218" s="34">
        <v>1138</v>
      </c>
      <c r="G218" s="79">
        <v>1504059607</v>
      </c>
      <c r="H218" s="148" t="s">
        <v>349</v>
      </c>
      <c r="I218" s="36" t="str">
        <f t="shared" si="5"/>
        <v xml:space="preserve"> </v>
      </c>
      <c r="J218" s="6"/>
      <c r="K218" s="75"/>
      <c r="L218" s="51"/>
      <c r="M218" s="6"/>
      <c r="N218" s="39"/>
      <c r="O218" s="19"/>
      <c r="P218" s="5"/>
      <c r="Q218" s="5"/>
    </row>
    <row r="219" spans="1:17" ht="15" customHeight="1" x14ac:dyDescent="0.25">
      <c r="A219" s="106"/>
      <c r="B219" s="71"/>
      <c r="C219" s="149" t="s">
        <v>350</v>
      </c>
      <c r="D219" s="69"/>
      <c r="E219" s="70"/>
      <c r="F219" s="34">
        <v>1268</v>
      </c>
      <c r="G219" s="79">
        <v>180561869</v>
      </c>
      <c r="H219" s="148" t="s">
        <v>351</v>
      </c>
      <c r="I219" s="36" t="str">
        <f>IF(ISTEXT(G219),"No text please",IF(G219&lt;0,"No negatives please",IF(ISBLANK(G219),"Please enter a value",IF(AND(G219=0,ISERROR(FIND("zero",K219))),"Please confirm zero",IF(AND(G219&lt;&gt;0,K219="Confirmed zero"),"Value not zero",IF($G219&gt;$G218,"&gt; 18.d."," "))))))</f>
        <v xml:space="preserve"> </v>
      </c>
      <c r="J219" s="6"/>
      <c r="K219" s="75"/>
      <c r="L219" s="51"/>
      <c r="M219" s="6"/>
      <c r="N219" s="39"/>
      <c r="O219" s="19"/>
      <c r="P219" s="5"/>
      <c r="Q219" s="5"/>
    </row>
    <row r="220" spans="1:17" ht="15" customHeight="1" x14ac:dyDescent="0.25">
      <c r="A220" s="106"/>
      <c r="B220" s="71"/>
      <c r="C220" s="159" t="s">
        <v>352</v>
      </c>
      <c r="D220" s="69"/>
      <c r="E220" s="70"/>
      <c r="F220" s="34">
        <v>1139</v>
      </c>
      <c r="G220" s="79">
        <v>12856941383</v>
      </c>
      <c r="H220" s="148" t="s">
        <v>353</v>
      </c>
      <c r="I220" s="36" t="str">
        <f t="shared" si="5"/>
        <v xml:space="preserve"> </v>
      </c>
      <c r="J220" s="6"/>
      <c r="K220" s="75"/>
      <c r="L220" s="51"/>
      <c r="M220" s="6"/>
      <c r="N220" s="39"/>
      <c r="O220" s="19"/>
      <c r="P220" s="5"/>
      <c r="Q220" s="5"/>
    </row>
    <row r="221" spans="1:17" ht="15" customHeight="1" x14ac:dyDescent="0.25">
      <c r="A221" s="106"/>
      <c r="B221" s="71"/>
      <c r="C221" s="149" t="s">
        <v>354</v>
      </c>
      <c r="D221" s="69"/>
      <c r="E221" s="70"/>
      <c r="F221" s="34">
        <v>1269</v>
      </c>
      <c r="G221" s="79">
        <v>2119150553</v>
      </c>
      <c r="H221" s="148" t="s">
        <v>355</v>
      </c>
      <c r="I221" s="36" t="str">
        <f>IF(ISTEXT(G221),"No text please",IF(G221&lt;0,"No negatives please",IF(ISBLANK(G221),"Please enter a value",IF(AND(G221=0,ISERROR(FIND("zero",K221))),"Please confirm zero",IF(AND(G221&lt;&gt;0,K221="Confirmed zero"),"Value not zero",IF($G221&gt;$G220,"&gt; 18.e."," "))))))</f>
        <v xml:space="preserve"> </v>
      </c>
      <c r="J221" s="6"/>
      <c r="K221" s="75"/>
      <c r="L221" s="51"/>
      <c r="M221" s="6"/>
      <c r="N221" s="39"/>
      <c r="O221" s="19"/>
      <c r="P221" s="5"/>
      <c r="Q221" s="5"/>
    </row>
    <row r="222" spans="1:17" ht="15" customHeight="1" x14ac:dyDescent="0.25">
      <c r="A222" s="106"/>
      <c r="B222" s="71"/>
      <c r="C222" s="159" t="s">
        <v>356</v>
      </c>
      <c r="D222" s="69"/>
      <c r="E222" s="70"/>
      <c r="F222" s="34">
        <v>1140</v>
      </c>
      <c r="G222" s="79">
        <v>12840591</v>
      </c>
      <c r="H222" s="148" t="s">
        <v>357</v>
      </c>
      <c r="I222" s="36" t="str">
        <f t="shared" si="5"/>
        <v xml:space="preserve"> </v>
      </c>
      <c r="J222" s="6"/>
      <c r="K222" s="75"/>
      <c r="L222" s="51"/>
      <c r="M222" s="6"/>
      <c r="N222" s="39"/>
      <c r="O222" s="19"/>
      <c r="P222" s="5"/>
      <c r="Q222" s="5"/>
    </row>
    <row r="223" spans="1:17" ht="15" customHeight="1" x14ac:dyDescent="0.25">
      <c r="A223" s="106"/>
      <c r="B223" s="71"/>
      <c r="C223" s="149" t="s">
        <v>358</v>
      </c>
      <c r="D223" s="69"/>
      <c r="E223" s="70"/>
      <c r="F223" s="34">
        <v>1270</v>
      </c>
      <c r="G223" s="79">
        <v>272501</v>
      </c>
      <c r="H223" s="148" t="s">
        <v>359</v>
      </c>
      <c r="I223" s="36" t="str">
        <f>IF(ISTEXT(G223),"No text please",IF(G223&lt;0,"No negatives please",IF(ISBLANK(G223),"Please enter a value",IF(AND(G223=0,ISERROR(FIND("zero",K223))),"Please confirm zero",IF(AND(G223&lt;&gt;0,K223="Confirmed zero"),"Value not zero",IF($G223&gt;$G222,"&gt; 18.f."," "))))))</f>
        <v xml:space="preserve"> </v>
      </c>
      <c r="J223" s="6"/>
      <c r="K223" s="75"/>
      <c r="L223" s="51"/>
      <c r="M223" s="6"/>
      <c r="N223" s="39"/>
      <c r="O223" s="19"/>
      <c r="P223" s="5"/>
      <c r="Q223" s="5"/>
    </row>
    <row r="224" spans="1:17" ht="15" customHeight="1" x14ac:dyDescent="0.25">
      <c r="A224" s="106"/>
      <c r="B224" s="71"/>
      <c r="C224" s="147" t="s">
        <v>360</v>
      </c>
      <c r="D224" s="151"/>
      <c r="E224" s="70"/>
      <c r="F224" s="34">
        <v>1141</v>
      </c>
      <c r="G224" s="79">
        <v>9775505</v>
      </c>
      <c r="H224" s="148" t="s">
        <v>361</v>
      </c>
      <c r="I224" s="36" t="str">
        <f t="shared" ref="I224:I228" si="6">IF(ISTEXT(G224),"No text please",IF(G224&lt;0,"No negatives please",IF(ISBLANK(G224),"Please enter a value",IF(AND(G224=0,ISERROR(FIND("zero",K224))),"Please confirm zero",IF(AND(G224&lt;&gt;0,K224="Confirmed zero"),"Value not zero"," ")))))</f>
        <v xml:space="preserve"> </v>
      </c>
      <c r="J224" s="6"/>
      <c r="K224" s="75"/>
      <c r="L224" s="51"/>
      <c r="M224" s="6"/>
      <c r="N224" s="39"/>
      <c r="O224" s="19"/>
      <c r="P224" s="5"/>
      <c r="Q224" s="5"/>
    </row>
    <row r="225" spans="1:17" ht="15" customHeight="1" x14ac:dyDescent="0.25">
      <c r="A225" s="106"/>
      <c r="B225" s="71"/>
      <c r="C225" s="147" t="s">
        <v>362</v>
      </c>
      <c r="D225" s="151"/>
      <c r="E225" s="70"/>
      <c r="F225" s="34">
        <v>1142</v>
      </c>
      <c r="G225" s="79">
        <v>515412</v>
      </c>
      <c r="H225" s="148" t="s">
        <v>363</v>
      </c>
      <c r="I225" s="36" t="str">
        <f t="shared" si="6"/>
        <v xml:space="preserve"> </v>
      </c>
      <c r="J225" s="6"/>
      <c r="K225" s="75"/>
      <c r="L225" s="51"/>
      <c r="M225" s="6"/>
      <c r="N225" s="39"/>
      <c r="O225" s="19"/>
      <c r="P225" s="5"/>
      <c r="Q225" s="5"/>
    </row>
    <row r="226" spans="1:17" ht="15" customHeight="1" x14ac:dyDescent="0.25">
      <c r="A226" s="106"/>
      <c r="B226" s="71"/>
      <c r="C226" s="147" t="s">
        <v>364</v>
      </c>
      <c r="D226" s="151"/>
      <c r="E226" s="70"/>
      <c r="F226" s="34">
        <v>1143</v>
      </c>
      <c r="G226" s="79">
        <v>794600</v>
      </c>
      <c r="H226" s="148" t="s">
        <v>365</v>
      </c>
      <c r="I226" s="36" t="str">
        <f t="shared" si="6"/>
        <v xml:space="preserve"> </v>
      </c>
      <c r="J226" s="6"/>
      <c r="K226" s="75"/>
      <c r="L226" s="51"/>
      <c r="M226" s="6"/>
      <c r="N226" s="39"/>
      <c r="O226" s="19"/>
      <c r="P226" s="5"/>
      <c r="Q226" s="5"/>
    </row>
    <row r="227" spans="1:17" ht="15" customHeight="1" x14ac:dyDescent="0.25">
      <c r="A227" s="106"/>
      <c r="B227" s="71"/>
      <c r="C227" s="147" t="s">
        <v>366</v>
      </c>
      <c r="D227" s="151"/>
      <c r="E227" s="70"/>
      <c r="F227" s="34">
        <v>1144</v>
      </c>
      <c r="G227" s="79">
        <v>431287</v>
      </c>
      <c r="H227" s="148" t="s">
        <v>367</v>
      </c>
      <c r="I227" s="36" t="str">
        <f t="shared" si="6"/>
        <v xml:space="preserve"> </v>
      </c>
      <c r="J227" s="6"/>
      <c r="K227" s="75"/>
      <c r="L227" s="51"/>
      <c r="M227" s="6"/>
      <c r="N227" s="39"/>
      <c r="O227" s="19"/>
      <c r="P227" s="5"/>
      <c r="Q227" s="5"/>
    </row>
    <row r="228" spans="1:17" ht="15" customHeight="1" x14ac:dyDescent="0.25">
      <c r="A228" s="106"/>
      <c r="B228" s="71"/>
      <c r="C228" s="147" t="s">
        <v>368</v>
      </c>
      <c r="D228" s="151"/>
      <c r="E228" s="70"/>
      <c r="F228" s="34">
        <v>1145</v>
      </c>
      <c r="G228" s="79">
        <v>31001902</v>
      </c>
      <c r="H228" s="148" t="s">
        <v>369</v>
      </c>
      <c r="I228" s="36" t="str">
        <f t="shared" si="6"/>
        <v xml:space="preserve"> </v>
      </c>
      <c r="J228" s="6"/>
      <c r="K228" s="75"/>
      <c r="L228" s="51"/>
      <c r="M228" s="6"/>
      <c r="N228" s="39"/>
      <c r="O228" s="19"/>
      <c r="P228" s="5"/>
      <c r="Q228" s="5"/>
    </row>
    <row r="229" spans="1:17" ht="15" customHeight="1" x14ac:dyDescent="0.25">
      <c r="A229" s="66"/>
      <c r="B229" s="71"/>
      <c r="C229" s="143"/>
      <c r="D229" s="143"/>
      <c r="E229" s="143"/>
      <c r="F229" s="126"/>
      <c r="G229" s="65"/>
      <c r="H229" s="100"/>
      <c r="I229" s="25"/>
      <c r="J229" s="6"/>
      <c r="K229" s="25"/>
      <c r="L229" s="117"/>
      <c r="M229" s="6"/>
      <c r="N229" s="25"/>
      <c r="O229" s="19"/>
      <c r="P229" s="5"/>
      <c r="Q229" s="5"/>
    </row>
    <row r="230" spans="1:17" ht="15" customHeight="1" x14ac:dyDescent="0.25">
      <c r="A230" s="66"/>
      <c r="B230" s="71"/>
      <c r="C230" s="20" t="s">
        <v>370</v>
      </c>
      <c r="D230" s="21"/>
      <c r="E230" s="22"/>
      <c r="F230" s="120" t="s">
        <v>4</v>
      </c>
      <c r="G230" s="65" t="str">
        <f>G$22</f>
        <v>Amount in thousand EUR</v>
      </c>
      <c r="H230" s="25"/>
      <c r="I230" s="24" t="str">
        <f>I$22</f>
        <v>Checks</v>
      </c>
      <c r="J230" s="6"/>
      <c r="K230" s="24" t="str">
        <f>K$22</f>
        <v>Remarks</v>
      </c>
      <c r="L230" s="24" t="str">
        <f>$L$162</f>
        <v>Comments</v>
      </c>
      <c r="M230" s="6"/>
      <c r="N230" s="24" t="str">
        <f>N$22</f>
        <v>Supervisor Comments</v>
      </c>
      <c r="O230" s="19"/>
      <c r="P230" s="5"/>
      <c r="Q230" s="5"/>
    </row>
    <row r="231" spans="1:17" ht="15" customHeight="1" x14ac:dyDescent="0.25">
      <c r="A231" s="66"/>
      <c r="B231" s="71"/>
      <c r="C231" s="147" t="s">
        <v>371</v>
      </c>
      <c r="D231" s="151"/>
      <c r="E231" s="70"/>
      <c r="F231" s="34">
        <v>1227</v>
      </c>
      <c r="G231" s="79">
        <v>1210412451</v>
      </c>
      <c r="H231" s="148" t="s">
        <v>372</v>
      </c>
      <c r="I231" s="36" t="str">
        <f>IF(ISTEXT(G231),"No text please",IF(G231&lt;0,"No negatives please",IF(ISBLANK(G231),"Please enter a value",IF(AND(G231=0,ISERROR(FIND("zero",K231))),"Please confirm zero",IF(AND(G231&lt;&gt;0,K231="Confirmed zero",),"Value not zero",IF(AND(G231&lt;G113,ISERROR(FIND("Intragroups",K231))),"&lt;  9.c. please confirm due to intragroup"," "))))))</f>
        <v xml:space="preserve"> </v>
      </c>
      <c r="J231" s="6"/>
      <c r="K231" s="75"/>
      <c r="L231" s="51"/>
      <c r="M231" s="6"/>
      <c r="N231" s="39"/>
      <c r="O231" s="19"/>
      <c r="P231" s="5"/>
      <c r="Q231" s="5"/>
    </row>
    <row r="232" spans="1:17" ht="15" customHeight="1" x14ac:dyDescent="0.25">
      <c r="A232" s="66"/>
      <c r="B232" s="71"/>
      <c r="C232" s="147" t="s">
        <v>373</v>
      </c>
      <c r="D232" s="151"/>
      <c r="E232" s="70"/>
      <c r="F232" s="34">
        <v>1300</v>
      </c>
      <c r="G232" s="79">
        <v>47082871</v>
      </c>
      <c r="H232" s="148" t="s">
        <v>374</v>
      </c>
      <c r="I232" s="36" t="str">
        <f>IF(ISTEXT(G232),"No text please",IF(G232&lt;0,"No negatives please",IF(ISBLANK(G232),"Please enter a value",IF(AND(G232=0,ISERROR(FIND("zero",K232))),"Please confirm zero",IF(AND(G232&lt;&gt;0,K232="Confirmed zero",),"Value not zero",IF(AND(G232&lt;SUM(G116:G117),ISERROR(FIND("Intragroups",K232))),"&lt;  10.a.+10.b. please confirm due to intragroup"," "))))))</f>
        <v xml:space="preserve"> </v>
      </c>
      <c r="J232" s="6"/>
      <c r="K232" s="75"/>
      <c r="L232" s="51"/>
      <c r="M232" s="6"/>
      <c r="N232" s="39"/>
      <c r="O232" s="19"/>
      <c r="P232" s="5"/>
      <c r="Q232" s="5"/>
    </row>
    <row r="233" spans="1:17" ht="15" customHeight="1" x14ac:dyDescent="0.25">
      <c r="A233" s="106"/>
      <c r="B233" s="71"/>
      <c r="C233" s="147" t="s">
        <v>375</v>
      </c>
      <c r="D233" s="151"/>
      <c r="E233" s="70"/>
      <c r="F233" s="34">
        <v>1271</v>
      </c>
      <c r="G233" s="79">
        <v>40482274</v>
      </c>
      <c r="H233" s="148" t="s">
        <v>376</v>
      </c>
      <c r="I233" s="36" t="str">
        <f>IF(ISTEXT(G233),"No text please",IF(G233&lt;0,"No negatives please",IF(ISBLANK(G233),"Please enter a value",IF(AND(G233=0,ISERROR(FIND("zero",K233))),"Please confirm zero",IF(AND(G233&lt;&gt;0,K233="Confirmed zero",),"Value not zero",IF(AND(G233&lt;G118,ISERROR(FIND("Intragroups",K233))),"&lt;  10.c. please confirm due to intragroup"," "))))))</f>
        <v xml:space="preserve"> </v>
      </c>
      <c r="J233" s="6"/>
      <c r="K233" s="75"/>
      <c r="L233" s="51"/>
      <c r="M233" s="6"/>
      <c r="N233" s="39"/>
      <c r="O233" s="19"/>
      <c r="P233" s="5"/>
      <c r="Q233" s="5"/>
    </row>
    <row r="234" spans="1:17" ht="15" customHeight="1" x14ac:dyDescent="0.25">
      <c r="A234" s="106"/>
      <c r="B234" s="71"/>
      <c r="C234" s="159" t="s">
        <v>377</v>
      </c>
      <c r="D234" s="160"/>
      <c r="E234" s="70"/>
      <c r="F234" s="34">
        <v>1272</v>
      </c>
      <c r="G234" s="79">
        <v>4849008</v>
      </c>
      <c r="H234" s="148" t="s">
        <v>378</v>
      </c>
      <c r="I234" s="36" t="str">
        <f>IF(ISTEXT(G234),"No text please",IF(G234&lt;0,"No negatives please",IF(ISBLANK(G234),"Please enter a value",IF(AND(G234=0,ISERROR(FIND("zero",K234))),"Please confirm zero",IF(AND(G234&lt;&gt;0,K234="Confirmed zero",),"Value not zero",IF(AND(G234&lt;G119,ISERROR(FIND("Intragroups",K234))),"&lt;  10.d. please confirm due to intragroup"," "))))))</f>
        <v xml:space="preserve"> </v>
      </c>
      <c r="J234" s="6"/>
      <c r="K234" s="75"/>
      <c r="L234" s="51"/>
      <c r="M234" s="6"/>
      <c r="N234" s="39"/>
      <c r="O234" s="19"/>
      <c r="P234" s="5"/>
      <c r="Q234" s="5"/>
    </row>
    <row r="235" spans="1:17" x14ac:dyDescent="0.25">
      <c r="A235" s="66"/>
      <c r="B235" s="71"/>
      <c r="C235" s="147" t="s">
        <v>379</v>
      </c>
      <c r="D235" s="151"/>
      <c r="E235" s="70"/>
      <c r="F235" s="34">
        <v>1273</v>
      </c>
      <c r="G235" s="79">
        <v>0</v>
      </c>
      <c r="H235" s="148" t="s">
        <v>380</v>
      </c>
      <c r="I235" s="36" t="str">
        <f>IF(ISTEXT(G235),"No text please",IF(G235&lt;0,"No negatives please",IF(ISBLANK(G235),"Please enter a value",IF(AND(G235=0,ISERROR(FIND("zero",K235))),"Please confirm zero",IF(AND(G235&lt;&gt;0,K235="Confirmed zero"),"Value not zero",IF(G235&gt;(G233+G234),"&gt; (19.c.+19.d.)"," "))))))</f>
        <v xml:space="preserve"> </v>
      </c>
      <c r="J235" s="6"/>
      <c r="K235" s="75" t="s">
        <v>47</v>
      </c>
      <c r="L235" s="51"/>
      <c r="M235" s="6"/>
      <c r="N235" s="39"/>
      <c r="O235" s="19"/>
      <c r="P235" s="5"/>
      <c r="Q235" s="5"/>
    </row>
    <row r="236" spans="1:17" x14ac:dyDescent="0.25">
      <c r="A236" s="66"/>
      <c r="B236" s="71"/>
      <c r="C236" s="147" t="s">
        <v>381</v>
      </c>
      <c r="D236" s="151"/>
      <c r="E236" s="70"/>
      <c r="F236" s="34">
        <v>1274</v>
      </c>
      <c r="G236" s="79">
        <v>0</v>
      </c>
      <c r="H236" s="148" t="s">
        <v>382</v>
      </c>
      <c r="I236" s="36" t="str">
        <f>IF(ISTEXT(G236),"No text please",IF(G236&lt;0,"No negatives please",IF(ISBLANK(G236),"Please enter a value",IF(AND(G236=0,ISERROR(FIND("zero",K236))),"Please confirm zero",IF(AND(G236&lt;&gt;0,K236="Confirmed zero"),"Value not zero",IF(G236&gt;(G233+G234),"&gt; (19.c.+19.d.)"," "))))))</f>
        <v xml:space="preserve"> </v>
      </c>
      <c r="J236" s="6"/>
      <c r="K236" s="75" t="s">
        <v>47</v>
      </c>
      <c r="L236" s="51"/>
      <c r="M236" s="6"/>
      <c r="N236" s="39"/>
      <c r="O236" s="19"/>
      <c r="P236" s="5"/>
      <c r="Q236" s="5"/>
    </row>
    <row r="237" spans="1:17" x14ac:dyDescent="0.25">
      <c r="A237" s="66"/>
      <c r="B237" s="71"/>
      <c r="C237" s="147" t="s">
        <v>383</v>
      </c>
      <c r="D237" s="151"/>
      <c r="E237" s="70"/>
      <c r="F237" s="34">
        <v>1275</v>
      </c>
      <c r="G237" s="79">
        <v>0</v>
      </c>
      <c r="H237" s="148" t="s">
        <v>384</v>
      </c>
      <c r="I237" s="36" t="str">
        <f>IF(ISTEXT(G237),"No text please",IF(G237&lt;0,"No negatives please",IF(ISBLANK(G237),"Please enter a value",IF(AND(G237=0,ISERROR(FIND("zero",K237))),"Please confirm zero",IF(AND(G237&lt;&gt;0,K237="Confirmed zero"),"Value not zero",IF(G237&gt;G232,"&gt; 19.b."," "))))))</f>
        <v xml:space="preserve"> </v>
      </c>
      <c r="J237" s="6"/>
      <c r="K237" s="75" t="s">
        <v>47</v>
      </c>
      <c r="L237" s="51"/>
      <c r="M237" s="6"/>
      <c r="N237" s="39"/>
      <c r="O237" s="19"/>
      <c r="P237" s="5"/>
      <c r="Q237" s="5"/>
    </row>
    <row r="238" spans="1:17" x14ac:dyDescent="0.25">
      <c r="A238" s="66"/>
      <c r="B238" s="71"/>
      <c r="C238" s="149" t="s">
        <v>385</v>
      </c>
      <c r="D238" s="151"/>
      <c r="E238" s="70"/>
      <c r="F238" s="34">
        <v>1276</v>
      </c>
      <c r="G238" s="79">
        <v>0</v>
      </c>
      <c r="H238" s="148" t="s">
        <v>386</v>
      </c>
      <c r="I238" s="36" t="str">
        <f>IF(ISTEXT(G238),"No text please",IF(G238&lt;0,"No negatives please",IF(ISBLANK(G238),"Please enter a value",IF(AND(G238=0,ISERROR(FIND("zero",K238))),"Please confirm zero",IF(AND(G238&lt;&gt;0,K238="Confirmed zero"),"Value not zero",IF(G238&gt;G237,"&gt; 19.g."," "))))))</f>
        <v xml:space="preserve"> </v>
      </c>
      <c r="J238" s="6"/>
      <c r="K238" s="75" t="s">
        <v>47</v>
      </c>
      <c r="L238" s="51"/>
      <c r="M238" s="6"/>
      <c r="N238" s="39"/>
      <c r="O238" s="19"/>
      <c r="P238" s="5"/>
      <c r="Q238" s="5"/>
    </row>
    <row r="239" spans="1:17" x14ac:dyDescent="0.25">
      <c r="A239" s="66"/>
      <c r="B239" s="71"/>
      <c r="C239" s="149" t="s">
        <v>387</v>
      </c>
      <c r="D239" s="151"/>
      <c r="E239" s="70"/>
      <c r="F239" s="34">
        <v>1277</v>
      </c>
      <c r="G239" s="79">
        <v>0</v>
      </c>
      <c r="H239" s="148" t="s">
        <v>388</v>
      </c>
      <c r="I239" s="36" t="str">
        <f>IF(ISTEXT(G239),"No text please",IF(G239&lt;0,"No negatives please",IF(ISBLANK(G239),"Please enter a value",IF(AND(G239=0,ISERROR(FIND("zero",K239))),"Please confirm zero",IF(AND(G239&lt;&gt;0,K239="Confirmed zero"),"Value not zero",IF(G239&gt;G237,"&gt; 19.g."," "))))))</f>
        <v xml:space="preserve"> </v>
      </c>
      <c r="J239" s="6"/>
      <c r="K239" s="75" t="s">
        <v>47</v>
      </c>
      <c r="L239" s="51"/>
      <c r="M239" s="6"/>
      <c r="N239" s="39"/>
      <c r="O239" s="19"/>
      <c r="P239" s="5"/>
      <c r="Q239" s="5"/>
    </row>
    <row r="240" spans="1:17" ht="15" customHeight="1" x14ac:dyDescent="0.25">
      <c r="A240" s="66"/>
      <c r="B240" s="71"/>
      <c r="C240" s="147" t="s">
        <v>389</v>
      </c>
      <c r="D240" s="151"/>
      <c r="E240" s="70"/>
      <c r="F240" s="34">
        <v>1229</v>
      </c>
      <c r="G240" s="79">
        <v>2195967</v>
      </c>
      <c r="H240" s="161" t="s">
        <v>390</v>
      </c>
      <c r="I240" s="36" t="str">
        <f>IF(ISTEXT(G240),"No text please",IF(G240&lt;0,"No negatives please",IF(ISBLANK(G240),"Please enter a value",IF(AND(G240=0,ISERROR(FIND("zero",K240))),"Please confirm zero",IF(AND(G240&lt;&gt;0,K240="Confirmed zero",),"Value not zero",IF(AND(G240&lt;G123,ISERROR(FIND("Intragroups",K240))),"&lt;  11.a. please confirmdue to intragroup"," "))))))</f>
        <v xml:space="preserve"> </v>
      </c>
      <c r="J240" s="6"/>
      <c r="K240" s="75"/>
      <c r="L240" s="51"/>
      <c r="M240" s="6"/>
      <c r="N240" s="39"/>
      <c r="O240" s="19"/>
      <c r="P240" s="5"/>
      <c r="Q240" s="5"/>
    </row>
    <row r="241" spans="1:17" ht="15" customHeight="1" x14ac:dyDescent="0.25">
      <c r="A241" s="66"/>
      <c r="B241" s="71"/>
      <c r="C241" s="149" t="s">
        <v>391</v>
      </c>
      <c r="D241" s="151"/>
      <c r="E241" s="70"/>
      <c r="F241" s="34">
        <v>1278</v>
      </c>
      <c r="G241" s="79">
        <v>0</v>
      </c>
      <c r="H241" s="148" t="s">
        <v>392</v>
      </c>
      <c r="I241" s="36" t="str">
        <f>IF(ISTEXT(G241),"No text please",IF(G241&lt;0,"No negatives please",IF(ISBLANK(G241),"Please enter a value",IF(AND(G241=0,ISERROR(FIND("zero",K241))),"Please confirm zero",IF(AND(G241&lt;&gt;0,K241="Confirmed zero"),"Value not zero",IF($G241&gt;$G240,"&gt; 19.h."," "))))))</f>
        <v xml:space="preserve"> </v>
      </c>
      <c r="J241" s="6"/>
      <c r="K241" s="75" t="s">
        <v>47</v>
      </c>
      <c r="L241" s="51"/>
      <c r="M241" s="6"/>
      <c r="N241" s="39"/>
      <c r="O241" s="19"/>
      <c r="P241" s="5"/>
      <c r="Q241" s="5"/>
    </row>
    <row r="242" spans="1:17" ht="15" customHeight="1" x14ac:dyDescent="0.25">
      <c r="A242" s="66"/>
      <c r="B242" s="71"/>
      <c r="C242" s="143"/>
      <c r="D242" s="143"/>
      <c r="E242" s="143"/>
      <c r="F242" s="126"/>
      <c r="G242" s="65"/>
      <c r="H242" s="100"/>
      <c r="I242" s="25"/>
      <c r="J242" s="6"/>
      <c r="K242" s="25"/>
      <c r="L242" s="117"/>
      <c r="M242" s="6"/>
      <c r="N242" s="25"/>
      <c r="O242" s="19"/>
      <c r="P242" s="5"/>
      <c r="Q242" s="5"/>
    </row>
    <row r="243" spans="1:17" ht="15" customHeight="1" x14ac:dyDescent="0.25">
      <c r="A243" s="66"/>
      <c r="B243" s="71"/>
      <c r="C243" s="20" t="s">
        <v>393</v>
      </c>
      <c r="D243" s="21"/>
      <c r="E243" s="22"/>
      <c r="F243" s="120" t="s">
        <v>4</v>
      </c>
      <c r="G243" s="65" t="str">
        <f>G$22</f>
        <v>Amount in thousand EUR</v>
      </c>
      <c r="H243" s="25"/>
      <c r="I243" s="24" t="str">
        <f>I$22</f>
        <v>Checks</v>
      </c>
      <c r="J243" s="6"/>
      <c r="K243" s="24" t="str">
        <f>K$22</f>
        <v>Remarks</v>
      </c>
      <c r="L243" s="24" t="str">
        <f>$L$162</f>
        <v>Comments</v>
      </c>
      <c r="M243" s="6"/>
      <c r="N243" s="24" t="str">
        <f>N$22</f>
        <v>Supervisor Comments</v>
      </c>
      <c r="O243" s="19"/>
      <c r="P243" s="5"/>
      <c r="Q243" s="5"/>
    </row>
    <row r="244" spans="1:17" ht="15" customHeight="1" x14ac:dyDescent="0.25">
      <c r="A244" s="66"/>
      <c r="B244" s="71"/>
      <c r="C244" s="147" t="s">
        <v>394</v>
      </c>
      <c r="D244" s="69"/>
      <c r="E244" s="70"/>
      <c r="F244" s="34">
        <v>1146</v>
      </c>
      <c r="G244" s="79">
        <v>6983675</v>
      </c>
      <c r="H244" s="148" t="s">
        <v>395</v>
      </c>
      <c r="I244" s="36" t="str">
        <f>IF(ISTEXT(G244),"No text please",IF(G244&lt;0,"No negatives please",IF(ISBLANK(G244),"Please enter a value",IF(AND(G244=0,ISERROR(FIND("zero",K244))),"Please confirm zero",IF(AND(G244&lt;&gt;0,K244="Confirmed zero"),"Value not zero"," ")))))</f>
        <v xml:space="preserve"> </v>
      </c>
      <c r="J244" s="6"/>
      <c r="K244" s="75"/>
      <c r="L244" s="51"/>
      <c r="M244" s="6"/>
      <c r="N244" s="39"/>
      <c r="O244" s="19"/>
      <c r="P244" s="5"/>
      <c r="Q244" s="5"/>
    </row>
    <row r="245" spans="1:17" ht="15" customHeight="1" x14ac:dyDescent="0.25">
      <c r="A245" s="66"/>
      <c r="B245" s="71"/>
      <c r="C245" s="147" t="s">
        <v>396</v>
      </c>
      <c r="D245" s="69"/>
      <c r="E245" s="70"/>
      <c r="F245" s="34">
        <v>1148</v>
      </c>
      <c r="G245" s="79">
        <v>84943318</v>
      </c>
      <c r="H245" s="148" t="s">
        <v>397</v>
      </c>
      <c r="I245" s="36" t="str">
        <f>IF(ISTEXT(G245),"No text please",IF(G245&lt;0,"No negatives please",IF(ISBLANK(G245),"Please enter a value",IF(AND(G245=0,ISERROR(FIND("zero",K245))),"Please confirm zero",IF(AND(G245&lt;&gt;0,K245="Confirmed zero"),"Value not zero",IF(G245&lt;G246,"&lt; 20.a."," "))))))</f>
        <v xml:space="preserve"> </v>
      </c>
      <c r="J245" s="6"/>
      <c r="K245" s="75"/>
      <c r="L245" s="51"/>
      <c r="M245" s="6"/>
      <c r="N245" s="39"/>
      <c r="O245" s="19"/>
      <c r="P245" s="5"/>
      <c r="Q245" s="5"/>
    </row>
    <row r="246" spans="1:17" ht="15" customHeight="1" x14ac:dyDescent="0.25">
      <c r="A246" s="66"/>
      <c r="B246" s="71"/>
      <c r="C246" s="149" t="s">
        <v>398</v>
      </c>
      <c r="D246" s="69"/>
      <c r="E246" s="70"/>
      <c r="F246" s="34">
        <v>1149</v>
      </c>
      <c r="G246" s="79">
        <v>9624900</v>
      </c>
      <c r="H246" s="148" t="s">
        <v>399</v>
      </c>
      <c r="I246" s="36" t="str">
        <f>IF(ISTEXT(G246),"No text please",IF(G246&lt;0,"No negatives please",IF(ISBLANK(G246),"Please enter a value",IF(AND(G246=0,ISERROR(FIND("zero",K246))),"Please confirm zero",IF(AND(G246&lt;&gt;0,K246="Confirmed zero"),"Value not zero",IF(G245&lt;G246,"&gt; 20.b."," "))))))</f>
        <v xml:space="preserve"> </v>
      </c>
      <c r="J246" s="6"/>
      <c r="K246" s="75"/>
      <c r="L246" s="51"/>
      <c r="M246" s="6"/>
      <c r="N246" s="39"/>
      <c r="O246" s="19"/>
      <c r="P246" s="5"/>
      <c r="Q246" s="5"/>
    </row>
    <row r="247" spans="1:17" ht="15" customHeight="1" x14ac:dyDescent="0.25">
      <c r="A247" s="66"/>
      <c r="B247" s="71"/>
      <c r="C247" s="147" t="s">
        <v>400</v>
      </c>
      <c r="D247" s="162"/>
      <c r="E247" s="163"/>
      <c r="F247" s="34">
        <v>1279</v>
      </c>
      <c r="G247" s="79">
        <v>35842744</v>
      </c>
      <c r="H247" s="148" t="s">
        <v>401</v>
      </c>
      <c r="I247" s="36" t="str">
        <f>IF(ISTEXT(G247),"No text please",IF(G247&lt;0,"No negatives please",IF(ISBLANK(G247),"Please enter a value",IF(AND(G247=0,ISERROR(FIND("zero",K247))),"Please confirm zero",IF(AND(G247&lt;&gt;0,K247="Confirmed zero"),"Value not zero",IF(G247&gt;G128,"&gt; 12.a."," "))))))</f>
        <v xml:space="preserve"> </v>
      </c>
      <c r="J247" s="6"/>
      <c r="K247" s="75"/>
      <c r="L247" s="51"/>
      <c r="M247" s="6"/>
      <c r="N247" s="39"/>
      <c r="O247" s="19"/>
      <c r="P247" s="5"/>
      <c r="Q247" s="5"/>
    </row>
    <row r="248" spans="1:17" ht="15" customHeight="1" x14ac:dyDescent="0.25">
      <c r="A248" s="66"/>
      <c r="B248" s="71"/>
      <c r="C248" s="147" t="s">
        <v>402</v>
      </c>
      <c r="D248" s="162"/>
      <c r="E248" s="163"/>
      <c r="F248" s="34">
        <v>1280</v>
      </c>
      <c r="G248" s="79">
        <v>71419018</v>
      </c>
      <c r="H248" s="148" t="s">
        <v>403</v>
      </c>
      <c r="I248" s="36" t="str">
        <f>IF(ISTEXT(G248),"No text please",IF(G248&lt;0,"No negatives please",IF(ISBLANK(G248),"Please enter a value",IF(AND(G248=0,ISERROR(FIND("zero",K248))),"Please confirm zero",IF(AND(G248&lt;&gt;0,K248="Confirmed zero"),"Value not zero",IF(G248&gt;G128,"&gt; 12.a."," "))))))</f>
        <v xml:space="preserve"> </v>
      </c>
      <c r="J248" s="6"/>
      <c r="K248" s="75"/>
      <c r="L248" s="51"/>
      <c r="M248" s="6"/>
      <c r="N248" s="39"/>
      <c r="O248" s="19"/>
      <c r="P248" s="6"/>
      <c r="Q248" s="5"/>
    </row>
    <row r="249" spans="1:17" ht="15" customHeight="1" x14ac:dyDescent="0.25">
      <c r="A249" s="66"/>
      <c r="B249" s="71"/>
      <c r="C249" s="147" t="s">
        <v>404</v>
      </c>
      <c r="D249" s="162"/>
      <c r="E249" s="163"/>
      <c r="F249" s="34">
        <v>1281</v>
      </c>
      <c r="G249" s="79">
        <v>4516485</v>
      </c>
      <c r="H249" s="148" t="s">
        <v>405</v>
      </c>
      <c r="I249" s="36" t="str">
        <f>IF(ISTEXT(G249),"No text please",IF(G249&lt;0,"No negatives please",IF(ISBLANK(G249),"Please enter a value",IF(AND(G249=0,ISERROR(FIND("zero",K249))),"Please confirm zero",IF(AND(G249&lt;&gt;0,K249="Confirmed zero"),"Value not zero",IF(G249&gt;G244,"&gt; 20.a."," "))))))</f>
        <v xml:space="preserve"> </v>
      </c>
      <c r="J249" s="6"/>
      <c r="K249" s="75"/>
      <c r="L249" s="51"/>
      <c r="M249" s="6"/>
      <c r="N249" s="39"/>
      <c r="O249" s="19"/>
      <c r="P249" s="6"/>
      <c r="Q249" s="5"/>
    </row>
    <row r="250" spans="1:17" ht="15" customHeight="1" x14ac:dyDescent="0.25">
      <c r="A250" s="66"/>
      <c r="B250" s="71"/>
      <c r="C250" s="147" t="s">
        <v>406</v>
      </c>
      <c r="D250" s="162"/>
      <c r="E250" s="163"/>
      <c r="F250" s="34">
        <v>1282</v>
      </c>
      <c r="G250" s="79">
        <v>40011338</v>
      </c>
      <c r="H250" s="148" t="s">
        <v>407</v>
      </c>
      <c r="I250" s="36" t="str">
        <f>IF(ISTEXT(G250),"No text please",IF(G250&lt;0,"No negatives please",IF(ISBLANK(G250),"Please enter a value",IF(AND(G250=0,ISERROR(FIND("zero",K250))),"Please confirm zero",IF(AND(G250&lt;&gt;0,K250="Confirmed zero"),"Value not zero",IF(G250&gt;G245,"&gt; 20.b."," "))))))</f>
        <v xml:space="preserve"> </v>
      </c>
      <c r="J250" s="6"/>
      <c r="K250" s="75"/>
      <c r="L250" s="51"/>
      <c r="M250" s="6"/>
      <c r="N250" s="39"/>
      <c r="O250" s="19"/>
      <c r="P250" s="6"/>
      <c r="Q250" s="5"/>
    </row>
    <row r="251" spans="1:17" ht="15" customHeight="1" x14ac:dyDescent="0.25">
      <c r="A251" s="66"/>
      <c r="B251" s="71"/>
      <c r="C251" s="149" t="s">
        <v>408</v>
      </c>
      <c r="D251" s="162"/>
      <c r="E251" s="163"/>
      <c r="F251" s="34">
        <v>1283</v>
      </c>
      <c r="G251" s="79">
        <v>5516859</v>
      </c>
      <c r="H251" s="148" t="s">
        <v>409</v>
      </c>
      <c r="I251" s="36" t="str">
        <f>IF(ISTEXT(G251),"No text please",IF(G251&lt;0,"No negatives please",IF(ISBLANK(G251),"Please enter a value",IF(AND(G251=0,ISERROR(FIND("zero",K251))),"Please confirm zero",IF(AND(G251&lt;&gt;0,K251="Confirmed zero"),"Value not zero",IF(G251&gt;G246,"&gt; 20.b.(1)"," "))))))</f>
        <v xml:space="preserve"> </v>
      </c>
      <c r="J251" s="6"/>
      <c r="K251" s="75"/>
      <c r="L251" s="51"/>
      <c r="M251" s="6"/>
      <c r="N251" s="39"/>
      <c r="O251" s="19"/>
      <c r="P251" s="6"/>
      <c r="Q251" s="5"/>
    </row>
    <row r="252" spans="1:17" ht="15" customHeight="1" x14ac:dyDescent="0.25">
      <c r="A252" s="66"/>
      <c r="B252" s="71"/>
      <c r="C252" s="147" t="s">
        <v>410</v>
      </c>
      <c r="D252" s="162"/>
      <c r="E252" s="163"/>
      <c r="F252" s="34">
        <v>1284</v>
      </c>
      <c r="G252" s="79">
        <v>21605662</v>
      </c>
      <c r="H252" s="148" t="s">
        <v>411</v>
      </c>
      <c r="I252" s="36" t="str">
        <f>IF(ISTEXT(G252),"No text please",IF(G252&lt;0,"No negatives please",IF(ISBLANK(G252),"Please enter a value",IF(AND(G252=0,ISERROR(FIND("zero",K252))),"Please confirm zero",IF(AND(G252&lt;&gt;0,K252="Confirmed zero"),"Value not zero",IF(G252&gt;G247,"&gt; 20.c."," "))))))</f>
        <v xml:space="preserve"> </v>
      </c>
      <c r="J252" s="6"/>
      <c r="K252" s="75"/>
      <c r="L252" s="51"/>
      <c r="M252" s="6"/>
      <c r="N252" s="39"/>
      <c r="O252" s="19"/>
      <c r="P252" s="5"/>
      <c r="Q252" s="5"/>
    </row>
    <row r="253" spans="1:17" ht="15" customHeight="1" x14ac:dyDescent="0.25">
      <c r="A253" s="66"/>
      <c r="B253" s="71"/>
      <c r="C253" s="147" t="s">
        <v>412</v>
      </c>
      <c r="D253" s="162"/>
      <c r="E253" s="163"/>
      <c r="F253" s="34">
        <v>1285</v>
      </c>
      <c r="G253" s="79">
        <v>34494479</v>
      </c>
      <c r="H253" s="148" t="s">
        <v>413</v>
      </c>
      <c r="I253" s="36" t="str">
        <f>IF(ISTEXT(G253),"No text please",IF(G253&lt;0,"No negatives please",IF(ISBLANK(G253),"Please enter a value",IF(AND(G253=0,ISERROR(FIND("zero",K253))),"Please confirm zero",IF(AND(G253&lt;&gt;0,K253="Confirmed zero"),"Value not zero",IF(G253&gt;G131,"&gt; 13.a."," "))))))</f>
        <v xml:space="preserve"> </v>
      </c>
      <c r="J253" s="6"/>
      <c r="K253" s="75"/>
      <c r="L253" s="51"/>
      <c r="M253" s="6"/>
      <c r="N253" s="39"/>
      <c r="O253" s="19"/>
      <c r="P253" s="6"/>
      <c r="Q253" s="5"/>
    </row>
    <row r="254" spans="1:17" ht="15" customHeight="1" x14ac:dyDescent="0.25">
      <c r="A254" s="66"/>
      <c r="B254" s="71"/>
      <c r="C254" s="149" t="s">
        <v>414</v>
      </c>
      <c r="D254" s="162"/>
      <c r="E254" s="163"/>
      <c r="F254" s="34">
        <v>1286</v>
      </c>
      <c r="G254" s="79">
        <v>0</v>
      </c>
      <c r="H254" s="148" t="s">
        <v>415</v>
      </c>
      <c r="I254" s="36" t="str">
        <f>IF(ISTEXT(G254),"No text please",IF(G254&lt;0,"No negatives please",IF(ISBLANK(G254),"Please enter a value",IF(AND(G254=0,ISERROR(FIND("zero",K254))),"Please confirm zero",IF(AND(G254&lt;&gt;0,K254="Confirmed zero"),"Value not zero",IF(G254&gt;G132,"&gt; 13.a.(1)"," "))))))</f>
        <v xml:space="preserve"> </v>
      </c>
      <c r="J254" s="6"/>
      <c r="K254" s="75" t="s">
        <v>47</v>
      </c>
      <c r="L254" s="51"/>
      <c r="M254" s="6"/>
      <c r="N254" s="39"/>
      <c r="O254" s="19"/>
      <c r="P254" s="6"/>
      <c r="Q254" s="5"/>
    </row>
    <row r="255" spans="1:17" ht="15" customHeight="1" x14ac:dyDescent="0.25">
      <c r="A255" s="66"/>
      <c r="B255" s="71"/>
      <c r="C255" s="147" t="s">
        <v>416</v>
      </c>
      <c r="D255" s="162"/>
      <c r="E255" s="163"/>
      <c r="F255" s="34">
        <v>1287</v>
      </c>
      <c r="G255" s="79">
        <v>14327500</v>
      </c>
      <c r="H255" s="148" t="s">
        <v>417</v>
      </c>
      <c r="I255" s="36" t="str">
        <f>IF(ISTEXT(G255),"No text please",IF(G255&lt;0,"No negatives please",IF(ISBLANK(G255),"Please enter a value",IF(AND(G255=0,ISERROR(FIND("zero",K255))),"Please confirm zero",IF(AND(G255&lt;&gt;0,K255="Confirmed zero"),"Value not zero",IF(G255&gt;G133,"&gt; 13.b."," "))))))</f>
        <v xml:space="preserve"> </v>
      </c>
      <c r="J255" s="6"/>
      <c r="K255" s="75"/>
      <c r="L255" s="51"/>
      <c r="M255" s="6"/>
      <c r="N255" s="39"/>
      <c r="O255" s="19"/>
      <c r="P255" s="6"/>
      <c r="Q255" s="5"/>
    </row>
    <row r="256" spans="1:17" ht="15" customHeight="1" x14ac:dyDescent="0.25">
      <c r="A256" s="66"/>
      <c r="B256" s="71"/>
      <c r="C256" s="147" t="s">
        <v>418</v>
      </c>
      <c r="D256" s="162"/>
      <c r="E256" s="163"/>
      <c r="F256" s="34">
        <v>1288</v>
      </c>
      <c r="G256" s="79">
        <v>59782450</v>
      </c>
      <c r="H256" s="148" t="s">
        <v>419</v>
      </c>
      <c r="I256" s="36" t="str">
        <f>IF(ISTEXT(G256),"No text please",IF(G256&lt;0,"No negatives please",IF(ISBLANK(G256),"Please enter a value",IF(AND(G256=0,ISERROR(FIND("zero",K256))),"Please confirm zero",IF(AND(G256&lt;&gt;0,K256="Confirmed zero"),"Value not zero",IF(G256&gt;G128,"&gt; 12.a."," "))))))</f>
        <v xml:space="preserve"> </v>
      </c>
      <c r="J256" s="6"/>
      <c r="K256" s="75"/>
      <c r="L256" s="51"/>
      <c r="M256" s="6"/>
      <c r="N256" s="39"/>
      <c r="O256" s="19"/>
      <c r="P256" s="6"/>
      <c r="Q256" s="5"/>
    </row>
    <row r="257" spans="1:17" ht="15" customHeight="1" x14ac:dyDescent="0.25">
      <c r="A257" s="66"/>
      <c r="B257" s="71"/>
      <c r="C257" s="147" t="s">
        <v>420</v>
      </c>
      <c r="D257" s="162"/>
      <c r="E257" s="163"/>
      <c r="F257" s="34">
        <v>1289</v>
      </c>
      <c r="G257" s="79">
        <v>929174</v>
      </c>
      <c r="H257" s="148" t="s">
        <v>421</v>
      </c>
      <c r="I257" s="36" t="str">
        <f>IF(ISTEXT(G257),"No text please",IF(G257&lt;0,"No negatives please",IF(ISBLANK(G257),"Please enter a value",IF(AND(G257=0,ISERROR(FIND("zero",K257))),"Please confirm zero",IF(AND(G257&lt;&gt;0,K257="Confirmed zero"),"Value not zero",IF(G257&gt;G244,"&gt; 20.a."," "))))))</f>
        <v xml:space="preserve"> </v>
      </c>
      <c r="J257" s="6"/>
      <c r="K257" s="75"/>
      <c r="L257" s="51"/>
      <c r="M257" s="6"/>
      <c r="N257" s="39"/>
      <c r="O257" s="19"/>
      <c r="P257" s="6"/>
      <c r="Q257" s="5"/>
    </row>
    <row r="258" spans="1:17" ht="15" customHeight="1" x14ac:dyDescent="0.25">
      <c r="A258" s="66"/>
      <c r="B258" s="71"/>
      <c r="C258" s="147" t="s">
        <v>422</v>
      </c>
      <c r="D258" s="162"/>
      <c r="E258" s="163"/>
      <c r="F258" s="34">
        <v>1290</v>
      </c>
      <c r="G258" s="79">
        <v>28986389</v>
      </c>
      <c r="H258" s="148" t="s">
        <v>423</v>
      </c>
      <c r="I258" s="36" t="str">
        <f>IF(ISTEXT(G258),"No text please",IF(G258&lt;0,"No negatives please",IF(ISBLANK(G258),"Please enter a value",IF(AND(G258=0,ISERROR(FIND("zero",K258))),"Please confirm zero",IF(AND(G258&lt;&gt;0,K258="Confirmed zero"),"Value not zero",IF(G258&gt;G245,"&gt; 20.b."," "))))))</f>
        <v xml:space="preserve"> </v>
      </c>
      <c r="J258" s="6"/>
      <c r="K258" s="75"/>
      <c r="L258" s="51"/>
      <c r="M258" s="6"/>
      <c r="N258" s="39"/>
      <c r="O258" s="19"/>
      <c r="P258" s="6"/>
      <c r="Q258" s="5"/>
    </row>
    <row r="259" spans="1:17" ht="15" customHeight="1" x14ac:dyDescent="0.25">
      <c r="A259" s="66"/>
      <c r="B259" s="71"/>
      <c r="C259" s="149" t="s">
        <v>424</v>
      </c>
      <c r="D259" s="162"/>
      <c r="E259" s="163"/>
      <c r="F259" s="34">
        <v>1291</v>
      </c>
      <c r="G259" s="79">
        <v>1419404</v>
      </c>
      <c r="H259" s="148" t="s">
        <v>425</v>
      </c>
      <c r="I259" s="36" t="str">
        <f>IF(ISTEXT(G259),"No text please",IF(G259&lt;0,"No negatives please",IF(ISBLANK(G259),"Please enter a value",IF(AND(G259=0,ISERROR(FIND("zero",K259))),"Please confirm zero",IF(AND(G259&lt;&gt;0,K259="Confirmed zero"),"Value not zero",IF(G259&gt;G246,"&gt; 20.b.(1)"," "))))))</f>
        <v xml:space="preserve"> </v>
      </c>
      <c r="J259" s="6"/>
      <c r="K259" s="75"/>
      <c r="L259" s="51"/>
      <c r="M259" s="6"/>
      <c r="N259" s="39"/>
      <c r="O259" s="19"/>
      <c r="P259" s="6"/>
      <c r="Q259" s="5"/>
    </row>
    <row r="260" spans="1:17" ht="15" customHeight="1" x14ac:dyDescent="0.25">
      <c r="A260" s="66"/>
      <c r="B260" s="71"/>
      <c r="C260" s="147" t="s">
        <v>426</v>
      </c>
      <c r="D260" s="162"/>
      <c r="E260" s="163"/>
      <c r="F260" s="34">
        <v>1292</v>
      </c>
      <c r="G260" s="79">
        <v>158108</v>
      </c>
      <c r="H260" s="148" t="s">
        <v>427</v>
      </c>
      <c r="I260" s="36" t="str">
        <f>IF(ISTEXT(G260),"No text please",IF(G260&lt;0,"No negatives please",IF(ISBLANK(G260),"Please enter a value",IF(AND(G260=0,ISERROR(FIND("zero",K260))),"Please confirm zero",IF(AND(G260&lt;&gt;0,K260="Confirmed zero"),"Value not zero",IF(G260&gt;G247,"&gt; 20.c."," "))))))</f>
        <v xml:space="preserve"> </v>
      </c>
      <c r="J260" s="6"/>
      <c r="K260" s="75"/>
      <c r="L260" s="51"/>
      <c r="M260" s="6"/>
      <c r="N260" s="39"/>
      <c r="O260" s="19"/>
      <c r="P260" s="6"/>
      <c r="Q260" s="5"/>
    </row>
    <row r="261" spans="1:17" ht="15" customHeight="1" x14ac:dyDescent="0.25">
      <c r="A261" s="66"/>
      <c r="B261" s="71"/>
      <c r="C261" s="147" t="s">
        <v>428</v>
      </c>
      <c r="D261" s="162"/>
      <c r="E261" s="163"/>
      <c r="F261" s="34">
        <v>1293</v>
      </c>
      <c r="G261" s="79">
        <v>23020388</v>
      </c>
      <c r="H261" s="148" t="s">
        <v>429</v>
      </c>
      <c r="I261" s="36" t="str">
        <f>IF(ISTEXT(G261),"No text please",IF(G261&lt;0,"No negatives please",IF(ISBLANK(G261),"Please enter a value",IF(AND(G261=0,ISERROR(FIND("zero",K261))),"Please confirm zero",IF(AND(G261&lt;&gt;0,K261="Confirmed zero"),"Value not zero",IF(G261&gt;G131,"&gt; 13.a."," "))))))</f>
        <v xml:space="preserve"> </v>
      </c>
      <c r="J261" s="6"/>
      <c r="K261" s="75"/>
      <c r="L261" s="51"/>
      <c r="M261" s="6"/>
      <c r="N261" s="39"/>
      <c r="O261" s="19"/>
      <c r="P261" s="6"/>
      <c r="Q261" s="5"/>
    </row>
    <row r="262" spans="1:17" ht="15" customHeight="1" x14ac:dyDescent="0.25">
      <c r="A262" s="66"/>
      <c r="B262" s="71"/>
      <c r="C262" s="149" t="s">
        <v>430</v>
      </c>
      <c r="D262" s="162"/>
      <c r="E262" s="163"/>
      <c r="F262" s="34">
        <v>1294</v>
      </c>
      <c r="G262" s="79">
        <v>0</v>
      </c>
      <c r="H262" s="148" t="s">
        <v>431</v>
      </c>
      <c r="I262" s="36" t="str">
        <f>IF(ISTEXT(G262),"No text please",IF(G262&lt;0,"No negatives please",IF(ISBLANK(G262),"Please enter a value",IF(AND(G262=0,ISERROR(FIND("zero",K262))),"Please confirm zero",IF(AND(G262&lt;&gt;0,K262="Confirmed zero"),"Value not zero",IF(G262&gt;G132,"&gt; 13.a.(1)"," "))))))</f>
        <v xml:space="preserve"> </v>
      </c>
      <c r="J262" s="6"/>
      <c r="K262" s="75" t="s">
        <v>47</v>
      </c>
      <c r="L262" s="51"/>
      <c r="M262" s="6"/>
      <c r="N262" s="39"/>
      <c r="O262" s="19"/>
      <c r="P262" s="6"/>
      <c r="Q262" s="5"/>
    </row>
    <row r="263" spans="1:17" ht="15" customHeight="1" x14ac:dyDescent="0.25">
      <c r="A263" s="66"/>
      <c r="B263" s="71"/>
      <c r="C263" s="147" t="s">
        <v>432</v>
      </c>
      <c r="D263" s="162"/>
      <c r="E263" s="163"/>
      <c r="F263" s="34">
        <v>1295</v>
      </c>
      <c r="G263" s="79">
        <v>97357</v>
      </c>
      <c r="H263" s="148" t="s">
        <v>433</v>
      </c>
      <c r="I263" s="36" t="str">
        <f>IF(ISTEXT(G263),"No text please",IF(G263&lt;0,"No negatives please",IF(ISBLANK(G263),"Please enter a value",IF(AND(G263=0,ISERROR(FIND("zero",K263))),"Please confirm zero",IF(AND(G263&lt;&gt;0,K263="Confirmed zero"),"Value not zero",IF(G263&gt;G133,"&gt; 13.b."," "))))))</f>
        <v xml:space="preserve"> </v>
      </c>
      <c r="J263" s="6"/>
      <c r="K263" s="75"/>
      <c r="L263" s="51"/>
      <c r="M263" s="6"/>
      <c r="N263" s="39"/>
      <c r="O263" s="19"/>
      <c r="P263" s="6"/>
      <c r="Q263" s="5"/>
    </row>
    <row r="264" spans="1:17" ht="15" customHeight="1" x14ac:dyDescent="0.25">
      <c r="A264" s="66"/>
      <c r="B264" s="71"/>
      <c r="C264" s="143"/>
      <c r="D264" s="143"/>
      <c r="E264" s="143"/>
      <c r="F264" s="126"/>
      <c r="G264" s="65"/>
      <c r="H264" s="100"/>
      <c r="I264" s="25"/>
      <c r="J264" s="6"/>
      <c r="K264" s="25"/>
      <c r="L264" s="117"/>
      <c r="M264" s="6"/>
      <c r="N264" s="25"/>
      <c r="O264" s="19"/>
      <c r="P264" s="5"/>
      <c r="Q264" s="5"/>
    </row>
    <row r="265" spans="1:17" ht="15" customHeight="1" x14ac:dyDescent="0.25">
      <c r="A265" s="66"/>
      <c r="B265" s="71"/>
      <c r="C265" s="20" t="s">
        <v>434</v>
      </c>
      <c r="D265" s="21"/>
      <c r="E265" s="22"/>
      <c r="F265" s="120" t="s">
        <v>4</v>
      </c>
      <c r="G265" s="65" t="str">
        <f>G$22</f>
        <v>Amount in thousand EUR</v>
      </c>
      <c r="H265" s="25"/>
      <c r="I265" s="24" t="str">
        <f>I$22</f>
        <v>Checks</v>
      </c>
      <c r="J265" s="6"/>
      <c r="K265" s="24" t="str">
        <f>K$22</f>
        <v>Remarks</v>
      </c>
      <c r="L265" s="24" t="str">
        <f>$L$162</f>
        <v>Comments</v>
      </c>
      <c r="M265" s="6"/>
      <c r="N265" s="24" t="str">
        <f>N$22</f>
        <v>Supervisor Comments</v>
      </c>
      <c r="O265" s="19"/>
      <c r="P265" s="5"/>
      <c r="Q265" s="5"/>
    </row>
    <row r="266" spans="1:17" s="171" customFormat="1" ht="15" customHeight="1" x14ac:dyDescent="0.25">
      <c r="A266" s="164"/>
      <c r="B266" s="107"/>
      <c r="C266" s="147" t="s">
        <v>435</v>
      </c>
      <c r="D266" s="151"/>
      <c r="E266" s="70"/>
      <c r="F266" s="165"/>
      <c r="G266" s="166"/>
      <c r="H266" s="148"/>
      <c r="I266" s="166"/>
      <c r="J266" s="167"/>
      <c r="K266" s="166"/>
      <c r="L266" s="166"/>
      <c r="M266" s="168"/>
      <c r="N266" s="166"/>
      <c r="O266" s="169"/>
      <c r="P266" s="170"/>
      <c r="Q266" s="170"/>
    </row>
    <row r="267" spans="1:17" s="171" customFormat="1" ht="15" customHeight="1" x14ac:dyDescent="0.25">
      <c r="A267" s="164"/>
      <c r="B267" s="107"/>
      <c r="C267" s="149" t="s">
        <v>436</v>
      </c>
      <c r="D267" s="151"/>
      <c r="E267" s="70"/>
      <c r="F267" s="76">
        <v>1178</v>
      </c>
      <c r="G267" s="152">
        <v>3052881</v>
      </c>
      <c r="H267" s="148" t="s">
        <v>437</v>
      </c>
      <c r="I267" s="36" t="str">
        <f t="shared" ref="I267:I272" si="7">IF(ISTEXT(G267),"No text please",IF(G267&lt;0,"No negatives please",IF(ISBLANK(G267),"Please enter a value",IF(AND(G267=0,ISERROR(FIND("zero",K267))),"Please confirm zero",IF(AND(G267&lt;&gt;0,K267="Confirmed zero"),"Value not zero"," ")))))</f>
        <v xml:space="preserve"> </v>
      </c>
      <c r="J267" s="167"/>
      <c r="K267" s="75"/>
      <c r="L267" s="51"/>
      <c r="M267" s="167"/>
      <c r="N267" s="105"/>
      <c r="O267" s="169"/>
      <c r="P267" s="170"/>
      <c r="Q267" s="170"/>
    </row>
    <row r="268" spans="1:17" s="171" customFormat="1" ht="15" customHeight="1" x14ac:dyDescent="0.25">
      <c r="A268" s="164"/>
      <c r="B268" s="107"/>
      <c r="C268" s="149" t="s">
        <v>438</v>
      </c>
      <c r="D268" s="151"/>
      <c r="E268" s="70"/>
      <c r="F268" s="76">
        <v>1179</v>
      </c>
      <c r="G268" s="152">
        <v>66927</v>
      </c>
      <c r="H268" s="148" t="s">
        <v>439</v>
      </c>
      <c r="I268" s="36" t="str">
        <f t="shared" si="7"/>
        <v xml:space="preserve"> </v>
      </c>
      <c r="J268" s="167"/>
      <c r="K268" s="75"/>
      <c r="L268" s="51"/>
      <c r="M268" s="167"/>
      <c r="N268" s="105"/>
      <c r="O268" s="169"/>
      <c r="P268" s="170"/>
      <c r="Q268" s="170"/>
    </row>
    <row r="269" spans="1:17" s="171" customFormat="1" ht="15" customHeight="1" x14ac:dyDescent="0.25">
      <c r="A269" s="164"/>
      <c r="B269" s="107"/>
      <c r="C269" s="149" t="s">
        <v>440</v>
      </c>
      <c r="D269" s="151"/>
      <c r="E269" s="70"/>
      <c r="F269" s="76">
        <v>1180</v>
      </c>
      <c r="G269" s="152">
        <v>3689716</v>
      </c>
      <c r="H269" s="148" t="s">
        <v>441</v>
      </c>
      <c r="I269" s="36" t="str">
        <f t="shared" si="7"/>
        <v xml:space="preserve"> </v>
      </c>
      <c r="J269" s="167"/>
      <c r="K269" s="75"/>
      <c r="L269" s="51"/>
      <c r="M269" s="167"/>
      <c r="N269" s="105"/>
      <c r="O269" s="169"/>
      <c r="P269" s="170"/>
      <c r="Q269" s="170"/>
    </row>
    <row r="270" spans="1:17" s="171" customFormat="1" ht="15" customHeight="1" x14ac:dyDescent="0.25">
      <c r="A270" s="164"/>
      <c r="B270" s="107"/>
      <c r="C270" s="149" t="s">
        <v>442</v>
      </c>
      <c r="D270" s="151"/>
      <c r="E270" s="70"/>
      <c r="F270" s="76">
        <v>1181</v>
      </c>
      <c r="G270" s="152">
        <v>1667713</v>
      </c>
      <c r="H270" s="148" t="s">
        <v>443</v>
      </c>
      <c r="I270" s="36" t="str">
        <f t="shared" si="7"/>
        <v xml:space="preserve"> </v>
      </c>
      <c r="J270" s="167"/>
      <c r="K270" s="75"/>
      <c r="L270" s="51"/>
      <c r="M270" s="167"/>
      <c r="N270" s="105"/>
      <c r="O270" s="169"/>
      <c r="P270" s="170"/>
      <c r="Q270" s="170"/>
    </row>
    <row r="271" spans="1:17" s="171" customFormat="1" ht="15" customHeight="1" x14ac:dyDescent="0.25">
      <c r="A271" s="164"/>
      <c r="B271" s="107"/>
      <c r="C271" s="149" t="s">
        <v>444</v>
      </c>
      <c r="D271" s="151"/>
      <c r="E271" s="70"/>
      <c r="F271" s="76">
        <v>1182</v>
      </c>
      <c r="G271" s="152">
        <v>0</v>
      </c>
      <c r="H271" s="148" t="s">
        <v>445</v>
      </c>
      <c r="I271" s="36" t="str">
        <f t="shared" si="7"/>
        <v xml:space="preserve"> </v>
      </c>
      <c r="J271" s="167"/>
      <c r="K271" s="75" t="s">
        <v>47</v>
      </c>
      <c r="L271" s="51"/>
      <c r="M271" s="167"/>
      <c r="N271" s="105"/>
      <c r="O271" s="169"/>
      <c r="P271" s="170"/>
      <c r="Q271" s="170"/>
    </row>
    <row r="272" spans="1:17" s="171" customFormat="1" ht="15" customHeight="1" x14ac:dyDescent="0.25">
      <c r="A272" s="164"/>
      <c r="B272" s="107"/>
      <c r="C272" s="149" t="s">
        <v>446</v>
      </c>
      <c r="D272" s="151"/>
      <c r="E272" s="70"/>
      <c r="F272" s="76">
        <v>1183</v>
      </c>
      <c r="G272" s="152">
        <v>3379920</v>
      </c>
      <c r="H272" s="148" t="s">
        <v>447</v>
      </c>
      <c r="I272" s="36" t="str">
        <f t="shared" si="7"/>
        <v xml:space="preserve"> </v>
      </c>
      <c r="J272" s="167"/>
      <c r="K272" s="75"/>
      <c r="L272" s="51"/>
      <c r="M272" s="167"/>
      <c r="N272" s="105"/>
      <c r="O272" s="169"/>
      <c r="P272" s="170"/>
      <c r="Q272" s="170"/>
    </row>
    <row r="273" spans="1:17" s="171" customFormat="1" ht="15" customHeight="1" x14ac:dyDescent="0.25">
      <c r="A273" s="164"/>
      <c r="B273" s="107"/>
      <c r="C273" s="147" t="s">
        <v>448</v>
      </c>
      <c r="D273" s="151"/>
      <c r="E273" s="70"/>
      <c r="F273" s="165"/>
      <c r="G273" s="166"/>
      <c r="H273" s="148"/>
      <c r="I273" s="166"/>
      <c r="J273" s="167"/>
      <c r="K273" s="166"/>
      <c r="L273" s="166"/>
      <c r="M273" s="168"/>
      <c r="N273" s="166"/>
      <c r="O273" s="169"/>
      <c r="P273" s="170"/>
      <c r="Q273" s="170"/>
    </row>
    <row r="274" spans="1:17" s="171" customFormat="1" ht="15" customHeight="1" x14ac:dyDescent="0.25">
      <c r="A274" s="164"/>
      <c r="B274" s="107"/>
      <c r="C274" s="149" t="s">
        <v>449</v>
      </c>
      <c r="D274" s="151"/>
      <c r="E274" s="70"/>
      <c r="F274" s="76">
        <v>1184</v>
      </c>
      <c r="G274" s="152">
        <v>18624774</v>
      </c>
      <c r="H274" s="148" t="s">
        <v>450</v>
      </c>
      <c r="I274" s="36" t="str">
        <f t="shared" ref="I274:I277" si="8">IF(ISTEXT(G274),"No text please",IF(G274&lt;0,"No negatives please",IF(ISBLANK(G274),"Please enter a value",IF(AND(G274=0,ISERROR(FIND("zero",K274))),"Please confirm zero",IF(AND(G274&lt;&gt;0,K274="Confirmed zero"),"Value not zero"," ")))))</f>
        <v xml:space="preserve"> </v>
      </c>
      <c r="J274" s="167"/>
      <c r="K274" s="75"/>
      <c r="L274" s="51"/>
      <c r="M274" s="167"/>
      <c r="N274" s="105"/>
      <c r="O274" s="169"/>
      <c r="P274" s="170"/>
      <c r="Q274" s="170"/>
    </row>
    <row r="275" spans="1:17" s="171" customFormat="1" ht="15" customHeight="1" x14ac:dyDescent="0.25">
      <c r="A275" s="164"/>
      <c r="B275" s="107"/>
      <c r="C275" s="149" t="s">
        <v>451</v>
      </c>
      <c r="D275" s="151"/>
      <c r="E275" s="70"/>
      <c r="F275" s="76">
        <v>1185</v>
      </c>
      <c r="G275" s="152">
        <v>10955115</v>
      </c>
      <c r="H275" s="148" t="s">
        <v>452</v>
      </c>
      <c r="I275" s="36" t="str">
        <f>IF(ISTEXT(G275),"No text please",IF(G275&lt;0,"No negatives please",IF(ISBLANK(G275),"Please enter a value",IF(AND(G275=0,ISERROR(FIND("zero",K275))),"Please confirm zero",IF(AND(G275&lt;&gt;0,K275="Confirmed zero"),"Value not zero"," ")))))</f>
        <v xml:space="preserve"> </v>
      </c>
      <c r="J275" s="167"/>
      <c r="K275" s="75"/>
      <c r="L275" s="51"/>
      <c r="M275" s="167"/>
      <c r="N275" s="105"/>
      <c r="O275" s="169"/>
      <c r="P275" s="170"/>
      <c r="Q275" s="170"/>
    </row>
    <row r="276" spans="1:17" s="171" customFormat="1" ht="15" customHeight="1" x14ac:dyDescent="0.25">
      <c r="A276" s="164"/>
      <c r="B276" s="107"/>
      <c r="C276" s="149" t="s">
        <v>453</v>
      </c>
      <c r="D276" s="151"/>
      <c r="E276" s="70"/>
      <c r="F276" s="76">
        <v>1186</v>
      </c>
      <c r="G276" s="152">
        <v>50273985</v>
      </c>
      <c r="H276" s="148" t="s">
        <v>454</v>
      </c>
      <c r="I276" s="36" t="str">
        <f t="shared" si="8"/>
        <v xml:space="preserve"> </v>
      </c>
      <c r="J276" s="167"/>
      <c r="K276" s="75"/>
      <c r="L276" s="51"/>
      <c r="M276" s="167"/>
      <c r="N276" s="105"/>
      <c r="O276" s="169"/>
      <c r="P276" s="170"/>
      <c r="Q276" s="170"/>
    </row>
    <row r="277" spans="1:17" s="171" customFormat="1" ht="15" customHeight="1" x14ac:dyDescent="0.25">
      <c r="A277" s="164"/>
      <c r="B277" s="107"/>
      <c r="C277" s="149" t="s">
        <v>455</v>
      </c>
      <c r="D277" s="151"/>
      <c r="E277" s="70"/>
      <c r="F277" s="76">
        <v>1187</v>
      </c>
      <c r="G277" s="152">
        <v>13451820</v>
      </c>
      <c r="H277" s="148" t="s">
        <v>456</v>
      </c>
      <c r="I277" s="36" t="str">
        <f t="shared" si="8"/>
        <v xml:space="preserve"> </v>
      </c>
      <c r="J277" s="167"/>
      <c r="K277" s="75"/>
      <c r="L277" s="51"/>
      <c r="M277" s="167"/>
      <c r="N277" s="105"/>
      <c r="O277" s="169"/>
      <c r="P277" s="170"/>
      <c r="Q277" s="170"/>
    </row>
    <row r="278" spans="1:17" ht="15" customHeight="1" x14ac:dyDescent="0.25">
      <c r="A278" s="66"/>
      <c r="B278" s="71"/>
      <c r="C278" s="68" t="s">
        <v>457</v>
      </c>
      <c r="D278" s="69"/>
      <c r="E278" s="70"/>
      <c r="F278" s="29"/>
      <c r="G278" s="30"/>
      <c r="H278" s="25"/>
      <c r="I278" s="30"/>
      <c r="J278" s="6"/>
      <c r="K278" s="30"/>
      <c r="L278" s="30"/>
      <c r="M278" s="84"/>
      <c r="N278" s="30"/>
      <c r="O278" s="19"/>
      <c r="P278" s="5"/>
      <c r="Q278" s="5"/>
    </row>
    <row r="279" spans="1:17" ht="15" customHeight="1" x14ac:dyDescent="0.25">
      <c r="A279" s="66"/>
      <c r="B279" s="71"/>
      <c r="C279" s="72" t="s">
        <v>458</v>
      </c>
      <c r="D279" s="69"/>
      <c r="E279" s="70"/>
      <c r="F279" s="76">
        <v>1188</v>
      </c>
      <c r="G279" s="79">
        <v>12008907</v>
      </c>
      <c r="H279" s="25" t="s">
        <v>459</v>
      </c>
      <c r="I279" s="36" t="str">
        <f t="shared" ref="I279:I280" si="9">IF(ISTEXT(G279),"No text please",IF(G279&lt;0,"No negatives please",IF(ISBLANK(G279),"Please enter a value",IF(AND(G279=0,ISERROR(FIND("zero",K279))),"Please confirm zero",IF(AND(G279&lt;&gt;0,K279="Confirmed zero"),"Value not zero"," ")))))</f>
        <v xml:space="preserve"> </v>
      </c>
      <c r="J279" s="6"/>
      <c r="K279" s="75"/>
      <c r="L279" s="51"/>
      <c r="M279" s="6"/>
      <c r="N279" s="39"/>
      <c r="O279" s="19"/>
      <c r="P279" s="5"/>
      <c r="Q279" s="5"/>
    </row>
    <row r="280" spans="1:17" ht="15" customHeight="1" x14ac:dyDescent="0.25">
      <c r="A280" s="66"/>
      <c r="B280" s="71"/>
      <c r="C280" s="72" t="s">
        <v>460</v>
      </c>
      <c r="D280" s="69"/>
      <c r="E280" s="70"/>
      <c r="F280" s="76">
        <v>1189</v>
      </c>
      <c r="G280" s="79">
        <v>843777</v>
      </c>
      <c r="H280" s="25" t="s">
        <v>461</v>
      </c>
      <c r="I280" s="36" t="str">
        <f t="shared" si="9"/>
        <v xml:space="preserve"> </v>
      </c>
      <c r="J280" s="6"/>
      <c r="K280" s="75"/>
      <c r="L280" s="51"/>
      <c r="M280" s="6"/>
      <c r="N280" s="39"/>
      <c r="O280" s="19"/>
      <c r="P280" s="5"/>
      <c r="Q280" s="5"/>
    </row>
    <row r="281" spans="1:17" ht="15" customHeight="1" x14ac:dyDescent="0.25">
      <c r="A281" s="66"/>
      <c r="B281" s="71"/>
      <c r="C281" s="172" t="s">
        <v>462</v>
      </c>
      <c r="D281" s="173"/>
      <c r="E281" s="174"/>
      <c r="F281" s="29"/>
      <c r="G281" s="30"/>
      <c r="H281" s="25"/>
      <c r="I281" s="30"/>
      <c r="J281" s="6"/>
      <c r="K281" s="30"/>
      <c r="L281" s="30"/>
      <c r="M281" s="84"/>
      <c r="N281" s="30"/>
      <c r="O281" s="19"/>
      <c r="P281" s="5"/>
      <c r="Q281" s="5"/>
    </row>
    <row r="282" spans="1:17" ht="15" customHeight="1" x14ac:dyDescent="0.25">
      <c r="A282" s="66"/>
      <c r="B282" s="71"/>
      <c r="C282" s="72" t="s">
        <v>449</v>
      </c>
      <c r="D282" s="69"/>
      <c r="E282" s="70"/>
      <c r="F282" s="76">
        <v>1190</v>
      </c>
      <c r="G282" s="79">
        <v>18624774</v>
      </c>
      <c r="H282" s="25" t="s">
        <v>463</v>
      </c>
      <c r="I282" s="36" t="str">
        <f t="shared" ref="I282:I285" si="10">IF(ISTEXT(G282),"No text please",IF(G282&lt;0,"No negatives please",IF(ISBLANK(G282),"Please enter a value",IF(AND(G282=0,ISERROR(FIND("zero",K282))),"Please confirm zero",IF(AND(G282&lt;&gt;0,K282="Confirmed zero"),"Value not zero"," ")))))</f>
        <v xml:space="preserve"> </v>
      </c>
      <c r="J282" s="6"/>
      <c r="K282" s="75"/>
      <c r="L282" s="51"/>
      <c r="M282" s="6"/>
      <c r="N282" s="39"/>
      <c r="O282" s="19"/>
      <c r="P282" s="5"/>
      <c r="Q282" s="5"/>
    </row>
    <row r="283" spans="1:17" ht="15" customHeight="1" x14ac:dyDescent="0.25">
      <c r="A283" s="66"/>
      <c r="B283" s="71"/>
      <c r="C283" s="72" t="s">
        <v>451</v>
      </c>
      <c r="D283" s="69"/>
      <c r="E283" s="70"/>
      <c r="F283" s="76">
        <v>1191</v>
      </c>
      <c r="G283" s="79">
        <v>10955115</v>
      </c>
      <c r="H283" s="25" t="s">
        <v>464</v>
      </c>
      <c r="I283" s="36" t="str">
        <f t="shared" si="10"/>
        <v xml:space="preserve"> </v>
      </c>
      <c r="J283" s="6"/>
      <c r="K283" s="75"/>
      <c r="L283" s="51"/>
      <c r="M283" s="6"/>
      <c r="N283" s="39"/>
      <c r="O283" s="19"/>
      <c r="P283" s="5"/>
      <c r="Q283" s="5"/>
    </row>
    <row r="284" spans="1:17" ht="15" customHeight="1" x14ac:dyDescent="0.25">
      <c r="A284" s="66"/>
      <c r="B284" s="71"/>
      <c r="C284" s="72" t="s">
        <v>465</v>
      </c>
      <c r="D284" s="69"/>
      <c r="E284" s="70"/>
      <c r="F284" s="76">
        <v>1192</v>
      </c>
      <c r="G284" s="79">
        <v>57881122</v>
      </c>
      <c r="H284" s="25" t="s">
        <v>466</v>
      </c>
      <c r="I284" s="36" t="str">
        <f t="shared" si="10"/>
        <v xml:space="preserve"> </v>
      </c>
      <c r="J284" s="6"/>
      <c r="K284" s="75"/>
      <c r="L284" s="51"/>
      <c r="M284" s="6"/>
      <c r="N284" s="39"/>
      <c r="O284" s="19"/>
      <c r="P284" s="5"/>
      <c r="Q284" s="5"/>
    </row>
    <row r="285" spans="1:17" ht="15" customHeight="1" x14ac:dyDescent="0.25">
      <c r="A285" s="66"/>
      <c r="B285" s="71"/>
      <c r="C285" s="72" t="s">
        <v>467</v>
      </c>
      <c r="D285" s="69"/>
      <c r="E285" s="70"/>
      <c r="F285" s="76">
        <v>1193</v>
      </c>
      <c r="G285" s="79">
        <v>7902979</v>
      </c>
      <c r="H285" s="25" t="s">
        <v>468</v>
      </c>
      <c r="I285" s="36" t="str">
        <f t="shared" si="10"/>
        <v xml:space="preserve"> </v>
      </c>
      <c r="J285" s="6"/>
      <c r="K285" s="75"/>
      <c r="L285" s="51"/>
      <c r="M285" s="6"/>
      <c r="N285" s="39"/>
      <c r="O285" s="19"/>
      <c r="P285" s="5"/>
      <c r="Q285" s="5"/>
    </row>
    <row r="286" spans="1:17" ht="15" customHeight="1" x14ac:dyDescent="0.25">
      <c r="A286" s="66"/>
      <c r="B286" s="71"/>
      <c r="C286" s="68" t="s">
        <v>469</v>
      </c>
      <c r="D286" s="69"/>
      <c r="E286" s="70"/>
      <c r="F286" s="29"/>
      <c r="G286" s="30"/>
      <c r="H286" s="25"/>
      <c r="I286" s="30"/>
      <c r="J286" s="6"/>
      <c r="K286" s="30"/>
      <c r="L286" s="30"/>
      <c r="M286" s="84"/>
      <c r="N286" s="30"/>
      <c r="O286" s="19"/>
      <c r="P286" s="5"/>
      <c r="Q286" s="5"/>
    </row>
    <row r="287" spans="1:17" ht="15" customHeight="1" x14ac:dyDescent="0.25">
      <c r="A287" s="66"/>
      <c r="B287" s="71"/>
      <c r="C287" s="72" t="s">
        <v>449</v>
      </c>
      <c r="D287" s="69"/>
      <c r="E287" s="70"/>
      <c r="F287" s="76">
        <v>1194</v>
      </c>
      <c r="G287" s="79">
        <v>0</v>
      </c>
      <c r="H287" s="25" t="s">
        <v>470</v>
      </c>
      <c r="I287" s="36" t="str">
        <f t="shared" ref="I287:I290" si="11">IF(ISTEXT(G287),"No text please",IF(G287&lt;0,"No negatives please",IF(ISBLANK(G287),"Please enter a value",IF(AND(G287=0,ISERROR(FIND("zero",K287))),"Please confirm zero",IF(AND(G287&lt;&gt;0,K287="Confirmed zero"),"Value not zero"," ")))))</f>
        <v xml:space="preserve"> </v>
      </c>
      <c r="J287" s="6"/>
      <c r="K287" s="75" t="s">
        <v>47</v>
      </c>
      <c r="L287" s="51"/>
      <c r="M287" s="6"/>
      <c r="N287" s="39"/>
      <c r="O287" s="19"/>
      <c r="P287" s="5"/>
      <c r="Q287" s="5"/>
    </row>
    <row r="288" spans="1:17" ht="15" customHeight="1" x14ac:dyDescent="0.25">
      <c r="A288" s="66"/>
      <c r="B288" s="71"/>
      <c r="C288" s="72" t="s">
        <v>451</v>
      </c>
      <c r="D288" s="69"/>
      <c r="E288" s="70"/>
      <c r="F288" s="76">
        <v>1195</v>
      </c>
      <c r="G288" s="79">
        <v>0</v>
      </c>
      <c r="H288" s="25" t="s">
        <v>471</v>
      </c>
      <c r="I288" s="36" t="str">
        <f t="shared" si="11"/>
        <v xml:space="preserve"> </v>
      </c>
      <c r="J288" s="6"/>
      <c r="K288" s="75" t="s">
        <v>47</v>
      </c>
      <c r="L288" s="51"/>
      <c r="M288" s="6"/>
      <c r="N288" s="39"/>
      <c r="O288" s="19"/>
      <c r="P288" s="5"/>
      <c r="Q288" s="5"/>
    </row>
    <row r="289" spans="1:17" ht="15" customHeight="1" x14ac:dyDescent="0.25">
      <c r="A289" s="66"/>
      <c r="B289" s="71"/>
      <c r="C289" s="72" t="s">
        <v>465</v>
      </c>
      <c r="D289" s="69"/>
      <c r="E289" s="70"/>
      <c r="F289" s="76">
        <v>1196</v>
      </c>
      <c r="G289" s="79">
        <v>591460</v>
      </c>
      <c r="H289" s="25" t="s">
        <v>472</v>
      </c>
      <c r="I289" s="36" t="str">
        <f t="shared" si="11"/>
        <v xml:space="preserve"> </v>
      </c>
      <c r="J289" s="6"/>
      <c r="K289" s="75"/>
      <c r="L289" s="51"/>
      <c r="M289" s="6"/>
      <c r="N289" s="39"/>
      <c r="O289" s="19"/>
      <c r="P289" s="5"/>
      <c r="Q289" s="5"/>
    </row>
    <row r="290" spans="1:17" ht="15" customHeight="1" x14ac:dyDescent="0.25">
      <c r="A290" s="66"/>
      <c r="B290" s="71"/>
      <c r="C290" s="72" t="s">
        <v>467</v>
      </c>
      <c r="D290" s="69"/>
      <c r="E290" s="70"/>
      <c r="F290" s="76">
        <v>1197</v>
      </c>
      <c r="G290" s="79">
        <v>42717</v>
      </c>
      <c r="H290" s="25" t="s">
        <v>473</v>
      </c>
      <c r="I290" s="36" t="str">
        <f t="shared" si="11"/>
        <v xml:space="preserve"> </v>
      </c>
      <c r="J290" s="6"/>
      <c r="K290" s="75"/>
      <c r="L290" s="51"/>
      <c r="M290" s="6"/>
      <c r="N290" s="39"/>
      <c r="O290" s="19"/>
      <c r="P290" s="5"/>
      <c r="Q290" s="5"/>
    </row>
    <row r="291" spans="1:17" ht="15" customHeight="1" x14ac:dyDescent="0.25">
      <c r="A291" s="66"/>
      <c r="B291" s="71"/>
      <c r="C291" s="143"/>
      <c r="D291" s="143"/>
      <c r="E291" s="143"/>
      <c r="F291" s="126"/>
      <c r="G291" s="65"/>
      <c r="H291" s="100"/>
      <c r="I291" s="25"/>
      <c r="J291" s="6"/>
      <c r="K291" s="25"/>
      <c r="L291" s="117"/>
      <c r="M291" s="6"/>
      <c r="N291" s="25"/>
      <c r="O291" s="19"/>
      <c r="P291" s="5"/>
      <c r="Q291" s="5"/>
    </row>
    <row r="292" spans="1:17" ht="15" customHeight="1" x14ac:dyDescent="0.25">
      <c r="A292" s="66"/>
      <c r="B292" s="71"/>
      <c r="C292" s="20" t="s">
        <v>474</v>
      </c>
      <c r="D292" s="21"/>
      <c r="E292" s="22"/>
      <c r="F292" s="120" t="s">
        <v>4</v>
      </c>
      <c r="G292" s="65" t="str">
        <f>G$22</f>
        <v>Amount in thousand EUR</v>
      </c>
      <c r="H292" s="25"/>
      <c r="I292" s="24" t="str">
        <f>I$22</f>
        <v>Checks</v>
      </c>
      <c r="J292" s="6"/>
      <c r="K292" s="24" t="str">
        <f>K$22</f>
        <v>Remarks</v>
      </c>
      <c r="L292" s="24" t="str">
        <f>$L$162</f>
        <v>Comments</v>
      </c>
      <c r="M292" s="6"/>
      <c r="N292" s="24" t="str">
        <f>N$22</f>
        <v>Supervisor Comments</v>
      </c>
      <c r="O292" s="19"/>
      <c r="P292" s="5"/>
      <c r="Q292" s="5"/>
    </row>
    <row r="293" spans="1:17" ht="15" customHeight="1" x14ac:dyDescent="0.25">
      <c r="A293" s="66"/>
      <c r="B293" s="71"/>
      <c r="C293" s="147" t="s">
        <v>475</v>
      </c>
      <c r="D293" s="162"/>
      <c r="E293" s="163"/>
      <c r="F293" s="76">
        <v>1296</v>
      </c>
      <c r="G293" s="79">
        <v>1733328</v>
      </c>
      <c r="H293" s="148" t="s">
        <v>476</v>
      </c>
      <c r="I293" s="36" t="str">
        <f>IF(ISTEXT(G293),"No text please",IF(ISBLANK(G293),"Please enter a value",IF(AND(G293=0,ISERROR(FIND("zero",K293))),"Please confirm zero",IF(AND(G293&lt;&gt;0,K293="Confirmed zero"),"Value not zero"," "))))</f>
        <v xml:space="preserve"> </v>
      </c>
      <c r="J293" s="167"/>
      <c r="K293" s="75"/>
      <c r="L293" s="51"/>
      <c r="M293" s="167"/>
      <c r="N293" s="105"/>
      <c r="O293" s="19"/>
      <c r="P293" s="5"/>
      <c r="Q293" s="5"/>
    </row>
    <row r="294" spans="1:17" ht="15" customHeight="1" x14ac:dyDescent="0.25">
      <c r="A294" s="66"/>
      <c r="B294" s="71"/>
      <c r="C294" s="147" t="s">
        <v>477</v>
      </c>
      <c r="D294" s="162"/>
      <c r="E294" s="163"/>
      <c r="F294" s="76">
        <v>1297</v>
      </c>
      <c r="G294" s="79">
        <v>1733328</v>
      </c>
      <c r="H294" s="148" t="s">
        <v>478</v>
      </c>
      <c r="I294" s="36" t="str">
        <f t="shared" ref="I294" si="12">IF(ISTEXT(G294),"No text please",IF(ISBLANK(G294),"Please enter a value",IF(AND(G294=0,ISERROR(FIND("zero",K294))),"Please confirm zero",IF(AND(G294&lt;&gt;0,K294="Confirmed zero"),"Value not zero"," "))))</f>
        <v xml:space="preserve"> </v>
      </c>
      <c r="J294" s="167"/>
      <c r="K294" s="75"/>
      <c r="L294" s="51"/>
      <c r="M294" s="167"/>
      <c r="N294" s="105"/>
      <c r="O294" s="19"/>
      <c r="P294" s="5"/>
      <c r="Q294" s="5"/>
    </row>
    <row r="295" spans="1:17" ht="15" customHeight="1" x14ac:dyDescent="0.25">
      <c r="A295" s="66"/>
      <c r="B295" s="71"/>
      <c r="C295" s="147" t="s">
        <v>479</v>
      </c>
      <c r="D295" s="162"/>
      <c r="E295" s="163"/>
      <c r="F295" s="76">
        <v>1298</v>
      </c>
      <c r="G295" s="79">
        <v>21</v>
      </c>
      <c r="H295" s="148" t="s">
        <v>480</v>
      </c>
      <c r="I295" s="36" t="str">
        <f>IF(ISTEXT(G295),"No text please",IF(G295&lt;0,"No negatives please",IF(ISBLANK(G295),"Please enter a value",IF(AND(G295=0,ISERROR(FIND("zero",K295))),"Please confirm zero",IF(AND(G295&lt;&gt;0,K295="Confirmed zero"),"Value not zero"," ")))))</f>
        <v xml:space="preserve"> </v>
      </c>
      <c r="J295" s="167"/>
      <c r="K295" s="75"/>
      <c r="L295" s="51"/>
      <c r="M295" s="167"/>
      <c r="N295" s="105"/>
      <c r="O295" s="19"/>
      <c r="P295" s="5"/>
      <c r="Q295" s="5"/>
    </row>
    <row r="296" spans="1:17" ht="15" customHeight="1" x14ac:dyDescent="0.25">
      <c r="A296" s="66"/>
      <c r="B296" s="71"/>
      <c r="C296" s="147" t="s">
        <v>481</v>
      </c>
      <c r="D296" s="162"/>
      <c r="E296" s="163"/>
      <c r="F296" s="76">
        <v>1299</v>
      </c>
      <c r="G296" s="79">
        <v>19</v>
      </c>
      <c r="H296" s="148" t="s">
        <v>482</v>
      </c>
      <c r="I296" s="36" t="str">
        <f>IF(ISTEXT(G296),"No text please",IF(G296&lt;0,"No negatives please",IF(ISBLANK(G296),"Please enter a value",IF(AND(G296=0,ISERROR(FIND("zero",K296))),"Please confirm zero",IF(AND(G296&lt;&gt;0,K296="Confirmed zero"),"Value not zero"," ")))))</f>
        <v xml:space="preserve"> </v>
      </c>
      <c r="J296" s="167"/>
      <c r="K296" s="75"/>
      <c r="L296" s="51"/>
      <c r="M296" s="167"/>
      <c r="N296" s="105"/>
      <c r="O296" s="19"/>
      <c r="P296" s="5"/>
      <c r="Q296" s="5"/>
    </row>
    <row r="297" spans="1:17" ht="20.100000000000001" customHeight="1" x14ac:dyDescent="0.25">
      <c r="A297" s="66"/>
      <c r="B297" s="88"/>
      <c r="C297" s="90"/>
      <c r="D297" s="90"/>
      <c r="E297" s="90"/>
      <c r="F297" s="91"/>
      <c r="G297" s="90"/>
      <c r="H297" s="150"/>
      <c r="I297" s="90"/>
      <c r="J297" s="55"/>
      <c r="K297" s="55"/>
      <c r="L297" s="90"/>
      <c r="M297" s="55"/>
      <c r="N297" s="90"/>
      <c r="O297" s="58"/>
      <c r="P297" s="5"/>
      <c r="Q297" s="5"/>
    </row>
    <row r="298" spans="1:17" customFormat="1" ht="20.100000000000001" customHeight="1" x14ac:dyDescent="0.25">
      <c r="A298" s="66"/>
      <c r="B298" s="11" t="s">
        <v>483</v>
      </c>
      <c r="C298" s="12"/>
      <c r="D298" s="12"/>
      <c r="E298" s="12"/>
      <c r="F298" s="12"/>
      <c r="G298" s="12"/>
      <c r="H298" s="13"/>
      <c r="I298" s="12"/>
      <c r="J298" s="12"/>
      <c r="K298" s="12"/>
      <c r="L298" s="12"/>
      <c r="M298" s="12"/>
      <c r="N298" s="12"/>
      <c r="O298" s="14"/>
      <c r="P298" s="175"/>
    </row>
    <row r="299" spans="1:17" customFormat="1" ht="20.100000000000001" customHeight="1" x14ac:dyDescent="0.4">
      <c r="A299" s="66"/>
      <c r="B299" s="176"/>
      <c r="C299" s="177"/>
      <c r="D299" s="177"/>
      <c r="E299" s="178"/>
      <c r="F299" s="179"/>
      <c r="G299" s="178"/>
      <c r="H299" s="180"/>
      <c r="I299" s="178"/>
      <c r="J299" s="178"/>
      <c r="K299" s="178"/>
      <c r="L299" s="178"/>
      <c r="M299" s="178"/>
      <c r="N299" s="178"/>
      <c r="O299" s="181"/>
      <c r="P299" s="175"/>
    </row>
    <row r="300" spans="1:17" customFormat="1" ht="15" customHeight="1" x14ac:dyDescent="0.25">
      <c r="A300" s="66"/>
      <c r="B300" s="182"/>
      <c r="C300" s="3"/>
      <c r="D300" s="3"/>
      <c r="E300" s="65" t="s">
        <v>484</v>
      </c>
      <c r="F300" s="65"/>
      <c r="G300" s="183" t="s">
        <v>484</v>
      </c>
      <c r="H300" s="184"/>
      <c r="I300" s="24"/>
      <c r="J300" s="185"/>
      <c r="K300" s="185"/>
      <c r="L300" s="3"/>
      <c r="M300" s="185"/>
      <c r="N300" s="185"/>
      <c r="O300" s="186"/>
      <c r="P300" s="175"/>
    </row>
    <row r="301" spans="1:17" customFormat="1" ht="15" customHeight="1" x14ac:dyDescent="0.25">
      <c r="A301" s="66"/>
      <c r="B301" s="182"/>
      <c r="C301" s="132" t="s">
        <v>485</v>
      </c>
      <c r="D301" s="187"/>
      <c r="E301" s="65" t="str">
        <f>IF(OR($G$10="&lt;select&gt;",ISBLANK($G$10)),"in reporting currency","in "&amp;VLOOKUP($G$14,[1]Parameters!$E$70:$F$73,2,FALSE)&amp;$G$10)</f>
        <v>in thousand EUR</v>
      </c>
      <c r="F301" s="23" t="s">
        <v>4</v>
      </c>
      <c r="G301" s="183" t="s">
        <v>486</v>
      </c>
      <c r="H301" s="184"/>
      <c r="I301" s="24" t="str">
        <f>I$22</f>
        <v>Checks</v>
      </c>
      <c r="J301" s="185"/>
      <c r="K301" s="185"/>
      <c r="L301" s="65" t="s">
        <v>487</v>
      </c>
      <c r="M301" s="185"/>
      <c r="N301" s="24" t="str">
        <f>N$22</f>
        <v>Supervisor Comments</v>
      </c>
      <c r="O301" s="186"/>
      <c r="P301" s="175"/>
    </row>
    <row r="302" spans="1:17" customFormat="1" ht="15" customHeight="1" x14ac:dyDescent="0.25">
      <c r="A302" s="66"/>
      <c r="B302" s="182"/>
      <c r="C302" s="137" t="s">
        <v>488</v>
      </c>
      <c r="D302" s="188"/>
      <c r="E302" s="189">
        <f>IF(AND(ISNUMBER([1]Data!$G$38),ISNUMBER([1]Data!$G$11),ISNUMBER([1]Data!$G$14)),[1]Data!$G$38," ")</f>
        <v>479926023.89999998</v>
      </c>
      <c r="F302" s="34">
        <v>1166</v>
      </c>
      <c r="G302" s="190">
        <f>IF(ISNUMBER(E302),(E302*[1]Data!$G$14*[1]Data!$G$11/1000000),"")</f>
        <v>479926.02389999997</v>
      </c>
      <c r="H302" s="191" t="s">
        <v>489</v>
      </c>
      <c r="I302" s="36" t="str">
        <f>IF(COUNTIF(I24:I26,"&lt;&gt; ")+COUNTIF(I28:I30,"&lt;&gt; ")+COUNTIF(I32:I36,"&lt;&gt; ")=0," ","Errors detected: "&amp;COUNTIF(I24:I26,"&lt;&gt; ")+COUNTIF(I28:I30,"&lt;&gt; ")+COUNTIF(I32:I36,"&lt;&gt; "))</f>
        <v xml:space="preserve"> </v>
      </c>
      <c r="J302" s="185"/>
      <c r="K302" s="185"/>
      <c r="L302" s="51"/>
      <c r="M302" s="185"/>
      <c r="N302" s="39"/>
      <c r="O302" s="186"/>
      <c r="P302" s="175"/>
    </row>
    <row r="303" spans="1:17" customFormat="1" ht="15" customHeight="1" x14ac:dyDescent="0.25">
      <c r="A303" s="66"/>
      <c r="B303" s="182"/>
      <c r="C303" s="137" t="s">
        <v>490</v>
      </c>
      <c r="D303" s="188"/>
      <c r="E303" s="189">
        <f>IF(AND(ISNUMBER([1]Data!$G$58),ISNUMBER([1]Data!$G$11),ISNUMBER([1]Data!$G$14)),[1]Data!$G$58," ")</f>
        <v>93217668</v>
      </c>
      <c r="F303" s="34">
        <v>1167</v>
      </c>
      <c r="G303" s="190">
        <f>IF(ISNUMBER(E303),(E303*[1]Data!$G$14*[1]Data!$G$11/1000000),"")</f>
        <v>93217.668000000005</v>
      </c>
      <c r="H303" s="148" t="s">
        <v>491</v>
      </c>
      <c r="I303" s="36" t="str">
        <f>IF(COUNTIF(I43:I45,"&lt;&gt; ")+COUNTIF(I47:I53,"&lt;&gt; ")+COUNTIF(I55:I56,"&lt;&gt; ")=0," ","Errors detected: "&amp;COUNTIF(I43:I45,"&lt;&gt; ")+COUNTIF(I47:I53,"&lt;&gt; ")+COUNTIF(I55:I56,"&lt;&gt; "))</f>
        <v xml:space="preserve"> </v>
      </c>
      <c r="J303" s="185"/>
      <c r="K303" s="185"/>
      <c r="L303" s="51"/>
      <c r="M303" s="185"/>
      <c r="N303" s="39"/>
      <c r="O303" s="186"/>
      <c r="P303" s="175"/>
    </row>
    <row r="304" spans="1:17" customFormat="1" ht="15" customHeight="1" x14ac:dyDescent="0.25">
      <c r="A304" s="66"/>
      <c r="B304" s="182"/>
      <c r="C304" s="137" t="s">
        <v>492</v>
      </c>
      <c r="D304" s="188"/>
      <c r="E304" s="189">
        <f>IF(AND(ISNUMBER([1]Data!$G$70),ISNUMBER([1]Data!$G$11),ISNUMBER([1]Data!$G$14)),[1]Data!$G$70," ")</f>
        <v>38147759</v>
      </c>
      <c r="F304" s="34">
        <v>1168</v>
      </c>
      <c r="G304" s="190">
        <f>IF(ISNUMBER(E304),(E304*[1]Data!$G$14*[1]Data!$G$11/1000000),"")</f>
        <v>38147.758999999998</v>
      </c>
      <c r="H304" s="148" t="s">
        <v>493</v>
      </c>
      <c r="I304" s="36" t="str">
        <f>IF(COUNTIF(I62:I66,"&lt;&gt; ")+COUNTIF(I68:I69,"&lt;&gt; ")=0," ","Errors detected: "&amp;COUNTIF(I62:I66,"&lt;&gt; ")+COUNTIF(I68:I69,"&lt;&gt; "))</f>
        <v xml:space="preserve"> </v>
      </c>
      <c r="J304" s="185"/>
      <c r="K304" s="185"/>
      <c r="L304" s="51"/>
      <c r="M304" s="185"/>
      <c r="N304" s="39"/>
      <c r="O304" s="186"/>
      <c r="P304" s="175"/>
    </row>
    <row r="305" spans="1:16" customFormat="1" ht="15" customHeight="1" x14ac:dyDescent="0.25">
      <c r="A305" s="66"/>
      <c r="B305" s="182"/>
      <c r="C305" s="137" t="s">
        <v>494</v>
      </c>
      <c r="D305" s="188"/>
      <c r="E305" s="189">
        <f>IF(AND(ISNUMBER([1]Data!$G$80),ISNUMBER([1]Data!$G$11),ISNUMBER([1]Data!$G$14)),[1]Data!$G$80," ")</f>
        <v>91979000</v>
      </c>
      <c r="F305" s="34">
        <v>1169</v>
      </c>
      <c r="G305" s="190">
        <f>IF(ISNUMBER(E305),(E305*[1]Data!$G$14*[1]Data!$G$11/1000000),"")</f>
        <v>91979</v>
      </c>
      <c r="H305" s="148" t="s">
        <v>495</v>
      </c>
      <c r="I305" s="36" t="str">
        <f>IF(COUNTIF(I73:I79,"&lt;&gt; ")=0," ","Errors detected: "&amp;COUNTIF(I73:I79,"&lt;&gt; "))</f>
        <v xml:space="preserve"> </v>
      </c>
      <c r="J305" s="185"/>
      <c r="K305" s="185"/>
      <c r="L305" s="51"/>
      <c r="M305" s="185"/>
      <c r="N305" s="39"/>
      <c r="O305" s="186"/>
      <c r="P305" s="175"/>
    </row>
    <row r="306" spans="1:16" customFormat="1" ht="15" customHeight="1" x14ac:dyDescent="0.25">
      <c r="A306" s="66"/>
      <c r="B306" s="182"/>
      <c r="C306" s="137" t="s">
        <v>496</v>
      </c>
      <c r="D306" s="188"/>
      <c r="E306" s="189">
        <f>IF(AND(ISNUMBER([1]Data!$G$97),ISNUMBER([1]Data!$G$11),ISNUMBER([1]Data!$G$14)),[1]Data!$G$97," ")</f>
        <v>3383064183</v>
      </c>
      <c r="F306" s="34">
        <v>1170</v>
      </c>
      <c r="G306" s="190">
        <f>IF(ISNUMBER(E306),(E306*[1]Data!$G$14*[1]Data!$G$11/1000000),"")</f>
        <v>3383064.1830000002</v>
      </c>
      <c r="H306" s="148" t="s">
        <v>497</v>
      </c>
      <c r="I306" s="36" t="str">
        <f>IF(COUNTIF(I85:I96,"&lt;&gt; ")=0," ","Errors detected: "&amp;COUNTIF(I85:I96,"&lt;&gt; "))</f>
        <v xml:space="preserve"> </v>
      </c>
      <c r="J306" s="185"/>
      <c r="K306" s="185"/>
      <c r="L306" s="51"/>
      <c r="M306" s="185"/>
      <c r="N306" s="39"/>
      <c r="O306" s="186"/>
      <c r="P306" s="175"/>
    </row>
    <row r="307" spans="1:16" customFormat="1" ht="15" customHeight="1" x14ac:dyDescent="0.25">
      <c r="A307" s="66"/>
      <c r="B307" s="182"/>
      <c r="C307" s="137" t="s">
        <v>498</v>
      </c>
      <c r="D307" s="188"/>
      <c r="E307" s="189">
        <f>IF(AND([1]Data!$I$101=" ",ISNUMBER([1]Data!$G$11),ISNUMBER([1]Data!$G$14)),[1]Data!$G$101," ")</f>
        <v>177147436</v>
      </c>
      <c r="F307" s="34">
        <v>1171</v>
      </c>
      <c r="G307" s="190">
        <f>IF(ISNUMBER(E307),(E307*[1]Data!$G$14*[1]Data!$G$11/1000000),"")</f>
        <v>177147.43599999999</v>
      </c>
      <c r="H307" s="148" t="s">
        <v>499</v>
      </c>
      <c r="I307" s="36" t="str">
        <f>IF(COUNTIF(I101,"&lt;&gt; ")=0," ","Errors detected: "&amp;COUNTIF(I101,"&lt;&gt; "))</f>
        <v xml:space="preserve"> </v>
      </c>
      <c r="J307" s="185"/>
      <c r="K307" s="185"/>
      <c r="L307" s="51"/>
      <c r="M307" s="185"/>
      <c r="N307" s="39"/>
      <c r="O307" s="186"/>
      <c r="P307" s="175"/>
    </row>
    <row r="308" spans="1:16" customFormat="1" ht="15" customHeight="1" x14ac:dyDescent="0.25">
      <c r="A308" s="66"/>
      <c r="B308" s="182"/>
      <c r="C308" s="137" t="s">
        <v>500</v>
      </c>
      <c r="D308" s="188"/>
      <c r="E308" s="189">
        <f>IF(AND(ISNUMBER([1]Data!$G$106),ISNUMBER([1]Data!$G$11),ISNUMBER([1]Data!$G$14)),[1]Data!$G$106," ")</f>
        <v>6540341</v>
      </c>
      <c r="F308" s="34">
        <v>1172</v>
      </c>
      <c r="G308" s="190">
        <f>IF(ISNUMBER(E308),(E308*[1]Data!$G$14*[1]Data!$G$11/1000000),"")</f>
        <v>6540.3410000000003</v>
      </c>
      <c r="H308" s="148" t="s">
        <v>501</v>
      </c>
      <c r="I308" s="36" t="str">
        <f>IF(COUNTIF(I104:I105,"&lt;&gt; ")=0," ","Errors detected: "&amp;COUNTIF(I104:I105,"&lt;&gt; "))</f>
        <v xml:space="preserve"> </v>
      </c>
      <c r="J308" s="185"/>
      <c r="K308" s="185"/>
      <c r="L308" s="51"/>
      <c r="M308" s="185"/>
      <c r="N308" s="39"/>
      <c r="O308" s="186"/>
      <c r="P308" s="175"/>
    </row>
    <row r="309" spans="1:16" customFormat="1" ht="15" customHeight="1" x14ac:dyDescent="0.25">
      <c r="A309" s="66"/>
      <c r="B309" s="182"/>
      <c r="C309" s="137" t="s">
        <v>502</v>
      </c>
      <c r="D309" s="188"/>
      <c r="E309" s="189">
        <f>IF(AND(ISNUMBER([1]Data!$G$113),ISNUMBER([1]Data!$G$11),ISNUMBER([1]Data!$G$14)),[1]Data!$G$113," ")</f>
        <v>1210412451</v>
      </c>
      <c r="F309" s="34">
        <v>1173</v>
      </c>
      <c r="G309" s="190">
        <f>IF(ISNUMBER(E309),(E309*[1]Data!$G$14*[1]Data!$G$11/1000000),"")</f>
        <v>1210412.4509999999</v>
      </c>
      <c r="H309" s="148" t="s">
        <v>503</v>
      </c>
      <c r="I309" s="36" t="str">
        <f>IF(COUNTIF(I111:I112,"&lt;&gt; ")=0," ","Errors detected: "&amp;COUNTIF(I111:I112,"&lt;&gt; "))</f>
        <v xml:space="preserve"> </v>
      </c>
      <c r="J309" s="185"/>
      <c r="K309" s="185"/>
      <c r="L309" s="51"/>
      <c r="M309" s="185"/>
      <c r="N309" s="39"/>
      <c r="O309" s="186"/>
      <c r="P309" s="175"/>
    </row>
    <row r="310" spans="1:16" customFormat="1" ht="15" customHeight="1" x14ac:dyDescent="0.25">
      <c r="A310" s="66"/>
      <c r="B310" s="182"/>
      <c r="C310" s="137" t="s">
        <v>504</v>
      </c>
      <c r="D310" s="188"/>
      <c r="E310" s="189">
        <f>IF(AND(ISNUMBER([1]Data!$G$120),ISNUMBER([1]Data!$G$11),ISNUMBER([1]Data!$G$14)),[1]Data!$G$120," ")</f>
        <v>1646136</v>
      </c>
      <c r="F310" s="34">
        <v>1174</v>
      </c>
      <c r="G310" s="190">
        <f>IF(ISNUMBER(E310),(E310*[1]Data!$G$14*[1]Data!$G$11/1000000),"")</f>
        <v>1646.136</v>
      </c>
      <c r="H310" s="148" t="s">
        <v>505</v>
      </c>
      <c r="I310" s="36" t="str">
        <f>IF(COUNTIF(I116:I119,"&lt;&gt; ")=0," ","Errors detected: "&amp;COUNTIF(I116:I119,"&lt;&gt; "))</f>
        <v xml:space="preserve"> </v>
      </c>
      <c r="J310" s="185"/>
      <c r="K310" s="185"/>
      <c r="L310" s="51"/>
      <c r="M310" s="185"/>
      <c r="N310" s="39"/>
      <c r="O310" s="186"/>
      <c r="P310" s="175"/>
    </row>
    <row r="311" spans="1:16" customFormat="1" ht="15" customHeight="1" x14ac:dyDescent="0.25">
      <c r="A311" s="66"/>
      <c r="B311" s="182"/>
      <c r="C311" s="137" t="s">
        <v>506</v>
      </c>
      <c r="D311" s="188"/>
      <c r="E311" s="189">
        <f>IF(AND([1]Data!$I$123=" ",ISNUMBER([1]Data!$G$11),ISNUMBER([1]Data!$G$14)),[1]Data!$G$123," ")</f>
        <v>2195967</v>
      </c>
      <c r="F311" s="34">
        <v>1175</v>
      </c>
      <c r="G311" s="190">
        <f>IF(ISNUMBER(E311),(E311*[1]Data!$G$14*[1]Data!$G$11/1000000),"")</f>
        <v>2195.9670000000001</v>
      </c>
      <c r="H311" s="148" t="s">
        <v>507</v>
      </c>
      <c r="I311" s="36" t="str">
        <f>IF(COUNTIF(I123,"&lt;&gt; ")=0," ","Errors detected: "&amp;COUNTIF(I123,"&lt;&gt; "))</f>
        <v xml:space="preserve"> </v>
      </c>
      <c r="J311" s="185"/>
      <c r="K311" s="185"/>
      <c r="L311" s="51"/>
      <c r="M311" s="185"/>
      <c r="N311" s="39"/>
      <c r="O311" s="186"/>
      <c r="P311" s="175"/>
    </row>
    <row r="312" spans="1:16" customFormat="1" ht="15" customHeight="1" x14ac:dyDescent="0.25">
      <c r="A312" s="66"/>
      <c r="B312" s="182"/>
      <c r="C312" s="137" t="s">
        <v>508</v>
      </c>
      <c r="D312" s="188"/>
      <c r="E312" s="189">
        <f>IF(AND([1]Data!$I$128=" ",ISNUMBER([1]Data!$G$11),ISNUMBER([1]Data!$G$14)),$G$128," ")</f>
        <v>119555758</v>
      </c>
      <c r="F312" s="34">
        <v>1176</v>
      </c>
      <c r="G312" s="190">
        <f>IF(ISNUMBER(E312),(E312*[1]Data!$G$14*[1]Data!$G$11/1000000),"")</f>
        <v>119555.758</v>
      </c>
      <c r="H312" s="148" t="s">
        <v>509</v>
      </c>
      <c r="I312" s="36" t="str">
        <f>IF(COUNTIF(I128,"&lt;&gt; ")=0," ","Errors detected: "&amp;COUNTIF(I128,"&lt;&gt; "))</f>
        <v xml:space="preserve"> </v>
      </c>
      <c r="J312" s="185"/>
      <c r="K312" s="185"/>
      <c r="L312" s="51"/>
      <c r="M312" s="185"/>
      <c r="N312" s="39"/>
      <c r="O312" s="186"/>
      <c r="P312" s="175"/>
    </row>
    <row r="313" spans="1:16" customFormat="1" ht="15" customHeight="1" x14ac:dyDescent="0.25">
      <c r="A313" s="66"/>
      <c r="B313" s="182"/>
      <c r="C313" s="137" t="s">
        <v>510</v>
      </c>
      <c r="D313" s="188"/>
      <c r="E313" s="189">
        <f>IF(AND(ISNUMBER([1]Data!$G$134),ISNUMBER([1]Data!$G$11),ISNUMBER([1]Data!$G$14)),[1]Data!$G$134," ")</f>
        <v>119782786</v>
      </c>
      <c r="F313" s="34">
        <v>1177</v>
      </c>
      <c r="G313" s="190">
        <f>IF(ISNUMBER(E313),(E313*[1]Data!$G$14*[1]Data!$G$11/1000000),"")</f>
        <v>119782.78599999999</v>
      </c>
      <c r="H313" s="148" t="s">
        <v>511</v>
      </c>
      <c r="I313" s="36" t="str">
        <f>IF(COUNTIF(I131:I133,"&lt;&gt; ")=0," ","Errors detected: "&amp;COUNTIF(I131:I133,"&lt;&gt; "))</f>
        <v xml:space="preserve"> </v>
      </c>
      <c r="J313" s="185"/>
      <c r="K313" s="185"/>
      <c r="L313" s="51"/>
      <c r="M313" s="185"/>
      <c r="N313" s="39"/>
      <c r="O313" s="186"/>
      <c r="P313" s="175"/>
    </row>
    <row r="314" spans="1:16" customFormat="1" ht="15" customHeight="1" x14ac:dyDescent="0.25">
      <c r="A314" s="66"/>
      <c r="B314" s="182"/>
      <c r="C314" s="68" t="s">
        <v>512</v>
      </c>
      <c r="D314" s="192"/>
      <c r="E314" s="30"/>
      <c r="F314" s="30"/>
      <c r="G314" s="30"/>
      <c r="H314" s="148"/>
      <c r="I314" s="30"/>
      <c r="J314" s="185"/>
      <c r="K314" s="185"/>
      <c r="L314" s="185"/>
      <c r="M314" s="185"/>
      <c r="N314" s="185"/>
      <c r="O314" s="186"/>
      <c r="P314" s="175"/>
    </row>
    <row r="315" spans="1:16" customFormat="1" ht="15" customHeight="1" x14ac:dyDescent="0.25">
      <c r="A315" s="66"/>
      <c r="B315" s="182"/>
      <c r="C315" s="72" t="s">
        <v>513</v>
      </c>
      <c r="D315" s="192"/>
      <c r="E315" s="30"/>
      <c r="F315" s="30"/>
      <c r="G315" s="30"/>
      <c r="H315" s="148" t="s">
        <v>514</v>
      </c>
      <c r="I315" s="36" t="str">
        <f>IF(COUNTIF(I7:I10,"&lt;&gt; ")+COUNTIF(I12,"&lt;&gt; ")=0," ","Errors detected: "&amp;COUNTIF(I7:I10,"&lt;&gt; ")+COUNTIF(I12,"&lt;&gt; "))</f>
        <v xml:space="preserve"> </v>
      </c>
      <c r="J315" s="185"/>
      <c r="K315" s="185"/>
      <c r="L315" s="185"/>
      <c r="M315" s="185"/>
      <c r="N315" s="185"/>
      <c r="O315" s="186"/>
      <c r="P315" s="175"/>
    </row>
    <row r="316" spans="1:16" customFormat="1" ht="15" customHeight="1" x14ac:dyDescent="0.25">
      <c r="A316" s="66"/>
      <c r="B316" s="182"/>
      <c r="C316" s="72" t="s">
        <v>515</v>
      </c>
      <c r="D316" s="192"/>
      <c r="E316" s="30"/>
      <c r="F316" s="30"/>
      <c r="G316" s="30"/>
      <c r="H316" s="148" t="s">
        <v>516</v>
      </c>
      <c r="I316" s="36" t="str">
        <f>IF(COUNTIF(I14:I18,"&lt;&gt; ")=0," ","Errors detected: "&amp;COUNTIF(I14:I18,"&lt;&gt; "))</f>
        <v xml:space="preserve"> </v>
      </c>
      <c r="J316" s="185"/>
      <c r="K316" s="185"/>
      <c r="L316" s="185"/>
      <c r="M316" s="185"/>
      <c r="N316" s="185"/>
      <c r="O316" s="186"/>
      <c r="P316" s="175"/>
    </row>
    <row r="317" spans="1:16" customFormat="1" ht="15" customHeight="1" x14ac:dyDescent="0.25">
      <c r="A317" s="66"/>
      <c r="B317" s="182"/>
      <c r="C317" s="72" t="s">
        <v>517</v>
      </c>
      <c r="D317" s="192"/>
      <c r="E317" s="30"/>
      <c r="F317" s="30"/>
      <c r="G317" s="30"/>
      <c r="H317" s="148" t="s">
        <v>518</v>
      </c>
      <c r="I317" s="36" t="str">
        <f>IF(COUNTIF(I139:I140,"&lt;&gt; ")+COUNTIF(I142:I148,"&lt;&gt; ")+COUNTIF(I151,"&lt;&gt; ")=0," ","Errors detected: "&amp;COUNTIF(I139:I140,"&lt;&gt; ")+COUNTIF(I142:I148,"&lt;&gt; ")+COUNTIF(I151,"&lt;&gt; "))</f>
        <v xml:space="preserve"> </v>
      </c>
      <c r="J317" s="185"/>
      <c r="K317" s="185"/>
      <c r="L317" s="185"/>
      <c r="M317" s="185"/>
      <c r="N317" s="185"/>
      <c r="O317" s="186"/>
      <c r="P317" s="175"/>
    </row>
    <row r="318" spans="1:16" customFormat="1" ht="15" customHeight="1" x14ac:dyDescent="0.25">
      <c r="A318" s="66"/>
      <c r="B318" s="182"/>
      <c r="C318" s="72" t="s">
        <v>519</v>
      </c>
      <c r="D318" s="192"/>
      <c r="E318" s="30"/>
      <c r="F318" s="30"/>
      <c r="G318" s="30"/>
      <c r="H318" s="148" t="s">
        <v>520</v>
      </c>
      <c r="I318" s="36" t="str">
        <f>IF(COUNTIF(I154:I154,"&lt;&gt; ")+COUNTIF(I156:I158,"&lt;&gt; ")=0," ","Errors detected: "&amp;COUNTIF(I154:I154,"&lt;&gt; ")+COUNTIF(I156:I158,"&lt;&gt; "))</f>
        <v xml:space="preserve"> </v>
      </c>
      <c r="J318" s="185"/>
      <c r="K318" s="185"/>
      <c r="L318" s="185"/>
      <c r="M318" s="185"/>
      <c r="N318" s="185"/>
      <c r="O318" s="186"/>
      <c r="P318" s="175"/>
    </row>
    <row r="319" spans="1:16" customFormat="1" ht="15" customHeight="1" x14ac:dyDescent="0.25">
      <c r="A319" s="66"/>
      <c r="B319" s="182"/>
      <c r="C319" s="72" t="s">
        <v>521</v>
      </c>
      <c r="D319" s="192"/>
      <c r="E319" s="30"/>
      <c r="F319" s="30"/>
      <c r="G319" s="30"/>
      <c r="H319" s="148" t="s">
        <v>522</v>
      </c>
      <c r="I319" s="36" t="str">
        <f>IF(COUNTIF(I163:I169,"&lt;&gt; ")+COUNTIF(I171:I175,"&lt;&gt; ")=0," ","Errors detected: "&amp;COUNTIF(I163:I169,"&lt;&gt; ")+COUNTIF(I171:I175,"&lt;&gt; "))</f>
        <v xml:space="preserve"> </v>
      </c>
      <c r="J319" s="185"/>
      <c r="K319" s="185"/>
      <c r="L319" s="185"/>
      <c r="M319" s="185"/>
      <c r="N319" s="185"/>
      <c r="O319" s="186"/>
      <c r="P319" s="175"/>
    </row>
    <row r="320" spans="1:16" customFormat="1" ht="15" customHeight="1" x14ac:dyDescent="0.25">
      <c r="A320" s="66"/>
      <c r="B320" s="182"/>
      <c r="C320" s="72" t="s">
        <v>523</v>
      </c>
      <c r="D320" s="192"/>
      <c r="E320" s="30"/>
      <c r="F320" s="30"/>
      <c r="G320" s="30"/>
      <c r="H320" s="148" t="s">
        <v>524</v>
      </c>
      <c r="I320" s="36" t="str">
        <f>IF(COUNTIF(I178:I195,"&lt;&gt; ")=0," ","Errors detected: "&amp;COUNTIF(I178:I195,"&lt;&gt; "))</f>
        <v xml:space="preserve"> </v>
      </c>
      <c r="J320" s="185"/>
      <c r="K320" s="185"/>
      <c r="L320" s="185"/>
      <c r="M320" s="185"/>
      <c r="N320" s="185"/>
      <c r="O320" s="186"/>
      <c r="P320" s="175"/>
    </row>
    <row r="321" spans="1:16" customFormat="1" ht="15" customHeight="1" x14ac:dyDescent="0.25">
      <c r="A321" s="66"/>
      <c r="B321" s="182"/>
      <c r="C321" s="72" t="s">
        <v>525</v>
      </c>
      <c r="D321" s="192"/>
      <c r="E321" s="30"/>
      <c r="F321" s="30"/>
      <c r="G321" s="30"/>
      <c r="H321" s="148" t="s">
        <v>526</v>
      </c>
      <c r="I321" s="36" t="str">
        <f>IF(COUNTIF(I199:I228,"&lt;&gt; ")=0," ","Errors detected: "&amp;COUNTIF(I199:I228,"&lt;&gt; "))</f>
        <v xml:space="preserve"> </v>
      </c>
      <c r="J321" s="185"/>
      <c r="K321" s="185"/>
      <c r="L321" s="185"/>
      <c r="M321" s="185"/>
      <c r="N321" s="185"/>
      <c r="O321" s="186"/>
      <c r="P321" s="175"/>
    </row>
    <row r="322" spans="1:16" customFormat="1" ht="15" customHeight="1" x14ac:dyDescent="0.25">
      <c r="A322" s="66"/>
      <c r="B322" s="182"/>
      <c r="C322" s="72" t="s">
        <v>527</v>
      </c>
      <c r="D322" s="192"/>
      <c r="E322" s="30"/>
      <c r="F322" s="30"/>
      <c r="G322" s="30"/>
      <c r="H322" s="148" t="s">
        <v>528</v>
      </c>
      <c r="I322" s="36" t="str">
        <f>IF(COUNTIF(I231:I241,"&lt;&gt; ")=0," ","Errors detected: "&amp;COUNTIF(I231:I241,"&lt;&gt; "))</f>
        <v xml:space="preserve"> </v>
      </c>
      <c r="J322" s="185"/>
      <c r="K322" s="185"/>
      <c r="L322" s="185"/>
      <c r="M322" s="185"/>
      <c r="N322" s="185"/>
      <c r="O322" s="186"/>
      <c r="P322" s="175"/>
    </row>
    <row r="323" spans="1:16" customFormat="1" ht="15" customHeight="1" x14ac:dyDescent="0.25">
      <c r="A323" s="66"/>
      <c r="B323" s="182"/>
      <c r="C323" s="72" t="s">
        <v>529</v>
      </c>
      <c r="D323" s="192"/>
      <c r="E323" s="30"/>
      <c r="F323" s="30"/>
      <c r="G323" s="30"/>
      <c r="H323" s="148" t="s">
        <v>530</v>
      </c>
      <c r="I323" s="36" t="str">
        <f>IF(COUNTIF(I244:I263,"&lt;&gt; ")=0," ","Errors detected: "&amp;COUNTIF(I244:I263,"&lt;&gt; "))</f>
        <v xml:space="preserve"> </v>
      </c>
      <c r="J323" s="185"/>
      <c r="K323" s="185"/>
      <c r="L323" s="185"/>
      <c r="M323" s="185"/>
      <c r="N323" s="185"/>
      <c r="O323" s="186"/>
      <c r="P323" s="175"/>
    </row>
    <row r="324" spans="1:16" customFormat="1" ht="15" customHeight="1" x14ac:dyDescent="0.25">
      <c r="A324" s="66"/>
      <c r="B324" s="182"/>
      <c r="C324" s="72" t="s">
        <v>531</v>
      </c>
      <c r="D324" s="192"/>
      <c r="E324" s="30"/>
      <c r="F324" s="30"/>
      <c r="G324" s="30"/>
      <c r="H324" s="148" t="s">
        <v>532</v>
      </c>
      <c r="I324" s="36" t="str">
        <f>IF(COUNTIF(I267:I272,"&lt;&gt; ")+COUNTIF(I274:I277,"&lt;&gt; ")+COUNTIF(I279:I280,"&lt;&gt; ")+COUNTIF(I282:I285,"&lt;&gt; ")+COUNTIF(I287:I290,"&lt;&gt; ")=0," ","Errors detected: "&amp;COUNTIF(I267:I272,"&lt;&gt; ")+COUNTIF(I274:I277,"&lt;&gt; ")+COUNTIF(I279:I280,"&lt;&gt; ")+COUNTIF(I282:I285,"&lt;&gt; ")+COUNTIF(I287:I290,"&lt;&gt; "))</f>
        <v xml:space="preserve"> </v>
      </c>
      <c r="J324" s="185"/>
      <c r="K324" s="185"/>
      <c r="L324" s="185"/>
      <c r="M324" s="185"/>
      <c r="N324" s="185"/>
      <c r="O324" s="186"/>
      <c r="P324" s="175"/>
    </row>
    <row r="325" spans="1:16" customFormat="1" ht="15" customHeight="1" x14ac:dyDescent="0.25">
      <c r="A325" s="66"/>
      <c r="B325" s="182"/>
      <c r="C325" s="149" t="s">
        <v>533</v>
      </c>
      <c r="D325" s="192"/>
      <c r="E325" s="166"/>
      <c r="F325" s="166"/>
      <c r="G325" s="166"/>
      <c r="H325" s="146" t="s">
        <v>534</v>
      </c>
      <c r="I325" s="36" t="str">
        <f>IF(COUNTIF(I293:I296,"&lt;&gt; ")=0," ","Errors detected: "&amp;COUNTIF(I293:I296,"&lt;&gt; "))</f>
        <v xml:space="preserve"> </v>
      </c>
      <c r="J325" s="185"/>
      <c r="K325" s="185"/>
      <c r="L325" s="185"/>
      <c r="M325" s="185"/>
      <c r="N325" s="185"/>
      <c r="O325" s="186"/>
      <c r="P325" s="175"/>
    </row>
    <row r="326" spans="1:16" customFormat="1" ht="20.100000000000001" customHeight="1" x14ac:dyDescent="0.25">
      <c r="A326" s="66"/>
      <c r="B326" s="193"/>
      <c r="C326" s="194"/>
      <c r="D326" s="194"/>
      <c r="E326" s="194"/>
      <c r="F326" s="194"/>
      <c r="G326" s="194"/>
      <c r="H326" s="195"/>
      <c r="I326" s="194"/>
      <c r="J326" s="194"/>
      <c r="K326" s="194"/>
      <c r="L326" s="194"/>
      <c r="M326" s="194"/>
      <c r="N326" s="194"/>
      <c r="O326" s="196"/>
      <c r="P326" s="175"/>
    </row>
    <row r="327" spans="1:16" ht="15" customHeight="1" x14ac:dyDescent="0.25">
      <c r="A327" s="1"/>
      <c r="B327" s="2"/>
      <c r="C327" s="3"/>
      <c r="D327" s="3"/>
      <c r="E327" s="175"/>
      <c r="F327" s="175"/>
      <c r="G327" s="3"/>
      <c r="H327" s="4"/>
      <c r="I327" s="3"/>
      <c r="J327" s="5"/>
      <c r="K327" s="6"/>
      <c r="L327" s="3"/>
      <c r="M327" s="5"/>
      <c r="N327" s="3"/>
      <c r="O327" s="6"/>
      <c r="P327" s="5"/>
    </row>
  </sheetData>
  <mergeCells count="3">
    <mergeCell ref="C2:E2"/>
    <mergeCell ref="C37:E38"/>
    <mergeCell ref="C57:E58"/>
  </mergeCells>
  <conditionalFormatting sqref="G7:G8 G12">
    <cfRule type="containsText" priority="130" stopIfTrue="1" operator="containsText" text="&lt;select&gt;">
      <formula>NOT(ISERROR(SEARCH("&lt;select&gt;",G7)))</formula>
    </cfRule>
  </conditionalFormatting>
  <conditionalFormatting sqref="G7:G8 G12">
    <cfRule type="containsBlanks" priority="131" stopIfTrue="1">
      <formula>LEN(TRIM(G7))=0</formula>
    </cfRule>
  </conditionalFormatting>
  <conditionalFormatting sqref="I7:I10 I12 I154 I64 I24 I26 I28:I30 I32:I36 I248 I188:I189 I214:I223 I235:I239">
    <cfRule type="cellIs" dxfId="129" priority="115" stopIfTrue="1" operator="notEqual">
      <formula>" "</formula>
    </cfRule>
  </conditionalFormatting>
  <conditionalFormatting sqref="I43:I45 I47:I52 I55:I56">
    <cfRule type="cellIs" dxfId="128" priority="116" stopIfTrue="1" operator="notEqual">
      <formula>" "</formula>
    </cfRule>
  </conditionalFormatting>
  <conditionalFormatting sqref="I68:I69 I62:I63 I65">
    <cfRule type="cellIs" dxfId="127" priority="117" stopIfTrue="1" operator="notEqual">
      <formula>" "</formula>
    </cfRule>
  </conditionalFormatting>
  <conditionalFormatting sqref="I73:I79">
    <cfRule type="cellIs" dxfId="126" priority="118" stopIfTrue="1" operator="notEqual">
      <formula>" "</formula>
    </cfRule>
  </conditionalFormatting>
  <conditionalFormatting sqref="I86:I94">
    <cfRule type="cellIs" dxfId="125" priority="119" stopIfTrue="1" operator="notEqual">
      <formula>" "</formula>
    </cfRule>
  </conditionalFormatting>
  <conditionalFormatting sqref="I104:I105">
    <cfRule type="cellIs" dxfId="124" priority="121" stopIfTrue="1" operator="notEqual">
      <formula>" "</formula>
    </cfRule>
  </conditionalFormatting>
  <conditionalFormatting sqref="I111:I112">
    <cfRule type="cellIs" dxfId="123" priority="122" stopIfTrue="1" operator="notEqual">
      <formula>" "</formula>
    </cfRule>
  </conditionalFormatting>
  <conditionalFormatting sqref="I116:I119">
    <cfRule type="cellIs" dxfId="122" priority="123" stopIfTrue="1" operator="notEqual">
      <formula>" "</formula>
    </cfRule>
  </conditionalFormatting>
  <conditionalFormatting sqref="I123">
    <cfRule type="cellIs" dxfId="121" priority="124" stopIfTrue="1" operator="notEqual">
      <formula>" "</formula>
    </cfRule>
  </conditionalFormatting>
  <conditionalFormatting sqref="I131:I133">
    <cfRule type="cellIs" dxfId="120" priority="126" stopIfTrue="1" operator="notEqual">
      <formula>" "</formula>
    </cfRule>
  </conditionalFormatting>
  <conditionalFormatting sqref="I139:I140 I142:I147">
    <cfRule type="cellIs" dxfId="119" priority="127" stopIfTrue="1" operator="notEqual">
      <formula>" "</formula>
    </cfRule>
  </conditionalFormatting>
  <conditionalFormatting sqref="I151">
    <cfRule type="cellIs" dxfId="118" priority="128" stopIfTrue="1" operator="notEqual">
      <formula>" "</formula>
    </cfRule>
  </conditionalFormatting>
  <conditionalFormatting sqref="G16">
    <cfRule type="containsText" priority="132" stopIfTrue="1" operator="containsText" text="&lt;select&gt;">
      <formula>NOT(ISERROR(SEARCH("&lt;select&gt;",G16)))</formula>
    </cfRule>
  </conditionalFormatting>
  <conditionalFormatting sqref="G16">
    <cfRule type="containsBlanks" priority="133" stopIfTrue="1">
      <formula>LEN(TRIM(G16))=0</formula>
    </cfRule>
  </conditionalFormatting>
  <conditionalFormatting sqref="I14:I18">
    <cfRule type="cellIs" dxfId="117" priority="114" stopIfTrue="1" operator="notEqual">
      <formula>" "</formula>
    </cfRule>
  </conditionalFormatting>
  <conditionalFormatting sqref="I128">
    <cfRule type="cellIs" dxfId="116" priority="125" stopIfTrue="1" operator="notEqual">
      <formula>" "</formula>
    </cfRule>
  </conditionalFormatting>
  <conditionalFormatting sqref="I101">
    <cfRule type="cellIs" dxfId="115" priority="120" stopIfTrue="1" operator="notEqual">
      <formula>" "</formula>
    </cfRule>
  </conditionalFormatting>
  <conditionalFormatting sqref="I302:I313 I315:I323">
    <cfRule type="cellIs" dxfId="114" priority="129" stopIfTrue="1" operator="notEqual">
      <formula>" "</formula>
    </cfRule>
  </conditionalFormatting>
  <conditionalFormatting sqref="I319:I323">
    <cfRule type="containsText" dxfId="113" priority="113" stopIfTrue="1" operator="containsText" text="Warnings detected">
      <formula>NOT(ISERROR(SEARCH("Warnings detected",I319)))</formula>
    </cfRule>
  </conditionalFormatting>
  <conditionalFormatting sqref="N111:N112 N104:N105 N101 N73:N79 N68:N69 N55:N56 N47:N52 N43:N45 N16:N18 N154 N24 N26 N28:N30 N32:N36 N62:N65 N231:N232 N163:N169 N171 N244:N263 N157:N158 N183:N189 N214:N223 N85:N96 N235:N241">
    <cfRule type="expression" dxfId="112" priority="112" stopIfTrue="1">
      <formula>LEN(N16)&gt;30</formula>
    </cfRule>
  </conditionalFormatting>
  <conditionalFormatting sqref="N302:N313 N151 N142:N147 N139:N140 N131:N133 N128 N123 N116:N119 N174:N175">
    <cfRule type="expression" dxfId="111" priority="111" stopIfTrue="1">
      <formula>LEN(N116)&gt;30</formula>
    </cfRule>
  </conditionalFormatting>
  <conditionalFormatting sqref="N9:N10">
    <cfRule type="expression" dxfId="110" priority="110" stopIfTrue="1">
      <formula>LEN(N9)&gt;30</formula>
    </cfRule>
  </conditionalFormatting>
  <conditionalFormatting sqref="I85:I94">
    <cfRule type="cellIs" dxfId="109" priority="109" stopIfTrue="1" operator="notEqual">
      <formula>" "</formula>
    </cfRule>
  </conditionalFormatting>
  <conditionalFormatting sqref="I157">
    <cfRule type="cellIs" dxfId="108" priority="108" stopIfTrue="1" operator="notEqual">
      <formula>" "</formula>
    </cfRule>
  </conditionalFormatting>
  <conditionalFormatting sqref="I158">
    <cfRule type="cellIs" dxfId="107" priority="107" stopIfTrue="1" operator="notEqual">
      <formula>" "</formula>
    </cfRule>
  </conditionalFormatting>
  <conditionalFormatting sqref="N25">
    <cfRule type="expression" dxfId="106" priority="106" stopIfTrue="1">
      <formula>LEN(N25)&gt;30</formula>
    </cfRule>
  </conditionalFormatting>
  <conditionalFormatting sqref="I25">
    <cfRule type="cellIs" dxfId="105" priority="105" stopIfTrue="1" operator="notEqual">
      <formula>" "</formula>
    </cfRule>
  </conditionalFormatting>
  <conditionalFormatting sqref="N290">
    <cfRule type="expression" dxfId="104" priority="104" stopIfTrue="1">
      <formula>LEN(N290)&gt;30</formula>
    </cfRule>
  </conditionalFormatting>
  <conditionalFormatting sqref="N289">
    <cfRule type="expression" dxfId="103" priority="103" stopIfTrue="1">
      <formula>LEN(N289)&gt;30</formula>
    </cfRule>
  </conditionalFormatting>
  <conditionalFormatting sqref="N288">
    <cfRule type="expression" dxfId="102" priority="102" stopIfTrue="1">
      <formula>LEN(N288)&gt;30</formula>
    </cfRule>
  </conditionalFormatting>
  <conditionalFormatting sqref="N287">
    <cfRule type="expression" dxfId="101" priority="101" stopIfTrue="1">
      <formula>LEN(N287)&gt;30</formula>
    </cfRule>
  </conditionalFormatting>
  <conditionalFormatting sqref="N285">
    <cfRule type="expression" dxfId="100" priority="100" stopIfTrue="1">
      <formula>LEN(N285)&gt;30</formula>
    </cfRule>
  </conditionalFormatting>
  <conditionalFormatting sqref="N284">
    <cfRule type="expression" dxfId="99" priority="99" stopIfTrue="1">
      <formula>LEN(N284)&gt;30</formula>
    </cfRule>
  </conditionalFormatting>
  <conditionalFormatting sqref="N283">
    <cfRule type="expression" dxfId="98" priority="98" stopIfTrue="1">
      <formula>LEN(N283)&gt;30</formula>
    </cfRule>
  </conditionalFormatting>
  <conditionalFormatting sqref="N282">
    <cfRule type="expression" dxfId="97" priority="97" stopIfTrue="1">
      <formula>LEN(N282)&gt;30</formula>
    </cfRule>
  </conditionalFormatting>
  <conditionalFormatting sqref="N280">
    <cfRule type="expression" dxfId="96" priority="96" stopIfTrue="1">
      <formula>LEN(N280)&gt;30</formula>
    </cfRule>
  </conditionalFormatting>
  <conditionalFormatting sqref="N279">
    <cfRule type="expression" dxfId="95" priority="95" stopIfTrue="1">
      <formula>LEN(N279)&gt;30</formula>
    </cfRule>
  </conditionalFormatting>
  <conditionalFormatting sqref="N277">
    <cfRule type="expression" dxfId="94" priority="94" stopIfTrue="1">
      <formula>LEN(N277)&gt;30</formula>
    </cfRule>
  </conditionalFormatting>
  <conditionalFormatting sqref="N276">
    <cfRule type="expression" dxfId="93" priority="93" stopIfTrue="1">
      <formula>LEN(N276)&gt;30</formula>
    </cfRule>
  </conditionalFormatting>
  <conditionalFormatting sqref="N275">
    <cfRule type="expression" dxfId="92" priority="92" stopIfTrue="1">
      <formula>LEN(N275)&gt;30</formula>
    </cfRule>
  </conditionalFormatting>
  <conditionalFormatting sqref="N274">
    <cfRule type="expression" dxfId="91" priority="91" stopIfTrue="1">
      <formula>LEN(N274)&gt;30</formula>
    </cfRule>
  </conditionalFormatting>
  <conditionalFormatting sqref="N272">
    <cfRule type="expression" dxfId="90" priority="90" stopIfTrue="1">
      <formula>LEN(N272)&gt;30</formula>
    </cfRule>
  </conditionalFormatting>
  <conditionalFormatting sqref="N271">
    <cfRule type="expression" dxfId="89" priority="89" stopIfTrue="1">
      <formula>LEN(N271)&gt;30</formula>
    </cfRule>
  </conditionalFormatting>
  <conditionalFormatting sqref="N270">
    <cfRule type="expression" dxfId="88" priority="88" stopIfTrue="1">
      <formula>LEN(N270)&gt;30</formula>
    </cfRule>
  </conditionalFormatting>
  <conditionalFormatting sqref="N269">
    <cfRule type="expression" dxfId="87" priority="87" stopIfTrue="1">
      <formula>LEN(N269)&gt;30</formula>
    </cfRule>
  </conditionalFormatting>
  <conditionalFormatting sqref="N268">
    <cfRule type="expression" dxfId="86" priority="86" stopIfTrue="1">
      <formula>LEN(N268)&gt;30</formula>
    </cfRule>
  </conditionalFormatting>
  <conditionalFormatting sqref="N267">
    <cfRule type="expression" dxfId="85" priority="85" stopIfTrue="1">
      <formula>LEN(N267)&gt;30</formula>
    </cfRule>
  </conditionalFormatting>
  <conditionalFormatting sqref="I169">
    <cfRule type="cellIs" dxfId="84" priority="84" stopIfTrue="1" operator="notEqual">
      <formula>" "</formula>
    </cfRule>
  </conditionalFormatting>
  <conditionalFormatting sqref="I171:I172">
    <cfRule type="cellIs" dxfId="83" priority="83" stopIfTrue="1" operator="notEqual">
      <formula>" "</formula>
    </cfRule>
  </conditionalFormatting>
  <conditionalFormatting sqref="I175">
    <cfRule type="cellIs" dxfId="82" priority="82" stopIfTrue="1" operator="notEqual">
      <formula>" "</formula>
    </cfRule>
  </conditionalFormatting>
  <conditionalFormatting sqref="I244">
    <cfRule type="cellIs" dxfId="81" priority="81" stopIfTrue="1" operator="notEqual">
      <formula>" "</formula>
    </cfRule>
  </conditionalFormatting>
  <conditionalFormatting sqref="I267:I272">
    <cfRule type="cellIs" dxfId="80" priority="80" stopIfTrue="1" operator="notEqual">
      <formula>" "</formula>
    </cfRule>
  </conditionalFormatting>
  <conditionalFormatting sqref="I274:I277">
    <cfRule type="cellIs" dxfId="79" priority="79" stopIfTrue="1" operator="notEqual">
      <formula>" "</formula>
    </cfRule>
  </conditionalFormatting>
  <conditionalFormatting sqref="I279:I280">
    <cfRule type="cellIs" dxfId="78" priority="78" stopIfTrue="1" operator="notEqual">
      <formula>" "</formula>
    </cfRule>
  </conditionalFormatting>
  <conditionalFormatting sqref="I282:I285">
    <cfRule type="cellIs" dxfId="77" priority="77" stopIfTrue="1" operator="notEqual">
      <formula>" "</formula>
    </cfRule>
  </conditionalFormatting>
  <conditionalFormatting sqref="I287:I290">
    <cfRule type="cellIs" dxfId="76" priority="76" stopIfTrue="1" operator="notEqual">
      <formula>" "</formula>
    </cfRule>
  </conditionalFormatting>
  <conditionalFormatting sqref="I163:I165">
    <cfRule type="cellIs" dxfId="75" priority="75" stopIfTrue="1" operator="notEqual">
      <formula>" "</formula>
    </cfRule>
  </conditionalFormatting>
  <conditionalFormatting sqref="I245">
    <cfRule type="cellIs" dxfId="74" priority="74" stopIfTrue="1" operator="notEqual">
      <formula>" "</formula>
    </cfRule>
  </conditionalFormatting>
  <conditionalFormatting sqref="I246">
    <cfRule type="cellIs" dxfId="73" priority="73" stopIfTrue="1" operator="notEqual">
      <formula>" "</formula>
    </cfRule>
  </conditionalFormatting>
  <conditionalFormatting sqref="I325">
    <cfRule type="cellIs" dxfId="72" priority="72" stopIfTrue="1" operator="notEqual">
      <formula>" "</formula>
    </cfRule>
  </conditionalFormatting>
  <conditionalFormatting sqref="I325">
    <cfRule type="containsText" dxfId="71" priority="71" stopIfTrue="1" operator="containsText" text="Warnings detected">
      <formula>NOT(ISERROR(SEARCH("Warnings detected",I325)))</formula>
    </cfRule>
  </conditionalFormatting>
  <conditionalFormatting sqref="N172:N173">
    <cfRule type="expression" dxfId="70" priority="70" stopIfTrue="1">
      <formula>LEN(N172)&gt;30</formula>
    </cfRule>
  </conditionalFormatting>
  <conditionalFormatting sqref="N195">
    <cfRule type="expression" dxfId="69" priority="69" stopIfTrue="1">
      <formula>LEN(N195)&gt;30</formula>
    </cfRule>
  </conditionalFormatting>
  <conditionalFormatting sqref="I173">
    <cfRule type="cellIs" dxfId="68" priority="68" stopIfTrue="1" operator="notEqual">
      <formula>" "</formula>
    </cfRule>
  </conditionalFormatting>
  <conditionalFormatting sqref="I174">
    <cfRule type="cellIs" dxfId="67" priority="67" stopIfTrue="1" operator="notEqual">
      <formula>" "</formula>
    </cfRule>
  </conditionalFormatting>
  <conditionalFormatting sqref="I183:I185">
    <cfRule type="cellIs" dxfId="66" priority="66" stopIfTrue="1" operator="notEqual">
      <formula>" "</formula>
    </cfRule>
  </conditionalFormatting>
  <conditionalFormatting sqref="N191:N194">
    <cfRule type="expression" dxfId="65" priority="65" stopIfTrue="1">
      <formula>LEN(N191)&gt;30</formula>
    </cfRule>
  </conditionalFormatting>
  <conditionalFormatting sqref="I191:I194">
    <cfRule type="cellIs" dxfId="64" priority="64" stopIfTrue="1" operator="notEqual">
      <formula>" "</formula>
    </cfRule>
  </conditionalFormatting>
  <conditionalFormatting sqref="L111:L112 L104:L105 L101 L73:L79 L68:L69 L55:L56 L47:L52 L43:L45 L16:L18 L154 L24 L26 L28:L30 L32:L36 L62:L65 L157:L158 L85:L96">
    <cfRule type="expression" dxfId="63" priority="63" stopIfTrue="1">
      <formula>LEN(L16)&gt;56</formula>
    </cfRule>
  </conditionalFormatting>
  <conditionalFormatting sqref="L302:L313 L151 L142:L147 L139:L140 L131:L133 L128 L123 L116:L119">
    <cfRule type="expression" dxfId="62" priority="62" stopIfTrue="1">
      <formula>LEN(L116)&gt;56</formula>
    </cfRule>
  </conditionalFormatting>
  <conditionalFormatting sqref="L25">
    <cfRule type="expression" dxfId="61" priority="61" stopIfTrue="1">
      <formula>LEN(L25)&gt;56</formula>
    </cfRule>
  </conditionalFormatting>
  <conditionalFormatting sqref="I166:I168">
    <cfRule type="cellIs" dxfId="60" priority="60" stopIfTrue="1" operator="notEqual">
      <formula>" "</formula>
    </cfRule>
  </conditionalFormatting>
  <conditionalFormatting sqref="I186:I187">
    <cfRule type="cellIs" dxfId="59" priority="59" stopIfTrue="1" operator="notEqual">
      <formula>" "</formula>
    </cfRule>
  </conditionalFormatting>
  <conditionalFormatting sqref="I241">
    <cfRule type="cellIs" dxfId="58" priority="58" stopIfTrue="1" operator="notEqual">
      <formula>" "</formula>
    </cfRule>
  </conditionalFormatting>
  <conditionalFormatting sqref="L148">
    <cfRule type="expression" dxfId="57" priority="55" stopIfTrue="1">
      <formula>LEN(L148)&gt;56</formula>
    </cfRule>
  </conditionalFormatting>
  <conditionalFormatting sqref="I148">
    <cfRule type="cellIs" dxfId="56" priority="57" stopIfTrue="1" operator="notEqual">
      <formula>" "</formula>
    </cfRule>
  </conditionalFormatting>
  <conditionalFormatting sqref="N148">
    <cfRule type="expression" dxfId="55" priority="56" stopIfTrue="1">
      <formula>LEN(N148)&gt;30</formula>
    </cfRule>
  </conditionalFormatting>
  <conditionalFormatting sqref="N248:N251">
    <cfRule type="expression" dxfId="54" priority="54" stopIfTrue="1">
      <formula>LEN(N248)&gt;30</formula>
    </cfRule>
  </conditionalFormatting>
  <conditionalFormatting sqref="N233:N234">
    <cfRule type="expression" dxfId="53" priority="53" stopIfTrue="1">
      <formula>LEN(N233)&gt;30</formula>
    </cfRule>
  </conditionalFormatting>
  <conditionalFormatting sqref="N252">
    <cfRule type="expression" dxfId="52" priority="52" stopIfTrue="1">
      <formula>LEN(N252)&gt;30</formula>
    </cfRule>
  </conditionalFormatting>
  <conditionalFormatting sqref="I249:I263">
    <cfRule type="cellIs" dxfId="51" priority="51" stopIfTrue="1" operator="notEqual">
      <formula>" "</formula>
    </cfRule>
  </conditionalFormatting>
  <conditionalFormatting sqref="N293">
    <cfRule type="expression" dxfId="50" priority="47" stopIfTrue="1">
      <formula>LEN(N293)&gt;30</formula>
    </cfRule>
  </conditionalFormatting>
  <conditionalFormatting sqref="N296">
    <cfRule type="expression" dxfId="49" priority="50" stopIfTrue="1">
      <formula>LEN(N296)&gt;30</formula>
    </cfRule>
  </conditionalFormatting>
  <conditionalFormatting sqref="N295">
    <cfRule type="expression" dxfId="48" priority="49" stopIfTrue="1">
      <formula>LEN(N295)&gt;30</formula>
    </cfRule>
  </conditionalFormatting>
  <conditionalFormatting sqref="N294">
    <cfRule type="expression" dxfId="47" priority="48" stopIfTrue="1">
      <formula>LEN(N294)&gt;30</formula>
    </cfRule>
  </conditionalFormatting>
  <conditionalFormatting sqref="I293:I294">
    <cfRule type="cellIs" dxfId="46" priority="46" stopIfTrue="1" operator="notEqual">
      <formula>" "</formula>
    </cfRule>
  </conditionalFormatting>
  <conditionalFormatting sqref="I324">
    <cfRule type="cellIs" dxfId="45" priority="45" stopIfTrue="1" operator="notEqual">
      <formula>" "</formula>
    </cfRule>
  </conditionalFormatting>
  <conditionalFormatting sqref="I324">
    <cfRule type="containsText" dxfId="44" priority="44" stopIfTrue="1" operator="containsText" text="Warnings detected">
      <formula>NOT(ISERROR(SEARCH("Warnings detected",I324)))</formula>
    </cfRule>
  </conditionalFormatting>
  <conditionalFormatting sqref="I247">
    <cfRule type="cellIs" dxfId="43" priority="43" stopIfTrue="1" operator="notEqual">
      <formula>" "</formula>
    </cfRule>
  </conditionalFormatting>
  <conditionalFormatting sqref="L163:L169">
    <cfRule type="expression" dxfId="42" priority="42" stopIfTrue="1">
      <formula>LEN(L163)&gt;56</formula>
    </cfRule>
  </conditionalFormatting>
  <conditionalFormatting sqref="L244:L263">
    <cfRule type="expression" dxfId="41" priority="41" stopIfTrue="1">
      <formula>LEN(L244)&gt;56</formula>
    </cfRule>
  </conditionalFormatting>
  <conditionalFormatting sqref="I156">
    <cfRule type="cellIs" dxfId="40" priority="38" stopIfTrue="1" operator="notEqual">
      <formula>" "</formula>
    </cfRule>
  </conditionalFormatting>
  <conditionalFormatting sqref="I178">
    <cfRule type="cellIs" dxfId="39" priority="33" stopIfTrue="1" operator="notEqual">
      <formula>" "</formula>
    </cfRule>
  </conditionalFormatting>
  <conditionalFormatting sqref="I179">
    <cfRule type="cellIs" dxfId="38" priority="32" stopIfTrue="1" operator="notEqual">
      <formula>" "</formula>
    </cfRule>
  </conditionalFormatting>
  <conditionalFormatting sqref="I295:I296">
    <cfRule type="cellIs" dxfId="37" priority="31" stopIfTrue="1" operator="notEqual">
      <formula>" "</formula>
    </cfRule>
  </conditionalFormatting>
  <conditionalFormatting sqref="I182">
    <cfRule type="cellIs" dxfId="36" priority="30" stopIfTrue="1" operator="notEqual">
      <formula>" "</formula>
    </cfRule>
  </conditionalFormatting>
  <conditionalFormatting sqref="I190">
    <cfRule type="cellIs" dxfId="35" priority="29" stopIfTrue="1" operator="notEqual">
      <formula>" "</formula>
    </cfRule>
  </conditionalFormatting>
  <conditionalFormatting sqref="I195">
    <cfRule type="cellIs" dxfId="34" priority="28" stopIfTrue="1" operator="notEqual">
      <formula>" "</formula>
    </cfRule>
  </conditionalFormatting>
  <conditionalFormatting sqref="I240">
    <cfRule type="cellIs" dxfId="33" priority="27" stopIfTrue="1" operator="notEqual">
      <formula>" "</formula>
    </cfRule>
  </conditionalFormatting>
  <conditionalFormatting sqref="I231">
    <cfRule type="cellIs" dxfId="32" priority="26" stopIfTrue="1" operator="notEqual">
      <formula>" "</formula>
    </cfRule>
  </conditionalFormatting>
  <conditionalFormatting sqref="I232:I234">
    <cfRule type="cellIs" dxfId="31" priority="25" stopIfTrue="1" operator="notEqual">
      <formula>" "</formula>
    </cfRule>
  </conditionalFormatting>
  <conditionalFormatting sqref="I53">
    <cfRule type="cellIs" dxfId="30" priority="24" stopIfTrue="1" operator="notEqual">
      <formula>" "</formula>
    </cfRule>
  </conditionalFormatting>
  <conditionalFormatting sqref="I66">
    <cfRule type="cellIs" dxfId="29" priority="23" stopIfTrue="1" operator="notEqual">
      <formula>" "</formula>
    </cfRule>
  </conditionalFormatting>
  <conditionalFormatting sqref="I95">
    <cfRule type="cellIs" dxfId="28" priority="22" stopIfTrue="1" operator="notEqual">
      <formula>" "</formula>
    </cfRule>
  </conditionalFormatting>
  <conditionalFormatting sqref="I96">
    <cfRule type="cellIs" dxfId="27" priority="21" stopIfTrue="1" operator="notEqual">
      <formula>" "</formula>
    </cfRule>
  </conditionalFormatting>
  <conditionalFormatting sqref="I180:I181">
    <cfRule type="cellIs" dxfId="26" priority="20" stopIfTrue="1" operator="notEqual">
      <formula>" "</formula>
    </cfRule>
  </conditionalFormatting>
  <conditionalFormatting sqref="I199:I213">
    <cfRule type="cellIs" dxfId="25" priority="19" stopIfTrue="1" operator="notEqual">
      <formula>" "</formula>
    </cfRule>
  </conditionalFormatting>
  <conditionalFormatting sqref="I224:I228">
    <cfRule type="cellIs" dxfId="24" priority="18" stopIfTrue="1" operator="notEqual">
      <formula>" "</formula>
    </cfRule>
  </conditionalFormatting>
  <conditionalFormatting sqref="L183:L189">
    <cfRule type="expression" dxfId="23" priority="17" stopIfTrue="1">
      <formula>LEN(L183)&gt;56</formula>
    </cfRule>
  </conditionalFormatting>
  <conditionalFormatting sqref="L191:L195">
    <cfRule type="expression" dxfId="22" priority="16" stopIfTrue="1">
      <formula>LEN(L191)&gt;56</formula>
    </cfRule>
  </conditionalFormatting>
  <conditionalFormatting sqref="L171">
    <cfRule type="expression" dxfId="21" priority="15" stopIfTrue="1">
      <formula>LEN(L171)&gt;56</formula>
    </cfRule>
  </conditionalFormatting>
  <conditionalFormatting sqref="L173:L175">
    <cfRule type="expression" dxfId="20" priority="14" stopIfTrue="1">
      <formula>LEN(L173)&gt;56</formula>
    </cfRule>
  </conditionalFormatting>
  <conditionalFormatting sqref="L180">
    <cfRule type="expression" dxfId="19" priority="13" stopIfTrue="1">
      <formula>LEN(L180)&gt;56</formula>
    </cfRule>
  </conditionalFormatting>
  <conditionalFormatting sqref="L181">
    <cfRule type="expression" dxfId="18" priority="12" stopIfTrue="1">
      <formula>LEN(L181)&gt;56</formula>
    </cfRule>
  </conditionalFormatting>
  <conditionalFormatting sqref="L199:L228">
    <cfRule type="expression" dxfId="17" priority="11" stopIfTrue="1">
      <formula>LEN(L199)&gt;56</formula>
    </cfRule>
  </conditionalFormatting>
  <conditionalFormatting sqref="L231:L241">
    <cfRule type="expression" dxfId="16" priority="10" stopIfTrue="1">
      <formula>LEN(L231)&gt;56</formula>
    </cfRule>
  </conditionalFormatting>
  <conditionalFormatting sqref="L267:L272">
    <cfRule type="expression" dxfId="15" priority="9" stopIfTrue="1">
      <formula>LEN(L267)&gt;56</formula>
    </cfRule>
  </conditionalFormatting>
  <conditionalFormatting sqref="L274:L277">
    <cfRule type="expression" dxfId="14" priority="8" stopIfTrue="1">
      <formula>LEN(L274)&gt;56</formula>
    </cfRule>
  </conditionalFormatting>
  <conditionalFormatting sqref="L279">
    <cfRule type="expression" dxfId="13" priority="7" stopIfTrue="1">
      <formula>LEN(L279)&gt;56</formula>
    </cfRule>
  </conditionalFormatting>
  <conditionalFormatting sqref="L280">
    <cfRule type="expression" dxfId="12" priority="6" stopIfTrue="1">
      <formula>LEN(L280)&gt;56</formula>
    </cfRule>
  </conditionalFormatting>
  <conditionalFormatting sqref="L282:L285">
    <cfRule type="expression" dxfId="11" priority="5" stopIfTrue="1">
      <formula>LEN(L282)&gt;56</formula>
    </cfRule>
  </conditionalFormatting>
  <conditionalFormatting sqref="L287:L290">
    <cfRule type="expression" dxfId="10" priority="4" stopIfTrue="1">
      <formula>LEN(L287)&gt;56</formula>
    </cfRule>
  </conditionalFormatting>
  <conditionalFormatting sqref="L293:L296">
    <cfRule type="expression" dxfId="9" priority="3" stopIfTrue="1">
      <formula>LEN(L293)&gt;56</formula>
    </cfRule>
  </conditionalFormatting>
  <conditionalFormatting sqref="N199:N213 N224:N228">
    <cfRule type="expression" dxfId="8" priority="40" stopIfTrue="1">
      <formula>LEN(#REF!)&gt;30</formula>
    </cfRule>
  </conditionalFormatting>
  <conditionalFormatting sqref="N156">
    <cfRule type="expression" dxfId="7" priority="39" stopIfTrue="1">
      <formula>LEN(#REF!)&gt;30</formula>
    </cfRule>
  </conditionalFormatting>
  <conditionalFormatting sqref="L156">
    <cfRule type="expression" dxfId="6" priority="37" stopIfTrue="1">
      <formula>LEN(#REF!)&gt;56</formula>
    </cfRule>
  </conditionalFormatting>
  <conditionalFormatting sqref="N66">
    <cfRule type="expression" dxfId="5" priority="36" stopIfTrue="1">
      <formula>LEN(#REF!)&gt;30</formula>
    </cfRule>
  </conditionalFormatting>
  <conditionalFormatting sqref="L66">
    <cfRule type="expression" dxfId="4" priority="35" stopIfTrue="1">
      <formula>LEN(#REF!)&gt;56</formula>
    </cfRule>
  </conditionalFormatting>
  <conditionalFormatting sqref="N178:N179">
    <cfRule type="expression" dxfId="3" priority="34" stopIfTrue="1">
      <formula>LEN(#REF!)&gt;30</formula>
    </cfRule>
  </conditionalFormatting>
  <conditionalFormatting sqref="N180:N181">
    <cfRule type="expression" dxfId="2" priority="134" stopIfTrue="1">
      <formula>LEN(#REF!)&gt;30</formula>
    </cfRule>
  </conditionalFormatting>
  <conditionalFormatting sqref="L53">
    <cfRule type="expression" dxfId="1" priority="2" stopIfTrue="1">
      <formula>LEN(L53)&gt;56</formula>
    </cfRule>
  </conditionalFormatting>
  <conditionalFormatting sqref="N53">
    <cfRule type="expression" dxfId="0" priority="1" stopIfTrue="1">
      <formula>LEN(N53)&gt;30</formula>
    </cfRule>
  </conditionalFormatting>
  <dataValidations count="6">
    <dataValidation type="list" allowBlank="1" showInputMessage="1" showErrorMessage="1" sqref="G10">
      <formula1>ReportingCurrency</formula1>
    </dataValidation>
    <dataValidation type="list" allowBlank="1" showInputMessage="1" showErrorMessage="1" sqref="G14">
      <formula1>ReportingUnit</formula1>
    </dataValidation>
    <dataValidation type="list" allowBlank="1" showInputMessage="1" showErrorMessage="1" sqref="G15">
      <formula1>AccountingStandard</formula1>
    </dataValidation>
    <dataValidation type="list" allowBlank="1" showInputMessage="1" showErrorMessage="1" sqref="G7">
      <formula1>CountryCode</formula1>
    </dataValidation>
    <dataValidation type="list" showInputMessage="1" showErrorMessage="1" sqref="K139:K140 K55:K56 K73:K79 K241 K111:K112 K116:K119 K123 K131:K133 K101 K151 K68:K69 K43:K45 K104:K105 K128 K191:K194 K32:K36 K154 K24:K26 K28:K30 K267:K272 K274:K277 K279:K280 K282:K285 K163:K175 K142:K148 K287:K290 K293:K296 K199:K228 K47:K53 K156:K158 K183:K189 K244:K263 K178:K181 K85:K96 K62:K66 K235:K239">
      <formula1>ChecksResponses</formula1>
    </dataValidation>
    <dataValidation type="list" allowBlank="1" showInputMessage="1" showErrorMessage="1" sqref="G9">
      <formula1>ReportingDate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>
          <x14:formula1>
            <xm:f>[1]Parameters!#REF!</xm:f>
          </x14:formula1>
          <xm:sqref>L244:L263 L180:L181 L199:L228 L267:L272 L274:L277 L279:L280 L282:L285 L287:L290 L293:L296</xm:sqref>
        </x14:dataValidation>
        <x14:dataValidation type="list" showInputMessage="1">
          <x14:formula1>
            <xm:f>[1]Parameters!#REF!</xm:f>
          </x14:formula1>
          <xm:sqref>L191:L195 L183:L189 L163:L169 L171 L173:L175 L231:L241</xm:sqref>
        </x14:dataValidation>
        <x14:dataValidation type="list" showInputMessage="1" showErrorMessage="1">
          <x14:formula1>
            <xm:f>[1]Parameters!#REF!</xm:f>
          </x14:formula1>
          <xm:sqref>K240</xm:sqref>
        </x14:dataValidation>
        <x14:dataValidation type="list" allowBlank="1" showInputMessage="1" showErrorMessage="1">
          <x14:formula1>
            <xm:f>[1]Parameters!#REF!</xm:f>
          </x14:formula1>
          <xm:sqref>K190 K195 K182 K231:K234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ABN AMRO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Huynh My Yen</dc:creator>
  <cp:lastModifiedBy>Wu,Yen</cp:lastModifiedBy>
  <dcterms:created xsi:type="dcterms:W3CDTF">2017-05-18T13:11:39Z</dcterms:created>
  <dcterms:modified xsi:type="dcterms:W3CDTF">2017-08-21T14:46:19Z</dcterms:modified>
</cp:coreProperties>
</file>