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WGD\Dep 123276 FIN FA REPORTING IFRS REPORTING\2. governance meetings\1. GDC\2. Meetings stukken\2023\20230418 GDC GSIB 2022 Written GDC\"/>
    </mc:Choice>
  </mc:AlternateContent>
  <xr:revisionPtr revIDLastSave="0" documentId="8_{EA8CF7DB-5009-4B66-8910-9ED1C5293D08}" xr6:coauthVersionLast="47" xr6:coauthVersionMax="47" xr10:uidLastSave="{00000000-0000-0000-0000-000000000000}"/>
  <bookViews>
    <workbookView xWindow="28680" yWindow="-120" windowWidth="29040" windowHeight="15840" tabRatio="878" xr2:uid="{DF9C5B06-AEB5-4DC0-9F56-F415C2A8BF18}"/>
  </bookViews>
  <sheets>
    <sheet name="12 Indicators GSIB 2022" sheetId="16" r:id="rId1"/>
    <sheet name="GSii GSIB" sheetId="2" state="hidden" r:id="rId2"/>
    <sheet name="Underlying" sheetId="4" r:id="rId3"/>
    <sheet name="Corep" sheetId="12" state="hidden" r:id="rId4"/>
    <sheet name="Consolidation" sheetId="11" state="hidden" r:id="rId5"/>
    <sheet name="Payments" sheetId="5" state="hidden" r:id="rId6"/>
    <sheet name="Custody assets" sheetId="8" state="hidden" r:id="rId7"/>
    <sheet name="Finrep ESM" sheetId="18" state="hidden" r:id="rId8"/>
    <sheet name="Cross jurisdictional" sheetId="6" state="hidden" r:id="rId9"/>
    <sheet name="Liquidity Rep" sheetId="9" state="hidden" r:id="rId10"/>
    <sheet name="OTC Derivaten" sheetId="10" state="hidden" r:id="rId11"/>
    <sheet name="CLEARING" sheetId="13" state="hidden" r:id="rId12"/>
    <sheet name="GLOBAL MARKETS DCM - UW Q4" sheetId="14" state="hidden" r:id="rId13"/>
    <sheet name="GLOB MARKETS Consolidated Q1-Q4" sheetId="15" state="hidden" r:id="rId14"/>
    <sheet name="refer GSIB" sheetId="1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3" hidden="1">Corep!$C$5:$E$300</definedName>
    <definedName name="_xlnm._FilterDatabase" localSheetId="13" hidden="1">'GLOB MARKETS Consolidated Q1-Q4'!$W$5:$AE$5</definedName>
    <definedName name="_xlnm._FilterDatabase" localSheetId="12" hidden="1">'GLOBAL MARKETS DCM - UW Q4'!$A$1:$H$109</definedName>
    <definedName name="_xlnm._FilterDatabase" localSheetId="10" hidden="1">'OTC Derivaten'!$A$2:$J$77</definedName>
    <definedName name="_xlnm._FilterDatabase" localSheetId="5" hidden="1">Payments!$P$4:$AM$4</definedName>
    <definedName name="_xlnm._FilterDatabase" localSheetId="2" hidden="1">Underlying!$C$5:$E$151</definedName>
    <definedName name="AccountingStandard" localSheetId="3">[1]Parameters!$E$76:$E$79</definedName>
    <definedName name="AccountingStandard">[2]Parameters!$E$76:$E$79</definedName>
    <definedName name="CountryCode" localSheetId="3">[1]Parameters!$E$24:$E$47</definedName>
    <definedName name="CountryCode">[2]Parameters!$E$24:$E$47</definedName>
    <definedName name="_xlnm.Print_Area" localSheetId="13">'GLOB MARKETS Consolidated Q1-Q4'!$W$5:$AC$5</definedName>
    <definedName name="ReportingCurrency" localSheetId="11">[3]Parameters!$E$55:$E$74</definedName>
    <definedName name="ReportingCurrency" localSheetId="3">[1]Parameters!$E$50:$E$69</definedName>
    <definedName name="ReportingCurrency">[2]Parameters!$E$50:$E$69</definedName>
    <definedName name="ReportingDate" localSheetId="3">[1]Parameters!$E$15:$E$22</definedName>
    <definedName name="ReportingDate">[2]Parameters!$E$15:$E$22</definedName>
    <definedName name="ReportingUnit" localSheetId="3">[1]Parameters!$E$71:$E$74</definedName>
    <definedName name="ReportingUnit">[2]Parameters!$E$71:$E$74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3" i="15" l="1"/>
  <c r="AE22" i="15"/>
  <c r="AE21" i="15"/>
  <c r="T21" i="15"/>
  <c r="AE20" i="15"/>
  <c r="T20" i="15"/>
  <c r="AE19" i="15"/>
  <c r="T19" i="15"/>
  <c r="AE18" i="15"/>
  <c r="T18" i="15"/>
  <c r="AE17" i="15"/>
  <c r="T17" i="15"/>
  <c r="AE16" i="15"/>
  <c r="AE24" i="15" s="1"/>
  <c r="T16" i="15"/>
  <c r="T24" i="15" s="1"/>
  <c r="I15" i="15"/>
  <c r="I14" i="15"/>
  <c r="I13" i="15"/>
  <c r="I12" i="15"/>
  <c r="I11" i="15"/>
  <c r="H10" i="15"/>
  <c r="I10" i="15" s="1"/>
  <c r="H9" i="15"/>
  <c r="I9" i="15" s="1"/>
  <c r="I17" i="15" s="1"/>
  <c r="I8" i="15"/>
  <c r="I7" i="15"/>
  <c r="I6" i="15"/>
  <c r="G110" i="14" l="1"/>
  <c r="E286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G223" i="12"/>
  <c r="G158" i="12"/>
  <c r="G151" i="12"/>
  <c r="G146" i="12"/>
  <c r="G139" i="12"/>
  <c r="G136" i="12"/>
  <c r="G129" i="12"/>
  <c r="G128" i="12"/>
  <c r="G127" i="12"/>
  <c r="G122" i="12"/>
  <c r="G119" i="12"/>
  <c r="G114" i="12"/>
  <c r="G105" i="12"/>
  <c r="G88" i="12"/>
  <c r="G78" i="12"/>
  <c r="BJ68" i="12"/>
  <c r="L40" i="12" s="1"/>
  <c r="BJ66" i="12"/>
  <c r="AZ66" i="12"/>
  <c r="AP66" i="12"/>
  <c r="AG66" i="12"/>
  <c r="Y66" i="12"/>
  <c r="G66" i="12"/>
  <c r="G44" i="12"/>
  <c r="G42" i="12"/>
  <c r="G37" i="12"/>
  <c r="L37" i="12" s="1"/>
  <c r="AG36" i="12"/>
  <c r="Y36" i="12"/>
  <c r="G36" i="12"/>
  <c r="L36" i="12" s="1"/>
  <c r="G33" i="12"/>
  <c r="L33" i="12" s="1"/>
  <c r="BJ31" i="12"/>
  <c r="BJ36" i="12" s="1"/>
  <c r="G31" i="12" s="1"/>
  <c r="L31" i="12" s="1"/>
  <c r="AZ31" i="12"/>
  <c r="AZ36" i="12" s="1"/>
  <c r="AP31" i="12"/>
  <c r="AP36" i="12" s="1"/>
  <c r="AG31" i="12"/>
  <c r="BJ29" i="12"/>
  <c r="AZ29" i="12"/>
  <c r="AP29" i="12"/>
  <c r="AG29" i="12"/>
  <c r="Y29" i="12"/>
  <c r="G29" i="12"/>
  <c r="L29" i="12" s="1"/>
  <c r="BJ28" i="12"/>
  <c r="G35" i="12" s="1"/>
  <c r="L35" i="12" s="1"/>
  <c r="AZ28" i="12"/>
  <c r="AP28" i="12"/>
  <c r="AG28" i="12"/>
  <c r="Y28" i="12"/>
  <c r="BJ27" i="12"/>
  <c r="G34" i="12" s="1"/>
  <c r="AZ27" i="12"/>
  <c r="AP27" i="12"/>
  <c r="AG27" i="12"/>
  <c r="Y27" i="12"/>
  <c r="G27" i="12"/>
  <c r="L27" i="12" s="1"/>
  <c r="BJ26" i="12"/>
  <c r="AZ26" i="12"/>
  <c r="AP26" i="12"/>
  <c r="AG26" i="12"/>
  <c r="Y26" i="12"/>
  <c r="G26" i="12"/>
  <c r="G25" i="12"/>
  <c r="L25" i="12" s="1"/>
  <c r="G23" i="12"/>
  <c r="G222" i="12" s="1"/>
  <c r="BJ15" i="12"/>
  <c r="AZ15" i="12"/>
  <c r="AP15" i="12"/>
  <c r="AG15" i="12"/>
  <c r="Y15" i="12"/>
  <c r="BJ11" i="12"/>
  <c r="AZ11" i="12"/>
  <c r="AP11" i="12"/>
  <c r="AG11" i="12"/>
  <c r="Y11" i="12"/>
  <c r="G11" i="12"/>
  <c r="BJ7" i="12"/>
  <c r="G30" i="12" s="1"/>
  <c r="L30" i="12" s="1"/>
  <c r="AZ7" i="12"/>
  <c r="AP7" i="12"/>
  <c r="AG7" i="12"/>
  <c r="BJ6" i="12"/>
  <c r="AZ6" i="12"/>
  <c r="AP6" i="12"/>
  <c r="AG6" i="12"/>
  <c r="G250" i="12" l="1"/>
  <c r="G68" i="12"/>
  <c r="G116" i="12"/>
  <c r="G50" i="12"/>
  <c r="G155" i="12"/>
  <c r="G111" i="12"/>
  <c r="G80" i="12"/>
  <c r="G131" i="12"/>
  <c r="L34" i="12"/>
  <c r="G39" i="12"/>
  <c r="G46" i="12" s="1"/>
  <c r="L39" i="12"/>
  <c r="L42" i="12" s="1"/>
  <c r="G138" i="12"/>
  <c r="G170" i="12"/>
  <c r="G182" i="12"/>
  <c r="G92" i="12"/>
  <c r="G126" i="12"/>
  <c r="G143" i="12"/>
  <c r="G185" i="12"/>
  <c r="G190" i="12"/>
  <c r="G108" i="12"/>
  <c r="G148" i="12"/>
  <c r="G202" i="12"/>
  <c r="K48" i="10" l="1"/>
  <c r="L48" i="10"/>
  <c r="K49" i="10"/>
  <c r="L49" i="10"/>
  <c r="K50" i="10"/>
  <c r="L50" i="10"/>
  <c r="K51" i="10"/>
  <c r="L51" i="10"/>
  <c r="L47" i="10"/>
  <c r="K47" i="10"/>
  <c r="K37" i="10"/>
  <c r="L37" i="10"/>
  <c r="L36" i="10"/>
  <c r="K36" i="10"/>
  <c r="C21" i="2" l="1"/>
  <c r="M21" i="2" l="1"/>
  <c r="O21" i="2"/>
  <c r="L14" i="11" l="1"/>
  <c r="J78" i="10"/>
  <c r="I78" i="10"/>
  <c r="L78" i="10" l="1"/>
  <c r="K78" i="10"/>
  <c r="C23" i="2" l="1"/>
  <c r="C22" i="2"/>
  <c r="C20" i="2"/>
  <c r="C16" i="2"/>
  <c r="C11" i="2"/>
  <c r="M16" i="2" l="1"/>
  <c r="O16" i="2"/>
  <c r="M11" i="2"/>
  <c r="O11" i="2"/>
  <c r="M22" i="2"/>
  <c r="O22" i="2"/>
  <c r="M23" i="2"/>
  <c r="O23" i="2"/>
  <c r="M20" i="2"/>
  <c r="O20" i="2"/>
  <c r="C9" i="2"/>
  <c r="C14" i="2"/>
  <c r="C17" i="2"/>
  <c r="C7" i="2"/>
  <c r="C18" i="2"/>
  <c r="C8" i="2"/>
  <c r="C15" i="2"/>
  <c r="C10" i="2"/>
  <c r="C12" i="2"/>
  <c r="M12" i="2" s="1"/>
  <c r="C13" i="2"/>
  <c r="M13" i="2" l="1"/>
  <c r="O13" i="2"/>
  <c r="M17" i="2"/>
  <c r="O17" i="2"/>
  <c r="M8" i="2"/>
  <c r="O8" i="2"/>
  <c r="M18" i="2"/>
  <c r="O18" i="2"/>
  <c r="M14" i="2"/>
  <c r="O14" i="2"/>
  <c r="M9" i="2"/>
  <c r="O9" i="2"/>
  <c r="M10" i="2"/>
  <c r="O10" i="2"/>
  <c r="M7" i="2"/>
  <c r="O7" i="2"/>
  <c r="M15" i="2"/>
  <c r="O15" i="2"/>
  <c r="C6" i="2" l="1"/>
  <c r="O6" i="2" l="1"/>
  <c r="M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tc={85569313-3CAB-492A-9F18-F3571AD593D7}</author>
    <author>tc={BBF65D17-A40B-467B-889E-CE74E0BA4764}</author>
  </authors>
  <commentList>
    <comment ref="P6" authorId="0" shapeId="0" xr:uid="{85569313-3CAB-492A-9F18-F3571AD593D7}">
      <text>
        <t>[Threaded comment]
Your version of Excel allows you to read this threaded comment; however, any edits to it will get removed if the file is opened in a newer version of Excel. Learn more: https://go.microsoft.com/fwlink/?linkid=870924
Comment:
    please insert delta explanation as well</t>
      </text>
    </comment>
    <comment ref="N12" authorId="1" shapeId="0" xr:uid="{BBF65D17-A40B-467B-889E-CE74E0BA4764}">
      <text>
        <t>[Threaded comment]
Your version of Excel allows you to read this threaded comment; however, any edits to it will get removed if the file is opened in a newer version of Excel. Learn more: https://go.microsoft.com/fwlink/?linkid=870924
Comment:
    What does this mean, i told them i need all?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SG9190-s$</author>
  </authors>
  <commentList>
    <comment ref="AF63" authorId="0" shapeId="0" xr:uid="{548846B6-D7FD-4DA4-8165-7A3F7C5F85B1}">
      <text>
        <r>
          <rPr>
            <b/>
            <sz val="9"/>
            <rFont val="SansSerif.plain"/>
            <family val="2"/>
          </rPr>
          <t xml:space="preserve">dnb_met:mi004 , c1063
</t>
        </r>
        <r>
          <rPr>
            <sz val="11"/>
            <color indexed="8"/>
            <rFont val="Calibri"/>
            <family val="2"/>
            <scheme val="minor"/>
          </rPr>
          <t xml:space="preserve">
</t>
        </r>
        <r>
          <rPr>
            <sz val="11"/>
            <color indexed="8"/>
            <rFont val="Calibri"/>
            <family val="2"/>
            <scheme val="minor"/>
          </rPr>
          <t xml:space="preserve">  v0016 (1) - $a</t>
        </r>
      </text>
    </comment>
    <comment ref="AG63" authorId="0" shapeId="0" xr:uid="{52E1B750-0E94-4820-96E5-BA857CC6EEB6}">
      <text>
        <r>
          <rPr>
            <b/>
            <sz val="9"/>
            <rFont val="SansSerif.plain"/>
            <family val="2"/>
          </rPr>
          <t xml:space="preserve">dnb_met:mi004 , c444
</t>
        </r>
        <r>
          <rPr>
            <sz val="11"/>
            <color indexed="8"/>
            <rFont val="Calibri"/>
            <family val="2"/>
            <scheme val="minor"/>
          </rPr>
          <t xml:space="preserve">
</t>
        </r>
        <r>
          <rPr>
            <sz val="11"/>
            <color indexed="8"/>
            <rFont val="Calibri"/>
            <family val="2"/>
            <scheme val="minor"/>
          </rPr>
          <t xml:space="preserve">  v0016 (1) - $b</t>
        </r>
      </text>
    </comment>
  </commentList>
</comments>
</file>

<file path=xl/sharedStrings.xml><?xml version="1.0" encoding="utf-8"?>
<sst xmlns="http://schemas.openxmlformats.org/spreadsheetml/2006/main" count="4098" uniqueCount="1341">
  <si>
    <t>G 01.00 - G-SII indicators and EBU items</t>
  </si>
  <si>
    <t>Rows</t>
  </si>
  <si>
    <t>Item</t>
  </si>
  <si>
    <t>Amount</t>
  </si>
  <si>
    <t>G-SII indicators</t>
  </si>
  <si>
    <t>0010</t>
  </si>
  <si>
    <t>Total exposures</t>
  </si>
  <si>
    <t>leverage ratio based</t>
  </si>
  <si>
    <t>0020</t>
  </si>
  <si>
    <t>Intra-financial system assets</t>
  </si>
  <si>
    <t>0030</t>
  </si>
  <si>
    <t>Intra-financial system liabilities</t>
  </si>
  <si>
    <t>0040</t>
  </si>
  <si>
    <t>Securities outstanding</t>
  </si>
  <si>
    <t>0050</t>
  </si>
  <si>
    <t>Payment activity</t>
  </si>
  <si>
    <t>0060</t>
  </si>
  <si>
    <t>Assets under custody</t>
  </si>
  <si>
    <t>0070</t>
  </si>
  <si>
    <t>Underwriting activity</t>
  </si>
  <si>
    <t>0080</t>
  </si>
  <si>
    <t>Trading volume</t>
  </si>
  <si>
    <t>2125+2128</t>
  </si>
  <si>
    <t>0090</t>
  </si>
  <si>
    <t>OTC derivatives</t>
  </si>
  <si>
    <t>0100</t>
  </si>
  <si>
    <t>Trading and AFS securities</t>
  </si>
  <si>
    <t>0110</t>
  </si>
  <si>
    <t>Level 3 assets</t>
  </si>
  <si>
    <t>0120</t>
  </si>
  <si>
    <t>Cross-jurisdictional claims</t>
  </si>
  <si>
    <t>0130</t>
  </si>
  <si>
    <t>Cross-jurisdictional liabilities</t>
  </si>
  <si>
    <t>Items considering the European Banking Union as a single jurisdiction</t>
  </si>
  <si>
    <t>0140</t>
  </si>
  <si>
    <t>Total foreign claims on an ultimate risk basis</t>
  </si>
  <si>
    <t>0150</t>
  </si>
  <si>
    <t>Foreign derivatives claims on an ultimate risk basis</t>
  </si>
  <si>
    <t>0160</t>
  </si>
  <si>
    <t>Foreign liabilities on an immediate risk basis, including derivatives</t>
  </si>
  <si>
    <t>0170</t>
  </si>
  <si>
    <t>of which: Foreign derivatives liabilities on an immediate risk basis</t>
  </si>
  <si>
    <t>GSIB 2021</t>
  </si>
  <si>
    <t>l. Section 21 - Cross-jurisdictional liabilities indicator</t>
  </si>
  <si>
    <t>k. Section 13 - Cross-jurisdictional claims indicator</t>
  </si>
  <si>
    <t>j. Section 20 - Level 3 assets indicator</t>
  </si>
  <si>
    <t>i. Section 11 - Trading and AFS securities indicator</t>
  </si>
  <si>
    <t>h. Section 20 - OTC derivatives indicator</t>
  </si>
  <si>
    <t>g. Section 8 - Underwriting activity indicator</t>
  </si>
  <si>
    <t>f. Section 7 - Assets under custody indicator</t>
  </si>
  <si>
    <t>e. Section 6 - Payments activity indicator</t>
  </si>
  <si>
    <t>d. Section 18 - Securities outstanding indicator</t>
  </si>
  <si>
    <t>c. Section 18 - Intra-financial system liabilities indicator</t>
  </si>
  <si>
    <t>b. Section 18 - Intra-financial system assets indicator</t>
  </si>
  <si>
    <t>a. Section 2 - Total exposures indicator</t>
  </si>
  <si>
    <t>in million EUR</t>
  </si>
  <si>
    <t>GSIB</t>
  </si>
  <si>
    <t>Section 24 - Indicator Values (old methodology)</t>
  </si>
  <si>
    <t>Indicator value</t>
  </si>
  <si>
    <t>(10) Section 22 - Ancillary Indicators</t>
  </si>
  <si>
    <t>(9) Section 21 - Cross-Jurisdictional Activity Items</t>
  </si>
  <si>
    <t>(8) Section 20 - Complexity Items</t>
  </si>
  <si>
    <t>(7) Section 19 - Substitutability/Financial Infra. Items</t>
  </si>
  <si>
    <t>(6) Section 18 - Interconnectedness Items</t>
  </si>
  <si>
    <t>(5) Section 17 - Size Items</t>
  </si>
  <si>
    <t>(4) Section 16 - Ancillary Items</t>
  </si>
  <si>
    <t>(3) Section 15 - Ancillary Indicators</t>
  </si>
  <si>
    <t>(2) Item 1.b - General Information provided by the reporting institution</t>
  </si>
  <si>
    <t>(1) Item 1.a - General information provided by the supervisory authority</t>
    <phoneticPr fontId="0" type="noConversion"/>
  </si>
  <si>
    <t>o. Other Sections</t>
  </si>
  <si>
    <t>n. Section 14 - Cross-jurisdictional liabilities indicator</t>
  </si>
  <si>
    <t>m. Section 13 - Cross-jurisdictional claims indicator</t>
  </si>
  <si>
    <t>l. Section 12 - Level 3 assets indicator, including insurance subsidiaries</t>
  </si>
  <si>
    <t>k. Section 11 - Trading and AFS securities indicator</t>
  </si>
  <si>
    <t>j. Section 10 - OTC derivatives indicator, including insurance subsidiaries</t>
  </si>
  <si>
    <t>i. Section 9.f - Trading Volume equities and other securities sub-indicator</t>
  </si>
  <si>
    <t>h. Section 9.c - Trading Volume fixed income sub-indicator</t>
  </si>
  <si>
    <t>d. Section 5 - Securities outstanding indicator, including insurance subsidiaries</t>
  </si>
  <si>
    <t>c. Section 4 - Intra-financial system liabilities indicator, including insurance subsidiaries</t>
  </si>
  <si>
    <t>b. Section 3 - Intra-financial system assets indicator, including insurance subsidiaries</t>
  </si>
  <si>
    <t>a. Section 2 - Total exposures indicator, including insurance subsidiaries</t>
  </si>
  <si>
    <t>Section 23 - Indicator Values (Revised methodology)</t>
  </si>
  <si>
    <t>Checks Summary</t>
  </si>
  <si>
    <t>Finrep ESM</t>
  </si>
  <si>
    <t>Section 22</t>
  </si>
  <si>
    <t>b. Number of jurisdictions (considering SRM as a single jurisdiction)</t>
  </si>
  <si>
    <t>a. Foreign net revenue (considering SRM as a single jurisdiction)</t>
  </si>
  <si>
    <t>Section 22 - Ancillary Indicators</t>
  </si>
  <si>
    <t>Section 21</t>
  </si>
  <si>
    <t xml:space="preserve">u. Intra-office liabilities booked by foreign branches </t>
  </si>
  <si>
    <t>t. Intra-office liabilities booked by foreign subsidiaries</t>
  </si>
  <si>
    <t xml:space="preserve">s. Intra-office claims booked by foreign branches </t>
  </si>
  <si>
    <t xml:space="preserve">r. Intra-office claims booked by foreign subsidiaries </t>
  </si>
  <si>
    <t>q. Total net local positions in local currency in SRM countries including derivatives (considering SRM as a single jurisdiction)</t>
  </si>
  <si>
    <t>p. Total net local positions in local currency in non-SRM countries including derivatives, if net negative (cons. SRM as a s. j.)</t>
  </si>
  <si>
    <t>o. Total net local positions in local currency in non-SRM countries including derivatives, if net positive (cons. SRM as a s. j.)</t>
  </si>
  <si>
    <t>n. Total net local positions in local currency including derivatives, if net negative</t>
  </si>
  <si>
    <t>m. Total net local positions in local currency including derivatives, if net positive</t>
  </si>
  <si>
    <t>l. Local liabilities in local currency including derivatives (considering SRM as a single jurisdiction)</t>
  </si>
  <si>
    <t>k. Local liabilities in local currency excluding derivatives (considering SRM as a single jurisdiction)</t>
  </si>
  <si>
    <t>(1) Any foreign liabilities to related offices included in item 20.j (considering SRM as a single jurisdiction)</t>
  </si>
  <si>
    <t>j. Foreign liabilities, excluding derivatives and local liabilities in local currency (considering SRM as a single jurisdiction)</t>
  </si>
  <si>
    <t>i. Cross-jurisdictional local claims in local currency, including derivatives activity (considering SRM as a single jurisdiction)</t>
  </si>
  <si>
    <t>h. Cross-jurisdictional local claims in local currency, excluding derivatives activity (considering SRM as a single jurisdiction)</t>
  </si>
  <si>
    <t>(1) Foreign derivatives liabilities on an immediate risk basis (considering SRM as a single jurisdiction)</t>
  </si>
  <si>
    <t>g. Foreign liabilities on an immediate risk basis, including derivatives (considering SRM as a single jurisdiction)</t>
  </si>
  <si>
    <t>f. Foreign derivatives claims on an ultimate risk basis (considering SRM as a single jurisdiction)</t>
  </si>
  <si>
    <t>e. Total foreign claims on an ultimate risk basis (considering SRM as a single jurisdiction)</t>
  </si>
  <si>
    <t>d. Cross-jurisdictional local claims in local currency (including derivatives activity)</t>
  </si>
  <si>
    <t>c. Cross-jurisdictional local claims in local currency (excluding derivatives activity)</t>
  </si>
  <si>
    <t>b. Local liabilities in local currency (including derivatives activity)</t>
  </si>
  <si>
    <t>(3) Local liabilities in local currency (excluding derivatives activity)</t>
  </si>
  <si>
    <t>(2) Any foreign liabilities to related offices included in item 21.a.(1)</t>
  </si>
  <si>
    <t>(1). Foreign liabilities (excluding derivatives and local liabilities in local currency)</t>
  </si>
  <si>
    <t>a. Cross-jurisdictional liabilities indicator (old indicator)</t>
  </si>
  <si>
    <t>Section 21 - Cross-Jurisdictional Activity Items</t>
  </si>
  <si>
    <t>Section 20</t>
  </si>
  <si>
    <t>k. Average value of Level 2 assets, including insurance subsidiaries</t>
  </si>
  <si>
    <t>j. Average value of Level 3 assets, including insurance subsidiaries</t>
  </si>
  <si>
    <t xml:space="preserve">  (3) Other Level 2 assets, including insurance subsidiaries</t>
  </si>
  <si>
    <t xml:space="preserve">  (2) Level 2 assets, including insurance subsidiaries, settled bilaterally</t>
  </si>
  <si>
    <t xml:space="preserve">  (1) Level 2 assets, including insurance subsidiaries, cleared through a CCP</t>
  </si>
  <si>
    <t>i. Level 2 assets, including insurance subsidiaries</t>
  </si>
  <si>
    <t>h. Level 3 assets indicator (old indicator)</t>
  </si>
  <si>
    <t>g. Trading and AFS securities, held by insurance subsidiaries only</t>
  </si>
  <si>
    <t>f. Trading and AFS securities, including insurance subsidiaries, that meet the definition of Level 2 assets, with haircuts</t>
  </si>
  <si>
    <t>e. Trading and AFS securities, including insurance subsidiaries, that meet the definition of Level 1 assets</t>
  </si>
  <si>
    <t>d. Trading and available-for-sale (AFS) securities gross of deduction of liquid assets, including insurance subsidiaries</t>
  </si>
  <si>
    <t>c. OTC derivatives cleared through a central counterparty (LIBOR transition exclusion)</t>
  </si>
  <si>
    <t xml:space="preserve">  (4) Cleared through a CCP where the group, including insurance subsidiaries, trades on its own account</t>
  </si>
  <si>
    <t xml:space="preserve">  (3) Cleared through a CCP where the group, including insurance subsidiaries, acts as an agent </t>
  </si>
  <si>
    <t xml:space="preserve">  (2) Cleared through a CCP where the group (including ins. Subs.) acts as a financial intermediary (Client-leg) </t>
  </si>
  <si>
    <t xml:space="preserve">  (1) Cleared through a CCP where the group (including ins. Subs.) acts as a financial intermediary (CCP-leg)</t>
  </si>
  <si>
    <t>b. Notional amount of over-the-counter (OTC) derivatives, including insurance subsidiaries:</t>
  </si>
  <si>
    <t>a. OTC derivatives indicator (old indicator)</t>
  </si>
  <si>
    <t>Section 20 - Complexity Items</t>
  </si>
  <si>
    <t>Clearing</t>
  </si>
  <si>
    <t>Section 19</t>
  </si>
  <si>
    <t>(3) Other transactions to central banks</t>
  </si>
  <si>
    <t>(2) Payments related to the purchase of sovereign debt</t>
  </si>
  <si>
    <t xml:space="preserve">(1) Transactions related to central bank operations </t>
  </si>
  <si>
    <t xml:space="preserve">g. Payments made in the reporting year (excluding intragroup payments): of which those that are made to central banks </t>
  </si>
  <si>
    <t>f. Provision of settlement services in connection with centrally-cleared transactions</t>
  </si>
  <si>
    <t>e. Other facilities to CCPs</t>
  </si>
  <si>
    <t>d. Default fund contributions to CCPs</t>
  </si>
  <si>
    <t>c. Initial margin posted to CCPs for the reporting group’s own account</t>
  </si>
  <si>
    <t>b. Initial margin posted to central counterparties (CCPs) on behalf of clients</t>
  </si>
  <si>
    <t>a.  Trading volume of securities issued by sovereigns, excluding intragroup transactions</t>
  </si>
  <si>
    <t>Section 19 - Substitutability/Financial Infra. Items</t>
  </si>
  <si>
    <t>Section 18</t>
  </si>
  <si>
    <t>c. Securities outstanding indicator (old indicator)</t>
  </si>
  <si>
    <t>b. Intra-financial system liabilities indicator (old indicator)</t>
  </si>
  <si>
    <t>a. Intra-financial system assets indicator (old indicator)</t>
  </si>
  <si>
    <t>Section 18 - Interconnectedness Items</t>
  </si>
  <si>
    <t>Section 17</t>
  </si>
  <si>
    <t>a. Exposure of insurance subsidiaries already included in prudential regulatory scope of consolidation</t>
  </si>
  <si>
    <t>Section 17 - Size Items</t>
  </si>
  <si>
    <t>Memorandum Items</t>
  </si>
  <si>
    <t>Kees O 9006 payment statist</t>
  </si>
  <si>
    <t>Section 16</t>
  </si>
  <si>
    <t>(6) South Korean won (KRW)</t>
  </si>
  <si>
    <t>(5) Singapore dollar (SGD)</t>
  </si>
  <si>
    <t>(4) Russian rubles (RUB)</t>
  </si>
  <si>
    <t>(3) Norwegian krone (NOK)</t>
  </si>
  <si>
    <t>(2) Mexican pesos (MXN)</t>
  </si>
  <si>
    <t>(1) Brazilian real (BRL)</t>
  </si>
  <si>
    <t>b. Payments made in the reporting year</t>
  </si>
  <si>
    <t>a. Held-to-maturity securities</t>
  </si>
  <si>
    <t>Section 16 - Ancillary Items</t>
  </si>
  <si>
    <t>Section 15</t>
  </si>
  <si>
    <t xml:space="preserve">k. Number of jurisdictions </t>
  </si>
  <si>
    <t>Amount in single units</t>
  </si>
  <si>
    <t>j. Gross negative fair value of OTC derivatives transactions</t>
    <phoneticPr fontId="0" type="noConversion"/>
  </si>
  <si>
    <t>i. Gross positive fair value of over-the-counter (OTC) derivatives transactions</t>
  </si>
  <si>
    <t>h. Gross value of cash borrowed and gross fair value of securities borrowed in SFTs</t>
  </si>
  <si>
    <t>g. Gross value of cash provided and gross fair value of securities provided in SFTs</t>
  </si>
  <si>
    <t>f. Foreign net revenue</t>
  </si>
  <si>
    <t>e. Total net revenue</t>
  </si>
  <si>
    <t>d. Total gross revenue</t>
  </si>
  <si>
    <t>c. Wholesale funding dependence ratio (the difference between items 15.a and 15.b, divided by 15.a)</t>
  </si>
  <si>
    <t>b. Retail funding</t>
  </si>
  <si>
    <t>a. Total liabilities</t>
  </si>
  <si>
    <t>Section 15 - Ancillary Indicators</t>
  </si>
  <si>
    <t>Ancillary Data</t>
  </si>
  <si>
    <t>c. Cross-jurisdictional liabilities indicator (sum of items 14.a and 14.b)</t>
  </si>
  <si>
    <t>Section 14</t>
  </si>
  <si>
    <t>b. Foreign derivative liabilities on an immediate risk basis</t>
  </si>
  <si>
    <t>a. Foreign liabilities on an immediate risk basis, excluding derivatives and including local liabilities in local currency</t>
  </si>
  <si>
    <t>Section 14 - Cross-Jurisdictional Liabilities</t>
  </si>
  <si>
    <t>c. Cross-jurisdictional claims indicator  (sum of items 13.a and 13.b)</t>
  </si>
  <si>
    <t>Jennifar</t>
  </si>
  <si>
    <t>Section 13</t>
  </si>
  <si>
    <t>b. Foreign derivative claims on an ultimate risk basis</t>
  </si>
  <si>
    <t>a. Total foreign claims on an ultimate risk basis</t>
  </si>
  <si>
    <t>Section 13 - Cross-Jurisdictional Claims</t>
  </si>
  <si>
    <t>Cross-Jurisdictional Activity Indicators</t>
  </si>
  <si>
    <t>Section 12</t>
  </si>
  <si>
    <t xml:space="preserve">a. Level 3 assets indicator, including insurance subsidiaries </t>
  </si>
  <si>
    <t>Section 12 - Level 3 Assets</t>
  </si>
  <si>
    <t>e. Trading and AFS securities indicator (sum of items 11.a and 11.b, minus the sum of 11.c and 11.d)</t>
  </si>
  <si>
    <t>Liquidity CvN</t>
  </si>
  <si>
    <t>Section 11</t>
  </si>
  <si>
    <t>d. Trading and AFS securities that meet the definition of Level 2 assets, with haircuts</t>
  </si>
  <si>
    <t>c. Trading and AFS securities that meet the definition of Level 1 assets</t>
  </si>
  <si>
    <t>b. Available-for-sale securities (AFS)</t>
  </si>
  <si>
    <t>a. Held-for-trading securities (HFT)</t>
  </si>
  <si>
    <t>Section 11 - Trading and Available-for-Sale Securities</t>
  </si>
  <si>
    <t>c. Notional amount of over-the-counter (OTC) derivatives indicator, including insurance subsidiaries (sum of items 10.a and 10.b)</t>
  </si>
  <si>
    <t>OTC ESM</t>
  </si>
  <si>
    <t>Section 10</t>
  </si>
  <si>
    <t>b. OTC derivatives settled bilaterally</t>
  </si>
  <si>
    <t>a. OTC derivatives cleared through a central counterparty</t>
  </si>
  <si>
    <t>Section 10 - Notional Amount of Over-the-Counter (OTC) Derivatives</t>
  </si>
  <si>
    <t>Complexity indicators</t>
  </si>
  <si>
    <t>f. Trading volume equities and other securities sub-indicator (sum of items 9.d and 9.e)</t>
  </si>
  <si>
    <t xml:space="preserve">Clearing </t>
  </si>
  <si>
    <t>Section 9</t>
  </si>
  <si>
    <t>e. Trading volume of all other securities, excluding intragroup transactions</t>
  </si>
  <si>
    <t>d. Trading volume of listed equities, excluding intragroup transactions</t>
  </si>
  <si>
    <t>c. Trading volume fixed income sub-indicator (sum of items 9.a and 9.b)</t>
  </si>
  <si>
    <t>b. Trading volume of other fixed income securities, excluding intragroup transactions</t>
  </si>
  <si>
    <t>a. Trading volume of securities issued by other public sector entities, excluding intragroup transactions</t>
  </si>
  <si>
    <t>Section 9 - Trading Volume</t>
  </si>
  <si>
    <t>c. Underwriting activity indicator (sum of items 8.a and 8.b)</t>
  </si>
  <si>
    <t>Global markets operations</t>
  </si>
  <si>
    <t>Section 8</t>
  </si>
  <si>
    <t>b. Debt underwriting activity</t>
  </si>
  <si>
    <t>a. Equity underwriting activity</t>
  </si>
  <si>
    <t>Section 8 - Underwritten Transactions in Debt and Equity Markets</t>
  </si>
  <si>
    <t>Section 7</t>
  </si>
  <si>
    <t>a. Assets under custody indicator</t>
    <phoneticPr fontId="0" type="noConversion"/>
  </si>
  <si>
    <t>Section 7 - Assets Under Custody</t>
  </si>
  <si>
    <t>m. Payments activity indicator (sum of items 6.a through 6.l)</t>
  </si>
  <si>
    <t>Section 6</t>
  </si>
  <si>
    <t>l. United States dollars (USD)</t>
  </si>
  <si>
    <t>k. Swedish krona (SEK)</t>
  </si>
  <si>
    <t>j. New Zealand dollars (NZD)</t>
  </si>
  <si>
    <t>i. Japanese yen (JPY)</t>
  </si>
  <si>
    <t>h. Indian rupee (INR)</t>
  </si>
  <si>
    <t>g. Hong Kong dollars (HKD)</t>
  </si>
  <si>
    <t>f. British pounds (GBP)</t>
  </si>
  <si>
    <t>e. Euros (EUR)</t>
  </si>
  <si>
    <t>d. Chinese yuan (CNY)</t>
  </si>
  <si>
    <t>c. Swiss francs (CHF)</t>
  </si>
  <si>
    <t>b. Canadian dollars (CAD)</t>
  </si>
  <si>
    <t>a. Australian dollars (AUD)</t>
  </si>
  <si>
    <t>Section 6 - Payments made in the reporting year (excluding intragroup payments)</t>
  </si>
  <si>
    <t>Substitutability/Financial Institution Infrastructure Indicators</t>
  </si>
  <si>
    <t>h. Securities outstanding indicator, including the securities issued by insurance subsidiaries (sum of items 5.a through 5.g)</t>
  </si>
  <si>
    <t>Consolidation Jeroen Beemster</t>
  </si>
  <si>
    <t>Section 5</t>
  </si>
  <si>
    <t>g. Preferred shares and any other forms of subordinated funding not captured in item 5.c.</t>
  </si>
  <si>
    <t>f. Common equity</t>
  </si>
  <si>
    <t>e. Certificates of deposit</t>
  </si>
  <si>
    <t>d. Commercial paper</t>
  </si>
  <si>
    <t>c. Subordinated debt securities</t>
  </si>
  <si>
    <t>b. Senior unsecured debt securities</t>
  </si>
  <si>
    <t>a. Secured debt securities</t>
  </si>
  <si>
    <t>Section 5 - Securities Outstanding</t>
  </si>
  <si>
    <t>e. Intra-financial system liabilities indicator, including insurance subsidiaries (sum of items 4.a.(1) through 4.d.(2))</t>
  </si>
  <si>
    <t>Section 4</t>
  </si>
  <si>
    <t>(2) Potential future exposure</t>
  </si>
  <si>
    <t>(1) Net negative fair value</t>
  </si>
  <si>
    <t>d. OTC derivatives with other financial institutions that have a net negative fair value</t>
  </si>
  <si>
    <t>c. Net negative current exposure of SFTs with other financial institutions</t>
  </si>
  <si>
    <t>b. Unused portion of committed lines obtained from other financial institutions</t>
  </si>
  <si>
    <t>(3) Loans obtained from other financial institutions</t>
  </si>
  <si>
    <t>(2) Deposits due to non-depository financial institutions</t>
  </si>
  <si>
    <t>(1) Deposits due to depository institutions</t>
  </si>
  <si>
    <t>a. Funds deposited by or borrowed from other financial institutions</t>
  </si>
  <si>
    <t>Section 4 - Intra-Financial System Liabilities</t>
  </si>
  <si>
    <t>f. Intra-financial system assets, including insurance subsidiaries</t>
  </si>
  <si>
    <t>f. Intra-financial system assets indicator, including insurance subsidiaries (sum of items 3.a, 3.b through 3.c.(5), 3.d, 3.e.(1), and 3.e.(2), minus 3.c.(6))</t>
  </si>
  <si>
    <t>Section 3</t>
  </si>
  <si>
    <t>(1) Net positive fair value</t>
  </si>
  <si>
    <t>e. OTC derivatives with other financial institutions that have a net positive fair value</t>
  </si>
  <si>
    <t>d. Net positive current exposure of SFTs with other financial institutions</t>
  </si>
  <si>
    <t>(6) Offsetting short positions in relation to the specific equity securities included in item 3.c.(5)</t>
  </si>
  <si>
    <t>(5) Equity securities</t>
  </si>
  <si>
    <t xml:space="preserve">(4) Commercial paper </t>
  </si>
  <si>
    <t>(3) Subordinated debt securities</t>
  </si>
  <si>
    <t>(2) Senior unsecured debt securities</t>
  </si>
  <si>
    <t>(1) Secured debt securities</t>
  </si>
  <si>
    <t>c. Holdings of securities issued by other financial institutions</t>
  </si>
  <si>
    <t>b. Unused portion of committed lines extended to other financial institutions</t>
  </si>
  <si>
    <t xml:space="preserve">(1) Certificates of deposit </t>
  </si>
  <si>
    <t>a. Funds deposited with or lent to other financial institutions</t>
  </si>
  <si>
    <t>Section 3 - Intra-Financial System Assets</t>
  </si>
  <si>
    <t>Interconnectedness Indicators</t>
  </si>
  <si>
    <t>i. Total exposures indicator (Total exposures, including insurance subsidiaries) (??sum of item 2.f, 2.g.(1) thorough 2.g.(3) minus 2.h??)</t>
  </si>
  <si>
    <t>i. Total exposures indicator, including insurance subsidiaries (sum of items 2.f, 2.g.(1) thorough 2.g.(2) minus 2.g.(3) thorough 2.h)</t>
  </si>
  <si>
    <t>Section 2</t>
  </si>
  <si>
    <t>h. Intragroup exposures with insurance subsidiaries reported in 2.g that are included in 2.f</t>
  </si>
  <si>
    <t>(3) Investment value in consolidated entities</t>
  </si>
  <si>
    <t>(2) Potential future exposure of derivatives contracts for insurance subsidiaries</t>
  </si>
  <si>
    <t>(1) On-balance sheet and off-balance sheet insurance assets</t>
  </si>
  <si>
    <t>g. Exposures of insurance subsidiaries not included in 2.f net of intragroup:</t>
  </si>
  <si>
    <t>f. Total exposures prior to regulatory adjustments (sum of items 2.a.(1) thorough 2.c, 0.1 times 2.d.(1), 0.2 times 2.d.(2), 0.5 times 2.d.(3), and 2.d.(4))</t>
  </si>
  <si>
    <t>e. Regulatory adjustments</t>
  </si>
  <si>
    <t>(4) Items subject to a 100% CCF</t>
  </si>
  <si>
    <t>(3) Items subject to a 50% CCF</t>
  </si>
  <si>
    <t>(2) Items subject to a 20% CCF</t>
  </si>
  <si>
    <t>(1) Items subject to a 0% credit conversion factor (CCF)</t>
  </si>
  <si>
    <t>d. Gross notional amount of off-balance sheet items</t>
  </si>
  <si>
    <t>c. Other assets</t>
  </si>
  <si>
    <t>(2) Counterparty exposure of SFTs</t>
  </si>
  <si>
    <t>(1) Adjusted gross value of SFTs</t>
  </si>
  <si>
    <t>b. Securities financing transactions (SFTs)</t>
  </si>
  <si>
    <t>(3) Potential future exposure of derivative contracts</t>
  </si>
  <si>
    <t>(2) Capped notional amount of credit derivatives</t>
  </si>
  <si>
    <t>(1) Counterparty exposure of derivatives contracts</t>
  </si>
  <si>
    <t>a. Derivatives</t>
  </si>
  <si>
    <t>Section 2 - Total Exposures</t>
  </si>
  <si>
    <t>Size Indicator</t>
  </si>
  <si>
    <t>(6) LEI code</t>
  </si>
  <si>
    <t>(5) Web address of public disclosure</t>
  </si>
  <si>
    <t>(4) Language of public disclosure</t>
  </si>
  <si>
    <t>(3) Date of public disclosure (yyyy-mm-dd)</t>
  </si>
  <si>
    <t>IFRS</t>
  </si>
  <si>
    <t>(2) Accounting standard</t>
  </si>
  <si>
    <t>(1) Reporting unit</t>
  </si>
  <si>
    <t>b. General Information provided by the reporting institution:</t>
  </si>
  <si>
    <t>(6) Submission date (yyyy-mm-dd)</t>
  </si>
  <si>
    <t>(5) Euro conversion rate</t>
  </si>
  <si>
    <t>EUR</t>
  </si>
  <si>
    <t>(4) Reporting currency</t>
  </si>
  <si>
    <t>(3) Reporting date (yyyy-mm-dd)</t>
  </si>
  <si>
    <t>ABN</t>
  </si>
  <si>
    <t>(2) Bank name</t>
  </si>
  <si>
    <t>NL</t>
  </si>
  <si>
    <t>(1) Country code</t>
  </si>
  <si>
    <t>a. General information provided by the relevant supervisory authority:</t>
    <phoneticPr fontId="0" type="noConversion"/>
  </si>
  <si>
    <t>Response</t>
  </si>
  <si>
    <t>Section 1 - General Information</t>
  </si>
  <si>
    <t>General Bank Data</t>
  </si>
  <si>
    <t>v5.1.6</t>
  </si>
  <si>
    <t>End-2021 G-SIB Assessment Exercise</t>
  </si>
  <si>
    <t>Amount in single EUR</t>
  </si>
  <si>
    <t xml:space="preserve">section </t>
  </si>
  <si>
    <t>Totaal</t>
  </si>
  <si>
    <t>KRW</t>
  </si>
  <si>
    <t>(5)</t>
  </si>
  <si>
    <t>SGD</t>
  </si>
  <si>
    <t>(4)</t>
  </si>
  <si>
    <t>NOK</t>
  </si>
  <si>
    <t>(3)</t>
  </si>
  <si>
    <t>RUB</t>
  </si>
  <si>
    <t>(2)</t>
  </si>
  <si>
    <t>NZD</t>
  </si>
  <si>
    <t>(1)</t>
  </si>
  <si>
    <t>USD</t>
  </si>
  <si>
    <t>m.</t>
  </si>
  <si>
    <t>SEK</t>
  </si>
  <si>
    <t>l.</t>
  </si>
  <si>
    <t>MXN</t>
  </si>
  <si>
    <t>k.</t>
  </si>
  <si>
    <t>JPY</t>
  </si>
  <si>
    <t>j.</t>
  </si>
  <si>
    <t>INR</t>
  </si>
  <si>
    <t>i.</t>
  </si>
  <si>
    <t>HKD</t>
  </si>
  <si>
    <t>h.</t>
  </si>
  <si>
    <t>GBP</t>
  </si>
  <si>
    <t>g.</t>
  </si>
  <si>
    <t>f.</t>
  </si>
  <si>
    <t>CNY</t>
  </si>
  <si>
    <t>e.</t>
  </si>
  <si>
    <t>CHF</t>
  </si>
  <si>
    <t>d.</t>
  </si>
  <si>
    <t>CAD</t>
  </si>
  <si>
    <t>c.</t>
  </si>
  <si>
    <t>BRL</t>
  </si>
  <si>
    <t>b.</t>
  </si>
  <si>
    <t>AUD</t>
  </si>
  <si>
    <t>a.</t>
  </si>
  <si>
    <t>Transactie bedragen (EUR)</t>
  </si>
  <si>
    <t>Transactie aantallen</t>
  </si>
  <si>
    <t>Muntsoort</t>
  </si>
  <si>
    <t>Section 6 - Payments made in the reporting year</t>
  </si>
  <si>
    <t>Section 18 - Payments made in the reporting year</t>
  </si>
  <si>
    <t>Payments input voor GSIB 2019 (correspondent)</t>
  </si>
  <si>
    <t>Payments input voor GSIB 2020 (correspondent)</t>
  </si>
  <si>
    <t>Payments input voor GSIB 2021 (correspondent)</t>
  </si>
  <si>
    <t>Payments input voor GSIB 2022 Q1 (correspondent)</t>
  </si>
  <si>
    <t>Payments input voor GSIB 2019</t>
  </si>
  <si>
    <t>Payments input voor GSIB 2020</t>
  </si>
  <si>
    <t>Payments input voor GSIB 2021</t>
  </si>
  <si>
    <t>Payments input voor GSIB 2022 Q1</t>
  </si>
  <si>
    <t>TOC</t>
  </si>
  <si>
    <t>8023 - BIS consolidated banking statistics</t>
  </si>
  <si>
    <t>Claims on an immediate counterparty basis</t>
  </si>
  <si>
    <t>Risk transfer</t>
  </si>
  <si>
    <t>Claims on a guarantor basis</t>
  </si>
  <si>
    <t>Claims</t>
  </si>
  <si>
    <t>Liabilities</t>
  </si>
  <si>
    <t>Other items</t>
  </si>
  <si>
    <t>International claims: cross-border claims in all currencies</t>
  </si>
  <si>
    <t>International claims: local claims in foreign currency</t>
  </si>
  <si>
    <t>Local claims in local currencies</t>
  </si>
  <si>
    <t>Local liabilities in local currencies</t>
  </si>
  <si>
    <t>Of which: Local liabilities in local currencies - loans/deposits</t>
  </si>
  <si>
    <t>Outward risk transfer</t>
  </si>
  <si>
    <t>Inward risk transfer</t>
  </si>
  <si>
    <t>Total claims</t>
  </si>
  <si>
    <t>Of which:</t>
  </si>
  <si>
    <t>Derivatives contracts</t>
  </si>
  <si>
    <t>Guarantees extended</t>
  </si>
  <si>
    <t>Credit commitments</t>
  </si>
  <si>
    <t>Sector</t>
  </si>
  <si>
    <t>Remaining maturity</t>
  </si>
  <si>
    <t>Cross-border claims</t>
  </si>
  <si>
    <t>Local claims</t>
  </si>
  <si>
    <t>Banks</t>
  </si>
  <si>
    <t>Official sector</t>
  </si>
  <si>
    <t>Private sector</t>
  </si>
  <si>
    <t>Unallocated</t>
  </si>
  <si>
    <t>≤ 1 year</t>
  </si>
  <si>
    <t>&gt; 1 - ≤ 2 years</t>
  </si>
  <si>
    <t>&gt; 2 years</t>
  </si>
  <si>
    <t>Unallocated by maturity</t>
  </si>
  <si>
    <t>Of which: loans/deposits</t>
  </si>
  <si>
    <t>Non-bank financial institutions</t>
  </si>
  <si>
    <t>Private non-financial sector</t>
  </si>
  <si>
    <t>Non-financial corporations</t>
  </si>
  <si>
    <t>Households</t>
  </si>
  <si>
    <t>Counterparty country/group</t>
  </si>
  <si>
    <t>021</t>
  </si>
  <si>
    <t>031</t>
  </si>
  <si>
    <t>051</t>
  </si>
  <si>
    <t>071</t>
  </si>
  <si>
    <t>081</t>
  </si>
  <si>
    <t>091</t>
  </si>
  <si>
    <t>101</t>
  </si>
  <si>
    <t>111</t>
  </si>
  <si>
    <t>121</t>
  </si>
  <si>
    <t>131</t>
  </si>
  <si>
    <t>141</t>
  </si>
  <si>
    <t>022</t>
  </si>
  <si>
    <t>032</t>
  </si>
  <si>
    <t>052</t>
  </si>
  <si>
    <t>072</t>
  </si>
  <si>
    <t>082</t>
  </si>
  <si>
    <t>092</t>
  </si>
  <si>
    <t>102</t>
  </si>
  <si>
    <t>112</t>
  </si>
  <si>
    <t>122</t>
  </si>
  <si>
    <t>132</t>
  </si>
  <si>
    <t>142</t>
  </si>
  <si>
    <t>170</t>
  </si>
  <si>
    <t>171</t>
  </si>
  <si>
    <t>180</t>
  </si>
  <si>
    <t>181</t>
  </si>
  <si>
    <t>200</t>
  </si>
  <si>
    <t>201</t>
  </si>
  <si>
    <t>220</t>
  </si>
  <si>
    <t>221</t>
  </si>
  <si>
    <t>230</t>
  </si>
  <si>
    <t>231</t>
  </si>
  <si>
    <t>240</t>
  </si>
  <si>
    <t>241</t>
  </si>
  <si>
    <t>250</t>
  </si>
  <si>
    <t>251</t>
  </si>
  <si>
    <t>260</t>
  </si>
  <si>
    <t>261</t>
  </si>
  <si>
    <t>270</t>
  </si>
  <si>
    <t>280</t>
  </si>
  <si>
    <t>310</t>
  </si>
  <si>
    <t>320</t>
  </si>
  <si>
    <t>340</t>
  </si>
  <si>
    <t>360</t>
  </si>
  <si>
    <t>370</t>
  </si>
  <si>
    <t>380</t>
  </si>
  <si>
    <t>390</t>
  </si>
  <si>
    <t>400</t>
  </si>
  <si>
    <t>410</t>
  </si>
  <si>
    <t>420</t>
  </si>
  <si>
    <t>430</t>
  </si>
  <si>
    <t>440</t>
  </si>
  <si>
    <t>Andorra</t>
  </si>
  <si>
    <t>Argentina</t>
  </si>
  <si>
    <t>Aruba</t>
  </si>
  <si>
    <t>Australia</t>
  </si>
  <si>
    <t>Austria</t>
  </si>
  <si>
    <t>Bahrain</t>
  </si>
  <si>
    <t>Belgium</t>
  </si>
  <si>
    <t>Bermuda</t>
  </si>
  <si>
    <t>Brazil</t>
  </si>
  <si>
    <t>Bulgaria</t>
  </si>
  <si>
    <t>Canada</t>
  </si>
  <si>
    <t>Cayman Islands</t>
  </si>
  <si>
    <t>Chile</t>
  </si>
  <si>
    <t>China</t>
  </si>
  <si>
    <t>Colombia</t>
  </si>
  <si>
    <t>Costa Rica</t>
  </si>
  <si>
    <t>Croatia</t>
  </si>
  <si>
    <t>Curaçao</t>
  </si>
  <si>
    <t>Cyprus</t>
  </si>
  <si>
    <t>Czech Republic</t>
  </si>
  <si>
    <t>Denmark</t>
  </si>
  <si>
    <t>Egypt</t>
  </si>
  <si>
    <t>Estonia</t>
  </si>
  <si>
    <t>European Investment Bank</t>
  </si>
  <si>
    <t>European Stability Mechanism (ESM)</t>
  </si>
  <si>
    <t>Finland</t>
  </si>
  <si>
    <t>France</t>
  </si>
  <si>
    <t>Germany</t>
  </si>
  <si>
    <t>Greece</t>
  </si>
  <si>
    <t>Guernsey, CI</t>
  </si>
  <si>
    <t>Hong Kong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</si>
  <si>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</si>
  <si>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</si>
  <si>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</si>
  <si>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</si>
  <si>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</si>
  <si>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</si>
  <si>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</si>
  <si>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</si>
  <si>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Jersey, CI</t>
  </si>
  <si>
    <t>Jordan</t>
  </si>
  <si>
    <t>Kazakhstan</t>
  </si>
  <si>
    <t>Kenya</t>
  </si>
  <si>
    <t>Korea South</t>
  </si>
  <si>
    <t>Kuwait</t>
  </si>
  <si>
    <t>Liechtenstein</t>
  </si>
  <si>
    <t>Luxembourg</t>
  </si>
  <si>
    <t>Malaysia</t>
  </si>
  <si>
    <t>Malta</t>
  </si>
  <si>
    <t>Mexico</t>
  </si>
  <si>
    <t>Monaco</t>
  </si>
  <si>
    <t>Morocco</t>
  </si>
  <si>
    <t>Netherlands</t>
  </si>
  <si>
    <t>New Zealand</t>
  </si>
  <si>
    <t>Norway</t>
  </si>
  <si>
    <t>Oman</t>
  </si>
  <si>
    <t>Pakistan</t>
  </si>
  <si>
    <t>Panama</t>
  </si>
  <si>
    <t>Philippines</t>
  </si>
  <si>
    <t>Poland</t>
  </si>
  <si>
    <t>Portugal</t>
  </si>
  <si>
    <t>Puerto Rico</t>
  </si>
  <si>
    <t>Qatar</t>
  </si>
  <si>
    <t>Romania</t>
  </si>
  <si>
    <t>Russia</t>
  </si>
  <si>
    <t>Saudi Arabia</t>
  </si>
  <si>
    <t>Senegal</t>
  </si>
  <si>
    <t>Singapore</t>
  </si>
  <si>
    <t>Slovakia</t>
  </si>
  <si>
    <t>South Africa</t>
  </si>
  <si>
    <t>Spain</t>
  </si>
  <si>
    <t>Sweden</t>
  </si>
  <si>
    <t>Switzerland</t>
  </si>
  <si>
    <t>Taiwan</t>
  </si>
  <si>
    <t>Tanzania</t>
  </si>
  <si>
    <t>Thailand</t>
  </si>
  <si>
    <t>Tunisia</t>
  </si>
  <si>
    <t>Turkey</t>
  </si>
  <si>
    <t>United Arab Emirates</t>
  </si>
  <si>
    <t>United Kingdom</t>
  </si>
  <si>
    <t>United States of America</t>
  </si>
  <si>
    <t>Uruguay</t>
  </si>
  <si>
    <t>Virgin Islands (British)</t>
  </si>
  <si>
    <t>International organisations in European Union excluding ECB</t>
  </si>
  <si>
    <t>Algeria</t>
  </si>
  <si>
    <t>Angola</t>
  </si>
  <si>
    <t>Azerbaijan</t>
  </si>
  <si>
    <t>Bahamas</t>
  </si>
  <si>
    <t>Ghana</t>
  </si>
  <si>
    <t>Iraq</t>
  </si>
  <si>
    <t>Latvia</t>
  </si>
  <si>
    <t>Lithuania</t>
  </si>
  <si>
    <t>Macedonia</t>
  </si>
  <si>
    <t>Mongolia</t>
  </si>
  <si>
    <t>Nigeria</t>
  </si>
  <si>
    <t>Peru</t>
  </si>
  <si>
    <t>Serbia</t>
  </si>
  <si>
    <t>Seychelles</t>
  </si>
  <si>
    <t>Slovenia</t>
  </si>
  <si>
    <t>Sri Lanka</t>
  </si>
  <si>
    <t>Suriname</t>
  </si>
  <si>
    <t>Ukraine</t>
  </si>
  <si>
    <t>Venezuela</t>
  </si>
  <si>
    <t>Zambia</t>
  </si>
  <si>
    <t>Gibraltar</t>
  </si>
  <si>
    <t>Man, Isle of</t>
  </si>
  <si>
    <t>Virgin Islands of the US</t>
  </si>
  <si>
    <t>Barbados</t>
  </si>
  <si>
    <t>Cape Verde</t>
  </si>
  <si>
    <t>Gabon</t>
  </si>
  <si>
    <t>Liberia</t>
  </si>
  <si>
    <t>Marshall Islands</t>
  </si>
  <si>
    <t>Martinique</t>
  </si>
  <si>
    <t>Mauritius</t>
  </si>
  <si>
    <t>Moldova</t>
  </si>
  <si>
    <t>Nepal</t>
  </si>
  <si>
    <t>Paraguay</t>
  </si>
  <si>
    <t>Saint Maarten (Dutch part)</t>
  </si>
  <si>
    <t>Saint Vincent and the Grenadines</t>
  </si>
  <si>
    <t>Albania</t>
  </si>
  <si>
    <t>Belarus</t>
  </si>
  <si>
    <t>Benin</t>
  </si>
  <si>
    <t>BES-islands</t>
  </si>
  <si>
    <t>Bolivia</t>
  </si>
  <si>
    <t>Bosnia Herzegovina</t>
  </si>
  <si>
    <t>Brunei</t>
  </si>
  <si>
    <t>Burundi</t>
  </si>
  <si>
    <t>Cameroon</t>
  </si>
  <si>
    <t>Congo, The Democratic Republic of</t>
  </si>
  <si>
    <t>Cote d'Ivoire</t>
  </si>
  <si>
    <t>Djibouti</t>
  </si>
  <si>
    <t>Dominican Republic</t>
  </si>
  <si>
    <t>Ecuador</t>
  </si>
  <si>
    <t>Ethiopia</t>
  </si>
  <si>
    <t>French Guiana</t>
  </si>
  <si>
    <t>Gambia</t>
  </si>
  <si>
    <t>Georgia</t>
  </si>
  <si>
    <t>Haiti</t>
  </si>
  <si>
    <t>Iran</t>
  </si>
  <si>
    <t>Jamaica</t>
  </si>
  <si>
    <t>Lebanon</t>
  </si>
  <si>
    <t>Libya</t>
  </si>
  <si>
    <t>Malawi</t>
  </si>
  <si>
    <t>Montenegro</t>
  </si>
  <si>
    <t>Mozambique</t>
  </si>
  <si>
    <t>Namibia</t>
  </si>
  <si>
    <t>Reunion</t>
  </si>
  <si>
    <t>Rwanda</t>
  </si>
  <si>
    <t>Saint Lucia</t>
  </si>
  <si>
    <t>Uganda</t>
  </si>
  <si>
    <t>Vietnam</t>
  </si>
  <si>
    <t>Cambodia</t>
  </si>
  <si>
    <t>Grenada</t>
  </si>
  <si>
    <t>Guinea</t>
  </si>
  <si>
    <t>Honduras</t>
  </si>
  <si>
    <t>Mali</t>
  </si>
  <si>
    <t>Mauritania</t>
  </si>
  <si>
    <t>Myanmar (formerly Burma)</t>
  </si>
  <si>
    <t>Togo</t>
  </si>
  <si>
    <t>Trinidad and Tobago</t>
  </si>
  <si>
    <t>C 47.00 (LRCalc) Leverage ratio calculation</t>
  </si>
  <si>
    <t>Amount / Ratio</t>
  </si>
  <si>
    <t>Exposure Values</t>
  </si>
  <si>
    <t>0009</t>
  </si>
  <si>
    <t>(Abstract)</t>
  </si>
  <si>
    <t>SFTs: Exposure value</t>
  </si>
  <si>
    <t>SFTs: Add-on for counterparty credit risk</t>
  </si>
  <si>
    <t>Derogation for SFTs: Add-on in accordance with Article 429e(5) and 222 CRR</t>
  </si>
  <si>
    <t>Counterparty credit risk of SFT agent transactions</t>
  </si>
  <si>
    <t>(-) Exempted CCP leg of client-cleared SFT exposures</t>
  </si>
  <si>
    <t>Derivatives: replacement cost under the SA-CCR (without the effect of collateral on NICA)</t>
  </si>
  <si>
    <t>0061</t>
  </si>
  <si>
    <t>(-) Effect of the recognition of collateral on NICA on QCCP client-cleared transactions (SA-CCR - replacement cost)</t>
  </si>
  <si>
    <t>0065</t>
  </si>
  <si>
    <t>(-) Effect of the eligible cash variation margin received offset against derivatives market value (SA-CCR - replacement cost)</t>
  </si>
  <si>
    <t>0071</t>
  </si>
  <si>
    <t>(-) Effect of the exempted CCP leg of client-cleared trade exposures (SA-CCR -replacement cost)</t>
  </si>
  <si>
    <t>0081</t>
  </si>
  <si>
    <t>Derivatives: Potential future exposure contribution under SA-CCR (multiplier at 1)</t>
  </si>
  <si>
    <t>0091</t>
  </si>
  <si>
    <t>(-) Effect lower multiplier for QCCP client-cleared transactions on the PFE contribution (SA-CCR - Potential future exposure)</t>
  </si>
  <si>
    <t>0092</t>
  </si>
  <si>
    <t>(-)Effect of the exempted CCP leg of client-cleared trade exposures (SA-CCR approach-potential future exposure)</t>
  </si>
  <si>
    <t>0093</t>
  </si>
  <si>
    <t>Derogation for derivatives: replacement costs contribution under the simplified standardised approach</t>
  </si>
  <si>
    <t>0101</t>
  </si>
  <si>
    <t>(-) Effect of exempted CCP leg of client-cleared trade exposures (simplified standardised approach - replacement costs)</t>
  </si>
  <si>
    <t>0102</t>
  </si>
  <si>
    <t>Derogation for derivatives: Potential future exposure contribution under the simplified standardised approach (multiplier at 1)</t>
  </si>
  <si>
    <t>0103</t>
  </si>
  <si>
    <t>(-)Effect of exempted CCP leg of client-cleared trade exposures (simplified standardised approach - potential future exposure)</t>
  </si>
  <si>
    <t>0104</t>
  </si>
  <si>
    <t>Derogation for derivatives: original exposure method</t>
  </si>
  <si>
    <t>Leverage  AFS</t>
  </si>
  <si>
    <t>(-) Exempted CCP leg of client-cleared trade exposures (original exposure method)</t>
  </si>
  <si>
    <t>Capped notional amount of written credit derivatives</t>
  </si>
  <si>
    <t>(-) Eligible purchased credit derivatives offset against written credit derivatives</t>
  </si>
  <si>
    <t>Off-balance sheet items with a 10% CCF in accordance with Article 429f CRR</t>
  </si>
  <si>
    <t>Off-balance sheet items with a 20% CCF in accordance with Article 429f CRR</t>
  </si>
  <si>
    <t>Off-balance sheet items with a 50% CCF in accordance with Article 429f CRR</t>
  </si>
  <si>
    <t>Off-balance sheet items with a 100% CCF in accordance with Article 429f CRR</t>
  </si>
  <si>
    <t>0180</t>
  </si>
  <si>
    <t>(-) General credit risk adjustments to off balance sheet items</t>
  </si>
  <si>
    <t>0181</t>
  </si>
  <si>
    <t>Regular-way purchases and sales awaiting settlement: Accounting value under trade date accounting</t>
  </si>
  <si>
    <t>0185</t>
  </si>
  <si>
    <t>Regular-way sales awaiting settlement: Reverse out of accounting offsetting under trade date accounting</t>
  </si>
  <si>
    <t>0186</t>
  </si>
  <si>
    <t>(1) Items subject to a 10% credit conversion factor (CCF)</t>
  </si>
  <si>
    <t>(-) Regular-way sales awaiting settlement: offset in accordance with 429g(2) CRR</t>
  </si>
  <si>
    <t>0187</t>
  </si>
  <si>
    <t>Regular-way purchases awaiting settlement: Full recognition of commitments to pay under settlement date accounting</t>
  </si>
  <si>
    <t>0188</t>
  </si>
  <si>
    <t>(-) Regular-way purchases or sales awaiting settlement: offset for assets under settlement date accounting in accordance with 429g(3) CRR</t>
  </si>
  <si>
    <t>0189</t>
  </si>
  <si>
    <t>Other assets</t>
  </si>
  <si>
    <t>0190</t>
  </si>
  <si>
    <t>(-) General credit risk adjustments to on balance sheet items</t>
  </si>
  <si>
    <t>0191</t>
  </si>
  <si>
    <t>Cash pooling arrangements that cannot be netted prudentially: value in the accounting framework</t>
  </si>
  <si>
    <t>0193</t>
  </si>
  <si>
    <t>Cash pooling arrangements that cannot be netted prudentially:  effect of grossing-up the netting applied in the accounting framework</t>
  </si>
  <si>
    <t>0194</t>
  </si>
  <si>
    <t>Cash pooling arrangements that can be netted prudentially: value in the accounting framework</t>
  </si>
  <si>
    <t>0195</t>
  </si>
  <si>
    <t>Cash pooling arrangements that can be netted prudentially: effect of grossing-up the netting applied in the accounting framework</t>
  </si>
  <si>
    <t>0196</t>
  </si>
  <si>
    <t>(-) Cash pooling arrangements that can be netted prudentially: Recognition of netting in accordance with Article 429b(2) CRR</t>
  </si>
  <si>
    <t>0197</t>
  </si>
  <si>
    <t>(-) Cash pooling arrangements that can be netted prudentially: Recognition of netting in accordance with Article 429b(3) CRR</t>
  </si>
  <si>
    <t>0198</t>
  </si>
  <si>
    <t>Gross up for derivatives collateral provided</t>
  </si>
  <si>
    <t>0200</t>
  </si>
  <si>
    <t>(-) Receivables for cash variation margin provided in derivatives transactions</t>
  </si>
  <si>
    <t>0210</t>
  </si>
  <si>
    <t>(-) Exempted CCP leg of client-cleared trade exposures (initial margin)</t>
  </si>
  <si>
    <t>0220</t>
  </si>
  <si>
    <t>Adjustments for SFT sales accounting transactions</t>
  </si>
  <si>
    <t>0230</t>
  </si>
  <si>
    <t>(-) Reduction of the exposure value of pre-financing or intermediate loans</t>
  </si>
  <si>
    <t>0235</t>
  </si>
  <si>
    <t>(-) Fiduciary assets</t>
  </si>
  <si>
    <t>0240</t>
  </si>
  <si>
    <t>(-) Intragroup exposures (solo basis) exempted in accordance with point (c) of Article 429a(1) CRR</t>
  </si>
  <si>
    <t>0250</t>
  </si>
  <si>
    <t>(-) IPS exposures exempted in accordance with point (c) of Article 429a(1) CRR</t>
  </si>
  <si>
    <t>0251</t>
  </si>
  <si>
    <t>(-) Excluded guaranteed parts of exposures arising from export credits</t>
  </si>
  <si>
    <t>0252</t>
  </si>
  <si>
    <t>(-) Excluded excess collateral deposited at triparty agents</t>
  </si>
  <si>
    <t>0253</t>
  </si>
  <si>
    <t>(-) Excluded securitised exposures representing significant risk transfer</t>
  </si>
  <si>
    <t>0254</t>
  </si>
  <si>
    <t>(-) Exposures to the central bank exempted in accordance with point (n) of Article 429a(1) CRR</t>
  </si>
  <si>
    <t>0255</t>
  </si>
  <si>
    <t>(-) Excluded banking-type ancillary services of CSD/institutions in accordance with point (o) of Article 429a(1) CRR</t>
  </si>
  <si>
    <t>0256</t>
  </si>
  <si>
    <t>(-) Excluded banking-type ancillary services of designated institutions in accordance with point (p) of Article 429a(1) CRR</t>
  </si>
  <si>
    <t>0257</t>
  </si>
  <si>
    <t>(-) Exposures exempted in accordance with point (j) of Article 429a(1) CRR</t>
  </si>
  <si>
    <t>0260</t>
  </si>
  <si>
    <t>(-) Excluded exposures of public development credit institutions - Public sector investments</t>
  </si>
  <si>
    <t>0261</t>
  </si>
  <si>
    <t>(-) Excluded exposures of public development credit institutions - Promotional loans granted by a public development credit institution</t>
  </si>
  <si>
    <t>0262</t>
  </si>
  <si>
    <t>(-) Excluded exposures of public development credit institutions - Promotional loans granted by an entity directly set up by the central government, regional governments or local authorities of a Member State</t>
  </si>
  <si>
    <t>0263</t>
  </si>
  <si>
    <t>(-) Excluded exposures of public development credit institutions - Promotional loans granted by an entity set up by the central government, regional governments or local authorities of a Member State through an intermediate credit institution</t>
  </si>
  <si>
    <t>0264</t>
  </si>
  <si>
    <t>(-) Excluded passing-through promotional loan exposures by non-public development credit institutions (or units) - Promotional loans granted by a public development credit institution</t>
  </si>
  <si>
    <t>0265</t>
  </si>
  <si>
    <t>(-) Excluded passing-through promotional loan exposures by non-public development credit institutions (or units) - Promotional loans granted by an entity directly set up by the central government, regional governments or local authorities of a Member Stat</t>
  </si>
  <si>
    <t>0266</t>
  </si>
  <si>
    <t>(-) Excluded passing-through promotional loan exposures by non-public development credit institutions (or units) - Promotional loans granted by an entity set up by the central government, regional governments or local authorities of a Member State through</t>
  </si>
  <si>
    <t>0267</t>
  </si>
  <si>
    <t>(-) Asset amount deducted - Tier 1 - fully phased-in definition</t>
  </si>
  <si>
    <t>0270</t>
  </si>
  <si>
    <t>Asset amount deducted (-) or added (+) - Tier 1 capital  - transitional definition</t>
  </si>
  <si>
    <t>0280</t>
  </si>
  <si>
    <t>Total Leverage Ratio exposure  measure - using a fully phased-in definition of Tier 1 capital</t>
  </si>
  <si>
    <t>0290</t>
  </si>
  <si>
    <t>Total Leverage Ratio exposure measure - using a transitional definition of Tier 1 capital</t>
  </si>
  <si>
    <t>0300</t>
  </si>
  <si>
    <t>Capital</t>
  </si>
  <si>
    <t>0309</t>
  </si>
  <si>
    <t>Tier 1 capital - fully phased-in definition</t>
  </si>
  <si>
    <t>0310</t>
  </si>
  <si>
    <t>Tier 1 capital - transitional definition</t>
  </si>
  <si>
    <t>0320</t>
  </si>
  <si>
    <t>Leverage Ratio</t>
  </si>
  <si>
    <t>0329</t>
  </si>
  <si>
    <t>Leverage Ratio - using a fully phased-in definition of Tier 1 capital</t>
  </si>
  <si>
    <t>0330</t>
  </si>
  <si>
    <t>Leverage Ratio - using a transitional definition of Tier 1 capital</t>
  </si>
  <si>
    <t>0340</t>
  </si>
  <si>
    <t>Requirements: amounts</t>
  </si>
  <si>
    <t>0349</t>
  </si>
  <si>
    <t>Pillar 2 requirement (P2R) to address risks of excessive leverage</t>
  </si>
  <si>
    <t>0350</t>
  </si>
  <si>
    <t>of which: to be made up of CET1 capital</t>
  </si>
  <si>
    <t>0360</t>
  </si>
  <si>
    <t>G-SII leverage ratio buffer</t>
  </si>
  <si>
    <t>0370</t>
  </si>
  <si>
    <t>Pillar 2 guidance (P2G) to address risks of excessive leverage</t>
  </si>
  <si>
    <t>0380</t>
  </si>
  <si>
    <t>0390</t>
  </si>
  <si>
    <t>of which: to be made up of Tier 1 capital</t>
  </si>
  <si>
    <t>0400</t>
  </si>
  <si>
    <t>Requirements: ratios</t>
  </si>
  <si>
    <t>0409</t>
  </si>
  <si>
    <t>Pillar 1 Leverage Ratio requirement</t>
  </si>
  <si>
    <t>0410</t>
  </si>
  <si>
    <t>Total SREP leverage ratio requirement (TSLRR)</t>
  </si>
  <si>
    <t>0420</t>
  </si>
  <si>
    <t>TSLRR: to be made up of CET1 capital</t>
  </si>
  <si>
    <t>0430</t>
  </si>
  <si>
    <t>Overall leverage ratio requirement (OLRR)</t>
  </si>
  <si>
    <t>0440</t>
  </si>
  <si>
    <t>Overall leverage ratio requirement (OLRR) and Pillar to Guidance (P2G) ratio</t>
  </si>
  <si>
    <t>0450</t>
  </si>
  <si>
    <t>OLRR and P2G: to be made up of CET1 capital</t>
  </si>
  <si>
    <t>0460</t>
  </si>
  <si>
    <t>OLRR and P2G: to be made up of Tier 1 capital</t>
  </si>
  <si>
    <t>0470</t>
  </si>
  <si>
    <t>Memorandum items</t>
  </si>
  <si>
    <t>0479</t>
  </si>
  <si>
    <t>Leverage ratio as if IFRS 9 or analogous ECL transitional arrangements had not been applied</t>
  </si>
  <si>
    <t>0480</t>
  </si>
  <si>
    <t>Leverage ratio as if the temporary treatment of unrealised gains and losses measured at fair value through other comprehensive income have not been applied</t>
  </si>
  <si>
    <t>0490</t>
  </si>
  <si>
    <t>F 22.02 Assets involved in the services provided</t>
  </si>
  <si>
    <t>Amount of the assets involved in the services provided</t>
  </si>
  <si>
    <t>Asset management [by type of customer]</t>
  </si>
  <si>
    <t>Collective investment</t>
  </si>
  <si>
    <t>Pension funds</t>
  </si>
  <si>
    <t>Customer portfolios managed on a discretionary basis</t>
  </si>
  <si>
    <t>Other investment vehicles</t>
  </si>
  <si>
    <t>Custody assets [by type of customer]</t>
  </si>
  <si>
    <t>Other</t>
  </si>
  <si>
    <t>Of which: entrusted to other entities</t>
  </si>
  <si>
    <t>Central administrative services for collective investment</t>
  </si>
  <si>
    <t>Fiduciary transactions</t>
  </si>
  <si>
    <t>Payment services</t>
  </si>
  <si>
    <t>Customer resources distributed but not managed [by type of product]</t>
  </si>
  <si>
    <t>Insurance products</t>
  </si>
  <si>
    <t>Scope</t>
  </si>
  <si>
    <t>Finrep acc 1</t>
  </si>
  <si>
    <t>Finrep acc 1 desc</t>
  </si>
  <si>
    <t>Rep Unit</t>
  </si>
  <si>
    <t>RU Description</t>
  </si>
  <si>
    <t>AC=</t>
  </si>
  <si>
    <t>AC Description</t>
  </si>
  <si>
    <t>SG</t>
  </si>
  <si>
    <t>CRR</t>
  </si>
  <si>
    <t>FT10.00-160</t>
  </si>
  <si>
    <t>OTC other</t>
  </si>
  <si>
    <t>ABN AMRO Asset Based Finance N.V.</t>
  </si>
  <si>
    <t>Trad-FX c-OTC-Forw-To rec- NA</t>
  </si>
  <si>
    <t>FT10.00-100</t>
  </si>
  <si>
    <t>ABN AMRO Clearing Bank N.V.</t>
  </si>
  <si>
    <t>Trad-Eq/ind C-OTC-Fw-To rec-NA</t>
  </si>
  <si>
    <t>FT10.00-030</t>
  </si>
  <si>
    <t>OTC options</t>
  </si>
  <si>
    <t>ALCO - Rating &amp; Central ALM/T Staff - Regrouping</t>
  </si>
  <si>
    <t>Ec H-IR c-OTC-Options-rec-NA</t>
  </si>
  <si>
    <t>Ec H-IR c-OTC-Options-del-NA</t>
  </si>
  <si>
    <t>FT10.00-040</t>
  </si>
  <si>
    <t>Ec H-IR c-OTC-Swaps- rec-NA</t>
  </si>
  <si>
    <t>Ec H-FX c-OTC-IRCS -rec-NA</t>
  </si>
  <si>
    <t>FT11.01-020</t>
  </si>
  <si>
    <t>FVH-IR c-OTC-Options-RecNAMic</t>
  </si>
  <si>
    <t>FVH-IR c-OTC-Opt- del-NAMic</t>
  </si>
  <si>
    <t>FT11.01-030</t>
  </si>
  <si>
    <t>FVH-IR c-OTC-swaps-rec-NAMic</t>
  </si>
  <si>
    <t>FT11.01-480</t>
  </si>
  <si>
    <t>Portfolio Fair value hedges of interest rate risk</t>
  </si>
  <si>
    <t>FVH-IR c-OTC-swaps-rec-NAPor</t>
  </si>
  <si>
    <t>FT11.01-490</t>
  </si>
  <si>
    <t>Portfolio Cash flow hedges of interest rate risk</t>
  </si>
  <si>
    <t>CFH-IR c-OTC-Swaps-rec-NAPor</t>
  </si>
  <si>
    <t>Securities Finance - Regrouping</t>
  </si>
  <si>
    <t>Capital Management &amp; Asset Based Funding - Regrouping </t>
  </si>
  <si>
    <t>Treasury (Money Markets) - Regrouping </t>
  </si>
  <si>
    <t>Ec H-IR c-OTC-FRA- rec-NA</t>
  </si>
  <si>
    <t>Ec H-FX c-OTC-Forw- rec-NA</t>
  </si>
  <si>
    <t>ABN AMRO Bank US Permanent Establishment Regrouping</t>
  </si>
  <si>
    <t>Trad-Ir c-OTC-Options-ToRec-NA</t>
  </si>
  <si>
    <t>Trad-IR c-OTC-Opt-To del-NA</t>
  </si>
  <si>
    <t>Trad-Ir c-OTC-Swaps-To rec-NA</t>
  </si>
  <si>
    <t>Tr-FX c-OTC-I/c swap-To rec-NA</t>
  </si>
  <si>
    <t>FT10.00-250</t>
  </si>
  <si>
    <t>Commodity</t>
  </si>
  <si>
    <t>Trad-ComCon-OTC-Swa-To rec-NA</t>
  </si>
  <si>
    <t>Markets Netherlands - Regrouping </t>
  </si>
  <si>
    <t>Trad-Ir c-OTC-FRA-To rec- NA</t>
  </si>
  <si>
    <t>FT10.00-090</t>
  </si>
  <si>
    <t>Trad-Eq/ind C-OTC-Op-To rec-NA</t>
  </si>
  <si>
    <t>Trad-Eq/ind c-OTC-Op-To del-NA</t>
  </si>
  <si>
    <t>FT10.00-150</t>
  </si>
  <si>
    <t>Trad-FX c-OTC-Options-ToRec-NA</t>
  </si>
  <si>
    <t>Trad-FX c-OTC-Opt-To del-NA</t>
  </si>
  <si>
    <t>FT10.00-210</t>
  </si>
  <si>
    <t>Credit default swap</t>
  </si>
  <si>
    <t>Trad-CrDer-OTC-CDS-To rec-NA</t>
  </si>
  <si>
    <t>FT10.00-220</t>
  </si>
  <si>
    <t>Credit spread option</t>
  </si>
  <si>
    <t>Trad-CrDer-OTC-CSO-To del-NA</t>
  </si>
  <si>
    <t>Banco ABN AMRO S.A.</t>
  </si>
  <si>
    <t>Neuflize OBC - Bank</t>
  </si>
  <si>
    <t>Ec H-Eq/ind-OTC-Opt-To rec-NA</t>
  </si>
  <si>
    <t>Ec H-Eq/ind-OTC-Opt-To del-NA</t>
  </si>
  <si>
    <t>Ec H-FX c-OTC-Options- rec-NA</t>
  </si>
  <si>
    <t>Ec H-FX-OTC-Options-To del-NA</t>
  </si>
  <si>
    <t>Bethmann Bank AG</t>
  </si>
  <si>
    <t>ABN AMRO Bank N.V. Branch Singapore</t>
  </si>
  <si>
    <t>ABN AMRO Bank N.V. UK Branch</t>
  </si>
  <si>
    <t>ABN AMRO Bank N.V. Branch Belgium</t>
  </si>
  <si>
    <t>ABN AMRO Bank N.V. Frankfurt Branch</t>
  </si>
  <si>
    <t>ESM FREE FORM REPORT</t>
  </si>
  <si>
    <t>CCP</t>
  </si>
  <si>
    <t/>
  </si>
  <si>
    <t>1136 + 1137 + 1138 + 1139 +1140</t>
  </si>
  <si>
    <t>ESM F999 30 JUN 2022 X 1.000eur</t>
  </si>
  <si>
    <t>FT10.00-060</t>
  </si>
  <si>
    <t>Organized market other</t>
  </si>
  <si>
    <t>Trad-Ir c-Ex tr-Fut-To rec- NA</t>
  </si>
  <si>
    <t>FT10.00-180</t>
  </si>
  <si>
    <t>Trad-FX c-Ex tr-Fut-To rec- NA</t>
  </si>
  <si>
    <t>Palestinian Territory (Gaza and Jericho)</t>
  </si>
  <si>
    <t>Madagascar</t>
  </si>
  <si>
    <t>South Sudan</t>
  </si>
  <si>
    <t>Currency</t>
  </si>
  <si>
    <t>Number of credit transfers</t>
  </si>
  <si>
    <t>Value of credit transfers</t>
  </si>
  <si>
    <t>AED</t>
  </si>
  <si>
    <t>ANG</t>
  </si>
  <si>
    <t>AWG</t>
  </si>
  <si>
    <t>BGN</t>
  </si>
  <si>
    <t>BHD</t>
  </si>
  <si>
    <t>CZK</t>
  </si>
  <si>
    <t>DKK</t>
  </si>
  <si>
    <t>HRK</t>
  </si>
  <si>
    <t>HUF</t>
  </si>
  <si>
    <t>ILS</t>
  </si>
  <si>
    <t>JOD</t>
  </si>
  <si>
    <t>KES</t>
  </si>
  <si>
    <t>KWD</t>
  </si>
  <si>
    <t>MAD</t>
  </si>
  <si>
    <t>OMR</t>
  </si>
  <si>
    <t>PHP</t>
  </si>
  <si>
    <t>PKR</t>
  </si>
  <si>
    <t>PLN</t>
  </si>
  <si>
    <t>QAR</t>
  </si>
  <si>
    <t>RON</t>
  </si>
  <si>
    <t>SAR</t>
  </si>
  <si>
    <t>THB</t>
  </si>
  <si>
    <t>TND</t>
  </si>
  <si>
    <t>TRY</t>
  </si>
  <si>
    <t>TZS</t>
  </si>
  <si>
    <t>ZAR</t>
  </si>
  <si>
    <t>Saint Martin (French part)</t>
  </si>
  <si>
    <t>ESM F999 30 SEP 2022 X 1.000eur</t>
  </si>
  <si>
    <t>FT10.00-120</t>
  </si>
  <si>
    <t>Ec H-Eq/ind-Extr-Fut-To rec-NA</t>
  </si>
  <si>
    <t>ABN AMRO Bank N.V. Frankfurt Branch-Bethmann Bank-Regrouping</t>
  </si>
  <si>
    <t>Gsii Number Q2_2022</t>
  </si>
  <si>
    <t>ABN AMRO Acquisition Finance Holding B.V.</t>
  </si>
  <si>
    <t>International organisations excluding institutions in the European Union</t>
  </si>
  <si>
    <t>Maldives</t>
  </si>
  <si>
    <t>Somalia</t>
  </si>
  <si>
    <t>DZD</t>
  </si>
  <si>
    <t>Debt underwriting was increased as they excluded non euro. I told them I need all.</t>
  </si>
  <si>
    <t>Because of SFT transactions in ALM/Clearing</t>
  </si>
  <si>
    <t>Because of Global markets reducing positions.</t>
  </si>
  <si>
    <t xml:space="preserve">Stijging door DNB vrijstelling vevallen ( zie kwartaal verslag) </t>
  </si>
  <si>
    <t xml:space="preserve"> DNB vrijstelling vevallen ( zie kwartaal verslag) </t>
  </si>
  <si>
    <t>2022 Figures</t>
  </si>
  <si>
    <t>Total</t>
  </si>
  <si>
    <t>1.00000000</t>
  </si>
  <si>
    <t>1.06735000</t>
  </si>
  <si>
    <t>8.32773154</t>
  </si>
  <si>
    <t>1.43136972</t>
  </si>
  <si>
    <t>1.57136549</t>
  </si>
  <si>
    <t>140.83500000</t>
  </si>
  <si>
    <t>Total EURO</t>
  </si>
  <si>
    <t>Amount in single USD</t>
  </si>
  <si>
    <t>Amount in single HKD</t>
  </si>
  <si>
    <t>Amount in single SGD</t>
  </si>
  <si>
    <t>Amount in single AUD</t>
  </si>
  <si>
    <t>ISIN</t>
  </si>
  <si>
    <t>Client Name</t>
  </si>
  <si>
    <t>PricingDate</t>
  </si>
  <si>
    <t>ABN Role</t>
  </si>
  <si>
    <t>DealSize</t>
  </si>
  <si>
    <t>amountUW</t>
  </si>
  <si>
    <t>UWtype</t>
  </si>
  <si>
    <t>a Victory</t>
  </si>
  <si>
    <t>Hard</t>
  </si>
  <si>
    <t>XS2549538812</t>
  </si>
  <si>
    <t>ABN AMRO Bank N.V</t>
  </si>
  <si>
    <t>17/10/2022 22:00:00 +00:00</t>
  </si>
  <si>
    <t>Co_Manager</t>
  </si>
  <si>
    <t>Soft</t>
  </si>
  <si>
    <t>XS2558022591</t>
  </si>
  <si>
    <t>ABN AMRO Bank N.V.</t>
  </si>
  <si>
    <t>14/11/2022 23:00:00 +00:00</t>
  </si>
  <si>
    <t>JLM</t>
  </si>
  <si>
    <t>XS2434787235</t>
  </si>
  <si>
    <t>12/01/2022 23:00:00 +00:00</t>
  </si>
  <si>
    <t>XS2435570895</t>
  </si>
  <si>
    <t>16/01/2022 23:00:00 +00:00</t>
  </si>
  <si>
    <t>XS2536941656</t>
  </si>
  <si>
    <t>13/11/2022 23:00:00 +00:00</t>
  </si>
  <si>
    <t>XS2557084733</t>
  </si>
  <si>
    <t xml:space="preserve"> XS2484321950</t>
  </si>
  <si>
    <t>Achmea BV</t>
  </si>
  <si>
    <t>16/05/2022 22:00:00 +00:00</t>
  </si>
  <si>
    <t>XS2436153139</t>
  </si>
  <si>
    <t>Aktia Bank Plc</t>
  </si>
  <si>
    <t>17/01/2022 23:00:00 +00:00</t>
  </si>
  <si>
    <t>XS2540728859</t>
  </si>
  <si>
    <t>25/09/2022 22:00:00 +00:00</t>
  </si>
  <si>
    <t>XS2449339980</t>
  </si>
  <si>
    <t>17/02/2022 23:00:00 +00:00</t>
  </si>
  <si>
    <t>Antin Elephant Bidco B.V.</t>
  </si>
  <si>
    <t>BE6333133039</t>
  </si>
  <si>
    <t>Argenta Spaarbank N.V.</t>
  </si>
  <si>
    <t>31/01/2022 23:00:00 +00:00</t>
  </si>
  <si>
    <t>FR001400ABK6</t>
  </si>
  <si>
    <t>Arkea Home Loans SFH</t>
  </si>
  <si>
    <t>04/05/2022 22:00:00 +00:00</t>
  </si>
  <si>
    <t>XS2554581830</t>
  </si>
  <si>
    <t>ASR Nederland N.V.</t>
  </si>
  <si>
    <t>FR0014009V06</t>
  </si>
  <si>
    <t>Assistance Publique Hopitaux de Paris</t>
  </si>
  <si>
    <t>11/04/2022 22:00:00 +00:00</t>
  </si>
  <si>
    <t>XS2538366878</t>
  </si>
  <si>
    <t>Banco Santander SA</t>
  </si>
  <si>
    <t>19/09/2022 22:00:00 +00:00</t>
  </si>
  <si>
    <t>XS2462324232</t>
  </si>
  <si>
    <t>Bank of America, N.A.</t>
  </si>
  <si>
    <t>19/04/2022 22:00:00 +00:00</t>
  </si>
  <si>
    <t>XS2438836525</t>
  </si>
  <si>
    <t>Banque Internationale A Luxembourg SA</t>
  </si>
  <si>
    <t>23/01/2022 23:00:00 +00:00</t>
  </si>
  <si>
    <t>XS2434516550</t>
  </si>
  <si>
    <t>11/01/2022 23:00:00 +00:00</t>
  </si>
  <si>
    <t>XS2555203939</t>
  </si>
  <si>
    <t>Barclays Plc</t>
  </si>
  <si>
    <t>09/11/2022 00:00:00 +00:00</t>
  </si>
  <si>
    <t>DE000BLB6JM4</t>
  </si>
  <si>
    <t>Bayerische Landesbank</t>
  </si>
  <si>
    <t>DE000BHY0SB0</t>
  </si>
  <si>
    <t>Berlin Hyp</t>
  </si>
  <si>
    <t>02/05/2022 22:00:00 +00:00</t>
  </si>
  <si>
    <t>FR0014009LQ8</t>
  </si>
  <si>
    <t>BNP Paribas SA</t>
  </si>
  <si>
    <t>30/03/2022 22:00:00 +00:00</t>
  </si>
  <si>
    <t>FR0014007LK5</t>
  </si>
  <si>
    <t>10/01/2022 23:00:00 +00:00</t>
  </si>
  <si>
    <t>N/A</t>
  </si>
  <si>
    <t>Caisse Francaise De Financement Local</t>
  </si>
  <si>
    <t>07/12/2022 23:00:00 +00:00</t>
  </si>
  <si>
    <t>XS2454011839</t>
  </si>
  <si>
    <t>Canadian Imperial Bank of Commerce</t>
  </si>
  <si>
    <t>03/03/2022 23:00:00 +00:00</t>
  </si>
  <si>
    <t>XS2286044024</t>
  </si>
  <si>
    <t>CBRE PEC</t>
  </si>
  <si>
    <t>19/01/2021 23:00:00 +00:00</t>
  </si>
  <si>
    <t>XS2536364081, XS2536362622</t>
  </si>
  <si>
    <t>Citigroup Inc</t>
  </si>
  <si>
    <t>14/09/2022 22:00:00 +00:00</t>
  </si>
  <si>
    <t>BE0002838192</t>
  </si>
  <si>
    <t>Cofinimmo SA</t>
  </si>
  <si>
    <t>DE000CZ45W57</t>
  </si>
  <si>
    <t>Commerzbank AG</t>
  </si>
  <si>
    <t>06/06/2022 22:00:00 +00:00</t>
  </si>
  <si>
    <t>FR00140095D5</t>
  </si>
  <si>
    <t>Compagnie de Financement Foncier</t>
  </si>
  <si>
    <t>07/03/2022 23:00:00 +00:00</t>
  </si>
  <si>
    <t>Confidential</t>
  </si>
  <si>
    <t>XS2498576292</t>
  </si>
  <si>
    <t>Cooperatieve Rabobank UA</t>
  </si>
  <si>
    <t>27/06/2022 22:00:00 +00:00</t>
  </si>
  <si>
    <t>XS2478782548</t>
  </si>
  <si>
    <t>03/05/2022 22:00:00 +00:00</t>
  </si>
  <si>
    <t>FR001400D0Y0</t>
  </si>
  <si>
    <t>Credit Agricole SA</t>
  </si>
  <si>
    <t>04/10/2022 22:00:00 +00:00</t>
  </si>
  <si>
    <t>FR001400E7J5</t>
  </si>
  <si>
    <t>20/11/2022 23:00:00 +00:00</t>
  </si>
  <si>
    <t>FR001400E7I7</t>
  </si>
  <si>
    <t>FR001400CQ85</t>
  </si>
  <si>
    <t>Crédit Mutuel Arkéa</t>
  </si>
  <si>
    <t>08/09/2022 22:00:00 +00:00</t>
  </si>
  <si>
    <t>FR001400E946</t>
  </si>
  <si>
    <t>21/11/2022 23:00:00 +00:00</t>
  </si>
  <si>
    <t>FR001400CUD7</t>
  </si>
  <si>
    <t>15/09/2022 22:00:00 +00:00</t>
  </si>
  <si>
    <t>XS2480543102 &amp; XS2480523419</t>
  </si>
  <si>
    <t>Credit Suisse AG</t>
  </si>
  <si>
    <t>22/05/2022 22:00:00 +00:00</t>
  </si>
  <si>
    <t>XS2531460520</t>
  </si>
  <si>
    <t>de Volksbank N.V.</t>
  </si>
  <si>
    <t>01/09/2022 22:00:00 +00:00</t>
  </si>
  <si>
    <t>DE000A30V2V0</t>
  </si>
  <si>
    <t>Deutsche Bank AG</t>
  </si>
  <si>
    <t>02/11/2022 23:00:00 +00:00</t>
  </si>
  <si>
    <t>DE000A30WFY5</t>
  </si>
  <si>
    <t>Deutsche Pfandbriefbank AG</t>
  </si>
  <si>
    <t>DE000A3MP619</t>
  </si>
  <si>
    <t>DZ HYP</t>
  </si>
  <si>
    <t>14/02/2022 23:00:00 +00:00</t>
  </si>
  <si>
    <t xml:space="preserve"> XS2526828996</t>
  </si>
  <si>
    <t>E.On Se</t>
  </si>
  <si>
    <t>21/08/2022 22:00:00 +00:00</t>
  </si>
  <si>
    <t>XS2545814613</t>
  </si>
  <si>
    <t>FMO</t>
  </si>
  <si>
    <t>05/10/2022 22:00:00 +00:00</t>
  </si>
  <si>
    <t>XS2393539593</t>
  </si>
  <si>
    <t>Gasunie</t>
  </si>
  <si>
    <t>30/09/2021 22:00:00 +00:00</t>
  </si>
  <si>
    <t>Gigaclear Limited</t>
  </si>
  <si>
    <t>DE000HCB0BN7</t>
  </si>
  <si>
    <t>Hamburg Commercial Bank AG</t>
  </si>
  <si>
    <t>22/06/2022 22:00:00 +00:00</t>
  </si>
  <si>
    <t>XS2461271236</t>
  </si>
  <si>
    <t>Hiltermann</t>
  </si>
  <si>
    <t>28/04/2022 22:00:00 +00:00</t>
  </si>
  <si>
    <t>FR001400CK81</t>
  </si>
  <si>
    <t>HSBC Continental Europe</t>
  </si>
  <si>
    <t>30/08/2022 22:00:00 +00:00</t>
  </si>
  <si>
    <t>XS2486589596</t>
  </si>
  <si>
    <t>HSBC Holdings Plc</t>
  </si>
  <si>
    <t>AT0000A2XLD9</t>
  </si>
  <si>
    <t>Hypo Tirol Bank AG</t>
  </si>
  <si>
    <t>20/04/2022 22:00:00 +00:00</t>
  </si>
  <si>
    <t>XS2461234622</t>
  </si>
  <si>
    <t>JP Morgan Chase Bank National Association</t>
  </si>
  <si>
    <t>15/03/2022 23:00:00 +00:00</t>
  </si>
  <si>
    <t xml:space="preserve"> XS2475954579</t>
  </si>
  <si>
    <t>Koninklijke Philips N.V.</t>
  </si>
  <si>
    <t>27/04/2022 22:00:00 +00:00</t>
  </si>
  <si>
    <t>DE000LB381U7</t>
  </si>
  <si>
    <t>Landesbank Baden-Wurttemberg</t>
  </si>
  <si>
    <t>10/10/2022 22:00:00 +00:00</t>
  </si>
  <si>
    <t>XS2482941833</t>
  </si>
  <si>
    <t>Landesbank Hessen-Thueringen Girozentrale</t>
  </si>
  <si>
    <t>15/05/2022 22:00:00 +00:00</t>
  </si>
  <si>
    <t>11/05/2022 22:00:00 +00:00</t>
  </si>
  <si>
    <t>FR0014008C75</t>
  </si>
  <si>
    <t>LeasePlan</t>
  </si>
  <si>
    <t>24/03/2022 23:00:00 +00:00</t>
  </si>
  <si>
    <t>IT0005499543</t>
  </si>
  <si>
    <t>Mediobanca-Banca Di Credito Finanziario SPA</t>
  </si>
  <si>
    <t>03/08/2022 22:00:00 +00:00</t>
  </si>
  <si>
    <t>XS2560665304</t>
  </si>
  <si>
    <t>MeDirect Bank SA</t>
  </si>
  <si>
    <t>24/11/2022 23:00:00 +00:00</t>
  </si>
  <si>
    <t>Structuring</t>
  </si>
  <si>
    <t>XS2558389891</t>
  </si>
  <si>
    <t>Morgan Stanley</t>
  </si>
  <si>
    <t>15/11/2022 00:00:00 +00:00</t>
  </si>
  <si>
    <t>XS2480519656</t>
  </si>
  <si>
    <t>Nationwide</t>
  </si>
  <si>
    <t>08/05/2022 22:00:00 +00:00</t>
  </si>
  <si>
    <t>XS2503126018</t>
  </si>
  <si>
    <t>Nationwide Building Society</t>
  </si>
  <si>
    <t>10/07/2022 22:00:00 +00:00</t>
  </si>
  <si>
    <t>12/07/2022 22:00:00 +00:00</t>
  </si>
  <si>
    <t>XS2466186157</t>
  </si>
  <si>
    <t>Nederlandse Financierings- Maatschappij voor Ontwikkelingslanden N.V.</t>
  </si>
  <si>
    <t>29/03/2022 22:00:00 +00:00</t>
  </si>
  <si>
    <t>XS2469636653</t>
  </si>
  <si>
    <t>06/04/2022 22:00:00 +00:00</t>
  </si>
  <si>
    <t>XS2469636737</t>
  </si>
  <si>
    <t>XS2457024425</t>
  </si>
  <si>
    <t>XS2457025745</t>
  </si>
  <si>
    <t>XS2491156142</t>
  </si>
  <si>
    <t>NIBC Holding N.V.</t>
  </si>
  <si>
    <t>07/06/2022 22:00:00 +00:00</t>
  </si>
  <si>
    <t>Norddeutsche Landesbank Girozentrale</t>
  </si>
  <si>
    <t>19/12/2022 23:00:00 +00:00</t>
  </si>
  <si>
    <t>PEARLS (Netherlands) Bidco BV</t>
  </si>
  <si>
    <t>Pegasus BidCo B.V.</t>
  </si>
  <si>
    <t>Project Eagle</t>
  </si>
  <si>
    <t>Project Leopard</t>
  </si>
  <si>
    <t>AT000B066964</t>
  </si>
  <si>
    <t>Raiffeisenlandesbank Vorarlberg Waren- und Revisionsverband rGmbH</t>
  </si>
  <si>
    <t>BE0002849306</t>
  </si>
  <si>
    <t>Région wallonne</t>
  </si>
  <si>
    <t>XS2472603740</t>
  </si>
  <si>
    <t>Royal Bank of Canada</t>
  </si>
  <si>
    <t>18/04/2022 22:00:00 +00:00</t>
  </si>
  <si>
    <t>XS2466426215</t>
  </si>
  <si>
    <t>Santander UK Plc</t>
  </si>
  <si>
    <t>XS2546928164</t>
  </si>
  <si>
    <t>Sparebank 1 Nord-Norge</t>
  </si>
  <si>
    <t>09/10/2022 22:00:00 +00:00</t>
  </si>
  <si>
    <t>Speedbreak Bidco GmbH</t>
  </si>
  <si>
    <t xml:space="preserve"> XS2487016250</t>
  </si>
  <si>
    <t>Stedin Holding N.V.</t>
  </si>
  <si>
    <t>23/05/2022 22:00:00 +00:00</t>
  </si>
  <si>
    <t>XS2478299469</t>
  </si>
  <si>
    <t>TenneT Holding B.V.</t>
  </si>
  <si>
    <t>XS2549715618, XS2549543499, XS2549543143, XS2549543226</t>
  </si>
  <si>
    <t>18/10/2022 22:00:00 +00:00</t>
  </si>
  <si>
    <t>XS2508690612</t>
  </si>
  <si>
    <t>Toronto Dominion Bank</t>
  </si>
  <si>
    <t>19/07/2022 22:00:00 +00:00</t>
  </si>
  <si>
    <t>XS2466350993</t>
  </si>
  <si>
    <t>XS2432502008</t>
  </si>
  <si>
    <t>09/01/2022 23:00:00 +00:00</t>
  </si>
  <si>
    <t>CH1194000340 &amp; CH1194000357</t>
  </si>
  <si>
    <t>UBS AG</t>
  </si>
  <si>
    <t>DE000HV2AYZ8</t>
  </si>
  <si>
    <t>Unicredit Bank AG</t>
  </si>
  <si>
    <t>29/05/2022 22:00:00 +00:00</t>
  </si>
  <si>
    <t>XS2434427709</t>
  </si>
  <si>
    <t>Utmost Group PLC</t>
  </si>
  <si>
    <t>XS2495966637</t>
  </si>
  <si>
    <t>Van Lanschot Kempen N.V.</t>
  </si>
  <si>
    <t>19/06/2022 22:00:00 +00:00</t>
  </si>
  <si>
    <t>XS2493830827</t>
  </si>
  <si>
    <t>Virgin Money UK PLC</t>
  </si>
  <si>
    <t>20/06/2022 23:00:00 +00:00</t>
  </si>
  <si>
    <t>XS2530756191</t>
  </si>
  <si>
    <t>Wolters Kluwer N.V.</t>
  </si>
  <si>
    <t>XS2417092132</t>
  </si>
  <si>
    <t>WP/AP Telecom Holdings III B.V.</t>
  </si>
  <si>
    <t>08/12/2021 23:00:00 +00:00</t>
  </si>
  <si>
    <t>XS2417090789</t>
  </si>
  <si>
    <t>WP/AP Telecom Holdings IV B.V.</t>
  </si>
  <si>
    <t>ABN AMRO Equity Capital Markets Deals in 2022</t>
  </si>
  <si>
    <t>Equity Capital Markets Deals in 2018</t>
  </si>
  <si>
    <t>Equity Capital Markets Deals in 2017</t>
  </si>
  <si>
    <t>Equity Capital Markets Deals in 2022</t>
  </si>
  <si>
    <t>Issuer</t>
  </si>
  <si>
    <t>Pricing Date</t>
  </si>
  <si>
    <t>Type</t>
  </si>
  <si>
    <t xml:space="preserve">Deal size (in EUROm) </t>
  </si>
  <si>
    <t>role</t>
  </si>
  <si>
    <t>UW %</t>
  </si>
  <si>
    <t>UW (in EURm)</t>
  </si>
  <si>
    <t>Type of Underwriting</t>
  </si>
  <si>
    <t>Aedifica</t>
  </si>
  <si>
    <t>BE0003851681</t>
  </si>
  <si>
    <t>ABB</t>
  </si>
  <si>
    <t>JBR</t>
  </si>
  <si>
    <t>Soft underwrite</t>
  </si>
  <si>
    <t>Air France KLM</t>
  </si>
  <si>
    <t>FR0000031122</t>
  </si>
  <si>
    <t>RI</t>
  </si>
  <si>
    <t>Hard underwrite</t>
  </si>
  <si>
    <t>SMG SPAC</t>
  </si>
  <si>
    <t>LU2380749676</t>
  </si>
  <si>
    <t>IPO</t>
  </si>
  <si>
    <t>Accsys</t>
  </si>
  <si>
    <t>GB00BQQFX454</t>
  </si>
  <si>
    <t>EUR / GBP</t>
  </si>
  <si>
    <t>JGC</t>
  </si>
  <si>
    <t>Avantium</t>
  </si>
  <si>
    <t>NL0012047823</t>
  </si>
  <si>
    <t>Saipem</t>
  </si>
  <si>
    <t>IT0005495657</t>
  </si>
  <si>
    <t>Fugro</t>
  </si>
  <si>
    <t>NL00150003E1</t>
  </si>
  <si>
    <t>a.s.r.</t>
  </si>
  <si>
    <t>NL0011872643</t>
  </si>
  <si>
    <t>Montea</t>
  </si>
  <si>
    <t>BE0003853703</t>
  </si>
  <si>
    <t>Credit Suisse</t>
  </si>
  <si>
    <t>CH0012138530</t>
  </si>
  <si>
    <t>Scatec Solar ASA</t>
  </si>
  <si>
    <t>14-06</t>
  </si>
  <si>
    <t>NO0010715139</t>
  </si>
  <si>
    <t>No underwrite</t>
  </si>
  <si>
    <t>Credit Suisse Group AG</t>
  </si>
  <si>
    <t>Rights Issue</t>
  </si>
  <si>
    <t>CLM</t>
  </si>
  <si>
    <t>FNG NV</t>
  </si>
  <si>
    <t>´6 July</t>
  </si>
  <si>
    <t>BE0974332646</t>
  </si>
  <si>
    <t>Re-IPO</t>
  </si>
  <si>
    <t>ASR Nederland NV</t>
  </si>
  <si>
    <t>Adyen NV</t>
  </si>
  <si>
    <t>´12 July</t>
  </si>
  <si>
    <t>NL0012969182</t>
  </si>
  <si>
    <t>ABN AMRO Group NV</t>
  </si>
  <si>
    <t>NL0011540547</t>
  </si>
  <si>
    <t>Intertrust NV</t>
  </si>
  <si>
    <t>25-9-2018</t>
  </si>
  <si>
    <t>NL0010937058</t>
  </si>
  <si>
    <t>Backstopped</t>
  </si>
  <si>
    <t>Takeaway.com NV</t>
  </si>
  <si>
    <t>NL0012015705</t>
  </si>
  <si>
    <t>Basic-Fit NV</t>
  </si>
  <si>
    <t>26-9-2018</t>
  </si>
  <si>
    <t>NL0011872650</t>
  </si>
  <si>
    <t>FLEX LNG Ltd</t>
  </si>
  <si>
    <t>BMG359471031</t>
  </si>
  <si>
    <t>Fugro NV</t>
  </si>
  <si>
    <t>NL0000352565</t>
  </si>
  <si>
    <t>Convertible Bond</t>
  </si>
  <si>
    <t>DOF ASA</t>
  </si>
  <si>
    <t>NO0010070063</t>
  </si>
  <si>
    <t>Gsii Number Q4_2021</t>
  </si>
  <si>
    <t>End-2022 G-SIB Assessment Exercise</t>
  </si>
  <si>
    <t>Category</t>
  </si>
  <si>
    <t>Individual indicator</t>
  </si>
  <si>
    <t>Indicator value 
(in million EUR)
Q4 2022</t>
  </si>
  <si>
    <t xml:space="preserve">Cross-jurisdictional activity </t>
  </si>
  <si>
    <t>Size</t>
  </si>
  <si>
    <t>Total exposures as defined for use in the Basel III leverage ratio</t>
  </si>
  <si>
    <t>Interconnectedness</t>
  </si>
  <si>
    <t>Substitutability/financial institution infrastructure</t>
  </si>
  <si>
    <t>Payments activity</t>
  </si>
  <si>
    <t>Underwritten transactions in debt and equity markets</t>
  </si>
  <si>
    <t>Trading Volume fixed income sub-indicator</t>
  </si>
  <si>
    <t>Trading Volume equities and other securities sub-indicator</t>
  </si>
  <si>
    <t>Complexity</t>
  </si>
  <si>
    <t>Notional amount of over-the-counter (OTC) derivatives</t>
  </si>
  <si>
    <t>Trading and available-for-sale securities</t>
  </si>
  <si>
    <t>Corep</t>
  </si>
  <si>
    <t>Consolidation</t>
  </si>
  <si>
    <t>Aantal uitstaande aandelen</t>
  </si>
  <si>
    <t>Datum</t>
  </si>
  <si>
    <t>Koers</t>
  </si>
  <si>
    <t>31-12-2021</t>
  </si>
  <si>
    <t>31-03-2022</t>
  </si>
  <si>
    <t>30-06-2022</t>
  </si>
  <si>
    <t>30-09-2022</t>
  </si>
  <si>
    <t>31-12-2022</t>
  </si>
  <si>
    <t>N_SRM</t>
  </si>
  <si>
    <t>AT</t>
  </si>
  <si>
    <t>BE</t>
  </si>
  <si>
    <t>BG</t>
  </si>
  <si>
    <t>HR</t>
  </si>
  <si>
    <t>CZ</t>
  </si>
  <si>
    <t>DK</t>
  </si>
  <si>
    <t>EE</t>
  </si>
  <si>
    <t>FI</t>
  </si>
  <si>
    <t>FR</t>
  </si>
  <si>
    <t>DE</t>
  </si>
  <si>
    <t>GR</t>
  </si>
  <si>
    <t>HU</t>
  </si>
  <si>
    <t>IE</t>
  </si>
  <si>
    <t>IT</t>
  </si>
  <si>
    <t>LU</t>
  </si>
  <si>
    <t>MT</t>
  </si>
  <si>
    <t>PL</t>
  </si>
  <si>
    <t>PT</t>
  </si>
  <si>
    <t>RO</t>
  </si>
  <si>
    <t>ES</t>
  </si>
  <si>
    <t>LT</t>
  </si>
  <si>
    <t>SK</t>
  </si>
  <si>
    <t>SI</t>
  </si>
  <si>
    <t>CY</t>
  </si>
  <si>
    <t>LV</t>
  </si>
  <si>
    <t>English</t>
  </si>
  <si>
    <t>https://www.abnamro.com/en/investor-relations/financial-disclosures/index.html</t>
  </si>
  <si>
    <t>BFXS5XCH7N0Y05NIXW11</t>
  </si>
  <si>
    <t>ABN AMRO BANK 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</si>
</sst>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[$€-2]\ #,##0"/>
    <numFmt numFmtId="165" formatCode="yyyy\-mm\-dd"/>
    <numFmt numFmtId="166" formatCode="_(* #,##0_);_(* \(#,##0\);_(* &quot;-&quot;??_);_(@_)"/>
    <numFmt numFmtId="167" formatCode="[$EUR]\ #,##0.00_ "/>
    <numFmt numFmtId="168" formatCode="#,##0.00_ "/>
    <numFmt numFmtId="169" formatCode="[$EUR]\ #,##0.00"/>
    <numFmt numFmtId="170" formatCode="#,##0.00%_ "/>
    <numFmt numFmtId="171" formatCode="_ * #,##0_ ;_ * \-#,##0_ ;_ * &quot;-&quot;??_ ;_ @_ "/>
    <numFmt numFmtId="172" formatCode="0.000%"/>
    <numFmt numFmtId="173" formatCode="0.0%"/>
    <numFmt numFmtId="174" formatCode="0.0000"/>
    <numFmt numFmtId="175" formatCode="_(* #,##0.00_);_(* \(#,##0.00\);_(* &quot;-&quot;??_);_(@_)"/>
    <numFmt numFmtId="176" formatCode="_(* #,##0.0_);_(* \(#,##0.0\);_(* &quot;-&quot;??_);_(@_)"/>
    <numFmt numFmtId="177" formatCode="dd/mmm/yy"/>
    <numFmt numFmtId="178" formatCode="0.0000%"/>
    <numFmt numFmtId="179" formatCode="dd/mm/yyyy;@"/>
    <numFmt numFmtId="180" formatCode="_(* #,##0.000_);_(* \(#,##0.000\);_(* &quot;-&quot;??_);_(@_)"/>
    <numFmt numFmtId="181" formatCode="_([$€-2]\ * #,##0_);_([$€-2]\ * \(#,##0\);_([$€-2]\ * &quot;-&quot;??_);_(@_)"/>
    <numFmt numFmtId="182" formatCode="General_)"/>
    <numFmt numFmtId="183" formatCode="_(* #,##0.0_);_(* \(#,##0.0\);_(* &quot;-&quot;?_);@_)"/>
    <numFmt numFmtId="184" formatCode="0%_);[Red]\(0%\);&quot;- &quot;"/>
    <numFmt numFmtId="185" formatCode="#,##0.0_);\(#,##0.0\)"/>
    <numFmt numFmtId="186" formatCode="_(* #,##0.0000_);_(* \(#,##0.0000\);_(* &quot;-&quot;??_);_(@_)"/>
    <numFmt numFmtId="187" formatCode="0.0%;[Red]\(0.0%\)"/>
    <numFmt numFmtId="188" formatCode="0%;[Red]\(0%\)"/>
    <numFmt numFmtId="189" formatCode="_-&quot;$&quot;* #,##0.00_-;\-&quot;$&quot;* #,##0.00_-;_-&quot;$&quot;* &quot;-&quot;??_-;_-@_-"/>
    <numFmt numFmtId="190" formatCode="0.0%;\(0.0%\)"/>
    <numFmt numFmtId="191" formatCode="_-* #,##0.00_-;_-* #,##0.00\-;_-* &quot;-&quot;??_-;_-@_-"/>
    <numFmt numFmtId="192" formatCode="0_);\(0\)"/>
    <numFmt numFmtId="193" formatCode="_-* #,##0_-;_-* #,##0\-;_-* &quot;-&quot;_-;_-@_-"/>
    <numFmt numFmtId="194" formatCode="_-* #,##0.00_-;\-* #,##0.00_-;_-* &quot;-&quot;??_-;_-@_-"/>
    <numFmt numFmtId="195" formatCode="_-* #,##0\ &quot;$&quot;_-;\-* #,##0\ &quot;$&quot;_-;_-* &quot;-&quot;\ &quot;$&quot;_-;_-@_-"/>
    <numFmt numFmtId="196" formatCode="&quot;$&quot;#,##0\ ;\(&quot;$&quot;#,##0\)"/>
    <numFmt numFmtId="197" formatCode="dd/mmm/yyyy_);;&quot;-  &quot;;&quot; &quot;@"/>
    <numFmt numFmtId="198" formatCode="dd/mmm/yy_);;&quot;-  &quot;;&quot; &quot;@"/>
    <numFmt numFmtId="199" formatCode="#,##0.0000_);\(#,##0.0000\);&quot;-  &quot;;&quot; &quot;@"/>
    <numFmt numFmtId="200" formatCode="_-* #,##0\ _€_-;\-* #,##0\ _€_-;_-* &quot;-&quot;\ _€_-;_-@_-"/>
    <numFmt numFmtId="201" formatCode="_-* #,##0.00\ _€_-;\-* #,##0.00\ _€_-;_-* &quot;-&quot;??\ _€_-;_-@_-"/>
    <numFmt numFmtId="202" formatCode="_(&quot;$&quot;* #,##0_);_(&quot;$&quot;* \(#,##0\);_(&quot;$&quot;* &quot;-&quot;_);_(@_)"/>
    <numFmt numFmtId="203" formatCode="_-* #,##0.00\ &quot;$&quot;_-;\-* #,##0.00\ &quot;$&quot;_-;_-* &quot;-&quot;??\ &quot;$&quot;_-;_-@_-"/>
    <numFmt numFmtId="204" formatCode="0%;\(0%\)"/>
    <numFmt numFmtId="205" formatCode="0.0%_);\-0.0%_);&quot;-  &quot;;&quot; &quot;@"/>
    <numFmt numFmtId="206" formatCode="\ #,##0%;\(#,##0%\);&quot;&quot;"/>
    <numFmt numFmtId="207" formatCode="_(* #,##0.00_);_(* \(#,##0.00\);_(* \-??_);_(@_)"/>
    <numFmt numFmtId="208" formatCode="&quot;   &quot;@"/>
    <numFmt numFmtId="209" formatCode="_(* #,##0_);_(* \(#,##0\);_(* &quot;-&quot;_)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trike/>
      <sz val="10"/>
      <color rgb="FF00B050"/>
      <name val="Times New Roman"/>
      <family val="1"/>
    </font>
    <font>
      <b/>
      <sz val="13"/>
      <color theme="3"/>
      <name val="Times New Roman"/>
      <family val="1"/>
    </font>
    <font>
      <strike/>
      <sz val="10"/>
      <name val="Times New Roman"/>
      <family val="1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  <font>
      <sz val="11"/>
      <color indexed="8"/>
      <name val="Calibri"/>
      <family val="2"/>
      <scheme val="minor"/>
    </font>
    <font>
      <u/>
      <sz val="11"/>
      <color rgb="FF0000FF"/>
      <name val="SansSerif.plain"/>
      <family val="2"/>
    </font>
    <font>
      <sz val="11"/>
      <color rgb="FF000000"/>
      <name val="SansSerif.plain"/>
      <family val="2"/>
    </font>
    <font>
      <sz val="11"/>
      <color indexed="8"/>
      <name val="Calibri"/>
      <family val="2"/>
    </font>
    <font>
      <sz val="8"/>
      <color rgb="FF0000FF"/>
      <name val="SansSerif.plain"/>
      <family val="2"/>
    </font>
    <font>
      <sz val="8"/>
      <color rgb="FF000000"/>
      <name val="SansSerif.plain"/>
      <family val="2"/>
    </font>
    <font>
      <b/>
      <sz val="9"/>
      <name val="SansSerif.plain"/>
      <family val="2"/>
    </font>
    <font>
      <sz val="11"/>
      <color rgb="FFFF0000"/>
      <name val="Times New Roman"/>
      <family val="1"/>
    </font>
    <font>
      <b/>
      <sz val="18"/>
      <color theme="1"/>
      <name val="Times New Roman"/>
      <family val="1"/>
    </font>
    <font>
      <u/>
      <sz val="11"/>
      <color rgb="FF0000FF"/>
      <name val="Times New Roman"/>
      <family val="1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8"/>
      <color rgb="FF0000FF"/>
      <name val="Times New Roman"/>
      <family val="1"/>
    </font>
    <font>
      <sz val="8"/>
      <color rgb="FF000000"/>
      <name val="Times New Roman"/>
      <family val="1"/>
    </font>
    <font>
      <i/>
      <sz val="11"/>
      <color theme="1"/>
      <name val="Times New Roman"/>
      <family val="1"/>
    </font>
    <font>
      <b/>
      <sz val="16"/>
      <name val="Times New Roman"/>
      <family val="1"/>
    </font>
    <font>
      <b/>
      <sz val="11"/>
      <color theme="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0"/>
      <color indexed="56"/>
      <name val="Times New Roman"/>
      <family val="1"/>
    </font>
    <font>
      <sz val="10"/>
      <color indexed="56"/>
      <name val="Times New Roman"/>
      <family val="1"/>
    </font>
    <font>
      <b/>
      <sz val="10"/>
      <color indexed="9"/>
      <name val="Times New Roman"/>
      <family val="1"/>
    </font>
    <font>
      <sz val="10"/>
      <color theme="1" tint="0.499984740745262"/>
      <name val="Times New Roman"/>
      <family val="1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b/>
      <sz val="11"/>
      <color indexed="47"/>
      <name val="Calibri"/>
      <family val="2"/>
    </font>
    <font>
      <sz val="7"/>
      <name val="Times New Roman"/>
      <family val="1"/>
    </font>
    <font>
      <sz val="9"/>
      <name val="Arial"/>
      <family val="2"/>
    </font>
    <font>
      <sz val="10"/>
      <name val="Helvetica"/>
    </font>
    <font>
      <sz val="9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9"/>
      <name val="Calibri"/>
      <family val="2"/>
    </font>
    <font>
      <sz val="10"/>
      <color indexed="10"/>
      <name val="Univers 45 Light"/>
    </font>
    <font>
      <sz val="11"/>
      <color indexed="52"/>
      <name val="Calibri"/>
      <family val="2"/>
    </font>
    <font>
      <sz val="11"/>
      <color indexed="47"/>
      <name val="Calibri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60"/>
      <name val="Calibri"/>
      <family val="2"/>
    </font>
    <font>
      <sz val="8"/>
      <color indexed="8"/>
      <name val="Arial"/>
      <family val="2"/>
    </font>
    <font>
      <sz val="10"/>
      <color rgb="FF000000"/>
      <name val="Times New Roman"/>
      <family val="1"/>
    </font>
    <font>
      <sz val="11"/>
      <color indexed="54"/>
      <name val="Calibri"/>
      <family val="2"/>
    </font>
    <font>
      <sz val="11"/>
      <color indexed="20"/>
      <name val="Calibri"/>
      <family val="2"/>
    </font>
    <font>
      <b/>
      <sz val="10"/>
      <name val="MS Sans Serif"/>
      <family val="2"/>
    </font>
    <font>
      <b/>
      <i/>
      <sz val="10"/>
      <color indexed="20"/>
      <name val="Arial"/>
      <family val="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sz val="9"/>
      <color indexed="9"/>
      <name val="Arial"/>
      <family val="2"/>
    </font>
    <font>
      <b/>
      <sz val="9"/>
      <color indexed="9"/>
      <name val="Arial"/>
      <family val="2"/>
    </font>
    <font>
      <sz val="9"/>
      <color indexed="2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8"/>
      <color indexed="8"/>
      <name val="Tahoma"/>
      <family val="2"/>
      <charset val="238"/>
    </font>
  </fonts>
  <fills count="6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EC7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EC72"/>
        <bgColor indexed="45"/>
      </patternFill>
    </fill>
    <fill>
      <patternFill patternType="solid">
        <fgColor theme="5" tint="0.59999389629810485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F0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EAFA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EE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mediumGray">
        <fgColor indexed="22"/>
      </patternFill>
    </fill>
    <fill>
      <patternFill patternType="solid">
        <fgColor indexed="21"/>
      </patternFill>
    </fill>
    <fill>
      <patternFill patternType="solid">
        <fgColor indexed="21"/>
        <bgColor indexed="4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BCBDBC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9286"/>
      </bottom>
      <diagonal/>
    </border>
    <border>
      <left/>
      <right/>
      <top style="thin">
        <color rgb="FF009286"/>
      </top>
      <bottom style="thin">
        <color rgb="FF009286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B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FFFFB9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68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9" borderId="10">
      <alignment horizontal="left" vertical="center" indent="1"/>
    </xf>
    <xf numFmtId="3" fontId="15" fillId="10" borderId="15">
      <alignment horizontal="right" vertical="center"/>
      <protection locked="0"/>
    </xf>
    <xf numFmtId="3" fontId="15" fillId="3" borderId="15">
      <alignment horizontal="right" vertical="center"/>
    </xf>
    <xf numFmtId="0" fontId="22" fillId="8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42" fillId="30" borderId="0" applyNumberFormat="0" applyBorder="0" applyAlignment="0" applyProtection="0"/>
    <xf numFmtId="0" fontId="43" fillId="0" borderId="0"/>
    <xf numFmtId="0" fontId="15" fillId="0" borderId="0"/>
    <xf numFmtId="9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5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/>
    <xf numFmtId="0" fontId="55" fillId="0" borderId="0"/>
    <xf numFmtId="0" fontId="56" fillId="0" borderId="0"/>
    <xf numFmtId="0" fontId="57" fillId="38" borderId="0" applyNumberFormat="0" applyFont="0" applyBorder="0" applyAlignment="0" applyProtection="0"/>
    <xf numFmtId="0" fontId="58" fillId="39" borderId="73" applyNumberFormat="0" applyAlignment="0" applyProtection="0"/>
    <xf numFmtId="0" fontId="59" fillId="40" borderId="73" applyNumberFormat="0" applyAlignment="0" applyProtection="0"/>
    <xf numFmtId="0" fontId="58" fillId="39" borderId="73" applyNumberFormat="0" applyAlignment="0" applyProtection="0"/>
    <xf numFmtId="182" fontId="10" fillId="0" borderId="0">
      <alignment vertical="top"/>
    </xf>
    <xf numFmtId="182" fontId="60" fillId="0" borderId="0">
      <alignment horizontal="right"/>
    </xf>
    <xf numFmtId="183" fontId="61" fillId="0" borderId="0" applyAlignment="0" applyProtection="0"/>
    <xf numFmtId="184" fontId="15" fillId="0" borderId="0" applyFill="0" applyBorder="0" applyAlignment="0"/>
    <xf numFmtId="184" fontId="15" fillId="0" borderId="0" applyFill="0" applyBorder="0" applyAlignment="0"/>
    <xf numFmtId="184" fontId="15" fillId="0" borderId="0" applyFill="0" applyBorder="0" applyAlignment="0"/>
    <xf numFmtId="185" fontId="62" fillId="0" borderId="0" applyFill="0" applyBorder="0" applyAlignment="0"/>
    <xf numFmtId="186" fontId="62" fillId="0" borderId="0" applyFill="0" applyBorder="0" applyAlignment="0"/>
    <xf numFmtId="187" fontId="62" fillId="0" borderId="0" applyFill="0" applyBorder="0" applyAlignment="0"/>
    <xf numFmtId="188" fontId="62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85" fontId="62" fillId="0" borderId="0" applyFill="0" applyBorder="0" applyAlignment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89" fontId="62" fillId="0" borderId="0" applyFont="0" applyFill="0" applyBorder="0" applyAlignment="0" applyProtection="0"/>
    <xf numFmtId="194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63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194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65" fillId="41" borderId="74" applyNumberFormat="0" applyAlignment="0" applyProtection="0"/>
    <xf numFmtId="185" fontId="6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6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4" fontId="54" fillId="0" borderId="0" applyFill="0" applyBorder="0" applyAlignment="0"/>
    <xf numFmtId="197" fontId="66" fillId="0" borderId="0" applyFont="0" applyFill="0" applyBorder="0" applyAlignment="0" applyProtection="0"/>
    <xf numFmtId="198" fontId="6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62" fillId="0" borderId="0" applyFill="0" applyBorder="0" applyAlignment="0"/>
    <xf numFmtId="185" fontId="62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85" fontId="62" fillId="0" borderId="0" applyFill="0" applyBorder="0" applyAlignment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9" fontId="66" fillId="0" borderId="0" applyFont="0" applyFill="0" applyBorder="0" applyAlignment="0" applyProtection="0"/>
    <xf numFmtId="0" fontId="57" fillId="42" borderId="0"/>
    <xf numFmtId="2" fontId="64" fillId="0" borderId="0" applyFont="0" applyFill="0" applyBorder="0" applyAlignment="0" applyProtection="0"/>
    <xf numFmtId="0" fontId="15" fillId="0" borderId="0"/>
    <xf numFmtId="0" fontId="15" fillId="0" borderId="0"/>
    <xf numFmtId="0" fontId="67" fillId="0" borderId="75" applyNumberFormat="0" applyFill="0" applyAlignment="0" applyProtection="0"/>
    <xf numFmtId="0" fontId="68" fillId="0" borderId="76" applyNumberFormat="0" applyFill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3" borderId="0" applyNumberFormat="0" applyBorder="0" applyAlignment="0" applyProtection="0"/>
    <xf numFmtId="0" fontId="70" fillId="0" borderId="0" applyNumberFormat="0" applyFill="0" applyBorder="0" applyProtection="0"/>
    <xf numFmtId="0" fontId="14" fillId="0" borderId="4" applyNumberFormat="0" applyAlignment="0" applyProtection="0">
      <alignment horizontal="left" vertical="center"/>
    </xf>
    <xf numFmtId="0" fontId="14" fillId="0" borderId="22">
      <alignment horizontal="left"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3" fillId="45" borderId="73" applyNumberFormat="0" applyAlignment="0" applyProtection="0"/>
    <xf numFmtId="0" fontId="73" fillId="46" borderId="73" applyNumberFormat="0" applyAlignment="0" applyProtection="0"/>
    <xf numFmtId="0" fontId="73" fillId="45" borderId="73" applyNumberFormat="0" applyAlignment="0" applyProtection="0"/>
    <xf numFmtId="0" fontId="15" fillId="0" borderId="0" applyFont="0" applyFill="0" applyBorder="0" applyAlignment="0" applyProtection="0"/>
    <xf numFmtId="38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74" fillId="0" borderId="77" applyNumberFormat="0" applyFill="0" applyAlignment="0" applyProtection="0"/>
    <xf numFmtId="0" fontId="75" fillId="0" borderId="78" applyNumberFormat="0" applyFill="0" applyAlignment="0" applyProtection="0"/>
    <xf numFmtId="0" fontId="76" fillId="0" borderId="79" applyNumberFormat="0" applyFill="0" applyAlignment="0" applyProtection="0"/>
    <xf numFmtId="0" fontId="77" fillId="0" borderId="80" applyNumberFormat="0" applyFill="0" applyAlignment="0" applyProtection="0"/>
    <xf numFmtId="0" fontId="78" fillId="0" borderId="81" applyNumberFormat="0" applyFill="0" applyAlignment="0" applyProtection="0"/>
    <xf numFmtId="0" fontId="79" fillId="0" borderId="82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38" fontId="80" fillId="0" borderId="0"/>
    <xf numFmtId="38" fontId="81" fillId="0" borderId="0"/>
    <xf numFmtId="38" fontId="82" fillId="0" borderId="0"/>
    <xf numFmtId="38" fontId="83" fillId="0" borderId="0"/>
    <xf numFmtId="0" fontId="8" fillId="0" borderId="0"/>
    <xf numFmtId="0" fontId="8" fillId="0" borderId="0"/>
    <xf numFmtId="189" fontId="62" fillId="0" borderId="0" applyFill="0" applyBorder="0" applyAlignment="0"/>
    <xf numFmtId="185" fontId="62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85" fontId="62" fillId="0" borderId="0" applyFill="0" applyBorder="0" applyAlignment="0"/>
    <xf numFmtId="200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203" fontId="15" fillId="0" borderId="0" applyFont="0" applyFill="0" applyBorder="0" applyAlignment="0" applyProtection="0"/>
    <xf numFmtId="0" fontId="84" fillId="47" borderId="0" applyNumberFormat="0" applyBorder="0" applyAlignment="0" applyProtection="0"/>
    <xf numFmtId="0" fontId="84" fillId="48" borderId="0" applyNumberFormat="0" applyBorder="0" applyAlignment="0" applyProtection="0"/>
    <xf numFmtId="0" fontId="84" fillId="47" borderId="0" applyNumberFormat="0" applyBorder="0" applyAlignment="0" applyProtection="0"/>
    <xf numFmtId="0" fontId="85" fillId="0" borderId="0" applyNumberFormat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27" fillId="0" borderId="0"/>
    <xf numFmtId="0" fontId="8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15" fillId="0" borderId="0"/>
    <xf numFmtId="0" fontId="15" fillId="0" borderId="0"/>
    <xf numFmtId="0" fontId="15" fillId="0" borderId="83"/>
    <xf numFmtId="0" fontId="15" fillId="0" borderId="83"/>
    <xf numFmtId="0" fontId="15" fillId="0" borderId="83"/>
    <xf numFmtId="0" fontId="15" fillId="48" borderId="84" applyNumberFormat="0" applyFont="0" applyAlignment="0" applyProtection="0"/>
    <xf numFmtId="0" fontId="15" fillId="48" borderId="84" applyNumberFormat="0" applyFont="0" applyAlignment="0" applyProtection="0"/>
    <xf numFmtId="0" fontId="15" fillId="48" borderId="84" applyNumberFormat="0" applyFont="0" applyAlignment="0" applyProtection="0"/>
    <xf numFmtId="0" fontId="15" fillId="48" borderId="85" applyNumberFormat="0" applyFont="0" applyAlignment="0" applyProtection="0"/>
    <xf numFmtId="0" fontId="15" fillId="48" borderId="85" applyNumberFormat="0" applyFont="0" applyAlignment="0" applyProtection="0"/>
    <xf numFmtId="0" fontId="15" fillId="48" borderId="84" applyNumberFormat="0" applyFont="0" applyAlignment="0" applyProtection="0"/>
    <xf numFmtId="0" fontId="15" fillId="48" borderId="84" applyNumberFormat="0" applyFont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188" fontId="62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205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206" fontId="15" fillId="8" borderId="0">
      <alignment horizontal="right"/>
    </xf>
    <xf numFmtId="206" fontId="15" fillId="8" borderId="0">
      <alignment horizontal="right"/>
    </xf>
    <xf numFmtId="206" fontId="15" fillId="8" borderId="0">
      <alignment horizontal="right"/>
    </xf>
    <xf numFmtId="2" fontId="15" fillId="0" borderId="0" applyFont="0" applyFill="0" applyAlignment="0" applyProtection="0"/>
    <xf numFmtId="189" fontId="62" fillId="0" borderId="0" applyFill="0" applyBorder="0" applyAlignment="0"/>
    <xf numFmtId="185" fontId="62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85" fontId="62" fillId="0" borderId="0" applyFill="0" applyBorder="0" applyAlignment="0"/>
    <xf numFmtId="0" fontId="55" fillId="0" borderId="0" applyNumberFormat="0" applyFont="0" applyFill="0" applyBorder="0" applyAlignment="0" applyProtection="0">
      <alignment horizontal="left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89" fillId="0" borderId="44">
      <alignment horizontal="center"/>
    </xf>
    <xf numFmtId="0" fontId="89" fillId="0" borderId="44">
      <alignment horizontal="center"/>
    </xf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5" fillId="51" borderId="0" applyNumberFormat="0" applyFont="0" applyBorder="0" applyAlignment="0" applyProtection="0"/>
    <xf numFmtId="0" fontId="55" fillId="51" borderId="0" applyNumberFormat="0" applyFont="0" applyBorder="0" applyAlignment="0" applyProtection="0"/>
    <xf numFmtId="193" fontId="46" fillId="0" borderId="0" applyFill="0"/>
    <xf numFmtId="0" fontId="90" fillId="0" borderId="0" applyFill="0">
      <alignment horizontal="left" indent="6"/>
    </xf>
    <xf numFmtId="0" fontId="15" fillId="0" borderId="0">
      <alignment wrapText="1"/>
    </xf>
    <xf numFmtId="0" fontId="15" fillId="0" borderId="0">
      <alignment wrapText="1"/>
    </xf>
    <xf numFmtId="0" fontId="15" fillId="0" borderId="0">
      <alignment wrapText="1"/>
    </xf>
    <xf numFmtId="4" fontId="91" fillId="0" borderId="0" applyNumberFormat="0" applyProtection="0">
      <alignment wrapText="1"/>
    </xf>
    <xf numFmtId="0" fontId="46" fillId="52" borderId="61" applyNumberFormat="0" applyProtection="0">
      <alignment horizontal="left" vertical="center" indent="1"/>
    </xf>
    <xf numFmtId="0" fontId="92" fillId="52" borderId="22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93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0" fontId="15" fillId="52" borderId="0" applyNumberFormat="0" applyProtection="0">
      <alignment horizontal="left" vertical="center" indent="1"/>
    </xf>
    <xf numFmtId="4" fontId="15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63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15" fillId="48" borderId="0" applyNumberFormat="0" applyProtection="0">
      <alignment horizontal="right" vertical="center"/>
    </xf>
    <xf numFmtId="4" fontId="15" fillId="52" borderId="26" applyNumberFormat="0" applyProtection="0">
      <alignment horizontal="left" vertical="center" indent="1"/>
    </xf>
    <xf numFmtId="4" fontId="15" fillId="52" borderId="26" applyNumberFormat="0" applyProtection="0">
      <alignment horizontal="left" vertical="center" indent="1"/>
    </xf>
    <xf numFmtId="4" fontId="15" fillId="52" borderId="26" applyNumberFormat="0" applyProtection="0">
      <alignment horizontal="left" vertical="center" indent="1"/>
    </xf>
    <xf numFmtId="4" fontId="15" fillId="52" borderId="26" applyNumberFormat="0" applyProtection="0">
      <alignment horizontal="left" vertical="center" indent="1"/>
    </xf>
    <xf numFmtId="4" fontId="93" fillId="52" borderId="26" applyNumberFormat="0" applyProtection="0">
      <alignment horizontal="left" vertical="center" indent="1"/>
    </xf>
    <xf numFmtId="4" fontId="15" fillId="52" borderId="26" applyNumberFormat="0" applyProtection="0">
      <alignment horizontal="left" vertical="center" indent="1"/>
    </xf>
    <xf numFmtId="4" fontId="15" fillId="52" borderId="26" applyNumberFormat="0" applyProtection="0">
      <alignment horizontal="left" vertical="center" indent="1"/>
    </xf>
    <xf numFmtId="0" fontId="94" fillId="53" borderId="86" applyNumberFormat="0" applyProtection="0">
      <alignment horizontal="center" wrapText="1"/>
    </xf>
    <xf numFmtId="0" fontId="94" fillId="53" borderId="86" applyNumberFormat="0" applyProtection="0">
      <alignment horizontal="center" wrapText="1"/>
    </xf>
    <xf numFmtId="0" fontId="15" fillId="54" borderId="0"/>
    <xf numFmtId="0" fontId="15" fillId="54" borderId="0"/>
    <xf numFmtId="0" fontId="15" fillId="54" borderId="0"/>
    <xf numFmtId="0" fontId="15" fillId="54" borderId="0"/>
    <xf numFmtId="0" fontId="95" fillId="54" borderId="0"/>
    <xf numFmtId="0" fontId="15" fillId="54" borderId="0"/>
    <xf numFmtId="0" fontId="15" fillId="54" borderId="0"/>
    <xf numFmtId="0" fontId="15" fillId="54" borderId="0"/>
    <xf numFmtId="0" fontId="15" fillId="54" borderId="0"/>
    <xf numFmtId="0" fontId="15" fillId="54" borderId="0"/>
    <xf numFmtId="0" fontId="15" fillId="54" borderId="87">
      <alignment horizontal="right"/>
    </xf>
    <xf numFmtId="0" fontId="15" fillId="54" borderId="87">
      <alignment horizontal="right"/>
    </xf>
    <xf numFmtId="0" fontId="15" fillId="54" borderId="87">
      <alignment horizontal="right"/>
    </xf>
    <xf numFmtId="0" fontId="15" fillId="54" borderId="0"/>
    <xf numFmtId="0" fontId="15" fillId="54" borderId="0"/>
    <xf numFmtId="0" fontId="15" fillId="54" borderId="0"/>
    <xf numFmtId="0" fontId="15" fillId="8" borderId="87">
      <protection locked="0"/>
    </xf>
    <xf numFmtId="0" fontId="15" fillId="8" borderId="87">
      <protection locked="0"/>
    </xf>
    <xf numFmtId="0" fontId="15" fillId="8" borderId="87">
      <protection locked="0"/>
    </xf>
    <xf numFmtId="0" fontId="15" fillId="8" borderId="87">
      <protection locked="0"/>
    </xf>
    <xf numFmtId="0" fontId="15" fillId="8" borderId="87">
      <protection locked="0"/>
    </xf>
    <xf numFmtId="0" fontId="15" fillId="8" borderId="87">
      <protection locked="0"/>
    </xf>
    <xf numFmtId="0" fontId="15" fillId="54" borderId="0"/>
    <xf numFmtId="0" fontId="15" fillId="54" borderId="0"/>
    <xf numFmtId="0" fontId="15" fillId="54" borderId="0"/>
    <xf numFmtId="0" fontId="15" fillId="54" borderId="0"/>
    <xf numFmtId="0" fontId="95" fillId="54" borderId="0"/>
    <xf numFmtId="0" fontId="15" fillId="54" borderId="0"/>
    <xf numFmtId="0" fontId="15" fillId="54" borderId="0"/>
    <xf numFmtId="0" fontId="15" fillId="55" borderId="0"/>
    <xf numFmtId="0" fontId="15" fillId="55" borderId="0"/>
    <xf numFmtId="0" fontId="15" fillId="55" borderId="0"/>
    <xf numFmtId="0" fontId="15" fillId="56" borderId="0"/>
    <xf numFmtId="0" fontId="15" fillId="56" borderId="0"/>
    <xf numFmtId="0" fontId="15" fillId="56" borderId="0"/>
    <xf numFmtId="0" fontId="15" fillId="57" borderId="0"/>
    <xf numFmtId="0" fontId="15" fillId="57" borderId="0"/>
    <xf numFmtId="0" fontId="15" fillId="57" borderId="0"/>
    <xf numFmtId="193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5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88" applyNumberFormat="0" applyAlignment="0" applyProtection="0"/>
    <xf numFmtId="0" fontId="15" fillId="0" borderId="88" applyNumberFormat="0" applyAlignment="0" applyProtection="0"/>
    <xf numFmtId="0" fontId="15" fillId="0" borderId="88" applyNumberFormat="0" applyAlignment="0" applyProtection="0"/>
    <xf numFmtId="207" fontId="15" fillId="0" borderId="0"/>
    <xf numFmtId="49" fontId="54" fillId="0" borderId="0" applyFill="0" applyBorder="0" applyAlignment="0"/>
    <xf numFmtId="208" fontId="62" fillId="0" borderId="0" applyFill="0" applyBorder="0" applyAlignment="0"/>
    <xf numFmtId="209" fontId="62" fillId="0" borderId="0" applyFill="0" applyBorder="0" applyAlignment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89" applyNumberFormat="0" applyFill="0" applyAlignment="0" applyProtection="0"/>
    <xf numFmtId="0" fontId="98" fillId="0" borderId="90" applyNumberFormat="0" applyFill="0" applyAlignment="0" applyProtection="0"/>
    <xf numFmtId="0" fontId="98" fillId="0" borderId="89" applyNumberFormat="0" applyFill="0" applyAlignment="0" applyProtection="0"/>
    <xf numFmtId="0" fontId="99" fillId="39" borderId="91" applyNumberFormat="0" applyAlignment="0" applyProtection="0"/>
    <xf numFmtId="0" fontId="99" fillId="40" borderId="91" applyNumberFormat="0" applyAlignment="0" applyProtection="0"/>
    <xf numFmtId="0" fontId="55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horizontal="left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40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38" borderId="0" applyNumberFormat="0" applyBorder="0" applyAlignment="0" applyProtection="0"/>
    <xf numFmtId="0" fontId="102" fillId="62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27" fillId="58" borderId="0" applyNumberFormat="0" applyBorder="0" applyAlignment="0" applyProtection="0"/>
    <xf numFmtId="0" fontId="27" fillId="49" borderId="0" applyNumberFormat="0" applyBorder="0" applyAlignment="0" applyProtection="0"/>
    <xf numFmtId="0" fontId="27" fillId="43" borderId="0" applyNumberFormat="0" applyBorder="0" applyAlignment="0" applyProtection="0"/>
    <xf numFmtId="0" fontId="27" fillId="50" borderId="0" applyNumberFormat="0" applyBorder="0" applyAlignment="0" applyProtection="0"/>
    <xf numFmtId="0" fontId="27" fillId="59" borderId="0" applyNumberFormat="0" applyBorder="0" applyAlignment="0" applyProtection="0"/>
    <xf numFmtId="0" fontId="27" fillId="45" borderId="0" applyNumberFormat="0" applyBorder="0" applyAlignment="0" applyProtection="0"/>
    <xf numFmtId="0" fontId="27" fillId="58" borderId="0" applyNumberFormat="0" applyBorder="0" applyAlignment="0" applyProtection="0"/>
    <xf numFmtId="0" fontId="27" fillId="49" borderId="0" applyNumberFormat="0" applyBorder="0" applyAlignment="0" applyProtection="0"/>
    <xf numFmtId="0" fontId="27" fillId="43" borderId="0" applyNumberFormat="0" applyBorder="0" applyAlignment="0" applyProtection="0"/>
    <xf numFmtId="0" fontId="27" fillId="50" borderId="0" applyNumberFormat="0" applyBorder="0" applyAlignment="0" applyProtection="0"/>
    <xf numFmtId="0" fontId="27" fillId="59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4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0" borderId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386">
    <xf numFmtId="0" fontId="0" fillId="0" borderId="0" xfId="0"/>
    <xf numFmtId="0" fontId="4" fillId="0" borderId="0" xfId="0" applyFont="1"/>
    <xf numFmtId="0" fontId="5" fillId="3" borderId="0" xfId="0" applyFont="1" applyFill="1" applyAlignment="1">
      <alignment horizontal="left" vertical="center" wrapText="1" indent="2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49" fontId="7" fillId="2" borderId="12" xfId="0" quotePrefix="1" applyNumberFormat="1" applyFont="1" applyFill="1" applyBorder="1" applyAlignment="1">
      <alignment horizontal="center" vertical="center"/>
    </xf>
    <xf numFmtId="49" fontId="6" fillId="0" borderId="13" xfId="0" applyNumberFormat="1" applyFont="1" applyBorder="1" applyAlignment="1">
      <alignment horizontal="left" vertical="center" wrapText="1" indent="1"/>
    </xf>
    <xf numFmtId="3" fontId="8" fillId="0" borderId="14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left" vertical="center" wrapText="1" inden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49" fontId="7" fillId="2" borderId="18" xfId="0" quotePrefix="1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left" vertical="center" wrapText="1" indent="2"/>
    </xf>
    <xf numFmtId="0" fontId="8" fillId="0" borderId="20" xfId="0" applyFont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9" fillId="4" borderId="15" xfId="0" applyFont="1" applyFill="1" applyBorder="1"/>
    <xf numFmtId="0" fontId="9" fillId="0" borderId="25" xfId="0" applyFont="1" applyBorder="1"/>
    <xf numFmtId="0" fontId="9" fillId="0" borderId="26" xfId="0" applyFont="1" applyBorder="1"/>
    <xf numFmtId="0" fontId="9" fillId="0" borderId="27" xfId="0" applyFont="1" applyBorder="1"/>
    <xf numFmtId="3" fontId="8" fillId="5" borderId="14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28" xfId="0" applyFont="1" applyBorder="1"/>
    <xf numFmtId="0" fontId="4" fillId="0" borderId="29" xfId="0" applyFont="1" applyBorder="1"/>
    <xf numFmtId="0" fontId="4" fillId="0" borderId="30" xfId="0" applyFont="1" applyBorder="1" applyAlignment="1">
      <alignment horizontal="center"/>
    </xf>
    <xf numFmtId="0" fontId="4" fillId="0" borderId="31" xfId="0" applyFont="1" applyBorder="1"/>
    <xf numFmtId="164" fontId="4" fillId="3" borderId="32" xfId="0" applyNumberFormat="1" applyFont="1" applyFill="1" applyBorder="1" applyAlignment="1">
      <alignment horizontal="right" vertical="center" indent="1"/>
    </xf>
    <xf numFmtId="0" fontId="10" fillId="3" borderId="32" xfId="0" applyFont="1" applyFill="1" applyBorder="1" applyAlignment="1">
      <alignment horizontal="center" vertical="center"/>
    </xf>
    <xf numFmtId="3" fontId="4" fillId="3" borderId="32" xfId="0" applyNumberFormat="1" applyFont="1" applyFill="1" applyBorder="1" applyAlignment="1">
      <alignment horizontal="right" vertical="center" indent="1"/>
    </xf>
    <xf numFmtId="0" fontId="4" fillId="3" borderId="33" xfId="0" applyFont="1" applyFill="1" applyBorder="1" applyAlignment="1">
      <alignment horizontal="left" vertical="center" indent="1"/>
    </xf>
    <xf numFmtId="0" fontId="4" fillId="3" borderId="34" xfId="0" applyFont="1" applyFill="1" applyBorder="1" applyAlignment="1">
      <alignment horizontal="left" vertical="center" indent="1"/>
    </xf>
    <xf numFmtId="0" fontId="4" fillId="6" borderId="30" xfId="0" applyFont="1" applyFill="1" applyBorder="1" applyAlignment="1">
      <alignment horizontal="center"/>
    </xf>
    <xf numFmtId="0" fontId="11" fillId="3" borderId="0" xfId="0" applyFont="1" applyFill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9" fontId="11" fillId="7" borderId="35" xfId="0" applyNumberFormat="1" applyFont="1" applyFill="1" applyBorder="1" applyAlignment="1">
      <alignment horizontal="left" vertical="center"/>
    </xf>
    <xf numFmtId="49" fontId="11" fillId="7" borderId="36" xfId="0" applyNumberFormat="1" applyFont="1" applyFill="1" applyBorder="1" applyAlignment="1">
      <alignment horizontal="left" vertical="center"/>
    </xf>
    <xf numFmtId="49" fontId="4" fillId="7" borderId="32" xfId="0" applyNumberFormat="1" applyFont="1" applyFill="1" applyBorder="1" applyAlignment="1">
      <alignment horizontal="left" vertical="center" indent="1"/>
    </xf>
    <xf numFmtId="0" fontId="4" fillId="3" borderId="34" xfId="0" applyFont="1" applyFill="1" applyBorder="1" applyAlignment="1">
      <alignment horizontal="left" vertical="center" indent="2"/>
    </xf>
    <xf numFmtId="0" fontId="4" fillId="3" borderId="32" xfId="0" applyFont="1" applyFill="1" applyBorder="1" applyAlignment="1">
      <alignment horizontal="center" vertical="center"/>
    </xf>
    <xf numFmtId="0" fontId="4" fillId="0" borderId="37" xfId="0" applyFont="1" applyBorder="1"/>
    <xf numFmtId="0" fontId="4" fillId="0" borderId="37" xfId="0" applyFont="1" applyBorder="1" applyAlignment="1">
      <alignment horizontal="center"/>
    </xf>
    <xf numFmtId="0" fontId="12" fillId="8" borderId="37" xfId="3" applyFont="1" applyFill="1" applyBorder="1" applyAlignment="1" applyProtection="1"/>
    <xf numFmtId="0" fontId="4" fillId="0" borderId="36" xfId="0" applyFont="1" applyBorder="1"/>
    <xf numFmtId="0" fontId="13" fillId="9" borderId="38" xfId="0" applyFont="1" applyFill="1" applyBorder="1" applyAlignment="1">
      <alignment horizontal="left" vertical="center"/>
    </xf>
    <xf numFmtId="0" fontId="13" fillId="9" borderId="34" xfId="5" applyFont="1" applyBorder="1">
      <alignment horizontal="left" vertical="center" indent="1"/>
    </xf>
    <xf numFmtId="0" fontId="10" fillId="0" borderId="28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0" fontId="10" fillId="8" borderId="29" xfId="0" applyFont="1" applyFill="1" applyBorder="1" applyAlignment="1">
      <alignment vertical="center"/>
    </xf>
    <xf numFmtId="3" fontId="10" fillId="11" borderId="32" xfId="6" applyFont="1" applyFill="1" applyBorder="1">
      <alignment horizontal="right" vertical="center"/>
      <protection locked="0"/>
    </xf>
    <xf numFmtId="0" fontId="16" fillId="3" borderId="33" xfId="0" applyFont="1" applyFill="1" applyBorder="1" applyAlignment="1">
      <alignment vertical="center"/>
    </xf>
    <xf numFmtId="0" fontId="16" fillId="3" borderId="38" xfId="0" applyFont="1" applyFill="1" applyBorder="1" applyAlignment="1">
      <alignment horizontal="left" vertical="center" indent="1"/>
    </xf>
    <xf numFmtId="0" fontId="10" fillId="8" borderId="31" xfId="0" applyFont="1" applyFill="1" applyBorder="1" applyAlignment="1">
      <alignment vertical="center"/>
    </xf>
    <xf numFmtId="0" fontId="4" fillId="0" borderId="39" xfId="0" applyFont="1" applyBorder="1" applyAlignment="1">
      <alignment horizontal="center" vertical="center"/>
    </xf>
    <xf numFmtId="0" fontId="10" fillId="7" borderId="33" xfId="0" applyFont="1" applyFill="1" applyBorder="1" applyAlignment="1">
      <alignment vertical="center"/>
    </xf>
    <xf numFmtId="49" fontId="11" fillId="7" borderId="38" xfId="0" applyNumberFormat="1" applyFont="1" applyFill="1" applyBorder="1" applyAlignment="1">
      <alignment horizontal="left" vertical="center"/>
    </xf>
    <xf numFmtId="49" fontId="11" fillId="7" borderId="34" xfId="0" applyNumberFormat="1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10" fillId="8" borderId="0" xfId="0" applyFont="1" applyFill="1" applyAlignment="1">
      <alignment vertical="center"/>
    </xf>
    <xf numFmtId="3" fontId="4" fillId="11" borderId="32" xfId="6" applyFont="1" applyFill="1" applyBorder="1">
      <alignment horizontal="right" vertical="center"/>
      <protection locked="0"/>
    </xf>
    <xf numFmtId="0" fontId="11" fillId="3" borderId="33" xfId="0" applyFont="1" applyFill="1" applyBorder="1" applyAlignment="1">
      <alignment vertical="center"/>
    </xf>
    <xf numFmtId="0" fontId="11" fillId="3" borderId="38" xfId="0" applyFont="1" applyFill="1" applyBorder="1" applyAlignment="1">
      <alignment horizontal="left" vertical="center" indent="1"/>
    </xf>
    <xf numFmtId="0" fontId="4" fillId="0" borderId="34" xfId="0" applyFont="1" applyBorder="1" applyAlignment="1">
      <alignment horizontal="left" vertical="center" indent="1"/>
    </xf>
    <xf numFmtId="0" fontId="4" fillId="3" borderId="33" xfId="0" applyFont="1" applyFill="1" applyBorder="1" applyAlignment="1">
      <alignment vertical="center"/>
    </xf>
    <xf numFmtId="0" fontId="4" fillId="3" borderId="38" xfId="0" applyFont="1" applyFill="1" applyBorder="1" applyAlignment="1">
      <alignment horizontal="left" vertical="center" indent="1"/>
    </xf>
    <xf numFmtId="0" fontId="17" fillId="3" borderId="33" xfId="0" applyFont="1" applyFill="1" applyBorder="1" applyAlignment="1">
      <alignment vertical="center"/>
    </xf>
    <xf numFmtId="0" fontId="17" fillId="3" borderId="38" xfId="0" applyFont="1" applyFill="1" applyBorder="1" applyAlignment="1">
      <alignment horizontal="left" vertical="center" indent="1"/>
    </xf>
    <xf numFmtId="0" fontId="17" fillId="3" borderId="38" xfId="0" applyFont="1" applyFill="1" applyBorder="1" applyAlignment="1">
      <alignment horizontal="left" vertical="center" indent="2"/>
    </xf>
    <xf numFmtId="3" fontId="10" fillId="3" borderId="32" xfId="7" applyFont="1" applyBorder="1">
      <alignment horizontal="right" vertical="center"/>
    </xf>
    <xf numFmtId="0" fontId="4" fillId="0" borderId="38" xfId="0" applyFont="1" applyBorder="1" applyAlignment="1">
      <alignment horizontal="left" vertical="center" indent="1"/>
    </xf>
    <xf numFmtId="0" fontId="4" fillId="6" borderId="30" xfId="0" applyFont="1" applyFill="1" applyBorder="1" applyAlignment="1">
      <alignment horizontal="center" vertical="center"/>
    </xf>
    <xf numFmtId="3" fontId="18" fillId="11" borderId="32" xfId="6" applyFont="1" applyFill="1" applyBorder="1">
      <alignment horizontal="right" vertical="center"/>
      <protection locked="0"/>
    </xf>
    <xf numFmtId="0" fontId="10" fillId="7" borderId="32" xfId="0" applyFont="1" applyFill="1" applyBorder="1" applyAlignment="1">
      <alignment horizontal="center" vertical="center"/>
    </xf>
    <xf numFmtId="0" fontId="10" fillId="8" borderId="31" xfId="0" applyFont="1" applyFill="1" applyBorder="1" applyAlignment="1">
      <alignment horizontal="left" vertical="center" indent="1"/>
    </xf>
    <xf numFmtId="0" fontId="4" fillId="8" borderId="30" xfId="0" applyFont="1" applyFill="1" applyBorder="1" applyAlignment="1">
      <alignment horizontal="center" vertical="center"/>
    </xf>
    <xf numFmtId="0" fontId="13" fillId="3" borderId="31" xfId="4" applyFont="1" applyFill="1" applyBorder="1" applyAlignment="1" applyProtection="1">
      <alignment horizontal="left" vertical="center" indent="1"/>
    </xf>
    <xf numFmtId="0" fontId="19" fillId="3" borderId="33" xfId="0" applyFont="1" applyFill="1" applyBorder="1" applyAlignment="1">
      <alignment vertical="center"/>
    </xf>
    <xf numFmtId="0" fontId="19" fillId="3" borderId="38" xfId="0" applyFont="1" applyFill="1" applyBorder="1" applyAlignment="1">
      <alignment horizontal="left" vertical="center" indent="1"/>
    </xf>
    <xf numFmtId="0" fontId="13" fillId="8" borderId="31" xfId="4" applyFont="1" applyFill="1" applyBorder="1" applyAlignment="1" applyProtection="1">
      <alignment horizontal="left" vertical="center"/>
    </xf>
    <xf numFmtId="0" fontId="10" fillId="8" borderId="31" xfId="4" applyFont="1" applyFill="1" applyBorder="1" applyAlignment="1" applyProtection="1">
      <alignment horizontal="left" vertical="center"/>
    </xf>
    <xf numFmtId="0" fontId="10" fillId="8" borderId="31" xfId="0" applyFont="1" applyFill="1" applyBorder="1" applyAlignment="1">
      <alignment horizontal="left" vertical="center"/>
    </xf>
    <xf numFmtId="0" fontId="20" fillId="8" borderId="37" xfId="4" applyFont="1" applyFill="1" applyBorder="1" applyAlignment="1" applyProtection="1">
      <alignment vertical="center"/>
    </xf>
    <xf numFmtId="0" fontId="20" fillId="8" borderId="37" xfId="4" applyFont="1" applyFill="1" applyBorder="1" applyAlignment="1" applyProtection="1">
      <alignment horizontal="center" vertical="center"/>
    </xf>
    <xf numFmtId="0" fontId="20" fillId="8" borderId="37" xfId="4" applyFont="1" applyFill="1" applyBorder="1" applyAlignment="1" applyProtection="1">
      <alignment horizontal="left" vertical="center"/>
    </xf>
    <xf numFmtId="0" fontId="20" fillId="3" borderId="37" xfId="4" applyFont="1" applyFill="1" applyBorder="1" applyAlignment="1" applyProtection="1">
      <alignment horizontal="left" vertical="center" indent="1"/>
    </xf>
    <xf numFmtId="0" fontId="13" fillId="3" borderId="36" xfId="4" applyFont="1" applyFill="1" applyBorder="1" applyAlignment="1" applyProtection="1">
      <alignment horizontal="left" vertical="center" indent="1"/>
    </xf>
    <xf numFmtId="0" fontId="17" fillId="8" borderId="31" xfId="0" applyFont="1" applyFill="1" applyBorder="1" applyAlignment="1">
      <alignment horizontal="left" vertical="center"/>
    </xf>
    <xf numFmtId="0" fontId="17" fillId="0" borderId="30" xfId="0" applyFont="1" applyBorder="1" applyAlignment="1">
      <alignment horizontal="center"/>
    </xf>
    <xf numFmtId="0" fontId="4" fillId="7" borderId="32" xfId="0" applyFont="1" applyFill="1" applyBorder="1" applyAlignment="1">
      <alignment horizontal="center" vertical="center"/>
    </xf>
    <xf numFmtId="0" fontId="10" fillId="7" borderId="38" xfId="0" applyFont="1" applyFill="1" applyBorder="1" applyAlignment="1">
      <alignment vertical="center"/>
    </xf>
    <xf numFmtId="0" fontId="20" fillId="8" borderId="0" xfId="4" applyFont="1" applyFill="1" applyBorder="1" applyAlignment="1" applyProtection="1">
      <alignment vertical="center"/>
    </xf>
    <xf numFmtId="0" fontId="20" fillId="8" borderId="0" xfId="4" applyFont="1" applyFill="1" applyBorder="1" applyAlignment="1" applyProtection="1">
      <alignment horizontal="center" vertical="center"/>
    </xf>
    <xf numFmtId="0" fontId="20" fillId="8" borderId="0" xfId="4" applyFont="1" applyFill="1" applyBorder="1" applyAlignment="1" applyProtection="1">
      <alignment horizontal="left" vertical="center"/>
    </xf>
    <xf numFmtId="0" fontId="20" fillId="3" borderId="0" xfId="4" applyFont="1" applyFill="1" applyBorder="1" applyAlignment="1" applyProtection="1">
      <alignment horizontal="left" vertical="center" indent="1"/>
    </xf>
    <xf numFmtId="3" fontId="10" fillId="11" borderId="33" xfId="6" applyFont="1" applyFill="1" applyBorder="1">
      <alignment horizontal="right" vertical="center"/>
      <protection locked="0"/>
    </xf>
    <xf numFmtId="0" fontId="4" fillId="3" borderId="38" xfId="0" applyFont="1" applyFill="1" applyBorder="1" applyAlignment="1">
      <alignment vertical="center"/>
    </xf>
    <xf numFmtId="9" fontId="10" fillId="0" borderId="32" xfId="2" applyFont="1" applyFill="1" applyBorder="1" applyAlignment="1" applyProtection="1">
      <alignment horizontal="right" vertical="center"/>
    </xf>
    <xf numFmtId="0" fontId="4" fillId="0" borderId="28" xfId="0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left" vertical="center" indent="1"/>
    </xf>
    <xf numFmtId="0" fontId="10" fillId="8" borderId="29" xfId="0" applyFont="1" applyFill="1" applyBorder="1" applyAlignment="1">
      <alignment horizontal="left" vertical="center"/>
    </xf>
    <xf numFmtId="0" fontId="4" fillId="0" borderId="35" xfId="0" applyFont="1" applyBorder="1" applyAlignment="1">
      <alignment horizontal="center" vertical="center"/>
    </xf>
    <xf numFmtId="0" fontId="4" fillId="7" borderId="33" xfId="0" applyFont="1" applyFill="1" applyBorder="1" applyAlignment="1">
      <alignment vertical="center"/>
    </xf>
    <xf numFmtId="0" fontId="10" fillId="13" borderId="40" xfId="0" applyFont="1" applyFill="1" applyBorder="1" applyAlignment="1">
      <alignment vertical="center"/>
    </xf>
    <xf numFmtId="0" fontId="4" fillId="13" borderId="38" xfId="0" applyFont="1" applyFill="1" applyBorder="1" applyAlignment="1">
      <alignment vertical="center"/>
    </xf>
    <xf numFmtId="0" fontId="4" fillId="13" borderId="34" xfId="0" applyFont="1" applyFill="1" applyBorder="1" applyAlignment="1">
      <alignment horizontal="left" vertical="center" indent="1"/>
    </xf>
    <xf numFmtId="0" fontId="10" fillId="13" borderId="33" xfId="0" applyFont="1" applyFill="1" applyBorder="1" applyAlignment="1">
      <alignment horizontal="left" vertical="center" indent="1"/>
    </xf>
    <xf numFmtId="0" fontId="4" fillId="13" borderId="38" xfId="0" applyFont="1" applyFill="1" applyBorder="1" applyAlignment="1">
      <alignment horizontal="left" vertical="center" indent="1"/>
    </xf>
    <xf numFmtId="0" fontId="10" fillId="13" borderId="38" xfId="0" applyFont="1" applyFill="1" applyBorder="1" applyAlignment="1">
      <alignment horizontal="left" vertical="center" indent="1"/>
    </xf>
    <xf numFmtId="0" fontId="10" fillId="3" borderId="31" xfId="0" applyFont="1" applyFill="1" applyBorder="1" applyAlignment="1">
      <alignment horizontal="left" vertical="center" indent="1"/>
    </xf>
    <xf numFmtId="0" fontId="10" fillId="7" borderId="35" xfId="0" applyFont="1" applyFill="1" applyBorder="1" applyAlignment="1">
      <alignment vertical="center"/>
    </xf>
    <xf numFmtId="49" fontId="11" fillId="7" borderId="37" xfId="0" applyNumberFormat="1" applyFont="1" applyFill="1" applyBorder="1" applyAlignment="1">
      <alignment horizontal="left" vertical="center"/>
    </xf>
    <xf numFmtId="0" fontId="10" fillId="8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left" vertical="center" indent="1"/>
    </xf>
    <xf numFmtId="0" fontId="21" fillId="7" borderId="32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left" vertical="center" indent="2"/>
    </xf>
    <xf numFmtId="0" fontId="4" fillId="0" borderId="38" xfId="0" applyFont="1" applyBorder="1" applyAlignment="1">
      <alignment horizontal="left" vertical="center" indent="2"/>
    </xf>
    <xf numFmtId="0" fontId="4" fillId="0" borderId="34" xfId="0" applyFont="1" applyBorder="1" applyAlignment="1">
      <alignment horizontal="left" vertical="center" indent="2"/>
    </xf>
    <xf numFmtId="3" fontId="10" fillId="0" borderId="28" xfId="0" applyNumberFormat="1" applyFont="1" applyBorder="1" applyAlignment="1">
      <alignment horizontal="right" vertical="center"/>
    </xf>
    <xf numFmtId="0" fontId="10" fillId="0" borderId="28" xfId="0" applyFont="1" applyBorder="1" applyAlignment="1">
      <alignment horizontal="left" vertical="center" indent="1"/>
    </xf>
    <xf numFmtId="0" fontId="13" fillId="3" borderId="31" xfId="4" applyFont="1" applyFill="1" applyBorder="1" applyAlignment="1" applyProtection="1">
      <alignment horizontal="left" vertical="center"/>
    </xf>
    <xf numFmtId="0" fontId="10" fillId="3" borderId="41" xfId="0" applyFont="1" applyFill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3" fontId="10" fillId="11" borderId="32" xfId="1" applyNumberFormat="1" applyFont="1" applyFill="1" applyBorder="1" applyAlignment="1" applyProtection="1">
      <alignment horizontal="right" vertical="center"/>
      <protection locked="0"/>
    </xf>
    <xf numFmtId="0" fontId="4" fillId="0" borderId="30" xfId="0" applyFont="1" applyBorder="1" applyAlignment="1">
      <alignment horizontal="center" vertical="center"/>
    </xf>
    <xf numFmtId="0" fontId="4" fillId="0" borderId="37" xfId="0" applyFont="1" applyBorder="1" applyAlignment="1">
      <alignment vertical="center"/>
    </xf>
    <xf numFmtId="0" fontId="4" fillId="0" borderId="37" xfId="0" applyFont="1" applyBorder="1" applyAlignment="1">
      <alignment horizontal="center" vertical="center"/>
    </xf>
    <xf numFmtId="0" fontId="4" fillId="0" borderId="37" xfId="0" applyFont="1" applyBorder="1" applyAlignment="1">
      <alignment horizontal="left" vertical="center" indent="1"/>
    </xf>
    <xf numFmtId="0" fontId="10" fillId="8" borderId="36" xfId="0" applyFont="1" applyFill="1" applyBorder="1" applyAlignment="1">
      <alignment horizontal="left" vertical="center"/>
    </xf>
    <xf numFmtId="0" fontId="4" fillId="14" borderId="42" xfId="0" applyFont="1" applyFill="1" applyBorder="1" applyAlignment="1" applyProtection="1">
      <alignment horizontal="left" vertical="top" wrapText="1" indent="1"/>
      <protection locked="0"/>
    </xf>
    <xf numFmtId="0" fontId="10" fillId="0" borderId="33" xfId="0" applyFont="1" applyBorder="1" applyAlignment="1">
      <alignment vertical="center"/>
    </xf>
    <xf numFmtId="49" fontId="4" fillId="0" borderId="38" xfId="0" applyNumberFormat="1" applyFont="1" applyBorder="1" applyAlignment="1">
      <alignment horizontal="left" vertical="center" indent="2"/>
    </xf>
    <xf numFmtId="49" fontId="4" fillId="0" borderId="34" xfId="0" applyNumberFormat="1" applyFont="1" applyBorder="1" applyAlignment="1">
      <alignment horizontal="left" vertical="center" indent="2"/>
    </xf>
    <xf numFmtId="0" fontId="23" fillId="11" borderId="32" xfId="8" applyFont="1" applyFill="1" applyBorder="1" applyAlignment="1" applyProtection="1">
      <alignment horizontal="left" vertical="center" indent="1"/>
      <protection locked="0"/>
    </xf>
    <xf numFmtId="0" fontId="4" fillId="11" borderId="32" xfId="0" applyFont="1" applyFill="1" applyBorder="1" applyAlignment="1" applyProtection="1">
      <alignment horizontal="center" vertical="center" wrapText="1"/>
      <protection locked="0"/>
    </xf>
    <xf numFmtId="165" fontId="4" fillId="15" borderId="32" xfId="0" applyNumberFormat="1" applyFont="1" applyFill="1" applyBorder="1" applyAlignment="1" applyProtection="1">
      <alignment horizontal="center" vertical="center"/>
      <protection locked="0"/>
    </xf>
    <xf numFmtId="166" fontId="10" fillId="11" borderId="32" xfId="1" applyNumberFormat="1" applyFont="1" applyFill="1" applyBorder="1" applyAlignment="1" applyProtection="1">
      <alignment horizontal="center" vertical="center"/>
      <protection locked="0"/>
    </xf>
    <xf numFmtId="0" fontId="10" fillId="3" borderId="33" xfId="0" applyFont="1" applyFill="1" applyBorder="1" applyAlignment="1">
      <alignment vertical="center"/>
    </xf>
    <xf numFmtId="49" fontId="4" fillId="8" borderId="38" xfId="0" applyNumberFormat="1" applyFont="1" applyFill="1" applyBorder="1" applyAlignment="1">
      <alignment horizontal="left" vertical="center" indent="2"/>
    </xf>
    <xf numFmtId="49" fontId="4" fillId="8" borderId="34" xfId="0" applyNumberFormat="1" applyFont="1" applyFill="1" applyBorder="1" applyAlignment="1">
      <alignment horizontal="left" vertical="center" indent="2"/>
    </xf>
    <xf numFmtId="49" fontId="4" fillId="8" borderId="38" xfId="0" applyNumberFormat="1" applyFont="1" applyFill="1" applyBorder="1" applyAlignment="1">
      <alignment horizontal="left" vertical="center" indent="1"/>
    </xf>
    <xf numFmtId="49" fontId="4" fillId="8" borderId="34" xfId="0" applyNumberFormat="1" applyFont="1" applyFill="1" applyBorder="1" applyAlignment="1">
      <alignment horizontal="left" vertical="center" indent="1"/>
    </xf>
    <xf numFmtId="165" fontId="4" fillId="16" borderId="32" xfId="0" applyNumberFormat="1" applyFont="1" applyFill="1" applyBorder="1" applyAlignment="1" applyProtection="1">
      <alignment horizontal="center" vertical="center"/>
      <protection locked="0"/>
    </xf>
    <xf numFmtId="0" fontId="4" fillId="17" borderId="32" xfId="0" applyFont="1" applyFill="1" applyBorder="1" applyAlignment="1">
      <alignment vertical="center"/>
    </xf>
    <xf numFmtId="0" fontId="4" fillId="3" borderId="33" xfId="0" applyFont="1" applyFill="1" applyBorder="1" applyAlignment="1">
      <alignment horizontal="center" vertical="center"/>
    </xf>
    <xf numFmtId="0" fontId="4" fillId="18" borderId="32" xfId="0" applyFont="1" applyFill="1" applyBorder="1" applyAlignment="1" applyProtection="1">
      <alignment horizontal="center" vertical="center"/>
      <protection locked="0"/>
    </xf>
    <xf numFmtId="165" fontId="4" fillId="18" borderId="32" xfId="0" applyNumberFormat="1" applyFont="1" applyFill="1" applyBorder="1" applyAlignment="1" applyProtection="1">
      <alignment horizontal="center" vertical="center"/>
      <protection locked="0"/>
    </xf>
    <xf numFmtId="0" fontId="4" fillId="16" borderId="32" xfId="0" applyFont="1" applyFill="1" applyBorder="1" applyAlignment="1" applyProtection="1">
      <alignment horizontal="center" vertical="center" wrapText="1"/>
      <protection locked="0"/>
    </xf>
    <xf numFmtId="0" fontId="4" fillId="16" borderId="32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1"/>
    </xf>
    <xf numFmtId="0" fontId="13" fillId="9" borderId="28" xfId="0" applyFont="1" applyFill="1" applyBorder="1" applyAlignment="1">
      <alignment horizontal="left" vertical="center"/>
    </xf>
    <xf numFmtId="0" fontId="11" fillId="8" borderId="30" xfId="0" applyFont="1" applyFill="1" applyBorder="1" applyAlignment="1">
      <alignment horizontal="center" vertical="center"/>
    </xf>
    <xf numFmtId="0" fontId="5" fillId="8" borderId="0" xfId="3" applyFont="1" applyFill="1" applyBorder="1" applyAlignment="1" applyProtection="1">
      <alignment horizontal="center" vertical="center"/>
    </xf>
    <xf numFmtId="3" fontId="8" fillId="5" borderId="16" xfId="0" applyNumberFormat="1" applyFont="1" applyFill="1" applyBorder="1" applyAlignment="1">
      <alignment horizontal="center" vertical="center" wrapText="1"/>
    </xf>
    <xf numFmtId="3" fontId="8" fillId="5" borderId="17" xfId="0" applyNumberFormat="1" applyFont="1" applyFill="1" applyBorder="1" applyAlignment="1">
      <alignment horizontal="center" vertical="center" wrapText="1"/>
    </xf>
    <xf numFmtId="3" fontId="8" fillId="5" borderId="20" xfId="0" applyNumberFormat="1" applyFont="1" applyFill="1" applyBorder="1" applyAlignment="1">
      <alignment horizontal="center" vertical="center" wrapText="1"/>
    </xf>
    <xf numFmtId="0" fontId="4" fillId="0" borderId="49" xfId="0" applyFont="1" applyBorder="1"/>
    <xf numFmtId="0" fontId="4" fillId="0" borderId="50" xfId="0" applyFont="1" applyBorder="1"/>
    <xf numFmtId="0" fontId="9" fillId="4" borderId="51" xfId="0" applyFont="1" applyFill="1" applyBorder="1"/>
    <xf numFmtId="0" fontId="4" fillId="0" borderId="52" xfId="0" applyFont="1" applyBorder="1"/>
    <xf numFmtId="0" fontId="25" fillId="21" borderId="55" xfId="10" applyFont="1" applyFill="1" applyBorder="1" applyAlignment="1" applyProtection="1">
      <alignment horizontal="left" vertical="top"/>
      <protection locked="0"/>
    </xf>
    <xf numFmtId="0" fontId="26" fillId="21" borderId="55" xfId="10" applyFont="1" applyFill="1" applyBorder="1" applyAlignment="1" applyProtection="1">
      <alignment horizontal="left" vertical="top"/>
      <protection locked="0"/>
    </xf>
    <xf numFmtId="0" fontId="27" fillId="0" borderId="0" xfId="10" applyFont="1"/>
    <xf numFmtId="0" fontId="29" fillId="23" borderId="58" xfId="10" applyFont="1" applyFill="1" applyBorder="1" applyAlignment="1">
      <alignment horizontal="center" vertical="top" wrapText="1"/>
    </xf>
    <xf numFmtId="167" fontId="29" fillId="21" borderId="58" xfId="10" applyNumberFormat="1" applyFont="1" applyFill="1" applyBorder="1" applyAlignment="1" applyProtection="1">
      <alignment horizontal="right" vertical="top"/>
      <protection locked="0"/>
    </xf>
    <xf numFmtId="168" fontId="29" fillId="21" borderId="58" xfId="10" applyNumberFormat="1" applyFont="1" applyFill="1" applyBorder="1" applyAlignment="1" applyProtection="1">
      <alignment horizontal="right" vertical="top"/>
      <protection locked="0"/>
    </xf>
    <xf numFmtId="0" fontId="25" fillId="21" borderId="55" xfId="0" applyFont="1" applyFill="1" applyBorder="1" applyAlignment="1" applyProtection="1">
      <alignment horizontal="left" vertical="top"/>
      <protection locked="0"/>
    </xf>
    <xf numFmtId="0" fontId="27" fillId="0" borderId="0" xfId="0" applyFont="1"/>
    <xf numFmtId="16" fontId="27" fillId="0" borderId="0" xfId="0" applyNumberFormat="1" applyFont="1"/>
    <xf numFmtId="0" fontId="28" fillId="22" borderId="56" xfId="0" applyFont="1" applyFill="1" applyBorder="1" applyAlignment="1">
      <alignment horizontal="center" vertical="top" wrapText="1"/>
    </xf>
    <xf numFmtId="0" fontId="29" fillId="23" borderId="58" xfId="0" applyFont="1" applyFill="1" applyBorder="1" applyAlignment="1">
      <alignment horizontal="center" vertical="top" wrapText="1"/>
    </xf>
    <xf numFmtId="0" fontId="29" fillId="25" borderId="58" xfId="0" applyFont="1" applyFill="1" applyBorder="1" applyAlignment="1">
      <alignment horizontal="center" vertical="center" wrapText="1"/>
    </xf>
    <xf numFmtId="167" fontId="29" fillId="26" borderId="58" xfId="0" applyNumberFormat="1" applyFont="1" applyFill="1" applyBorder="1" applyAlignment="1" applyProtection="1">
      <alignment horizontal="right" vertical="top"/>
      <protection locked="0"/>
    </xf>
    <xf numFmtId="167" fontId="27" fillId="0" borderId="0" xfId="0" applyNumberFormat="1" applyFont="1"/>
    <xf numFmtId="167" fontId="29" fillId="21" borderId="58" xfId="0" applyNumberFormat="1" applyFont="1" applyFill="1" applyBorder="1" applyAlignment="1" applyProtection="1">
      <alignment horizontal="right" vertical="top"/>
      <protection locked="0"/>
    </xf>
    <xf numFmtId="168" fontId="29" fillId="26" borderId="58" xfId="0" applyNumberFormat="1" applyFont="1" applyFill="1" applyBorder="1" applyAlignment="1" applyProtection="1">
      <alignment horizontal="right" vertical="top"/>
      <protection locked="0"/>
    </xf>
    <xf numFmtId="168" fontId="29" fillId="21" borderId="58" xfId="0" applyNumberFormat="1" applyFont="1" applyFill="1" applyBorder="1" applyAlignment="1" applyProtection="1">
      <alignment horizontal="right" vertical="top"/>
      <protection locked="0"/>
    </xf>
    <xf numFmtId="169" fontId="27" fillId="0" borderId="0" xfId="0" applyNumberFormat="1" applyFont="1"/>
    <xf numFmtId="4" fontId="4" fillId="0" borderId="0" xfId="0" applyNumberFormat="1" applyFont="1"/>
    <xf numFmtId="170" fontId="29" fillId="26" borderId="58" xfId="0" applyNumberFormat="1" applyFont="1" applyFill="1" applyBorder="1" applyAlignment="1" applyProtection="1">
      <alignment horizontal="right" vertical="top"/>
      <protection locked="0"/>
    </xf>
    <xf numFmtId="170" fontId="29" fillId="21" borderId="58" xfId="0" applyNumberFormat="1" applyFont="1" applyFill="1" applyBorder="1" applyAlignment="1" applyProtection="1">
      <alignment horizontal="right" vertical="top"/>
      <protection locked="0"/>
    </xf>
    <xf numFmtId="0" fontId="28" fillId="22" borderId="56" xfId="10" applyFont="1" applyFill="1" applyBorder="1" applyAlignment="1">
      <alignment horizontal="center" vertical="top" wrapText="1"/>
    </xf>
    <xf numFmtId="0" fontId="28" fillId="22" borderId="60" xfId="10" applyFont="1" applyFill="1" applyBorder="1" applyAlignment="1">
      <alignment horizontal="left" vertical="top" wrapText="1"/>
    </xf>
    <xf numFmtId="0" fontId="28" fillId="22" borderId="59" xfId="10" applyFont="1" applyFill="1" applyBorder="1" applyAlignment="1">
      <alignment horizontal="left" vertical="top" wrapText="1"/>
    </xf>
    <xf numFmtId="167" fontId="29" fillId="26" borderId="58" xfId="10" applyNumberFormat="1" applyFont="1" applyFill="1" applyBorder="1" applyAlignment="1" applyProtection="1">
      <alignment horizontal="right" vertical="top"/>
      <protection locked="0"/>
    </xf>
    <xf numFmtId="168" fontId="29" fillId="26" borderId="58" xfId="10" applyNumberFormat="1" applyFont="1" applyFill="1" applyBorder="1" applyAlignment="1" applyProtection="1">
      <alignment horizontal="right" vertical="top"/>
      <protection locked="0"/>
    </xf>
    <xf numFmtId="171" fontId="0" fillId="0" borderId="0" xfId="1" applyNumberFormat="1" applyFont="1"/>
    <xf numFmtId="0" fontId="4" fillId="0" borderId="0" xfId="0" applyFont="1" applyAlignment="1">
      <alignment vertical="top" wrapText="1"/>
    </xf>
    <xf numFmtId="38" fontId="4" fillId="0" borderId="0" xfId="0" applyNumberFormat="1" applyFont="1" applyAlignment="1">
      <alignment vertical="top" wrapText="1"/>
    </xf>
    <xf numFmtId="38" fontId="4" fillId="0" borderId="0" xfId="0" applyNumberFormat="1" applyFont="1"/>
    <xf numFmtId="0" fontId="4" fillId="27" borderId="0" xfId="0" applyFont="1" applyFill="1"/>
    <xf numFmtId="38" fontId="4" fillId="27" borderId="0" xfId="0" applyNumberFormat="1" applyFont="1" applyFill="1"/>
    <xf numFmtId="0" fontId="4" fillId="28" borderId="61" xfId="0" applyFont="1" applyFill="1" applyBorder="1"/>
    <xf numFmtId="38" fontId="4" fillId="0" borderId="61" xfId="0" applyNumberFormat="1" applyFont="1" applyBorder="1"/>
    <xf numFmtId="0" fontId="4" fillId="27" borderId="0" xfId="0" applyFont="1" applyFill="1" applyAlignment="1">
      <alignment vertical="top" wrapText="1"/>
    </xf>
    <xf numFmtId="38" fontId="4" fillId="29" borderId="0" xfId="0" applyNumberFormat="1" applyFont="1" applyFill="1" applyAlignment="1">
      <alignment vertical="top" wrapText="1"/>
    </xf>
    <xf numFmtId="38" fontId="4" fillId="29" borderId="0" xfId="0" applyNumberFormat="1" applyFont="1" applyFill="1"/>
    <xf numFmtId="38" fontId="4" fillId="29" borderId="61" xfId="0" applyNumberFormat="1" applyFont="1" applyFill="1" applyBorder="1"/>
    <xf numFmtId="3" fontId="10" fillId="12" borderId="32" xfId="6" applyFont="1" applyFill="1" applyBorder="1">
      <alignment horizontal="right" vertical="center"/>
      <protection locked="0"/>
    </xf>
    <xf numFmtId="0" fontId="33" fillId="21" borderId="55" xfId="10" applyFont="1" applyFill="1" applyBorder="1" applyAlignment="1" applyProtection="1">
      <alignment horizontal="left" vertical="top"/>
      <protection locked="0"/>
    </xf>
    <xf numFmtId="0" fontId="34" fillId="21" borderId="55" xfId="10" applyFont="1" applyFill="1" applyBorder="1" applyAlignment="1" applyProtection="1">
      <alignment horizontal="left" vertical="top"/>
      <protection locked="0"/>
    </xf>
    <xf numFmtId="0" fontId="35" fillId="0" borderId="0" xfId="10" applyFont="1"/>
    <xf numFmtId="0" fontId="36" fillId="22" borderId="56" xfId="10" applyFont="1" applyFill="1" applyBorder="1" applyAlignment="1">
      <alignment horizontal="center" vertical="top" wrapText="1"/>
    </xf>
    <xf numFmtId="0" fontId="36" fillId="22" borderId="57" xfId="10" applyFont="1" applyFill="1" applyBorder="1" applyAlignment="1">
      <alignment horizontal="left" vertical="top" wrapText="1"/>
    </xf>
    <xf numFmtId="0" fontId="37" fillId="23" borderId="58" xfId="10" applyFont="1" applyFill="1" applyBorder="1" applyAlignment="1">
      <alignment horizontal="center" vertical="top" wrapText="1"/>
    </xf>
    <xf numFmtId="0" fontId="36" fillId="22" borderId="59" xfId="10" applyFont="1" applyFill="1" applyBorder="1" applyAlignment="1" applyProtection="1">
      <alignment horizontal="left" vertical="top" wrapText="1"/>
      <protection locked="0"/>
    </xf>
    <xf numFmtId="167" fontId="37" fillId="21" borderId="58" xfId="10" applyNumberFormat="1" applyFont="1" applyFill="1" applyBorder="1" applyAlignment="1" applyProtection="1">
      <alignment horizontal="right" vertical="top"/>
      <protection locked="0"/>
    </xf>
    <xf numFmtId="168" fontId="37" fillId="21" borderId="58" xfId="10" applyNumberFormat="1" applyFont="1" applyFill="1" applyBorder="1" applyAlignment="1" applyProtection="1">
      <alignment horizontal="right" vertical="top"/>
      <protection locked="0"/>
    </xf>
    <xf numFmtId="167" fontId="37" fillId="24" borderId="58" xfId="10" applyNumberFormat="1" applyFont="1" applyFill="1" applyBorder="1" applyAlignment="1" applyProtection="1">
      <alignment horizontal="right" vertical="top"/>
      <protection locked="0"/>
    </xf>
    <xf numFmtId="38" fontId="35" fillId="0" borderId="0" xfId="10" applyNumberFormat="1" applyFont="1"/>
    <xf numFmtId="38" fontId="4" fillId="29" borderId="23" xfId="0" applyNumberFormat="1" applyFont="1" applyFill="1" applyBorder="1"/>
    <xf numFmtId="38" fontId="4" fillId="29" borderId="62" xfId="0" applyNumberFormat="1" applyFont="1" applyFill="1" applyBorder="1"/>
    <xf numFmtId="38" fontId="4" fillId="29" borderId="24" xfId="0" applyNumberFormat="1" applyFont="1" applyFill="1" applyBorder="1"/>
    <xf numFmtId="172" fontId="38" fillId="29" borderId="0" xfId="2" applyNumberFormat="1" applyFont="1" applyFill="1"/>
    <xf numFmtId="0" fontId="4" fillId="29" borderId="0" xfId="0" applyFont="1" applyFill="1"/>
    <xf numFmtId="0" fontId="39" fillId="0" borderId="54" xfId="0" applyFont="1" applyBorder="1" applyAlignment="1">
      <alignment horizontal="centerContinuous"/>
    </xf>
    <xf numFmtId="0" fontId="4" fillId="0" borderId="54" xfId="0" applyFont="1" applyBorder="1" applyAlignment="1">
      <alignment horizontal="centerContinuous"/>
    </xf>
    <xf numFmtId="4" fontId="4" fillId="0" borderId="54" xfId="0" applyNumberFormat="1" applyFont="1" applyBorder="1" applyAlignment="1">
      <alignment horizontal="centerContinuous"/>
    </xf>
    <xf numFmtId="0" fontId="8" fillId="0" borderId="0" xfId="0" applyFont="1"/>
    <xf numFmtId="0" fontId="6" fillId="0" borderId="0" xfId="0" applyFont="1" applyAlignment="1">
      <alignment horizontal="centerContinuous"/>
    </xf>
    <xf numFmtId="4" fontId="6" fillId="0" borderId="0" xfId="9" applyNumberFormat="1" applyFont="1" applyFill="1" applyBorder="1" applyAlignment="1">
      <alignment horizontal="centerContinuous"/>
    </xf>
    <xf numFmtId="0" fontId="6" fillId="0" borderId="53" xfId="0" applyFont="1" applyBorder="1" applyAlignment="1">
      <alignment horizontal="center" wrapText="1"/>
    </xf>
    <xf numFmtId="0" fontId="6" fillId="0" borderId="53" xfId="0" applyFont="1" applyBorder="1" applyAlignment="1">
      <alignment horizontal="center"/>
    </xf>
    <xf numFmtId="4" fontId="6" fillId="0" borderId="53" xfId="9" applyNumberFormat="1" applyFont="1" applyFill="1" applyBorder="1" applyAlignment="1">
      <alignment horizontal="center" wrapText="1"/>
    </xf>
    <xf numFmtId="3" fontId="4" fillId="20" borderId="0" xfId="0" applyNumberFormat="1" applyFont="1" applyFill="1"/>
    <xf numFmtId="3" fontId="4" fillId="0" borderId="0" xfId="0" applyNumberFormat="1" applyFont="1"/>
    <xf numFmtId="0" fontId="4" fillId="0" borderId="0" xfId="0" quotePrefix="1" applyFont="1"/>
    <xf numFmtId="0" fontId="40" fillId="19" borderId="0" xfId="0" applyFont="1" applyFill="1"/>
    <xf numFmtId="3" fontId="40" fillId="19" borderId="0" xfId="0" applyNumberFormat="1" applyFont="1" applyFill="1"/>
    <xf numFmtId="0" fontId="9" fillId="0" borderId="3" xfId="0" applyFont="1" applyBorder="1" applyAlignment="1">
      <alignment wrapText="1"/>
    </xf>
    <xf numFmtId="0" fontId="9" fillId="0" borderId="63" xfId="0" applyFont="1" applyBorder="1" applyAlignment="1">
      <alignment wrapText="1"/>
    </xf>
    <xf numFmtId="38" fontId="9" fillId="0" borderId="63" xfId="0" applyNumberFormat="1" applyFont="1" applyBorder="1" applyAlignment="1">
      <alignment wrapText="1"/>
    </xf>
    <xf numFmtId="0" fontId="4" fillId="0" borderId="0" xfId="0" applyFont="1" applyAlignment="1">
      <alignment wrapText="1"/>
    </xf>
    <xf numFmtId="38" fontId="0" fillId="0" borderId="0" xfId="0" applyNumberFormat="1"/>
    <xf numFmtId="0" fontId="28" fillId="22" borderId="59" xfId="0" applyFont="1" applyFill="1" applyBorder="1" applyAlignment="1">
      <alignment horizontal="left" vertical="top" wrapText="1"/>
    </xf>
    <xf numFmtId="0" fontId="28" fillId="22" borderId="60" xfId="0" applyFont="1" applyFill="1" applyBorder="1" applyAlignment="1">
      <alignment horizontal="left" vertical="top" wrapText="1"/>
    </xf>
    <xf numFmtId="0" fontId="26" fillId="21" borderId="55" xfId="0" applyFont="1" applyFill="1" applyBorder="1" applyAlignment="1" applyProtection="1">
      <alignment horizontal="left" vertical="top"/>
      <protection locked="0"/>
    </xf>
    <xf numFmtId="0" fontId="38" fillId="29" borderId="0" xfId="0" applyFont="1" applyFill="1" applyAlignment="1">
      <alignment vertical="top" wrapText="1"/>
    </xf>
    <xf numFmtId="0" fontId="38" fillId="29" borderId="0" xfId="0" applyFont="1" applyFill="1"/>
    <xf numFmtId="16" fontId="4" fillId="0" borderId="0" xfId="0" applyNumberFormat="1" applyFont="1"/>
    <xf numFmtId="167" fontId="4" fillId="0" borderId="0" xfId="0" applyNumberFormat="1" applyFont="1"/>
    <xf numFmtId="0" fontId="43" fillId="0" borderId="0" xfId="12"/>
    <xf numFmtId="0" fontId="44" fillId="0" borderId="0" xfId="12" applyFont="1"/>
    <xf numFmtId="0" fontId="45" fillId="31" borderId="0" xfId="12" applyFont="1" applyFill="1" applyAlignment="1">
      <alignment horizontal="center" vertical="center"/>
    </xf>
    <xf numFmtId="0" fontId="43" fillId="18" borderId="32" xfId="12" applyFill="1" applyBorder="1" applyAlignment="1" applyProtection="1">
      <alignment horizontal="center" vertical="center"/>
      <protection locked="0"/>
    </xf>
    <xf numFmtId="0" fontId="43" fillId="17" borderId="32" xfId="12" applyFill="1" applyBorder="1" applyAlignment="1">
      <alignment vertical="center"/>
    </xf>
    <xf numFmtId="49" fontId="46" fillId="7" borderId="34" xfId="12" applyNumberFormat="1" applyFont="1" applyFill="1" applyBorder="1" applyAlignment="1">
      <alignment horizontal="left" vertical="center"/>
    </xf>
    <xf numFmtId="49" fontId="46" fillId="7" borderId="38" xfId="12" applyNumberFormat="1" applyFont="1" applyFill="1" applyBorder="1" applyAlignment="1">
      <alignment horizontal="left" vertical="center"/>
    </xf>
    <xf numFmtId="0" fontId="15" fillId="7" borderId="33" xfId="12" applyFont="1" applyFill="1" applyBorder="1" applyAlignment="1">
      <alignment vertical="center"/>
    </xf>
    <xf numFmtId="0" fontId="43" fillId="0" borderId="39" xfId="12" applyBorder="1" applyAlignment="1">
      <alignment horizontal="center" vertical="center"/>
    </xf>
    <xf numFmtId="0" fontId="46" fillId="0" borderId="0" xfId="12" applyFont="1" applyAlignment="1">
      <alignment horizontal="center" vertical="center" wrapText="1"/>
    </xf>
    <xf numFmtId="0" fontId="43" fillId="3" borderId="34" xfId="12" applyFill="1" applyBorder="1" applyAlignment="1">
      <alignment horizontal="left" vertical="center" indent="1"/>
    </xf>
    <xf numFmtId="0" fontId="43" fillId="3" borderId="38" xfId="12" applyFill="1" applyBorder="1" applyAlignment="1">
      <alignment horizontal="left" vertical="center" indent="1"/>
    </xf>
    <xf numFmtId="0" fontId="43" fillId="3" borderId="33" xfId="12" applyFill="1" applyBorder="1" applyAlignment="1">
      <alignment vertical="center"/>
    </xf>
    <xf numFmtId="0" fontId="43" fillId="3" borderId="32" xfId="12" applyFill="1" applyBorder="1" applyAlignment="1">
      <alignment horizontal="center" vertical="center"/>
    </xf>
    <xf numFmtId="3" fontId="15" fillId="11" borderId="32" xfId="6" applyFill="1" applyBorder="1">
      <alignment horizontal="right" vertical="center"/>
      <protection locked="0"/>
    </xf>
    <xf numFmtId="0" fontId="43" fillId="0" borderId="34" xfId="12" applyBorder="1" applyAlignment="1">
      <alignment horizontal="left" vertical="center" indent="1"/>
    </xf>
    <xf numFmtId="0" fontId="43" fillId="13" borderId="34" xfId="12" applyFill="1" applyBorder="1" applyAlignment="1">
      <alignment horizontal="left" vertical="center" indent="1"/>
    </xf>
    <xf numFmtId="0" fontId="43" fillId="13" borderId="38" xfId="12" applyFill="1" applyBorder="1" applyAlignment="1">
      <alignment vertical="center"/>
    </xf>
    <xf numFmtId="0" fontId="15" fillId="13" borderId="40" xfId="12" applyFont="1" applyFill="1" applyBorder="1" applyAlignment="1">
      <alignment vertical="center"/>
    </xf>
    <xf numFmtId="3" fontId="15" fillId="3" borderId="32" xfId="7" applyBorder="1">
      <alignment horizontal="right" vertical="center"/>
    </xf>
    <xf numFmtId="0" fontId="43" fillId="0" borderId="32" xfId="12" applyBorder="1" applyAlignment="1">
      <alignment horizontal="center" vertical="center"/>
    </xf>
    <xf numFmtId="0" fontId="15" fillId="3" borderId="32" xfId="12" applyFont="1" applyFill="1" applyBorder="1" applyAlignment="1">
      <alignment horizontal="center" vertical="center"/>
    </xf>
    <xf numFmtId="0" fontId="41" fillId="30" borderId="0" xfId="11" applyFont="1"/>
    <xf numFmtId="14" fontId="0" fillId="0" borderId="0" xfId="0" applyNumberFormat="1"/>
    <xf numFmtId="3" fontId="0" fillId="0" borderId="0" xfId="0" applyNumberFormat="1"/>
    <xf numFmtId="0" fontId="0" fillId="0" borderId="61" xfId="0" applyBorder="1"/>
    <xf numFmtId="0" fontId="47" fillId="3" borderId="0" xfId="13" applyFont="1" applyFill="1"/>
    <xf numFmtId="0" fontId="47" fillId="3" borderId="0" xfId="13" applyFont="1" applyFill="1" applyAlignment="1">
      <alignment horizontal="center"/>
    </xf>
    <xf numFmtId="0" fontId="47" fillId="3" borderId="0" xfId="13" applyFont="1" applyFill="1" applyAlignment="1">
      <alignment horizontal="center" wrapText="1"/>
    </xf>
    <xf numFmtId="0" fontId="48" fillId="3" borderId="0" xfId="13" applyFont="1" applyFill="1" applyAlignment="1">
      <alignment horizontal="center"/>
    </xf>
    <xf numFmtId="174" fontId="10" fillId="3" borderId="0" xfId="14" applyNumberFormat="1" applyFont="1" applyFill="1" applyAlignment="1">
      <alignment horizontal="center"/>
    </xf>
    <xf numFmtId="0" fontId="48" fillId="3" borderId="0" xfId="13" applyFont="1" applyFill="1"/>
    <xf numFmtId="0" fontId="47" fillId="3" borderId="0" xfId="13" applyFont="1" applyFill="1" applyAlignment="1">
      <alignment wrapText="1"/>
    </xf>
    <xf numFmtId="0" fontId="10" fillId="3" borderId="0" xfId="13" applyFont="1" applyFill="1"/>
    <xf numFmtId="0" fontId="10" fillId="3" borderId="0" xfId="13" applyFont="1" applyFill="1" applyAlignment="1">
      <alignment horizontal="center"/>
    </xf>
    <xf numFmtId="0" fontId="49" fillId="33" borderId="0" xfId="13" applyFont="1" applyFill="1" applyAlignment="1">
      <alignment horizontal="center" vertical="top" wrapText="1"/>
    </xf>
    <xf numFmtId="0" fontId="11" fillId="3" borderId="0" xfId="13" applyFont="1" applyFill="1" applyAlignment="1">
      <alignment vertical="top" wrapText="1"/>
    </xf>
    <xf numFmtId="0" fontId="11" fillId="12" borderId="0" xfId="13" applyFont="1" applyFill="1" applyAlignment="1">
      <alignment horizontal="center" vertical="top" wrapText="1"/>
    </xf>
    <xf numFmtId="0" fontId="48" fillId="3" borderId="0" xfId="13" applyFont="1" applyFill="1" applyAlignment="1">
      <alignment horizontal="left"/>
    </xf>
    <xf numFmtId="15" fontId="48" fillId="3" borderId="0" xfId="13" applyNumberFormat="1" applyFont="1" applyFill="1" applyAlignment="1">
      <alignment horizontal="center"/>
    </xf>
    <xf numFmtId="176" fontId="48" fillId="3" borderId="0" xfId="15" applyNumberFormat="1" applyFont="1" applyFill="1" applyAlignment="1">
      <alignment horizontal="center"/>
    </xf>
    <xf numFmtId="173" fontId="48" fillId="3" borderId="0" xfId="14" applyNumberFormat="1" applyFont="1" applyFill="1" applyAlignment="1">
      <alignment horizontal="center"/>
    </xf>
    <xf numFmtId="0" fontId="11" fillId="3" borderId="0" xfId="13" applyFont="1" applyFill="1" applyAlignment="1">
      <alignment wrapText="1"/>
    </xf>
    <xf numFmtId="177" fontId="48" fillId="3" borderId="0" xfId="13" applyNumberFormat="1" applyFont="1" applyFill="1"/>
    <xf numFmtId="3" fontId="48" fillId="3" borderId="0" xfId="13" applyNumberFormat="1" applyFont="1" applyFill="1" applyAlignment="1">
      <alignment horizontal="center"/>
    </xf>
    <xf numFmtId="9" fontId="48" fillId="3" borderId="0" xfId="13" applyNumberFormat="1" applyFont="1" applyFill="1" applyAlignment="1">
      <alignment horizontal="center"/>
    </xf>
    <xf numFmtId="166" fontId="48" fillId="12" borderId="0" xfId="15" applyNumberFormat="1" applyFont="1" applyFill="1" applyAlignment="1">
      <alignment horizontal="center"/>
    </xf>
    <xf numFmtId="177" fontId="48" fillId="3" borderId="0" xfId="13" applyNumberFormat="1" applyFont="1" applyFill="1" applyAlignment="1">
      <alignment horizontal="center"/>
    </xf>
    <xf numFmtId="0" fontId="48" fillId="34" borderId="61" xfId="13" applyFont="1" applyFill="1" applyBorder="1"/>
    <xf numFmtId="0" fontId="48" fillId="34" borderId="61" xfId="13" applyFont="1" applyFill="1" applyBorder="1" applyAlignment="1">
      <alignment horizontal="center"/>
    </xf>
    <xf numFmtId="166" fontId="48" fillId="34" borderId="61" xfId="13" applyNumberFormat="1" applyFont="1" applyFill="1" applyBorder="1" applyAlignment="1">
      <alignment horizontal="center"/>
    </xf>
    <xf numFmtId="176" fontId="48" fillId="34" borderId="61" xfId="15" applyNumberFormat="1" applyFont="1" applyFill="1" applyBorder="1" applyAlignment="1">
      <alignment horizontal="center"/>
    </xf>
    <xf numFmtId="172" fontId="48" fillId="3" borderId="0" xfId="14" applyNumberFormat="1" applyFont="1" applyFill="1" applyAlignment="1">
      <alignment horizontal="center"/>
    </xf>
    <xf numFmtId="178" fontId="10" fillId="3" borderId="0" xfId="14" applyNumberFormat="1" applyFont="1" applyFill="1"/>
    <xf numFmtId="179" fontId="48" fillId="3" borderId="0" xfId="13" applyNumberFormat="1" applyFont="1" applyFill="1" applyAlignment="1">
      <alignment horizontal="center"/>
    </xf>
    <xf numFmtId="3" fontId="15" fillId="0" borderId="0" xfId="13" applyNumberFormat="1"/>
    <xf numFmtId="9" fontId="48" fillId="34" borderId="61" xfId="13" applyNumberFormat="1" applyFont="1" applyFill="1" applyBorder="1" applyAlignment="1">
      <alignment horizontal="center"/>
    </xf>
    <xf numFmtId="176" fontId="48" fillId="3" borderId="61" xfId="15" applyNumberFormat="1" applyFont="1" applyFill="1" applyBorder="1" applyAlignment="1">
      <alignment horizontal="center"/>
    </xf>
    <xf numFmtId="0" fontId="50" fillId="3" borderId="0" xfId="13" applyFont="1" applyFill="1"/>
    <xf numFmtId="180" fontId="48" fillId="3" borderId="0" xfId="15" applyNumberFormat="1" applyFont="1" applyFill="1" applyAlignment="1">
      <alignment horizontal="center"/>
    </xf>
    <xf numFmtId="172" fontId="38" fillId="35" borderId="0" xfId="2" applyNumberFormat="1" applyFont="1" applyFill="1"/>
    <xf numFmtId="0" fontId="4" fillId="35" borderId="0" xfId="0" applyFont="1" applyFill="1"/>
    <xf numFmtId="0" fontId="38" fillId="35" borderId="0" xfId="0" applyFont="1" applyFill="1"/>
    <xf numFmtId="0" fontId="38" fillId="35" borderId="0" xfId="0" applyFont="1" applyFill="1" applyAlignment="1">
      <alignment vertical="top" wrapText="1"/>
    </xf>
    <xf numFmtId="0" fontId="4" fillId="0" borderId="0" xfId="0" applyFont="1" applyBorder="1"/>
    <xf numFmtId="38" fontId="4" fillId="35" borderId="23" xfId="0" applyNumberFormat="1" applyFont="1" applyFill="1" applyBorder="1"/>
    <xf numFmtId="38" fontId="4" fillId="35" borderId="62" xfId="0" applyNumberFormat="1" applyFont="1" applyFill="1" applyBorder="1"/>
    <xf numFmtId="38" fontId="4" fillId="35" borderId="24" xfId="0" applyNumberFormat="1" applyFont="1" applyFill="1" applyBorder="1"/>
    <xf numFmtId="0" fontId="4" fillId="3" borderId="0" xfId="0" applyFont="1" applyFill="1"/>
    <xf numFmtId="0" fontId="9" fillId="36" borderId="66" xfId="0" applyFont="1" applyFill="1" applyBorder="1" applyAlignment="1">
      <alignment vertical="center"/>
    </xf>
    <xf numFmtId="0" fontId="9" fillId="36" borderId="67" xfId="0" applyFont="1" applyFill="1" applyBorder="1" applyAlignment="1">
      <alignment vertical="center"/>
    </xf>
    <xf numFmtId="0" fontId="9" fillId="37" borderId="68" xfId="0" applyFont="1" applyFill="1" applyBorder="1" applyAlignment="1">
      <alignment horizontal="center" wrapText="1"/>
    </xf>
    <xf numFmtId="3" fontId="15" fillId="12" borderId="32" xfId="6" applyFill="1" applyBorder="1">
      <alignment horizontal="right" vertical="center"/>
      <protection locked="0"/>
    </xf>
    <xf numFmtId="3" fontId="0" fillId="12" borderId="64" xfId="0" applyNumberFormat="1" applyFill="1" applyBorder="1"/>
    <xf numFmtId="38" fontId="4" fillId="12" borderId="61" xfId="0" applyNumberFormat="1" applyFont="1" applyFill="1" applyBorder="1"/>
    <xf numFmtId="176" fontId="10" fillId="12" borderId="0" xfId="13" applyNumberFormat="1" applyFont="1" applyFill="1"/>
    <xf numFmtId="0" fontId="0" fillId="0" borderId="0" xfId="0"/>
    <xf numFmtId="0" fontId="4" fillId="0" borderId="0" xfId="0" applyFont="1"/>
    <xf numFmtId="0" fontId="56" fillId="0" borderId="0" xfId="1317" applyFont="1"/>
    <xf numFmtId="0" fontId="56" fillId="0" borderId="0" xfId="1317" quotePrefix="1" applyFont="1"/>
    <xf numFmtId="0" fontId="52" fillId="0" borderId="0" xfId="0" applyFont="1"/>
    <xf numFmtId="167" fontId="35" fillId="12" borderId="0" xfId="10" applyNumberFormat="1" applyFont="1" applyFill="1"/>
    <xf numFmtId="167" fontId="29" fillId="12" borderId="58" xfId="10" applyNumberFormat="1" applyFont="1" applyFill="1" applyBorder="1" applyAlignment="1" applyProtection="1">
      <alignment horizontal="right" vertical="top"/>
      <protection locked="0"/>
    </xf>
    <xf numFmtId="38" fontId="4" fillId="12" borderId="0" xfId="0" applyNumberFormat="1" applyFont="1" applyFill="1"/>
    <xf numFmtId="4" fontId="31" fillId="12" borderId="0" xfId="0" applyNumberFormat="1" applyFont="1" applyFill="1"/>
    <xf numFmtId="4" fontId="4" fillId="12" borderId="0" xfId="0" applyNumberFormat="1" applyFont="1" applyFill="1"/>
    <xf numFmtId="3" fontId="10" fillId="12" borderId="32" xfId="7" applyFont="1" applyFill="1" applyBorder="1">
      <alignment horizontal="right" vertical="center"/>
    </xf>
    <xf numFmtId="0" fontId="4" fillId="3" borderId="69" xfId="0" applyFont="1" applyFill="1" applyBorder="1" applyAlignment="1">
      <alignment vertical="top"/>
    </xf>
    <xf numFmtId="181" fontId="4" fillId="37" borderId="70" xfId="0" applyNumberFormat="1" applyFont="1" applyFill="1" applyBorder="1" applyAlignment="1">
      <alignment horizontal="right" vertical="top"/>
    </xf>
    <xf numFmtId="0" fontId="4" fillId="3" borderId="71" xfId="0" applyFont="1" applyFill="1" applyBorder="1" applyAlignment="1">
      <alignment vertical="top"/>
    </xf>
    <xf numFmtId="0" fontId="4" fillId="3" borderId="70" xfId="0" applyFont="1" applyFill="1" applyBorder="1" applyAlignment="1">
      <alignment vertical="top"/>
    </xf>
    <xf numFmtId="0" fontId="4" fillId="3" borderId="72" xfId="0" applyFont="1" applyFill="1" applyBorder="1" applyAlignment="1">
      <alignment vertical="top"/>
    </xf>
    <xf numFmtId="0" fontId="22" fillId="11" borderId="32" xfId="8" applyFill="1" applyBorder="1" applyAlignment="1" applyProtection="1">
      <alignment horizontal="left" vertical="center" wrapText="1" indent="1"/>
      <protection locked="0"/>
    </xf>
    <xf numFmtId="0" fontId="13" fillId="9" borderId="29" xfId="5" applyFont="1" applyBorder="1">
      <alignment horizontal="left" vertical="center" indent="1"/>
    </xf>
    <xf numFmtId="0" fontId="4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2" fillId="8" borderId="3" xfId="3" applyFont="1" applyFill="1" applyBorder="1" applyAlignment="1" applyProtection="1">
      <alignment horizontal="center" vertical="center"/>
    </xf>
    <xf numFmtId="0" fontId="12" fillId="8" borderId="4" xfId="3" applyFont="1" applyFill="1" applyBorder="1" applyAlignment="1" applyProtection="1">
      <alignment horizontal="center" vertical="center"/>
    </xf>
    <xf numFmtId="0" fontId="12" fillId="8" borderId="5" xfId="3" applyFont="1" applyFill="1" applyBorder="1" applyAlignment="1" applyProtection="1">
      <alignment horizontal="center" vertical="center"/>
    </xf>
    <xf numFmtId="0" fontId="4" fillId="3" borderId="69" xfId="0" applyFont="1" applyFill="1" applyBorder="1" applyAlignment="1">
      <alignment horizontal="left" vertical="top"/>
    </xf>
    <xf numFmtId="0" fontId="4" fillId="3" borderId="71" xfId="0" applyFont="1" applyFill="1" applyBorder="1" applyAlignment="1">
      <alignment horizontal="left" vertical="top"/>
    </xf>
    <xf numFmtId="0" fontId="4" fillId="3" borderId="72" xfId="0" applyFont="1" applyFill="1" applyBorder="1" applyAlignment="1">
      <alignment horizontal="left" vertical="top"/>
    </xf>
    <xf numFmtId="0" fontId="4" fillId="3" borderId="69" xfId="0" applyFont="1" applyFill="1" applyBorder="1" applyAlignment="1">
      <alignment vertical="top"/>
    </xf>
    <xf numFmtId="0" fontId="4" fillId="3" borderId="72" xfId="0" applyFont="1" applyFill="1" applyBorder="1" applyAlignment="1">
      <alignment vertical="top"/>
    </xf>
    <xf numFmtId="0" fontId="4" fillId="3" borderId="71" xfId="0" applyFont="1" applyFill="1" applyBorder="1" applyAlignment="1">
      <alignment vertical="top"/>
    </xf>
    <xf numFmtId="0" fontId="9" fillId="35" borderId="23" xfId="0" applyFont="1" applyFill="1" applyBorder="1" applyAlignment="1">
      <alignment horizontal="center" vertical="top" wrapText="1"/>
    </xf>
    <xf numFmtId="0" fontId="9" fillId="35" borderId="24" xfId="0" applyFont="1" applyFill="1" applyBorder="1" applyAlignment="1">
      <alignment horizontal="center" vertical="top" wrapText="1"/>
    </xf>
    <xf numFmtId="0" fontId="9" fillId="29" borderId="23" xfId="0" applyFont="1" applyFill="1" applyBorder="1" applyAlignment="1">
      <alignment horizontal="center" vertical="top" wrapText="1"/>
    </xf>
    <xf numFmtId="0" fontId="9" fillId="29" borderId="24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left" vertical="center" wrapText="1" indent="2"/>
    </xf>
    <xf numFmtId="0" fontId="5" fillId="2" borderId="4" xfId="0" applyFont="1" applyFill="1" applyBorder="1" applyAlignment="1">
      <alignment horizontal="left" vertical="center" wrapText="1" indent="2"/>
    </xf>
    <xf numFmtId="0" fontId="5" fillId="2" borderId="5" xfId="0" applyFont="1" applyFill="1" applyBorder="1" applyAlignment="1">
      <alignment horizontal="left" vertical="center" wrapText="1" indent="2"/>
    </xf>
    <xf numFmtId="0" fontId="6" fillId="2" borderId="10" xfId="0" applyFont="1" applyFill="1" applyBorder="1" applyAlignment="1">
      <alignment horizontal="left" vertical="center" wrapText="1" indent="1"/>
    </xf>
    <xf numFmtId="0" fontId="6" fillId="2" borderId="22" xfId="0" applyFont="1" applyFill="1" applyBorder="1" applyAlignment="1">
      <alignment horizontal="left" vertical="center" wrapText="1" indent="1"/>
    </xf>
    <xf numFmtId="0" fontId="9" fillId="6" borderId="2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4" fillId="13" borderId="32" xfId="0" applyFont="1" applyFill="1" applyBorder="1" applyAlignment="1">
      <alignment horizontal="left" vertical="center" wrapText="1" indent="1"/>
    </xf>
    <xf numFmtId="0" fontId="12" fillId="3" borderId="0" xfId="3" applyFont="1" applyFill="1" applyBorder="1" applyAlignment="1" applyProtection="1">
      <alignment horizontal="center" vertical="center"/>
    </xf>
    <xf numFmtId="0" fontId="4" fillId="3" borderId="32" xfId="0" applyFont="1" applyFill="1" applyBorder="1" applyAlignment="1">
      <alignment horizontal="left" vertical="center" wrapText="1" indent="1"/>
    </xf>
    <xf numFmtId="0" fontId="28" fillId="22" borderId="59" xfId="0" applyFont="1" applyFill="1" applyBorder="1" applyAlignment="1">
      <alignment horizontal="left" vertical="top" wrapText="1"/>
    </xf>
    <xf numFmtId="0" fontId="28" fillId="22" borderId="60" xfId="0" applyFont="1" applyFill="1" applyBorder="1" applyAlignment="1">
      <alignment horizontal="left" vertical="top" wrapText="1"/>
    </xf>
    <xf numFmtId="0" fontId="12" fillId="8" borderId="48" xfId="3" applyFont="1" applyFill="1" applyBorder="1" applyAlignment="1" applyProtection="1">
      <alignment horizontal="center" vertical="center"/>
    </xf>
    <xf numFmtId="0" fontId="12" fillId="8" borderId="47" xfId="3" applyFont="1" applyFill="1" applyBorder="1" applyAlignment="1" applyProtection="1">
      <alignment horizontal="center" vertical="center"/>
    </xf>
    <xf numFmtId="0" fontId="12" fillId="8" borderId="46" xfId="3" applyFont="1" applyFill="1" applyBorder="1" applyAlignment="1" applyProtection="1">
      <alignment horizontal="center" vertical="center"/>
    </xf>
    <xf numFmtId="0" fontId="12" fillId="8" borderId="45" xfId="3" applyFont="1" applyFill="1" applyBorder="1" applyAlignment="1" applyProtection="1">
      <alignment horizontal="center" vertical="center"/>
    </xf>
    <xf numFmtId="0" fontId="12" fillId="8" borderId="44" xfId="3" applyFont="1" applyFill="1" applyBorder="1" applyAlignment="1" applyProtection="1">
      <alignment horizontal="center" vertical="center"/>
    </xf>
    <xf numFmtId="0" fontId="12" fillId="8" borderId="43" xfId="3" applyFont="1" applyFill="1" applyBorder="1" applyAlignment="1" applyProtection="1">
      <alignment horizontal="center" vertical="center"/>
    </xf>
    <xf numFmtId="0" fontId="26" fillId="21" borderId="55" xfId="0" applyFont="1" applyFill="1" applyBorder="1" applyAlignment="1" applyProtection="1">
      <alignment horizontal="left" vertical="top"/>
      <protection locked="0"/>
    </xf>
    <xf numFmtId="0" fontId="39" fillId="0" borderId="54" xfId="0" applyFont="1" applyBorder="1" applyAlignment="1">
      <alignment horizontal="center"/>
    </xf>
    <xf numFmtId="0" fontId="28" fillId="22" borderId="59" xfId="10" applyFont="1" applyFill="1" applyBorder="1" applyAlignment="1">
      <alignment horizontal="left" vertical="top" wrapText="1"/>
    </xf>
    <xf numFmtId="0" fontId="26" fillId="21" borderId="55" xfId="10" applyFont="1" applyFill="1" applyBorder="1" applyAlignment="1" applyProtection="1">
      <alignment horizontal="left" vertical="top"/>
      <protection locked="0"/>
    </xf>
    <xf numFmtId="0" fontId="36" fillId="22" borderId="56" xfId="10" applyFont="1" applyFill="1" applyBorder="1" applyAlignment="1">
      <alignment horizontal="center" vertical="top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47" fillId="32" borderId="10" xfId="13" applyFont="1" applyFill="1" applyBorder="1" applyAlignment="1">
      <alignment horizontal="center"/>
    </xf>
    <xf numFmtId="0" fontId="47" fillId="32" borderId="22" xfId="13" applyFont="1" applyFill="1" applyBorder="1" applyAlignment="1">
      <alignment horizontal="center"/>
    </xf>
    <xf numFmtId="0" fontId="47" fillId="32" borderId="65" xfId="13" applyFont="1" applyFill="1" applyBorder="1" applyAlignment="1">
      <alignment horizontal="center"/>
    </xf>
    <xf numFmtId="0" fontId="6" fillId="2" borderId="11" xfId="0" applyFont="1" applyFill="1" applyBorder="1" applyAlignment="1">
      <alignment horizontal="left" vertical="center" wrapText="1" indent="1"/>
    </xf>
  </cellXfs>
  <cellStyles count="6825">
    <cellStyle name="          _x000a__x000a_shell=progman.exe_x000a__x000a_m" xfId="16" xr:uid="{18CB8C7B-FFF5-45EE-B1B5-06E123EC961A}"/>
    <cellStyle name="          _x000a__x000a_shell=progman.exe_x000a__x000a_m 2" xfId="17" xr:uid="{911BF755-0659-41BF-89DD-C1BCBC30EB96}"/>
    <cellStyle name="          _x000a__x000a_shell=progman.exe_x000a__x000a_m 2 2" xfId="1516" xr:uid="{5EC6F553-4CBD-466C-8B95-F87A61D6F65F}"/>
    <cellStyle name="          _x000a__x000a_shell=progman.exe_x000a__x000a_m 2_00.04R" xfId="1517" xr:uid="{6F687117-DBF4-4E99-BA81-391B64DCEB81}"/>
    <cellStyle name="          _x000a__x000a_shell=progman.exe_x000a__x000a_m 3" xfId="18" xr:uid="{66DBE66B-2F08-445E-91BE-EA7647D90DA9}"/>
    <cellStyle name="          _x000a__x000a_shell=progman.exe_x000a__x000a_m 4" xfId="19" xr:uid="{4A4D5E32-12AE-415C-9177-D6567D17F4C4}"/>
    <cellStyle name="          _x000a__x000a_shell=progman.exe_x000a__x000a_m_00.02 Cons P&amp;L" xfId="20" xr:uid="{C03250A0-53F5-4572-9849-29F8A6EAE584}"/>
    <cellStyle name="          _x000d__x000d_shell=progman.exe_x000d__x000d_m" xfId="21" xr:uid="{1752F15F-6506-4729-AF6A-ADA8F5BC7822}"/>
    <cellStyle name="          _x000d__x000d_shell=progman.exe_x000d__x000d_m 2" xfId="22" xr:uid="{F0AE8999-E598-4180-ACC8-B7FDA24DB081}"/>
    <cellStyle name="          _x000d__x000d_shell=progman.exe_x000d__x000d_m_00.02 Cons P&amp;L" xfId="23" xr:uid="{962F27C1-F4E9-4B78-906D-4B79C42EDA47}"/>
    <cellStyle name=" 1" xfId="24" xr:uid="{A869EC48-7F1B-42B7-AA5B-4A94DAD58985}"/>
    <cellStyle name=" 1 2" xfId="25" xr:uid="{056CC9C7-1277-4B39-B14A-46C6D2BF2887}"/>
    <cellStyle name=" 1 2 2" xfId="26" xr:uid="{F72917FC-DEDC-4BC4-872A-8A56AB7BB594}"/>
    <cellStyle name=" 1 2 3" xfId="27" xr:uid="{A96F1AD1-2988-44B2-8335-D87E01D84B76}"/>
    <cellStyle name=" 1 2 4" xfId="28" xr:uid="{5D82965D-8C4E-451C-A49C-0A48EE23C19C}"/>
    <cellStyle name=" 1 3" xfId="29" xr:uid="{CD8325EE-DD53-46AB-8DAB-0D55AFE492E5}"/>
    <cellStyle name=" 1 4" xfId="30" xr:uid="{9A57B187-A002-4502-B48A-C7332D21BF2E}"/>
    <cellStyle name=" 1 5" xfId="31" xr:uid="{C603AF5A-7DBA-4D1F-8169-6F8515DD0043}"/>
    <cellStyle name=" 1_00.01.01Y" xfId="32" xr:uid="{3CA1E137-9499-41C4-94D2-D388A8F30B39}"/>
    <cellStyle name=" 2" xfId="33" xr:uid="{4AF60258-936D-4F79-8E08-B6A8C60E5EE2}"/>
    <cellStyle name=" 2 2" xfId="34" xr:uid="{B7E8A52E-FCF6-4D1E-900C-F6A0B0206C38}"/>
    <cellStyle name=" 2 2 2" xfId="35" xr:uid="{0924FEB9-1061-4CA5-B54D-4397179167E8}"/>
    <cellStyle name=" 2 2 3" xfId="36" xr:uid="{A17BBD84-1599-4034-B1B9-C992688C87A2}"/>
    <cellStyle name=" 2 2 4" xfId="37" xr:uid="{7A49A758-DB8C-4158-836C-DF87352889A5}"/>
    <cellStyle name=" 2 3" xfId="38" xr:uid="{8BBF3BC7-A3B3-4512-84EC-940FC0FEBF96}"/>
    <cellStyle name=" 2 4" xfId="39" xr:uid="{9EE45379-BEF2-412C-AD71-D5EE35ED2E88}"/>
    <cellStyle name=" 2 5" xfId="40" xr:uid="{868ED078-B636-4181-AD3C-901952869F46}"/>
    <cellStyle name=" 2_1.4 Special items" xfId="41" xr:uid="{1A51C5B0-6C6F-4C21-9330-9EF1163F9ADE}"/>
    <cellStyle name=" 3" xfId="42" xr:uid="{1512CEDE-02E7-4BEE-A8B0-D5D8C11C65C5}"/>
    <cellStyle name="_x000d__x000d_shell=progman.exe_x000d__x000d_m" xfId="1518" xr:uid="{4DEAE8BB-6716-4426-94F1-3DB0DEB2AF3B}"/>
    <cellStyle name="%" xfId="43" xr:uid="{76A7FD64-4B00-475A-9E3A-E5E950617B30}"/>
    <cellStyle name="% 2" xfId="44" xr:uid="{9860F5DA-A3EA-402A-ABA8-0D7BE2A145FC}"/>
    <cellStyle name="% 2 2" xfId="45" xr:uid="{2444F163-07E2-4403-AB0C-81F7464895F6}"/>
    <cellStyle name="% 2 3" xfId="1519" xr:uid="{54F27D28-D49A-4502-AC37-9CC807A59F23}"/>
    <cellStyle name="% 2 4" xfId="1520" xr:uid="{5A4E025C-8E75-4129-86E8-3B7BBFE6C59E}"/>
    <cellStyle name="% 2_00.02 Cons P&amp;L" xfId="46" xr:uid="{86082BB2-2ABC-4A82-B712-1C1071856CD1}"/>
    <cellStyle name="% 3" xfId="47" xr:uid="{C93535C7-D547-4F02-A474-453FBF0A877B}"/>
    <cellStyle name="% 3 2" xfId="1521" xr:uid="{7FA9274C-0A91-42CC-8892-9219633B9748}"/>
    <cellStyle name="% 3 3" xfId="1522" xr:uid="{E4379930-5A5D-42DD-AA4D-A2896263BCDB}"/>
    <cellStyle name="% 3 4" xfId="1523" xr:uid="{E798F029-D172-4737-8310-F41245AED767}"/>
    <cellStyle name="% 4" xfId="48" xr:uid="{7D0CCD85-1089-478A-A660-E7457138E2BC}"/>
    <cellStyle name="% 4 2" xfId="1524" xr:uid="{736DECB9-01ED-4289-A6A4-E00D521F85A6}"/>
    <cellStyle name="% 4 2 2" xfId="1525" xr:uid="{B835B3AA-232D-44E8-BFC2-F5B8B8D80AF3}"/>
    <cellStyle name="% 4 2 3" xfId="1526" xr:uid="{32514563-1D74-4935-BE6C-B3B24FB9FEA1}"/>
    <cellStyle name="% 4 2 4" xfId="1527" xr:uid="{F608CF43-E7D2-49DC-8B38-5615CBC5FDC7}"/>
    <cellStyle name="% 4 3" xfId="1528" xr:uid="{0059D0C6-D936-4E4A-B51F-29C07CCD4125}"/>
    <cellStyle name="% 4 3 2" xfId="1529" xr:uid="{9FC4D7FF-0EE4-499B-B58B-59EB21BA8292}"/>
    <cellStyle name="% 4 3 2 2" xfId="1530" xr:uid="{B67B7217-11D5-43CA-A0AC-52EAF04837EC}"/>
    <cellStyle name="% 4 4" xfId="1531" xr:uid="{D85282AE-52BA-497E-8048-6EB28E85AA77}"/>
    <cellStyle name="% 4 4 2" xfId="1532" xr:uid="{9B89BFF8-4D18-4C0F-937A-E2D1E578B8C9}"/>
    <cellStyle name="% 4_Table of Contents " xfId="1533" xr:uid="{EBFF1F59-C4F1-472A-BC85-7496A6662BF3}"/>
    <cellStyle name="% 5" xfId="1534" xr:uid="{0C6CF2A1-3E5E-4C8D-B23C-A80EAA38EC25}"/>
    <cellStyle name="% 5 2" xfId="1535" xr:uid="{8A48E456-1EC8-4979-B1EB-B829DA586D58}"/>
    <cellStyle name="% 5 2 2" xfId="1536" xr:uid="{17B77353-15B7-4CED-8E78-6F44F49898C5}"/>
    <cellStyle name="% 6" xfId="1537" xr:uid="{D82CDE94-07AE-4635-B6C3-04BB6642FFDB}"/>
    <cellStyle name="% 6 2" xfId="1538" xr:uid="{9AF17909-AB2C-4152-851D-20500EE74DDB}"/>
    <cellStyle name="%_00.01.01Y" xfId="1539" xr:uid="{E4082C67-DF49-416D-AEA9-C4E684F03DE6}"/>
    <cellStyle name="%_00.04R" xfId="1540" xr:uid="{727AF8BF-C60E-4F67-8DC9-325E1F4EDF72}"/>
    <cellStyle name="%_01.05" xfId="1541" xr:uid="{09AD514F-5F24-412F-8AEC-0F47A6346D2D}"/>
    <cellStyle name="%_01.06" xfId="1542" xr:uid="{6D13774E-B246-4313-8409-7B89490D93F8}"/>
    <cellStyle name="%_01.15" xfId="1543" xr:uid="{A3FEE4B6-ACC0-4421-8353-C350974DA032}"/>
    <cellStyle name="%_01.26" xfId="1544" xr:uid="{69387D44-7E92-4DA9-A652-A2AD5E48E0B1}"/>
    <cellStyle name="%_01.52" xfId="1545" xr:uid="{674C3D78-AF28-4A80-A880-8D64EB2E3164}"/>
    <cellStyle name="%_03.05.05YR" xfId="1546" xr:uid="{D96DD20F-C3F5-466C-B099-D2136B6EBC37}"/>
    <cellStyle name="%_07.04.15 Industry concentr" xfId="49" xr:uid="{CA9757DF-A214-407B-B280-331F2A3A4E8A}"/>
    <cellStyle name="%_07.04.15 Industry concentr 2" xfId="50" xr:uid="{11192137-3CC8-4E34-ADBB-EA0B26F9942F}"/>
    <cellStyle name="%_07.04.15 Industry concentr 2 2" xfId="1547" xr:uid="{4E34237E-9037-4C66-AA8C-7CDED440331C}"/>
    <cellStyle name="%_07.04.15 Industry concentr 2 3" xfId="1548" xr:uid="{7B90DCA6-40B3-4FD6-86F9-BE79ABC3B267}"/>
    <cellStyle name="%_07.04.15 Industry concentr 2 4" xfId="1549" xr:uid="{15D20ED5-AFBE-4311-8254-C8D9D590723D}"/>
    <cellStyle name="%_07.04.15 Industry concentr 2_Sheet1" xfId="1550" xr:uid="{0DD2F2F1-7D31-4AE5-955A-08FB221D69FC}"/>
    <cellStyle name="%_07.04.15 Industry concentr 3" xfId="1551" xr:uid="{DF7F59EB-0670-44C8-8F1E-49A444C95F02}"/>
    <cellStyle name="%_07.04.15 Industry concentr 4" xfId="1552" xr:uid="{56CCAAF9-5798-4B70-B210-586B27BAF12D}"/>
    <cellStyle name="%_07.04.15 Industry concentr 5" xfId="1553" xr:uid="{68263EBA-D3F6-4B5A-9E8D-F75EFC4C62AC}"/>
    <cellStyle name="%_07.04.15 Industry concentr_1.4 Special items" xfId="1554" xr:uid="{868BAFAA-8272-45E4-B569-92746F864ACB}"/>
    <cellStyle name="%_07.04.15 Industry concentr_1.4 Special items 2" xfId="1555" xr:uid="{7B8C82C0-E399-4821-B15A-F3AD40FCD965}"/>
    <cellStyle name="%_07.04.15 Industry concentr_1.4 Special items 3" xfId="1556" xr:uid="{6792C6A2-CFC0-40BC-96AA-B470F8F72D43}"/>
    <cellStyle name="%_07.04.15 Industry concentr_1.4 Special items 4" xfId="1557" xr:uid="{308E3D1D-A247-4B99-B004-E589EE5DEA0F}"/>
    <cellStyle name="%_07.04.15 Industry concentr_11.01.05 Remuneration" xfId="51" xr:uid="{CB243076-79B1-4C45-9861-61F1F2F0F5AB}"/>
    <cellStyle name="%_07.04.15 Industry concentr_2.5. Basel III" xfId="52" xr:uid="{49C9A5ED-FB67-4734-AAA5-34881A298393}"/>
    <cellStyle name="%_07.04.15 Industry concentr_2.5. Basel III 2" xfId="1558" xr:uid="{63C806A3-70C2-4D4D-9F6C-0AE6F700B4C3}"/>
    <cellStyle name="%_07.04.15 Industry concentr_2.5. Basel III 3" xfId="1559" xr:uid="{A8EDD510-3E4A-4C90-89E5-637CE2DA2EE4}"/>
    <cellStyle name="%_07.04.15 Industry concentr_2.5. Basel III 4" xfId="1560" xr:uid="{D36481AA-4A63-4250-B14C-065C8E0A7F06}"/>
    <cellStyle name="%_07.04.15 Industry concentr_2.5. Basel III_Sheet1" xfId="1561" xr:uid="{2A756727-A11C-4F03-AD2C-A2541FB5C252}"/>
    <cellStyle name="%_07.04.15 Industry concentr_4.2. Industry concentration" xfId="1562" xr:uid="{B48480DA-F77D-4D2E-AF26-CC2B8BCECDB1}"/>
    <cellStyle name="%_07.04.15 Industry concentr_4.2. Industry concentration 2" xfId="1563" xr:uid="{D9D715F6-613D-41B6-9CF0-860738725BC8}"/>
    <cellStyle name="%_07.04.15 Industry concentr_4.2. Industry concentration 3" xfId="1564" xr:uid="{ABC07151-1C68-49E6-8EEF-B893C0DBF4D8}"/>
    <cellStyle name="%_07.04.15 Industry concentr_4.2. Industry concentration 4" xfId="1565" xr:uid="{0929F951-1153-4573-89FE-7CD0D08F4394}"/>
    <cellStyle name="%_07.04.15 Industry concentr_4.3. Mortgages - LtMV" xfId="1566" xr:uid="{D1C595A2-CE7F-4130-BBEC-5ADF1B39798B}"/>
    <cellStyle name="%_07.04.15 Industry concentr_4.3. Mortgages - LtMV 2" xfId="1567" xr:uid="{A1F25CAF-EC99-4A9A-8ECF-B87467C4225A}"/>
    <cellStyle name="%_07.04.15 Industry concentr_4.3. Mortgages - LtMV 3" xfId="1568" xr:uid="{9ADD66FB-F987-49A7-ADF3-7EB5445743EF}"/>
    <cellStyle name="%_07.04.15 Industry concentr_4.3. Mortgages - LtMV 4" xfId="1569" xr:uid="{2A7E5EE4-B236-489A-80DB-06FBF03E31B7}"/>
    <cellStyle name="%_07.04.15 Industry concentr_4.4 Mortgages Portfolio loantyp" xfId="1570" xr:uid="{6DD6E88F-4381-4B84-82AC-868C849AC5E2}"/>
    <cellStyle name="%_07.04.15 Industry concentr_4.4 Mortgages Portfolio loantyp 2" xfId="1571" xr:uid="{57713BD0-576D-42C3-9B75-D9D30EC13F73}"/>
    <cellStyle name="%_07.04.15 Industry concentr_4.4 Mortgages Portfolio loantyp 3" xfId="1572" xr:uid="{6CA7A9BE-D504-4E08-8730-C655EEBC8A8B}"/>
    <cellStyle name="%_07.04.15 Industry concentr_4.4 Mortgages Portfolio loantyp 4" xfId="1573" xr:uid="{81E509DE-AD09-4CBA-AE61-A8C423FEEFA2}"/>
    <cellStyle name="%_07.04.15 Industry concentr_4.5. Past due financial assets" xfId="1574" xr:uid="{146AA002-9521-46EA-87CC-A4EF5CCDDAE4}"/>
    <cellStyle name="%_07.04.15 Industry concentr_4.5. Past due financial assets 2" xfId="1575" xr:uid="{E30772B6-11FE-4D32-9EDD-DDC2A3CA6197}"/>
    <cellStyle name="%_07.04.15 Industry concentr_4.5. Past due financial assets 3" xfId="1576" xr:uid="{E2188B48-FCA1-4CFE-A72C-B76381B8B18B}"/>
    <cellStyle name="%_07.04.15 Industry concentr_4.5. Past due financial assets 4" xfId="1577" xr:uid="{A4EA3EAE-FCE3-4150-9A3C-4A218724D86D}"/>
    <cellStyle name="%_07.04.15 Industry concentr_4.6. Impaired credit exposure" xfId="1578" xr:uid="{9919815C-0DAA-400E-BB69-B73E5CA1FEB1}"/>
    <cellStyle name="%_07.04.15 Industry concentr_4.6. Impaired credit exposure 2" xfId="1579" xr:uid="{AF8D8976-5F3F-45D6-82DF-F3591BF8EF50}"/>
    <cellStyle name="%_07.04.15 Industry concentr_4.6. Impaired credit exposure 3" xfId="1580" xr:uid="{5657CD13-1AA4-4E32-828B-023E1D5D585C}"/>
    <cellStyle name="%_07.04.15 Industry concentr_4.6. Impaired credit exposure 4" xfId="1581" xr:uid="{C7861EB9-176E-439E-8D23-75F52963D394}"/>
    <cellStyle name="%_07.04.15 Industry concentr_4.7 Impaired Exp. per industry" xfId="1582" xr:uid="{1DD7D4B1-D6F5-41F2-BB43-BD28339BCD06}"/>
    <cellStyle name="%_07.04.15 Industry concentr_4.7 Impaired Exp. per industry 2" xfId="1583" xr:uid="{3A18DA80-D7BF-4BEB-A55D-B3B0C1201365}"/>
    <cellStyle name="%_07.04.15 Industry concentr_4.7 Impaired Exp. per industry 3" xfId="1584" xr:uid="{5F53D535-D15C-44EB-B4FD-55C94CAE77DE}"/>
    <cellStyle name="%_07.04.15 Industry concentr_4.7 Impaired Exp. per industry 4" xfId="1585" xr:uid="{E7921CDA-2555-4739-B28A-564A0AA7CE95}"/>
    <cellStyle name="%_07.04.15 Industry concentr_4.8 Collateral &amp; Guar. received" xfId="1586" xr:uid="{BD061A37-3C56-47CF-A8AF-1D3DF8F21F5A}"/>
    <cellStyle name="%_07.04.15 Industry concentr_4.8 Collateral &amp; Guar. received 2" xfId="1587" xr:uid="{E481D4B7-D22D-4FE9-BC2D-34E6F14D4082}"/>
    <cellStyle name="%_07.04.15 Industry concentr_4.8 Collateral &amp; Guar. received 3" xfId="1588" xr:uid="{E0E53693-D117-42F4-8CC5-740595C2D483}"/>
    <cellStyle name="%_07.04.15 Industry concentr_4.8 Collateral &amp; Guar. received 4" xfId="1589" xr:uid="{926A200D-81FE-4EEC-BE0B-FA2EE8F58BC8}"/>
    <cellStyle name="%_07.04.15 Industry concentr_61.00.05 Major subs" xfId="53" xr:uid="{439AA380-5DB2-437F-9165-09C016F3DDCB}"/>
    <cellStyle name="%_07.04.15 Industry concentr_Grafic long-term fund." xfId="54" xr:uid="{ACCD6B03-7538-4AA6-B1D2-DF95AF12D45B}"/>
    <cellStyle name="%_07.04.15 Industry concentr_Grafic long-term fund._Sheet1" xfId="1590" xr:uid="{7D0AE10B-7FE2-4031-8625-3B3EA419305F}"/>
    <cellStyle name="%_07.04.15 Industry concentr_Grafic maturity" xfId="55" xr:uid="{3BE31895-F9EE-422D-ACA9-E0CEF4A1D5C5}"/>
    <cellStyle name="%_07.04.15 Industry concentr_Grafic maturity_Sheet1" xfId="1591" xr:uid="{93A05B53-4216-49A3-96BD-39478036FF39}"/>
    <cellStyle name="%_07.04.15 Industry concentr_Table of Contents " xfId="56" xr:uid="{F6832494-74FE-4CAE-9F05-B016CB2D6D0F}"/>
    <cellStyle name="%_07.04.15 Industry concentr_Table of Contents  2" xfId="1592" xr:uid="{FB1F1E3B-EBAA-45B9-8C8B-B6E9B650769A}"/>
    <cellStyle name="%_07.04.15 Industry concentr_Table of Contents  3" xfId="1593" xr:uid="{88105323-C078-414A-B775-D9B95D8F22EF}"/>
    <cellStyle name="%_07.04.15 Industry concentr_Table of Contents  4" xfId="1594" xr:uid="{F82E5A27-4C83-41B4-8CA8-0315844C30B5}"/>
    <cellStyle name="%_07.04.15 Industry concentr_Table of Contents _61.00.05 Major subs" xfId="1595" xr:uid="{361036D5-9259-4835-8E41-15140CFB570B}"/>
    <cellStyle name="%_07.04.15 Industry concentr_Table of Contents _Sheet1" xfId="1596" xr:uid="{A2B12B01-C79F-488D-8C9D-9BAFA9D4C69F}"/>
    <cellStyle name="%_07.04.78 Past due by Geo" xfId="57" xr:uid="{B9A04293-A1AA-4837-B43A-D53C68EE0FA8}"/>
    <cellStyle name="%_07.04.78 Past due by Geo 2" xfId="58" xr:uid="{63157C7E-14DB-4CBD-91A3-EFF6B5A7E59F}"/>
    <cellStyle name="%_07.04.78 Past due by Geo 2 2" xfId="1597" xr:uid="{AB2BFA47-F5E3-4D52-9C17-9D8C942C15F3}"/>
    <cellStyle name="%_07.04.78 Past due by Geo 2 3" xfId="1598" xr:uid="{C1947EA4-5D76-4ACA-B6DB-EB92E88B6CC8}"/>
    <cellStyle name="%_07.04.78 Past due by Geo 2 4" xfId="1599" xr:uid="{598E916F-831C-4D59-BCCF-A2392EE2DCDC}"/>
    <cellStyle name="%_07.04.78 Past due by Geo 2_Sheet1" xfId="1600" xr:uid="{8F1492F1-2FAE-4CCE-8C5D-0B83FED801E4}"/>
    <cellStyle name="%_07.04.78 Past due by Geo 3" xfId="1601" xr:uid="{08F79750-B2B3-4776-92F5-1140421F08C1}"/>
    <cellStyle name="%_07.04.78 Past due by Geo 4" xfId="1602" xr:uid="{95CE1E48-8325-4BD4-BE92-3DCC816EC730}"/>
    <cellStyle name="%_07.04.78 Past due by Geo 5" xfId="1603" xr:uid="{08AB2402-029D-4FCA-97D3-F4B3BEC42B69}"/>
    <cellStyle name="%_07.04.78 Past due by Geo_1.4 Special items" xfId="1604" xr:uid="{E07CBC83-A3AD-425F-BE61-84199A779DBA}"/>
    <cellStyle name="%_07.04.78 Past due by Geo_1.4 Special items 2" xfId="1605" xr:uid="{7B6693E2-8E21-4B2C-B77A-0316A0F3AFE2}"/>
    <cellStyle name="%_07.04.78 Past due by Geo_1.4 Special items 3" xfId="1606" xr:uid="{61946E12-43C2-4219-AD08-5934C8B5A2DD}"/>
    <cellStyle name="%_07.04.78 Past due by Geo_1.4 Special items 4" xfId="1607" xr:uid="{7692A7F8-A669-451D-8B41-C7A1F0676303}"/>
    <cellStyle name="%_07.04.78 Past due by Geo_11.01.05 Remuneration" xfId="59" xr:uid="{739539ED-F2D6-42D0-B30E-959B092245EE}"/>
    <cellStyle name="%_07.04.78 Past due by Geo_2.5. Basel III" xfId="60" xr:uid="{1B4B57A3-93A7-4FF8-A7F7-2E3A2D38DC01}"/>
    <cellStyle name="%_07.04.78 Past due by Geo_2.5. Basel III 2" xfId="1608" xr:uid="{12D67682-87E8-4B41-BD51-AA9D6227961E}"/>
    <cellStyle name="%_07.04.78 Past due by Geo_2.5. Basel III 3" xfId="1609" xr:uid="{9F0CBE54-9331-4EE8-A4C2-84FC4E364218}"/>
    <cellStyle name="%_07.04.78 Past due by Geo_2.5. Basel III 4" xfId="1610" xr:uid="{5F6053E3-4C3E-424D-B1A4-753FB085736F}"/>
    <cellStyle name="%_07.04.78 Past due by Geo_2.5. Basel III_Sheet1" xfId="1611" xr:uid="{DA64E801-3FB6-46C2-942D-0189304A9D38}"/>
    <cellStyle name="%_07.04.78 Past due by Geo_4.2. Industry concentration" xfId="1612" xr:uid="{E27AA000-ABF4-4AF7-B516-435B144CC21F}"/>
    <cellStyle name="%_07.04.78 Past due by Geo_4.2. Industry concentration 2" xfId="1613" xr:uid="{197E4887-4163-4763-8700-DF578A931812}"/>
    <cellStyle name="%_07.04.78 Past due by Geo_4.2. Industry concentration 3" xfId="1614" xr:uid="{F9C73665-4F2F-478D-94A0-9320B8638D2B}"/>
    <cellStyle name="%_07.04.78 Past due by Geo_4.2. Industry concentration 4" xfId="1615" xr:uid="{4F72F9B6-42EB-4FEB-970E-416C23B210C0}"/>
    <cellStyle name="%_07.04.78 Past due by Geo_4.3. Mortgages - LtMV" xfId="1616" xr:uid="{706207BB-0B22-4C6A-A41C-EC44A150BEE0}"/>
    <cellStyle name="%_07.04.78 Past due by Geo_4.3. Mortgages - LtMV 2" xfId="1617" xr:uid="{D47B9744-468C-438B-B00C-C0D122A4D4F6}"/>
    <cellStyle name="%_07.04.78 Past due by Geo_4.3. Mortgages - LtMV 3" xfId="1618" xr:uid="{CBF9BCBD-6628-4A18-AD90-6FC7E17F5C4D}"/>
    <cellStyle name="%_07.04.78 Past due by Geo_4.3. Mortgages - LtMV 4" xfId="1619" xr:uid="{B8405745-75F5-4908-BE1E-495FECAC5749}"/>
    <cellStyle name="%_07.04.78 Past due by Geo_4.4 Mortgages Portfolio loantyp" xfId="1620" xr:uid="{F64F692C-DDD0-4FC5-A282-08DF66536368}"/>
    <cellStyle name="%_07.04.78 Past due by Geo_4.4 Mortgages Portfolio loantyp 2" xfId="1621" xr:uid="{162E3C0F-FDF1-4F0D-97D3-678B83DAA2CD}"/>
    <cellStyle name="%_07.04.78 Past due by Geo_4.4 Mortgages Portfolio loantyp 3" xfId="1622" xr:uid="{240B7C74-2388-40F4-BF44-DC9F82FA49B1}"/>
    <cellStyle name="%_07.04.78 Past due by Geo_4.4 Mortgages Portfolio loantyp 4" xfId="1623" xr:uid="{86BEAC66-645D-409C-804B-B851EDE4D5E0}"/>
    <cellStyle name="%_07.04.78 Past due by Geo_4.5. Past due financial assets" xfId="1624" xr:uid="{29C31512-E4D2-47E1-90A1-AE801DC4E0B0}"/>
    <cellStyle name="%_07.04.78 Past due by Geo_4.5. Past due financial assets 2" xfId="1625" xr:uid="{10B60E41-74A0-4B29-B2AF-2830C866EEE2}"/>
    <cellStyle name="%_07.04.78 Past due by Geo_4.5. Past due financial assets 3" xfId="1626" xr:uid="{50569920-0127-4AAF-BC96-8C035FBACD12}"/>
    <cellStyle name="%_07.04.78 Past due by Geo_4.5. Past due financial assets 4" xfId="1627" xr:uid="{A6F20510-927B-466E-A369-2AF44488166B}"/>
    <cellStyle name="%_07.04.78 Past due by Geo_4.6. Impaired credit exposure" xfId="1628" xr:uid="{93C5FC1B-4FE9-41D0-9DBD-4AF8DDD8410C}"/>
    <cellStyle name="%_07.04.78 Past due by Geo_4.6. Impaired credit exposure 2" xfId="1629" xr:uid="{F5B6E18B-4394-45FE-8AB7-46938205F50A}"/>
    <cellStyle name="%_07.04.78 Past due by Geo_4.6. Impaired credit exposure 3" xfId="1630" xr:uid="{2C2CFBCC-CCBD-4C09-BD26-8B40F027AC09}"/>
    <cellStyle name="%_07.04.78 Past due by Geo_4.6. Impaired credit exposure 4" xfId="1631" xr:uid="{52273DC2-289C-4CF3-9F11-998DB3613042}"/>
    <cellStyle name="%_07.04.78 Past due by Geo_4.7 Impaired Exp. per industry" xfId="1632" xr:uid="{1D1AE111-21F6-4B20-AEEE-E4E4DCEEC1FF}"/>
    <cellStyle name="%_07.04.78 Past due by Geo_4.7 Impaired Exp. per industry 2" xfId="1633" xr:uid="{AD3366C8-BE72-4C77-8E9A-6E4D0BA8D7B2}"/>
    <cellStyle name="%_07.04.78 Past due by Geo_4.7 Impaired Exp. per industry 3" xfId="1634" xr:uid="{7B0B2C19-B8EE-498F-A8B9-EDEC98A510BC}"/>
    <cellStyle name="%_07.04.78 Past due by Geo_4.7 Impaired Exp. per industry 4" xfId="1635" xr:uid="{431C89B0-0C78-4819-AE46-8CE1F1ABA476}"/>
    <cellStyle name="%_07.04.78 Past due by Geo_4.8 Collateral &amp; Guar. received" xfId="1636" xr:uid="{CC94B0D5-9032-4E39-BF52-2253CE9A5069}"/>
    <cellStyle name="%_07.04.78 Past due by Geo_4.8 Collateral &amp; Guar. received 2" xfId="1637" xr:uid="{7E43610D-119A-49F3-9EE0-63067FDAA5CF}"/>
    <cellStyle name="%_07.04.78 Past due by Geo_4.8 Collateral &amp; Guar. received 3" xfId="1638" xr:uid="{87A4303D-EBB8-45F5-A77C-EB59E095AC23}"/>
    <cellStyle name="%_07.04.78 Past due by Geo_4.8 Collateral &amp; Guar. received 4" xfId="1639" xr:uid="{37B9C83A-0C93-47E4-B0EF-7177117DD594}"/>
    <cellStyle name="%_07.04.78 Past due by Geo_61.00.05 Major subs" xfId="61" xr:uid="{68BF7F7D-3F1C-4F5B-9424-3447A790D6B0}"/>
    <cellStyle name="%_07.04.78 Past due by Geo_Grafic long-term fund." xfId="62" xr:uid="{2FA08C52-78F6-464C-BF44-1C0EBE1A20C5}"/>
    <cellStyle name="%_07.04.78 Past due by Geo_Grafic long-term fund._Sheet1" xfId="1640" xr:uid="{CF85190C-BB8E-4ADA-A7AF-8283E84D04DD}"/>
    <cellStyle name="%_07.04.78 Past due by Geo_Grafic maturity" xfId="63" xr:uid="{97A4F642-B1AC-4537-A046-1CE3F10351A8}"/>
    <cellStyle name="%_07.04.78 Past due by Geo_Grafic maturity_Sheet1" xfId="1641" xr:uid="{C38CB746-4A96-4002-ABFD-4E1F3CB25B74}"/>
    <cellStyle name="%_07.04.78 Past due by Geo_Table of Contents " xfId="64" xr:uid="{24017824-8CC8-40BF-80D8-FEF6B2F1103F}"/>
    <cellStyle name="%_07.04.78 Past due by Geo_Table of Contents  2" xfId="1642" xr:uid="{88BAE5A9-C99B-4A15-A66A-5234F91A99E9}"/>
    <cellStyle name="%_07.04.78 Past due by Geo_Table of Contents  3" xfId="1643" xr:uid="{A7D18F46-52DB-4659-88BF-2AE337148175}"/>
    <cellStyle name="%_07.04.78 Past due by Geo_Table of Contents  4" xfId="1644" xr:uid="{8E60D5D2-0192-4024-A36E-B50BE8C856A8}"/>
    <cellStyle name="%_07.04.78 Past due by Geo_Table of Contents _61.00.05 Major subs" xfId="1645" xr:uid="{4F90D630-F334-4D93-B93A-6A8A47035E73}"/>
    <cellStyle name="%_07.04.78 Past due by Geo_Table of Contents _Sheet1" xfId="1646" xr:uid="{9279E9C3-FA57-46EF-84C5-A8070292C893}"/>
    <cellStyle name="%_07.10.05 UCR" xfId="65" xr:uid="{35EE4199-6B77-43CC-BA09-E4624501F4A3}"/>
    <cellStyle name="%_07.10.05 UCR 2" xfId="66" xr:uid="{913AFB98-8CF2-4043-94AD-FABD7B21B428}"/>
    <cellStyle name="%_07.10.05 UCR 2 2" xfId="1647" xr:uid="{76ECECE6-23B8-4E88-834C-12B106AE36C5}"/>
    <cellStyle name="%_07.10.05 UCR 2 3" xfId="1648" xr:uid="{04D1BBF1-1CE5-46F9-8ABE-8175A0BE0559}"/>
    <cellStyle name="%_07.10.05 UCR 2 4" xfId="1649" xr:uid="{F00DED0C-E56A-4F75-9A93-6EEBF1A2B83E}"/>
    <cellStyle name="%_07.10.05 UCR 2_Sheet1" xfId="1650" xr:uid="{DCF3BD9C-6F16-4BC3-AEBD-9B73AFB2458D}"/>
    <cellStyle name="%_07.10.05 UCR 3" xfId="1651" xr:uid="{01BEA10A-2475-43F9-A3A2-38FBBFCFC875}"/>
    <cellStyle name="%_07.10.05 UCR 4" xfId="1652" xr:uid="{7AB601B4-DC33-47D9-A5E5-2C119DC9834B}"/>
    <cellStyle name="%_07.10.05 UCR 5" xfId="1653" xr:uid="{9142F809-4B93-4AA4-A8DD-1E714F570B64}"/>
    <cellStyle name="%_07.10.05 UCR_1.4 Special items" xfId="1654" xr:uid="{47D706CF-A94E-45CE-B495-65F84D512470}"/>
    <cellStyle name="%_07.10.05 UCR_1.4 Special items 2" xfId="1655" xr:uid="{894366CD-4695-4AD4-B512-F4CE97F59795}"/>
    <cellStyle name="%_07.10.05 UCR_1.4 Special items 3" xfId="1656" xr:uid="{2F8E040E-F2AB-43FC-8AB8-6A1984B17D69}"/>
    <cellStyle name="%_07.10.05 UCR_1.4 Special items 4" xfId="1657" xr:uid="{DE6EB021-6569-4040-9CCE-09D7914AB7C2}"/>
    <cellStyle name="%_07.10.05 UCR_11.01.05 Remuneration" xfId="67" xr:uid="{EFDFB415-3B8A-4FDE-8913-936F802FDFE9}"/>
    <cellStyle name="%_07.10.05 UCR_2.5. Basel III" xfId="68" xr:uid="{1E2AC818-D3E5-4FCC-B9C5-046B4EBDF2C7}"/>
    <cellStyle name="%_07.10.05 UCR_2.5. Basel III 2" xfId="1658" xr:uid="{45473F0D-69A1-495B-ABCB-99CB4EF5D8BA}"/>
    <cellStyle name="%_07.10.05 UCR_2.5. Basel III 3" xfId="1659" xr:uid="{BFECA2E7-2975-401B-94A1-134F94E02681}"/>
    <cellStyle name="%_07.10.05 UCR_2.5. Basel III 4" xfId="1660" xr:uid="{6DCB2450-DD84-491F-B20D-326DD800D836}"/>
    <cellStyle name="%_07.10.05 UCR_2.5. Basel III_Sheet1" xfId="1661" xr:uid="{6F9227DA-F02D-4768-B454-F5C50F1FEC58}"/>
    <cellStyle name="%_07.10.05 UCR_4.2. Industry concentration" xfId="1662" xr:uid="{1039E14F-FEE7-4F4A-B07F-AE7B44E96ADD}"/>
    <cellStyle name="%_07.10.05 UCR_4.2. Industry concentration 2" xfId="1663" xr:uid="{BC679D53-F43D-4F96-97C4-1EF14CE29611}"/>
    <cellStyle name="%_07.10.05 UCR_4.2. Industry concentration 3" xfId="1664" xr:uid="{2144B369-51C6-4995-B50F-892802699735}"/>
    <cellStyle name="%_07.10.05 UCR_4.2. Industry concentration 4" xfId="1665" xr:uid="{FF2D5F0F-6054-4A3E-9878-214FCC217C0A}"/>
    <cellStyle name="%_07.10.05 UCR_4.3. Mortgages - LtMV" xfId="1666" xr:uid="{A50D900D-5F65-4005-B4B4-83D068D75F48}"/>
    <cellStyle name="%_07.10.05 UCR_4.3. Mortgages - LtMV 2" xfId="1667" xr:uid="{AD2A9BA3-88ED-4719-8EB4-1B0C43A4750C}"/>
    <cellStyle name="%_07.10.05 UCR_4.3. Mortgages - LtMV 3" xfId="1668" xr:uid="{480159F5-9BC7-40CF-930C-087051543E82}"/>
    <cellStyle name="%_07.10.05 UCR_4.3. Mortgages - LtMV 4" xfId="1669" xr:uid="{E67324C3-2401-4A02-BD31-D72A042D4738}"/>
    <cellStyle name="%_07.10.05 UCR_4.4 Mortgages Portfolio loantyp" xfId="1670" xr:uid="{B5E8177F-B84C-4EA3-8125-B99751D8CAF8}"/>
    <cellStyle name="%_07.10.05 UCR_4.4 Mortgages Portfolio loantyp 2" xfId="1671" xr:uid="{8FD7460A-2F7C-4641-9996-5788308D17F7}"/>
    <cellStyle name="%_07.10.05 UCR_4.4 Mortgages Portfolio loantyp 3" xfId="1672" xr:uid="{A46E40E5-D228-4B59-BB60-AF7977EF0A71}"/>
    <cellStyle name="%_07.10.05 UCR_4.4 Mortgages Portfolio loantyp 4" xfId="1673" xr:uid="{A27E426A-FD99-4846-B2E6-9F4D5F8F3B9F}"/>
    <cellStyle name="%_07.10.05 UCR_4.5. Past due financial assets" xfId="1674" xr:uid="{189F937A-408E-438D-98AD-2E6DCB32A913}"/>
    <cellStyle name="%_07.10.05 UCR_4.5. Past due financial assets 2" xfId="1675" xr:uid="{05C355BB-64E1-4393-8564-A4DE5C673407}"/>
    <cellStyle name="%_07.10.05 UCR_4.5. Past due financial assets 3" xfId="1676" xr:uid="{5A6C44CC-7CBA-4B51-B59B-F2163B0731D1}"/>
    <cellStyle name="%_07.10.05 UCR_4.5. Past due financial assets 4" xfId="1677" xr:uid="{7021CA87-A1E4-48E1-BE2E-5A5AD80AEC2C}"/>
    <cellStyle name="%_07.10.05 UCR_4.6. Impaired credit exposure" xfId="1678" xr:uid="{FD17E7B1-FF4B-4E59-A634-8B533C575B19}"/>
    <cellStyle name="%_07.10.05 UCR_4.6. Impaired credit exposure 2" xfId="1679" xr:uid="{DADCDD70-AC90-4A84-9E17-297FA9F3BA13}"/>
    <cellStyle name="%_07.10.05 UCR_4.6. Impaired credit exposure 3" xfId="1680" xr:uid="{45047679-7E9A-40A1-AB35-CC23DC287FEF}"/>
    <cellStyle name="%_07.10.05 UCR_4.6. Impaired credit exposure 4" xfId="1681" xr:uid="{F8B02104-B177-493C-8F07-10050AFA142F}"/>
    <cellStyle name="%_07.10.05 UCR_4.7 Impaired Exp. per industry" xfId="1682" xr:uid="{E319E297-88E6-4919-854C-9FE93A6812A9}"/>
    <cellStyle name="%_07.10.05 UCR_4.7 Impaired Exp. per industry 2" xfId="1683" xr:uid="{1C6D879C-D2C7-4F01-A579-352B7546A29D}"/>
    <cellStyle name="%_07.10.05 UCR_4.7 Impaired Exp. per industry 3" xfId="1684" xr:uid="{757715AE-E3D5-4934-A3AA-F3E275F96D34}"/>
    <cellStyle name="%_07.10.05 UCR_4.7 Impaired Exp. per industry 4" xfId="1685" xr:uid="{3A306F4B-B769-4DE3-A05C-3D5697D726C3}"/>
    <cellStyle name="%_07.10.05 UCR_4.8 Collateral &amp; Guar. received" xfId="1686" xr:uid="{DA168CE5-5C1E-42F9-BEAE-95468DC7E026}"/>
    <cellStyle name="%_07.10.05 UCR_4.8 Collateral &amp; Guar. received 2" xfId="1687" xr:uid="{6F27FA2E-AA14-4320-A039-B5F861ADBE72}"/>
    <cellStyle name="%_07.10.05 UCR_4.8 Collateral &amp; Guar. received 3" xfId="1688" xr:uid="{43D0CDEA-D32A-4C62-BBE3-03B1C395EDC7}"/>
    <cellStyle name="%_07.10.05 UCR_4.8 Collateral &amp; Guar. received 4" xfId="1689" xr:uid="{ADFCFEE6-847B-42DC-BA43-2D2F0DB1BCEC}"/>
    <cellStyle name="%_07.10.05 UCR_61.00.05 Major subs" xfId="69" xr:uid="{15D22835-383F-43E0-B5BB-1DAB6787333B}"/>
    <cellStyle name="%_07.10.05 UCR_Grafic long-term fund." xfId="70" xr:uid="{286AEC61-FBB9-4D03-A310-F833F9CBC589}"/>
    <cellStyle name="%_07.10.05 UCR_Grafic long-term fund._Sheet1" xfId="1690" xr:uid="{0BE2BEE3-560B-4C43-B5CF-0CDBE5809098}"/>
    <cellStyle name="%_07.10.05 UCR_Grafic maturity" xfId="71" xr:uid="{C44AD4E5-F1F3-4298-9B67-5D68ABA4F0D7}"/>
    <cellStyle name="%_07.10.05 UCR_Grafic maturity_Sheet1" xfId="1691" xr:uid="{6255C049-B800-41F9-8B7F-F726F1094A3D}"/>
    <cellStyle name="%_07.10.05 UCR_Table of Contents " xfId="72" xr:uid="{8CC6BEF5-0FCC-4129-80ED-81A7AF73FAD8}"/>
    <cellStyle name="%_07.10.05 UCR_Table of Contents  2" xfId="1692" xr:uid="{45BA13CB-E615-49F7-882B-FF2B878D3778}"/>
    <cellStyle name="%_07.10.05 UCR_Table of Contents  3" xfId="1693" xr:uid="{49C427BC-C651-4C86-A254-4B4F903F0DDB}"/>
    <cellStyle name="%_07.10.05 UCR_Table of Contents  4" xfId="1694" xr:uid="{7FC1F96E-2B27-4090-9028-74B18B3F1CA2}"/>
    <cellStyle name="%_07.10.05 UCR_Table of Contents _61.00.05 Major subs" xfId="1695" xr:uid="{0595E652-2311-4FF0-9049-B6A49B2DFCF1}"/>
    <cellStyle name="%_07.10.05 UCR_Table of Contents _Sheet1" xfId="1696" xr:uid="{61C635E3-D773-4FEA-96E3-9C3C3049A76E}"/>
    <cellStyle name="%_07.10.13 Grade Assets HFT" xfId="73" xr:uid="{819657E8-F2B7-4311-BFA2-7E256DE1446C}"/>
    <cellStyle name="%_07.10.13 Grade Assets HFT 2" xfId="74" xr:uid="{394F65BA-EF2D-451A-B750-5E910842DCDC}"/>
    <cellStyle name="%_07.10.13 Grade Assets HFT 2 2" xfId="1697" xr:uid="{6E81FEEE-8CFB-4442-8217-2145AC2240AF}"/>
    <cellStyle name="%_07.10.13 Grade Assets HFT 2 3" xfId="1698" xr:uid="{29CE6710-D2EF-40A5-84F2-80F8D8CF9ADE}"/>
    <cellStyle name="%_07.10.13 Grade Assets HFT 2 4" xfId="1699" xr:uid="{F27AAFFC-4E05-4BEA-A6B5-AA6D69F1A4AF}"/>
    <cellStyle name="%_07.10.13 Grade Assets HFT 2_Sheet1" xfId="1700" xr:uid="{D3149F4B-E814-44D1-9ACA-B8E058C7AFFC}"/>
    <cellStyle name="%_07.10.13 Grade Assets HFT 3" xfId="1701" xr:uid="{D203794C-1FDE-46BF-86EA-074C3A5258EB}"/>
    <cellStyle name="%_07.10.13 Grade Assets HFT 4" xfId="1702" xr:uid="{3F31A4C9-D615-42E3-A63D-CDF72C56B84F}"/>
    <cellStyle name="%_07.10.13 Grade Assets HFT 5" xfId="1703" xr:uid="{C2C5D706-E4AE-4BAB-8C8F-4C614B6CF46B}"/>
    <cellStyle name="%_07.10.13 Grade Assets HFT_1.4 Special items" xfId="1704" xr:uid="{3C8FC27B-2CB6-4B79-B291-1B0922004B20}"/>
    <cellStyle name="%_07.10.13 Grade Assets HFT_1.4 Special items 2" xfId="1705" xr:uid="{818237C0-5885-49B5-A334-72C37C17521B}"/>
    <cellStyle name="%_07.10.13 Grade Assets HFT_1.4 Special items 3" xfId="1706" xr:uid="{60F9AFFA-8FD6-48EC-BA5A-8124F46D83F4}"/>
    <cellStyle name="%_07.10.13 Grade Assets HFT_1.4 Special items 4" xfId="1707" xr:uid="{3078FB2D-9EE9-4D0D-A7CD-63105A1EB589}"/>
    <cellStyle name="%_07.10.13 Grade Assets HFT_11.01.05 Remuneration" xfId="75" xr:uid="{1168105B-05C3-46A3-82A3-04F8F4060014}"/>
    <cellStyle name="%_07.10.13 Grade Assets HFT_2.5. Basel III" xfId="76" xr:uid="{40F3EBD2-1711-4746-962D-DFCAE1E7165D}"/>
    <cellStyle name="%_07.10.13 Grade Assets HFT_2.5. Basel III 2" xfId="1708" xr:uid="{405E28EF-BCBF-4D13-8497-EC04A172798B}"/>
    <cellStyle name="%_07.10.13 Grade Assets HFT_2.5. Basel III 3" xfId="1709" xr:uid="{15E885FC-F928-4288-BE64-404A06165766}"/>
    <cellStyle name="%_07.10.13 Grade Assets HFT_2.5. Basel III 4" xfId="1710" xr:uid="{5D53E0DF-1AB3-482D-9CEE-6B52651BC257}"/>
    <cellStyle name="%_07.10.13 Grade Assets HFT_2.5. Basel III_Sheet1" xfId="1711" xr:uid="{153DC23F-35EB-484D-B88E-BE5851F45BCD}"/>
    <cellStyle name="%_07.10.13 Grade Assets HFT_4.2. Industry concentration" xfId="1712" xr:uid="{C1DA133E-BF38-401D-A967-F2A401A080B8}"/>
    <cellStyle name="%_07.10.13 Grade Assets HFT_4.2. Industry concentration 2" xfId="1713" xr:uid="{86B7DBF1-C19B-48FE-81F7-3CEC8A34D0CE}"/>
    <cellStyle name="%_07.10.13 Grade Assets HFT_4.2. Industry concentration 3" xfId="1714" xr:uid="{EFCF13CA-6096-46E9-9AAA-FB1CF660D32D}"/>
    <cellStyle name="%_07.10.13 Grade Assets HFT_4.2. Industry concentration 4" xfId="1715" xr:uid="{C44C7FDB-DE7F-4BF7-B550-11F79ED13369}"/>
    <cellStyle name="%_07.10.13 Grade Assets HFT_4.3. Mortgages - LtMV" xfId="1716" xr:uid="{18098196-9947-4E31-AF16-4FF003863E86}"/>
    <cellStyle name="%_07.10.13 Grade Assets HFT_4.3. Mortgages - LtMV 2" xfId="1717" xr:uid="{9F9BA599-A717-4138-ABDC-E54F7E80832A}"/>
    <cellStyle name="%_07.10.13 Grade Assets HFT_4.3. Mortgages - LtMV 3" xfId="1718" xr:uid="{99FD35CE-481B-4C43-9322-AB7FE98B990D}"/>
    <cellStyle name="%_07.10.13 Grade Assets HFT_4.3. Mortgages - LtMV 4" xfId="1719" xr:uid="{83A3C249-3799-4CCF-AA1B-E2C9351C68AA}"/>
    <cellStyle name="%_07.10.13 Grade Assets HFT_4.4 Mortgages Portfolio loantyp" xfId="1720" xr:uid="{361806C1-BE64-4B7A-960C-1A01AB865C99}"/>
    <cellStyle name="%_07.10.13 Grade Assets HFT_4.4 Mortgages Portfolio loantyp 2" xfId="1721" xr:uid="{B7209943-CEA6-4049-8B27-F516DE286554}"/>
    <cellStyle name="%_07.10.13 Grade Assets HFT_4.4 Mortgages Portfolio loantyp 3" xfId="1722" xr:uid="{E7E30FEF-2F37-46D4-A6CF-C42B5509006C}"/>
    <cellStyle name="%_07.10.13 Grade Assets HFT_4.4 Mortgages Portfolio loantyp 4" xfId="1723" xr:uid="{848FFC16-E6F6-4BB3-A26C-DC195F34D002}"/>
    <cellStyle name="%_07.10.13 Grade Assets HFT_4.5. Past due financial assets" xfId="1724" xr:uid="{886A28A3-0F01-47D8-B1C8-52D7E68C4E99}"/>
    <cellStyle name="%_07.10.13 Grade Assets HFT_4.5. Past due financial assets 2" xfId="1725" xr:uid="{D0BEFDDC-3A0B-4AFD-B910-E3317BF6F2B1}"/>
    <cellStyle name="%_07.10.13 Grade Assets HFT_4.5. Past due financial assets 3" xfId="1726" xr:uid="{F6A890D2-29E2-42E3-BCE1-7A16CFBE6A77}"/>
    <cellStyle name="%_07.10.13 Grade Assets HFT_4.5. Past due financial assets 4" xfId="1727" xr:uid="{43945938-E79F-42D1-A1E6-58E67CD23529}"/>
    <cellStyle name="%_07.10.13 Grade Assets HFT_4.6. Impaired credit exposure" xfId="1728" xr:uid="{908BB8A6-07CC-478D-8678-1A0A5743F2CB}"/>
    <cellStyle name="%_07.10.13 Grade Assets HFT_4.6. Impaired credit exposure 2" xfId="1729" xr:uid="{D88CF469-7D7F-41A5-907C-A0E882530940}"/>
    <cellStyle name="%_07.10.13 Grade Assets HFT_4.6. Impaired credit exposure 3" xfId="1730" xr:uid="{520A4C45-3B97-48B5-AAB2-32A49E720E47}"/>
    <cellStyle name="%_07.10.13 Grade Assets HFT_4.6. Impaired credit exposure 4" xfId="1731" xr:uid="{120D94E5-5997-4811-B030-E24FF2CA942D}"/>
    <cellStyle name="%_07.10.13 Grade Assets HFT_4.7 Impaired Exp. per industry" xfId="1732" xr:uid="{1FE61780-6ADD-4D44-B6C5-751FA7D1CDFA}"/>
    <cellStyle name="%_07.10.13 Grade Assets HFT_4.7 Impaired Exp. per industry 2" xfId="1733" xr:uid="{4FDD4B8F-D37B-4C16-B33C-55CBF559268E}"/>
    <cellStyle name="%_07.10.13 Grade Assets HFT_4.7 Impaired Exp. per industry 3" xfId="1734" xr:uid="{142456B2-B44D-472D-8B1A-7DE694DC57C3}"/>
    <cellStyle name="%_07.10.13 Grade Assets HFT_4.7 Impaired Exp. per industry 4" xfId="1735" xr:uid="{E2E4213A-73A9-43D1-9560-DEE27C6A911C}"/>
    <cellStyle name="%_07.10.13 Grade Assets HFT_4.8 Collateral &amp; Guar. received" xfId="1736" xr:uid="{F3F64C11-58CC-45DE-AB0B-6D91FFF7810A}"/>
    <cellStyle name="%_07.10.13 Grade Assets HFT_4.8 Collateral &amp; Guar. received 2" xfId="1737" xr:uid="{DD5A8A63-783F-4877-92E5-F4D957E3A57E}"/>
    <cellStyle name="%_07.10.13 Grade Assets HFT_4.8 Collateral &amp; Guar. received 3" xfId="1738" xr:uid="{21689C22-A17C-4267-8555-0425B4FDD810}"/>
    <cellStyle name="%_07.10.13 Grade Assets HFT_4.8 Collateral &amp; Guar. received 4" xfId="1739" xr:uid="{AE5339BC-D59B-44A7-9BA0-D65B4810BAF8}"/>
    <cellStyle name="%_07.10.13 Grade Assets HFT_61.00.05 Major subs" xfId="77" xr:uid="{11E6D8B2-2014-4F3B-862A-C565F8EFF6EE}"/>
    <cellStyle name="%_07.10.13 Grade Assets HFT_Grafic long-term fund." xfId="78" xr:uid="{E01AD9AF-8C63-4061-AF60-ED3BD70DCFDA}"/>
    <cellStyle name="%_07.10.13 Grade Assets HFT_Grafic long-term fund._Sheet1" xfId="1740" xr:uid="{0464BF8E-F2B6-440E-BFD6-A6E3272E30AD}"/>
    <cellStyle name="%_07.10.13 Grade Assets HFT_Grafic maturity" xfId="79" xr:uid="{676F4F23-D810-49B9-82B7-1FD4CF1D4708}"/>
    <cellStyle name="%_07.10.13 Grade Assets HFT_Grafic maturity_Sheet1" xfId="1741" xr:uid="{6892CB27-E10D-41A0-AD9E-40B21A484FC8}"/>
    <cellStyle name="%_07.10.13 Grade Assets HFT_Table of Contents " xfId="80" xr:uid="{7C5027EF-3A3A-4E82-832B-B43CE0D9695D}"/>
    <cellStyle name="%_07.10.13 Grade Assets HFT_Table of Contents  2" xfId="1742" xr:uid="{22C166AD-E2EB-4351-B619-D300D0CA79C0}"/>
    <cellStyle name="%_07.10.13 Grade Assets HFT_Table of Contents  3" xfId="1743" xr:uid="{C7E656C2-6ABA-49F6-93D7-432552A74F36}"/>
    <cellStyle name="%_07.10.13 Grade Assets HFT_Table of Contents  4" xfId="1744" xr:uid="{4D6DD207-67D4-465A-A1C4-37B7CCF8FEA2}"/>
    <cellStyle name="%_07.10.13 Grade Assets HFT_Table of Contents _61.00.05 Major subs" xfId="1745" xr:uid="{317D3410-943E-45F7-B51E-B6E418703E61}"/>
    <cellStyle name="%_07.10.13 Grade Assets HFT_Table of Contents _Sheet1" xfId="1746" xr:uid="{0143E034-20F4-483C-B7A8-74F44E4A45F1}"/>
    <cellStyle name="%_07.10.14 Grade Net int. bear." xfId="81" xr:uid="{92243FCD-207B-4754-8F43-13EAE56E4679}"/>
    <cellStyle name="%_07.10.14 Grade Net int. bear. 2" xfId="82" xr:uid="{0938661E-1B0B-42D8-91AF-DF62806C6A30}"/>
    <cellStyle name="%_07.10.14 Grade Net int. bear. 2 2" xfId="1747" xr:uid="{944B2849-D0A9-41B6-B7EE-C02EF9C4BA2D}"/>
    <cellStyle name="%_07.10.14 Grade Net int. bear. 2 3" xfId="1748" xr:uid="{39F0CFBC-7AE1-414A-8D4B-A24D33F9D3B3}"/>
    <cellStyle name="%_07.10.14 Grade Net int. bear. 2 4" xfId="1749" xr:uid="{767D0DBF-BF11-41DA-ABA6-0D2C113A2812}"/>
    <cellStyle name="%_07.10.14 Grade Net int. bear. 2_Sheet1" xfId="1750" xr:uid="{AD2CE4FD-DD3A-401D-AAC4-3B7E35E9AD4B}"/>
    <cellStyle name="%_07.10.14 Grade Net int. bear. 3" xfId="1751" xr:uid="{B418D9E2-9C1E-422E-92BD-71408136BC95}"/>
    <cellStyle name="%_07.10.14 Grade Net int. bear. 4" xfId="1752" xr:uid="{CE02F206-E3A7-436D-8CDD-1F57D5915998}"/>
    <cellStyle name="%_07.10.14 Grade Net int. bear. 5" xfId="1753" xr:uid="{D3DDD397-889C-4F3E-B137-60C6F9CA2164}"/>
    <cellStyle name="%_07.10.14 Grade Net int. bear._1.4 Special items" xfId="1754" xr:uid="{1724FC3C-F121-468C-A370-CD7EB08BC377}"/>
    <cellStyle name="%_07.10.14 Grade Net int. bear._1.4 Special items 2" xfId="1755" xr:uid="{A291F6AF-EE14-45A5-BEB9-031DC3F75905}"/>
    <cellStyle name="%_07.10.14 Grade Net int. bear._1.4 Special items 3" xfId="1756" xr:uid="{009E46F5-6283-4A94-8DDC-3E32A8F1A9C9}"/>
    <cellStyle name="%_07.10.14 Grade Net int. bear._1.4 Special items 4" xfId="1757" xr:uid="{957AE4F3-2A49-4CD1-9A16-F77C8793961C}"/>
    <cellStyle name="%_07.10.14 Grade Net int. bear._11.01.05 Remuneration" xfId="83" xr:uid="{01EE31E6-B31D-4CEE-B5B0-7E0AF3672058}"/>
    <cellStyle name="%_07.10.14 Grade Net int. bear._2.5. Basel III" xfId="84" xr:uid="{F7F239BA-5D1F-4E50-9763-E8E86284356F}"/>
    <cellStyle name="%_07.10.14 Grade Net int. bear._2.5. Basel III 2" xfId="1758" xr:uid="{6C45A6EA-D973-4AB6-B12C-FEF940838530}"/>
    <cellStyle name="%_07.10.14 Grade Net int. bear._2.5. Basel III 3" xfId="1759" xr:uid="{0A8205F2-CA6C-407E-8962-6B9F1C9115F3}"/>
    <cellStyle name="%_07.10.14 Grade Net int. bear._2.5. Basel III 4" xfId="1760" xr:uid="{7E9D598A-67E5-4542-AE46-8A1514393A5E}"/>
    <cellStyle name="%_07.10.14 Grade Net int. bear._2.5. Basel III_Sheet1" xfId="1761" xr:uid="{E3E4E077-7057-4890-A168-24152080C312}"/>
    <cellStyle name="%_07.10.14 Grade Net int. bear._4.2. Industry concentration" xfId="1762" xr:uid="{E598F036-E578-4B66-9EDE-ECD08A37F691}"/>
    <cellStyle name="%_07.10.14 Grade Net int. bear._4.2. Industry concentration 2" xfId="1763" xr:uid="{0E30AC50-3E19-4E99-85A8-77755A6EC050}"/>
    <cellStyle name="%_07.10.14 Grade Net int. bear._4.2. Industry concentration 3" xfId="1764" xr:uid="{166EC24E-6B23-44DF-BFAB-EDC4B7877803}"/>
    <cellStyle name="%_07.10.14 Grade Net int. bear._4.2. Industry concentration 4" xfId="1765" xr:uid="{7355B63A-145A-4D4B-97F1-704DCE5EDCA8}"/>
    <cellStyle name="%_07.10.14 Grade Net int. bear._4.3. Mortgages - LtMV" xfId="1766" xr:uid="{2832164F-812F-4F46-9064-A657ADC726F8}"/>
    <cellStyle name="%_07.10.14 Grade Net int. bear._4.3. Mortgages - LtMV 2" xfId="1767" xr:uid="{CC31CA48-36CA-4E3A-AE6D-55AE207FE397}"/>
    <cellStyle name="%_07.10.14 Grade Net int. bear._4.3. Mortgages - LtMV 3" xfId="1768" xr:uid="{277D298A-1917-4349-8C1F-8A7972A8CBE6}"/>
    <cellStyle name="%_07.10.14 Grade Net int. bear._4.3. Mortgages - LtMV 4" xfId="1769" xr:uid="{5274C01D-01BB-4180-9C84-4AE4636DA84E}"/>
    <cellStyle name="%_07.10.14 Grade Net int. bear._4.4 Mortgages Portfolio loantyp" xfId="1770" xr:uid="{72294DFD-F59F-496B-8F44-A98E7FDC0E47}"/>
    <cellStyle name="%_07.10.14 Grade Net int. bear._4.4 Mortgages Portfolio loantyp 2" xfId="1771" xr:uid="{79CF01FF-3411-4515-9C1D-2C3A28E260C4}"/>
    <cellStyle name="%_07.10.14 Grade Net int. bear._4.4 Mortgages Portfolio loantyp 3" xfId="1772" xr:uid="{AAFFEFBD-1B33-4BA1-A5B9-E4C2711F71DD}"/>
    <cellStyle name="%_07.10.14 Grade Net int. bear._4.4 Mortgages Portfolio loantyp 4" xfId="1773" xr:uid="{6CAAAECB-A6AF-4220-BD71-90BE8F55FFC7}"/>
    <cellStyle name="%_07.10.14 Grade Net int. bear._4.5. Past due financial assets" xfId="1774" xr:uid="{A253CE56-8071-4BF2-872F-746887D92ED4}"/>
    <cellStyle name="%_07.10.14 Grade Net int. bear._4.5. Past due financial assets 2" xfId="1775" xr:uid="{4E553CB3-E4D3-4E18-97DD-B75A99529E38}"/>
    <cellStyle name="%_07.10.14 Grade Net int. bear._4.5. Past due financial assets 3" xfId="1776" xr:uid="{C97B1552-3956-452E-AF17-7C25C25AE0AA}"/>
    <cellStyle name="%_07.10.14 Grade Net int. bear._4.5. Past due financial assets 4" xfId="1777" xr:uid="{CBF8C3C9-ECA3-48D7-BE6D-0F62A2F09A90}"/>
    <cellStyle name="%_07.10.14 Grade Net int. bear._4.6. Impaired credit exposure" xfId="1778" xr:uid="{E41E955F-A2A3-44F5-A6F8-583C22F5122C}"/>
    <cellStyle name="%_07.10.14 Grade Net int. bear._4.6. Impaired credit exposure 2" xfId="1779" xr:uid="{885BE678-840C-48CE-9C21-3117B54373CC}"/>
    <cellStyle name="%_07.10.14 Grade Net int. bear._4.6. Impaired credit exposure 3" xfId="1780" xr:uid="{6DBA232D-3677-42D1-8760-FD82A168B60A}"/>
    <cellStyle name="%_07.10.14 Grade Net int. bear._4.6. Impaired credit exposure 4" xfId="1781" xr:uid="{978318DD-DE8D-435A-B492-E782CF20FFEE}"/>
    <cellStyle name="%_07.10.14 Grade Net int. bear._4.7 Impaired Exp. per industry" xfId="1782" xr:uid="{79EE32B9-E908-408E-A4DF-90146A2D588A}"/>
    <cellStyle name="%_07.10.14 Grade Net int. bear._4.7 Impaired Exp. per industry 2" xfId="1783" xr:uid="{B1F142B3-3486-48B7-BC62-D34C8E126479}"/>
    <cellStyle name="%_07.10.14 Grade Net int. bear._4.7 Impaired Exp. per industry 3" xfId="1784" xr:uid="{313BA248-7883-4FEA-893E-E1580F0EB991}"/>
    <cellStyle name="%_07.10.14 Grade Net int. bear._4.7 Impaired Exp. per industry 4" xfId="1785" xr:uid="{FCC9B644-4251-470C-86B9-A0A5CCC62618}"/>
    <cellStyle name="%_07.10.14 Grade Net int. bear._4.8 Collateral &amp; Guar. received" xfId="1786" xr:uid="{5FC05E9D-5374-4CD5-8125-852050688B29}"/>
    <cellStyle name="%_07.10.14 Grade Net int. bear._4.8 Collateral &amp; Guar. received 2" xfId="1787" xr:uid="{045FFEFF-EB6C-4E15-B8E5-AC69269F18DA}"/>
    <cellStyle name="%_07.10.14 Grade Net int. bear._4.8 Collateral &amp; Guar. received 3" xfId="1788" xr:uid="{6EB22884-EBD4-411F-804A-98975048BADF}"/>
    <cellStyle name="%_07.10.14 Grade Net int. bear._4.8 Collateral &amp; Guar. received 4" xfId="1789" xr:uid="{D11DBD2B-EA2D-4815-9F12-5D55C7B27FB0}"/>
    <cellStyle name="%_07.10.14 Grade Net int. bear._61.00.05 Major subs" xfId="85" xr:uid="{941AEF0E-FE0B-41F8-B432-DE8E6BD70B84}"/>
    <cellStyle name="%_07.10.14 Grade Net int. bear._Grafic long-term fund." xfId="86" xr:uid="{9C865158-7A84-464C-9377-BE2151713982}"/>
    <cellStyle name="%_07.10.14 Grade Net int. bear._Grafic long-term fund._Sheet1" xfId="1790" xr:uid="{45B47FD3-EE79-4623-8B94-F8DFC481E1D4}"/>
    <cellStyle name="%_07.10.14 Grade Net int. bear._Grafic maturity" xfId="87" xr:uid="{895CB060-3999-4B11-8267-F6F27186549D}"/>
    <cellStyle name="%_07.10.14 Grade Net int. bear._Grafic maturity_Sheet1" xfId="1791" xr:uid="{F2C8CA46-BAF8-4590-B5C3-F60CC38C75DB}"/>
    <cellStyle name="%_07.10.14 Grade Net int. bear._Table of Contents " xfId="88" xr:uid="{9C8BE0FE-0EEB-4D31-800C-C74B24D2CA49}"/>
    <cellStyle name="%_07.10.14 Grade Net int. bear._Table of Contents  2" xfId="1792" xr:uid="{B574BCD3-230E-4593-9399-446846185A75}"/>
    <cellStyle name="%_07.10.14 Grade Net int. bear._Table of Contents  3" xfId="1793" xr:uid="{47ADB1AF-BDD3-4B11-8CB0-DBE029D3E744}"/>
    <cellStyle name="%_07.10.14 Grade Net int. bear._Table of Contents  4" xfId="1794" xr:uid="{8D89A301-577A-4BA3-A58E-ACE554F90CCC}"/>
    <cellStyle name="%_07.10.14 Grade Net int. bear._Table of Contents _61.00.05 Major subs" xfId="1795" xr:uid="{CEE3A90A-7244-4C6E-AA5E-2E8B485DE3FA}"/>
    <cellStyle name="%_07.10.14 Grade Net int. bear._Table of Contents _Sheet1" xfId="1796" xr:uid="{98FFF06F-34B1-466A-BF05-BA05C5AB67D4}"/>
    <cellStyle name="%_07.10.15 Grade Oth assets" xfId="89" xr:uid="{D6439729-6D4A-49AB-A227-C4BD3F05F1B9}"/>
    <cellStyle name="%_07.10.15 Grade Oth assets 2" xfId="90" xr:uid="{45C47724-240D-4E23-A49F-F8CA29976F75}"/>
    <cellStyle name="%_07.10.15 Grade Oth assets 2 2" xfId="1797" xr:uid="{002E3FE0-27E4-43A4-A47C-454F992F342B}"/>
    <cellStyle name="%_07.10.15 Grade Oth assets 2 3" xfId="1798" xr:uid="{A8B76EDE-4233-4B2D-9770-9557753C75B4}"/>
    <cellStyle name="%_07.10.15 Grade Oth assets 2 4" xfId="1799" xr:uid="{82FF81A2-F32B-4D8B-8042-3E3CF8904B20}"/>
    <cellStyle name="%_07.10.15 Grade Oth assets 2_Sheet1" xfId="1800" xr:uid="{6B5276BB-7D92-40D1-8564-71091DC4CE7A}"/>
    <cellStyle name="%_07.10.15 Grade Oth assets 3" xfId="1801" xr:uid="{EF780E0D-CEA3-4D47-ADA4-EFE3E327FC1C}"/>
    <cellStyle name="%_07.10.15 Grade Oth assets 4" xfId="1802" xr:uid="{DEEE5A35-C975-4BD1-9303-53B92782A019}"/>
    <cellStyle name="%_07.10.15 Grade Oth assets 5" xfId="1803" xr:uid="{F04CDECE-8DA9-4D0C-95B4-207C7A21C65D}"/>
    <cellStyle name="%_07.10.15 Grade Oth assets_1.4 Special items" xfId="1804" xr:uid="{AC9A3AF0-51C5-4A96-AC8E-9E7EA0F6A35B}"/>
    <cellStyle name="%_07.10.15 Grade Oth assets_1.4 Special items 2" xfId="1805" xr:uid="{5D3B6CC3-6878-4B4D-AC49-135B855022D2}"/>
    <cellStyle name="%_07.10.15 Grade Oth assets_1.4 Special items 3" xfId="1806" xr:uid="{7DA9F913-D408-433C-AFE7-80E223FF02A1}"/>
    <cellStyle name="%_07.10.15 Grade Oth assets_1.4 Special items 4" xfId="1807" xr:uid="{735BCC24-883F-4F8A-9668-2B70C14CEC79}"/>
    <cellStyle name="%_07.10.15 Grade Oth assets_11.01.05 Remuneration" xfId="91" xr:uid="{57E5185A-0672-423B-A3ED-4719C4C47393}"/>
    <cellStyle name="%_07.10.15 Grade Oth assets_2.5. Basel III" xfId="92" xr:uid="{0576B190-3D4F-4204-96D0-37C050033FA0}"/>
    <cellStyle name="%_07.10.15 Grade Oth assets_2.5. Basel III 2" xfId="1808" xr:uid="{0802FAE8-FAB2-404E-B3DE-1EE565BC8958}"/>
    <cellStyle name="%_07.10.15 Grade Oth assets_2.5. Basel III 3" xfId="1809" xr:uid="{D867E9A2-0B1E-4F01-AEB7-03C5E37C234A}"/>
    <cellStyle name="%_07.10.15 Grade Oth assets_2.5. Basel III 4" xfId="1810" xr:uid="{76A01E68-A465-4F7F-AA56-CD4152C0829E}"/>
    <cellStyle name="%_07.10.15 Grade Oth assets_2.5. Basel III_Sheet1" xfId="1811" xr:uid="{B9E3A86A-06BD-4C5A-86FD-CF6DFBD74C47}"/>
    <cellStyle name="%_07.10.15 Grade Oth assets_4.2. Industry concentration" xfId="1812" xr:uid="{6118B0CB-4ABB-485C-B829-B369911B8F89}"/>
    <cellStyle name="%_07.10.15 Grade Oth assets_4.2. Industry concentration 2" xfId="1813" xr:uid="{0BE12E58-648D-481F-A419-24615437963E}"/>
    <cellStyle name="%_07.10.15 Grade Oth assets_4.2. Industry concentration 3" xfId="1814" xr:uid="{EE364FF3-D6F9-4B6D-A96C-9566D1D27D67}"/>
    <cellStyle name="%_07.10.15 Grade Oth assets_4.2. Industry concentration 4" xfId="1815" xr:uid="{92F56A82-297D-467C-B001-50BBF866787D}"/>
    <cellStyle name="%_07.10.15 Grade Oth assets_4.3. Mortgages - LtMV" xfId="1816" xr:uid="{51AA59DD-C2CE-44BE-83C8-ABEB1F0F9102}"/>
    <cellStyle name="%_07.10.15 Grade Oth assets_4.3. Mortgages - LtMV 2" xfId="1817" xr:uid="{E0B37709-F39E-4CE9-B2B1-C4408D0DFA91}"/>
    <cellStyle name="%_07.10.15 Grade Oth assets_4.3. Mortgages - LtMV 3" xfId="1818" xr:uid="{6D889B2F-D601-4C41-8031-CFC8D1AA2FF5}"/>
    <cellStyle name="%_07.10.15 Grade Oth assets_4.3. Mortgages - LtMV 4" xfId="1819" xr:uid="{402B88D4-1692-4575-95AD-C1766B8C7C17}"/>
    <cellStyle name="%_07.10.15 Grade Oth assets_4.4 Mortgages Portfolio loantyp" xfId="1820" xr:uid="{DDF454C6-70FB-4F57-B2C6-15D0EE473C39}"/>
    <cellStyle name="%_07.10.15 Grade Oth assets_4.4 Mortgages Portfolio loantyp 2" xfId="1821" xr:uid="{F35AE335-DA5D-4CB3-B62A-784A249548B5}"/>
    <cellStyle name="%_07.10.15 Grade Oth assets_4.4 Mortgages Portfolio loantyp 3" xfId="1822" xr:uid="{079208BB-C0DC-4361-B8E2-9479D932A640}"/>
    <cellStyle name="%_07.10.15 Grade Oth assets_4.4 Mortgages Portfolio loantyp 4" xfId="1823" xr:uid="{88AE88AE-5D82-43A6-AF7A-0AFEA075B8DC}"/>
    <cellStyle name="%_07.10.15 Grade Oth assets_4.5. Past due financial assets" xfId="1824" xr:uid="{A0F2B060-5167-483E-93DC-FBCFECB74449}"/>
    <cellStyle name="%_07.10.15 Grade Oth assets_4.5. Past due financial assets 2" xfId="1825" xr:uid="{5B5FCD82-8E95-4121-9678-1EB37F6E3556}"/>
    <cellStyle name="%_07.10.15 Grade Oth assets_4.5. Past due financial assets 3" xfId="1826" xr:uid="{EAA4F8B4-4CE4-4389-BB87-C0196DA00422}"/>
    <cellStyle name="%_07.10.15 Grade Oth assets_4.5. Past due financial assets 4" xfId="1827" xr:uid="{6B7DFA39-C26A-482F-A6EB-EAF08E2DE234}"/>
    <cellStyle name="%_07.10.15 Grade Oth assets_4.6. Impaired credit exposure" xfId="1828" xr:uid="{EB370EB4-E3BC-4FE4-BA2B-06D320927F64}"/>
    <cellStyle name="%_07.10.15 Grade Oth assets_4.6. Impaired credit exposure 2" xfId="1829" xr:uid="{6B873BB9-E338-4E04-AB74-244D85DB0ABD}"/>
    <cellStyle name="%_07.10.15 Grade Oth assets_4.6. Impaired credit exposure 3" xfId="1830" xr:uid="{8B762487-8EB7-4480-9CAF-44144CDF2665}"/>
    <cellStyle name="%_07.10.15 Grade Oth assets_4.6. Impaired credit exposure 4" xfId="1831" xr:uid="{7A9B1F8E-7ADF-47EA-84DC-C3340ED332A9}"/>
    <cellStyle name="%_07.10.15 Grade Oth assets_4.7 Impaired Exp. per industry" xfId="1832" xr:uid="{35A253F3-F5D0-467C-A4C2-CFCD1C5CC693}"/>
    <cellStyle name="%_07.10.15 Grade Oth assets_4.7 Impaired Exp. per industry 2" xfId="1833" xr:uid="{36E7F760-1179-477F-B3A8-BE30C89C75B2}"/>
    <cellStyle name="%_07.10.15 Grade Oth assets_4.7 Impaired Exp. per industry 3" xfId="1834" xr:uid="{5AFD6D8A-5EDA-41B3-9409-611C6F812D5D}"/>
    <cellStyle name="%_07.10.15 Grade Oth assets_4.7 Impaired Exp. per industry 4" xfId="1835" xr:uid="{95B2286B-6FB8-44C4-B696-4FE0EAA0ABCC}"/>
    <cellStyle name="%_07.10.15 Grade Oth assets_4.8 Collateral &amp; Guar. received" xfId="1836" xr:uid="{E5C64868-D84F-4D4E-AA09-D4913925779E}"/>
    <cellStyle name="%_07.10.15 Grade Oth assets_4.8 Collateral &amp; Guar. received 2" xfId="1837" xr:uid="{1CEE018E-E9F9-4A84-A330-7A2A6C6DB0A1}"/>
    <cellStyle name="%_07.10.15 Grade Oth assets_4.8 Collateral &amp; Guar. received 3" xfId="1838" xr:uid="{F9E1DC0B-65C1-41B9-8F02-8FAF98C60915}"/>
    <cellStyle name="%_07.10.15 Grade Oth assets_4.8 Collateral &amp; Guar. received 4" xfId="1839" xr:uid="{0CC18C64-BEF1-455B-B253-C3E7BDB5CA8A}"/>
    <cellStyle name="%_07.10.15 Grade Oth assets_61.00.05 Major subs" xfId="93" xr:uid="{F71C2AFD-6D8E-4FC6-90F7-2F493EB0A9D3}"/>
    <cellStyle name="%_07.10.15 Grade Oth assets_Grafic long-term fund." xfId="94" xr:uid="{60E983C6-31FE-4D9A-99CE-2A5D49990A5A}"/>
    <cellStyle name="%_07.10.15 Grade Oth assets_Grafic long-term fund._Sheet1" xfId="1840" xr:uid="{2E4C41F3-AECF-4533-BDF7-1624E10FAA79}"/>
    <cellStyle name="%_07.10.15 Grade Oth assets_Grafic maturity" xfId="95" xr:uid="{A967C01C-489D-4272-B5A6-89356682F747}"/>
    <cellStyle name="%_07.10.15 Grade Oth assets_Grafic maturity_Sheet1" xfId="1841" xr:uid="{96D0EEF7-D3EF-4023-9780-E92597214565}"/>
    <cellStyle name="%_07.10.15 Grade Oth assets_Table of Contents " xfId="96" xr:uid="{D1C1E7C9-4BDB-43A9-B753-7EBDD09C4372}"/>
    <cellStyle name="%_07.10.15 Grade Oth assets_Table of Contents  2" xfId="1842" xr:uid="{5A50CD6C-D845-4571-82A7-F37787B1C5CD}"/>
    <cellStyle name="%_07.10.15 Grade Oth assets_Table of Contents  3" xfId="1843" xr:uid="{DFC6E8E7-2B94-4D05-9600-60BAD87C4E1E}"/>
    <cellStyle name="%_07.10.15 Grade Oth assets_Table of Contents  4" xfId="1844" xr:uid="{C756F6C6-840D-4374-818E-A4F3D881D805}"/>
    <cellStyle name="%_07.10.15 Grade Oth assets_Table of Contents _61.00.05 Major subs" xfId="1845" xr:uid="{F4069A10-56C1-46AE-BD91-D51CCD0AD562}"/>
    <cellStyle name="%_07.10.15 Grade Oth assets_Table of Contents _Sheet1" xfId="1846" xr:uid="{EBC438C7-964C-45E2-B0CB-BAA3078562A0}"/>
    <cellStyle name="%_07.10.20 Exp. at Default" xfId="97" xr:uid="{76E94F70-AF2A-46E6-98C4-722B6FA20502}"/>
    <cellStyle name="%_07.10.20 Exp. at Default 2" xfId="98" xr:uid="{FA5FFBBD-EC2C-4D70-AA3B-B3BB66D1CBAC}"/>
    <cellStyle name="%_07.10.20 Exp. at Default 2 2" xfId="1847" xr:uid="{709DE5A4-136A-48B6-880E-634C18B0BBA6}"/>
    <cellStyle name="%_07.10.20 Exp. at Default 2 3" xfId="1848" xr:uid="{50622E10-87B2-4E3B-A9AD-F1979C32F406}"/>
    <cellStyle name="%_07.10.20 Exp. at Default 2 4" xfId="1849" xr:uid="{7B69F5FA-84FE-4017-95A7-8C7577A18E4A}"/>
    <cellStyle name="%_07.10.20 Exp. at Default 2_Sheet1" xfId="1850" xr:uid="{E28BC857-D82B-4159-81FD-394C22BFAB71}"/>
    <cellStyle name="%_07.10.20 Exp. at Default 3" xfId="1851" xr:uid="{1DF9FAFC-CD58-4266-8AFA-2814EDAB2090}"/>
    <cellStyle name="%_07.10.20 Exp. at Default 4" xfId="1852" xr:uid="{73A42B0C-6E30-4D32-9004-6E881B7C5441}"/>
    <cellStyle name="%_07.10.20 Exp. at Default 5" xfId="1853" xr:uid="{7B8B0EF3-617D-4CB5-A7D7-5CE3ECBF66CA}"/>
    <cellStyle name="%_07.10.20 Exp. at Default_1.4 Special items" xfId="1854" xr:uid="{51D654BE-DE28-4135-9FF5-94E3E6554199}"/>
    <cellStyle name="%_07.10.20 Exp. at Default_1.4 Special items 2" xfId="1855" xr:uid="{4EFB8E51-3605-476C-AEEB-279F8A3D413C}"/>
    <cellStyle name="%_07.10.20 Exp. at Default_1.4 Special items 3" xfId="1856" xr:uid="{57E5ADEA-2859-439D-9E9B-E201AB6C1609}"/>
    <cellStyle name="%_07.10.20 Exp. at Default_1.4 Special items 4" xfId="1857" xr:uid="{2C564284-141F-43B5-BFB2-2C7136DAD413}"/>
    <cellStyle name="%_07.10.20 Exp. at Default_11.01.05 Remuneration" xfId="99" xr:uid="{4BEBA3A1-1701-4B9B-A8D2-12924C9D0ADF}"/>
    <cellStyle name="%_07.10.20 Exp. at Default_2.5. Basel III" xfId="100" xr:uid="{5F0B4815-813A-478B-B16A-7586579068A0}"/>
    <cellStyle name="%_07.10.20 Exp. at Default_2.5. Basel III 2" xfId="1858" xr:uid="{1B621F14-D6A6-4AAF-9C73-72D52DD59BC4}"/>
    <cellStyle name="%_07.10.20 Exp. at Default_2.5. Basel III 3" xfId="1859" xr:uid="{B6F322C1-C8B5-4C2B-AB1B-A2C913E7649E}"/>
    <cellStyle name="%_07.10.20 Exp. at Default_2.5. Basel III 4" xfId="1860" xr:uid="{7D5FBC9D-3558-43FA-BA0A-24F8EB4B5EFE}"/>
    <cellStyle name="%_07.10.20 Exp. at Default_2.5. Basel III_Sheet1" xfId="1861" xr:uid="{D30BA7CD-D9CC-42C0-A0DB-2D3178C85E44}"/>
    <cellStyle name="%_07.10.20 Exp. at Default_4.2. Industry concentration" xfId="1862" xr:uid="{BCAC3F22-1D7C-4EDA-8747-B30A7EEC73F2}"/>
    <cellStyle name="%_07.10.20 Exp. at Default_4.2. Industry concentration 2" xfId="1863" xr:uid="{B5153EA4-CB96-4CDB-8448-6273748367C8}"/>
    <cellStyle name="%_07.10.20 Exp. at Default_4.2. Industry concentration 3" xfId="1864" xr:uid="{C9B9FCCC-3548-4E53-95D0-D35120B761AD}"/>
    <cellStyle name="%_07.10.20 Exp. at Default_4.2. Industry concentration 4" xfId="1865" xr:uid="{6A501D60-B4E8-4082-953A-C8475881EA90}"/>
    <cellStyle name="%_07.10.20 Exp. at Default_4.3. Mortgages - LtMV" xfId="1866" xr:uid="{FB3EDA31-3574-4A7A-A160-71AFC028C1C2}"/>
    <cellStyle name="%_07.10.20 Exp. at Default_4.3. Mortgages - LtMV 2" xfId="1867" xr:uid="{20535589-DE10-44A4-9991-D9FF80E0EE11}"/>
    <cellStyle name="%_07.10.20 Exp. at Default_4.3. Mortgages - LtMV 3" xfId="1868" xr:uid="{9E9BAE48-50AB-4D60-9E7E-63C82C1DF22C}"/>
    <cellStyle name="%_07.10.20 Exp. at Default_4.3. Mortgages - LtMV 4" xfId="1869" xr:uid="{62001B10-CD85-489F-87ED-248768BD4B59}"/>
    <cellStyle name="%_07.10.20 Exp. at Default_4.4 Mortgages Portfolio loantyp" xfId="1870" xr:uid="{9F2644C2-4E82-4B04-BBC8-393220B4A73E}"/>
    <cellStyle name="%_07.10.20 Exp. at Default_4.4 Mortgages Portfolio loantyp 2" xfId="1871" xr:uid="{935BD198-795A-497C-946A-EF3AEF9D0102}"/>
    <cellStyle name="%_07.10.20 Exp. at Default_4.4 Mortgages Portfolio loantyp 3" xfId="1872" xr:uid="{894C90E9-7084-42ED-9779-F01D71601116}"/>
    <cellStyle name="%_07.10.20 Exp. at Default_4.4 Mortgages Portfolio loantyp 4" xfId="1873" xr:uid="{BB9AB264-D019-454D-892C-304C7EEB96CB}"/>
    <cellStyle name="%_07.10.20 Exp. at Default_4.5. Past due financial assets" xfId="1874" xr:uid="{EEF7778F-962C-4486-A6C9-9A1EE87B6732}"/>
    <cellStyle name="%_07.10.20 Exp. at Default_4.5. Past due financial assets 2" xfId="1875" xr:uid="{0B8FD481-2C74-400A-861F-73183944E238}"/>
    <cellStyle name="%_07.10.20 Exp. at Default_4.5. Past due financial assets 3" xfId="1876" xr:uid="{EE1A433C-E95C-44DD-8EC9-1393FD696494}"/>
    <cellStyle name="%_07.10.20 Exp. at Default_4.5. Past due financial assets 4" xfId="1877" xr:uid="{8EC1EC6A-C8AF-4572-A05C-DE02BD600FED}"/>
    <cellStyle name="%_07.10.20 Exp. at Default_4.6. Impaired credit exposure" xfId="1878" xr:uid="{DDF1D40D-85CA-4819-A9F7-63149CED8AC5}"/>
    <cellStyle name="%_07.10.20 Exp. at Default_4.6. Impaired credit exposure 2" xfId="1879" xr:uid="{E7346070-26F1-4416-89E5-4AA24C02B4E5}"/>
    <cellStyle name="%_07.10.20 Exp. at Default_4.6. Impaired credit exposure 3" xfId="1880" xr:uid="{D5909959-74C8-4F87-843D-D046C307F950}"/>
    <cellStyle name="%_07.10.20 Exp. at Default_4.6. Impaired credit exposure 4" xfId="1881" xr:uid="{8D4F78CD-CBA0-4BA6-9164-356803808FF0}"/>
    <cellStyle name="%_07.10.20 Exp. at Default_4.7 Impaired Exp. per industry" xfId="1882" xr:uid="{A4959A41-5A85-42AF-8C56-390605702D0C}"/>
    <cellStyle name="%_07.10.20 Exp. at Default_4.7 Impaired Exp. per industry 2" xfId="1883" xr:uid="{B0E59925-2F59-439E-B7A5-DA49FB41304B}"/>
    <cellStyle name="%_07.10.20 Exp. at Default_4.7 Impaired Exp. per industry 3" xfId="1884" xr:uid="{CD38550B-DB3B-41A6-8044-A7EC04EBFB66}"/>
    <cellStyle name="%_07.10.20 Exp. at Default_4.7 Impaired Exp. per industry 4" xfId="1885" xr:uid="{8670C77C-6A87-482F-A0CE-5ADC2120CE53}"/>
    <cellStyle name="%_07.10.20 Exp. at Default_4.8 Collateral &amp; Guar. received" xfId="1886" xr:uid="{E253FF74-902A-4A29-9E85-6A814889E411}"/>
    <cellStyle name="%_07.10.20 Exp. at Default_4.8 Collateral &amp; Guar. received 2" xfId="1887" xr:uid="{A03E54BF-D8A6-4A37-80BF-8DF0481CF8DE}"/>
    <cellStyle name="%_07.10.20 Exp. at Default_4.8 Collateral &amp; Guar. received 3" xfId="1888" xr:uid="{8F90CD7B-5708-4B8A-B5F6-C10938867875}"/>
    <cellStyle name="%_07.10.20 Exp. at Default_4.8 Collateral &amp; Guar. received 4" xfId="1889" xr:uid="{893E9DA4-DD7E-40D7-B059-C27BE04DC5A3}"/>
    <cellStyle name="%_07.10.20 Exp. at Default_61.00.05 Major subs" xfId="101" xr:uid="{D7AD8154-73AF-4C40-8A7E-BBA583D734A9}"/>
    <cellStyle name="%_07.10.20 Exp. at Default_Grafic long-term fund." xfId="102" xr:uid="{58F91DBB-5917-47DF-A1AE-EE77F5BC09BB}"/>
    <cellStyle name="%_07.10.20 Exp. at Default_Grafic long-term fund._Sheet1" xfId="1890" xr:uid="{3A5AC32A-E644-4597-921A-F98F613547E7}"/>
    <cellStyle name="%_07.10.20 Exp. at Default_Grafic maturity" xfId="103" xr:uid="{874388B3-3E66-465F-AA59-583FD939A4E1}"/>
    <cellStyle name="%_07.10.20 Exp. at Default_Grafic maturity_Sheet1" xfId="1891" xr:uid="{FE686E57-C592-484A-9A37-2CDCC3F3CF70}"/>
    <cellStyle name="%_07.10.20 Exp. at Default_Table of Contents " xfId="104" xr:uid="{7A237E8A-3C31-4A0D-AB74-FBA60527F34D}"/>
    <cellStyle name="%_07.10.20 Exp. at Default_Table of Contents  2" xfId="1892" xr:uid="{0193B88B-B9F8-4371-963B-5D224600FB42}"/>
    <cellStyle name="%_07.10.20 Exp. at Default_Table of Contents  3" xfId="1893" xr:uid="{55319B42-87C6-45AB-B8C6-4B8B9FD4404E}"/>
    <cellStyle name="%_07.10.20 Exp. at Default_Table of Contents  4" xfId="1894" xr:uid="{FA7E537F-300D-46DE-AC8E-40FDFA8CED9C}"/>
    <cellStyle name="%_07.10.20 Exp. at Default_Table of Contents _61.00.05 Major subs" xfId="1895" xr:uid="{61805012-5A0B-4984-A644-0BD825EA26E7}"/>
    <cellStyle name="%_07.10.20 Exp. at Default_Table of Contents _Sheet1" xfId="1896" xr:uid="{38A26835-FC40-4908-B477-028C2E47064B}"/>
    <cellStyle name="%_07.10.30 Exp. at Def. Geo" xfId="105" xr:uid="{52778782-8A2D-49CE-81CD-853EF8095E65}"/>
    <cellStyle name="%_07.10.30 Exp. at Def. Geo 2" xfId="106" xr:uid="{42BEADF9-FFD1-4356-AB5B-DCE9C895EEBD}"/>
    <cellStyle name="%_07.10.30 Exp. at Def. Geo 2 2" xfId="1897" xr:uid="{0FEEB929-FF1E-43A1-BB60-2244827870A2}"/>
    <cellStyle name="%_07.10.30 Exp. at Def. Geo 2 3" xfId="1898" xr:uid="{49E662B3-887E-4FB7-B2E6-6437FD3EC0AC}"/>
    <cellStyle name="%_07.10.30 Exp. at Def. Geo 2 4" xfId="1899" xr:uid="{EC55F936-D896-4C9C-8F18-464F9D684135}"/>
    <cellStyle name="%_07.10.30 Exp. at Def. Geo 2_Sheet1" xfId="1900" xr:uid="{CC2F7099-0C9F-48F8-B675-FCD942D4E662}"/>
    <cellStyle name="%_07.10.30 Exp. at Def. Geo 3" xfId="1901" xr:uid="{57720A4F-A0D7-451A-8962-8184EBB8F7BB}"/>
    <cellStyle name="%_07.10.30 Exp. at Def. Geo 4" xfId="1902" xr:uid="{18831D08-E126-4D4F-8162-0879369DAA59}"/>
    <cellStyle name="%_07.10.30 Exp. at Def. Geo 5" xfId="1903" xr:uid="{9EFA0B47-78C7-4B38-9AC5-89BFBDF09226}"/>
    <cellStyle name="%_07.10.30 Exp. at Def. Geo_1.4 Special items" xfId="1904" xr:uid="{65F97545-B30F-4208-AC7A-2373C909CF70}"/>
    <cellStyle name="%_07.10.30 Exp. at Def. Geo_1.4 Special items 2" xfId="1905" xr:uid="{3E523275-A146-4E48-9B16-0ADFC91DF5C6}"/>
    <cellStyle name="%_07.10.30 Exp. at Def. Geo_1.4 Special items 3" xfId="1906" xr:uid="{07879B2D-9BFD-4A98-9B8B-97B8D1587BDE}"/>
    <cellStyle name="%_07.10.30 Exp. at Def. Geo_1.4 Special items 4" xfId="1907" xr:uid="{09617332-3963-4C07-A793-C9AE1F6D42F6}"/>
    <cellStyle name="%_07.10.30 Exp. at Def. Geo_11.01.05 Remuneration" xfId="107" xr:uid="{1C58D3E8-AAD8-4E9A-9383-C8DEC75BF4AF}"/>
    <cellStyle name="%_07.10.30 Exp. at Def. Geo_2.5. Basel III" xfId="108" xr:uid="{7DAEDF2C-3418-4F59-87E9-7299076C5E0C}"/>
    <cellStyle name="%_07.10.30 Exp. at Def. Geo_2.5. Basel III 2" xfId="1908" xr:uid="{5761B068-99A4-48C6-B5F4-C51C72AA715E}"/>
    <cellStyle name="%_07.10.30 Exp. at Def. Geo_2.5. Basel III 3" xfId="1909" xr:uid="{763864A6-4D78-4196-8AD2-22CDFFC03EB8}"/>
    <cellStyle name="%_07.10.30 Exp. at Def. Geo_2.5. Basel III 4" xfId="1910" xr:uid="{1D3F87CF-4639-4DA0-9ED9-73A49BEEB378}"/>
    <cellStyle name="%_07.10.30 Exp. at Def. Geo_2.5. Basel III_Sheet1" xfId="1911" xr:uid="{49A00319-C9C3-40DE-A0B9-9A827A2F4EE2}"/>
    <cellStyle name="%_07.10.30 Exp. at Def. Geo_4.2. Industry concentration" xfId="1912" xr:uid="{C51B979E-97EE-46C0-A754-91E9375FBE1C}"/>
    <cellStyle name="%_07.10.30 Exp. at Def. Geo_4.2. Industry concentration 2" xfId="1913" xr:uid="{5136A56D-BFDB-46D7-8631-785F3A1FCFA7}"/>
    <cellStyle name="%_07.10.30 Exp. at Def. Geo_4.2. Industry concentration 3" xfId="1914" xr:uid="{B39442B4-8CD4-4D4E-958E-E720BBCDD7DF}"/>
    <cellStyle name="%_07.10.30 Exp. at Def. Geo_4.2. Industry concentration 4" xfId="1915" xr:uid="{8F9BA806-AF3F-4772-9C32-563AD47F9355}"/>
    <cellStyle name="%_07.10.30 Exp. at Def. Geo_4.3. Mortgages - LtMV" xfId="1916" xr:uid="{1F45913E-2FF7-47F5-ADF4-FD804453CEA1}"/>
    <cellStyle name="%_07.10.30 Exp. at Def. Geo_4.3. Mortgages - LtMV 2" xfId="1917" xr:uid="{92D431AF-1DB2-4CEA-BAA6-362253DD882A}"/>
    <cellStyle name="%_07.10.30 Exp. at Def. Geo_4.3. Mortgages - LtMV 3" xfId="1918" xr:uid="{9E4389F4-E1D1-4126-BB3F-E4AF5A79B724}"/>
    <cellStyle name="%_07.10.30 Exp. at Def. Geo_4.3. Mortgages - LtMV 4" xfId="1919" xr:uid="{359F93A7-6B32-48FE-A3A5-2161B2DAD94E}"/>
    <cellStyle name="%_07.10.30 Exp. at Def. Geo_4.4 Mortgages Portfolio loantyp" xfId="1920" xr:uid="{FE6809FC-E45B-4DC3-9466-F8254BE8A184}"/>
    <cellStyle name="%_07.10.30 Exp. at Def. Geo_4.4 Mortgages Portfolio loantyp 2" xfId="1921" xr:uid="{C806B081-DEE9-4FBF-B6A8-11AAF17B9683}"/>
    <cellStyle name="%_07.10.30 Exp. at Def. Geo_4.4 Mortgages Portfolio loantyp 3" xfId="1922" xr:uid="{81D9E8C2-71F0-426B-8745-B3B75B9A7EE0}"/>
    <cellStyle name="%_07.10.30 Exp. at Def. Geo_4.4 Mortgages Portfolio loantyp 4" xfId="1923" xr:uid="{563F3C55-5579-4192-8D5A-5534604EC349}"/>
    <cellStyle name="%_07.10.30 Exp. at Def. Geo_4.5. Past due financial assets" xfId="1924" xr:uid="{1EF35319-C2D6-42D7-8BBC-F8B975F20866}"/>
    <cellStyle name="%_07.10.30 Exp. at Def. Geo_4.5. Past due financial assets 2" xfId="1925" xr:uid="{4475F212-C3EB-4795-9751-B62961C88E89}"/>
    <cellStyle name="%_07.10.30 Exp. at Def. Geo_4.5. Past due financial assets 3" xfId="1926" xr:uid="{AC10B5FB-1677-485C-BD65-0A34BA42C3C2}"/>
    <cellStyle name="%_07.10.30 Exp. at Def. Geo_4.5. Past due financial assets 4" xfId="1927" xr:uid="{E17506B2-2688-4276-AE11-3CF0E5F724CB}"/>
    <cellStyle name="%_07.10.30 Exp. at Def. Geo_4.6. Impaired credit exposure" xfId="1928" xr:uid="{AB5CA55E-AD22-4995-9509-E89147CFD648}"/>
    <cellStyle name="%_07.10.30 Exp. at Def. Geo_4.6. Impaired credit exposure 2" xfId="1929" xr:uid="{D52F69FC-C149-4841-9F6F-1F71F7F4A183}"/>
    <cellStyle name="%_07.10.30 Exp. at Def. Geo_4.6. Impaired credit exposure 3" xfId="1930" xr:uid="{4E1103A5-2F78-4186-A483-CEBBCE989DE6}"/>
    <cellStyle name="%_07.10.30 Exp. at Def. Geo_4.6. Impaired credit exposure 4" xfId="1931" xr:uid="{11AD4845-0F88-418D-B589-1EB6D8C5D839}"/>
    <cellStyle name="%_07.10.30 Exp. at Def. Geo_4.7 Impaired Exp. per industry" xfId="1932" xr:uid="{F3357261-0185-44A3-A4C0-13E72D6AF5B4}"/>
    <cellStyle name="%_07.10.30 Exp. at Def. Geo_4.7 Impaired Exp. per industry 2" xfId="1933" xr:uid="{C2DF1FA2-C15D-43C8-AF35-B6037B13170A}"/>
    <cellStyle name="%_07.10.30 Exp. at Def. Geo_4.7 Impaired Exp. per industry 3" xfId="1934" xr:uid="{F6B95B64-E3C5-4B51-9E5C-3F7BBC09E3F3}"/>
    <cellStyle name="%_07.10.30 Exp. at Def. Geo_4.7 Impaired Exp. per industry 4" xfId="1935" xr:uid="{A667B046-7340-4BA4-A4BE-355CC1B9E26A}"/>
    <cellStyle name="%_07.10.30 Exp. at Def. Geo_4.8 Collateral &amp; Guar. received" xfId="1936" xr:uid="{BA094C11-6630-4401-858F-14E7476A8985}"/>
    <cellStyle name="%_07.10.30 Exp. at Def. Geo_4.8 Collateral &amp; Guar. received 2" xfId="1937" xr:uid="{B48EF966-AB4A-43A6-BBB9-DC56055DAA3B}"/>
    <cellStyle name="%_07.10.30 Exp. at Def. Geo_4.8 Collateral &amp; Guar. received 3" xfId="1938" xr:uid="{FC6A16E6-F51F-4A5B-9277-CCA363789EB9}"/>
    <cellStyle name="%_07.10.30 Exp. at Def. Geo_4.8 Collateral &amp; Guar. received 4" xfId="1939" xr:uid="{C08BB5FF-3A95-496F-9E99-70FBEF0A1F60}"/>
    <cellStyle name="%_07.10.30 Exp. at Def. Geo_61.00.05 Major subs" xfId="109" xr:uid="{F5F982C8-C01B-4BE5-9B2F-6DE22097407C}"/>
    <cellStyle name="%_07.10.30 Exp. at Def. Geo_Grafic long-term fund." xfId="110" xr:uid="{B90671F5-AFB2-43A3-8D81-10644278822B}"/>
    <cellStyle name="%_07.10.30 Exp. at Def. Geo_Grafic long-term fund._Sheet1" xfId="1940" xr:uid="{EAAADBB7-2295-47C8-9711-04DA2CAD9876}"/>
    <cellStyle name="%_07.10.30 Exp. at Def. Geo_Grafic maturity" xfId="111" xr:uid="{B75A0DE1-ABFF-4B17-801F-2DCA996BD5DA}"/>
    <cellStyle name="%_07.10.30 Exp. at Def. Geo_Grafic maturity_Sheet1" xfId="1941" xr:uid="{2D133C9D-A1BE-40F6-BDC0-7404D14231B5}"/>
    <cellStyle name="%_07.10.30 Exp. at Def. Geo_Table of Contents " xfId="112" xr:uid="{E4E1823E-EB47-46E5-A053-49EAF19AA1FE}"/>
    <cellStyle name="%_07.10.30 Exp. at Def. Geo_Table of Contents  2" xfId="1942" xr:uid="{0030B1EB-7058-4F30-A207-B002F1934257}"/>
    <cellStyle name="%_07.10.30 Exp. at Def. Geo_Table of Contents  3" xfId="1943" xr:uid="{75FB6E4D-D83F-4B93-B58A-EF92C3C60AC6}"/>
    <cellStyle name="%_07.10.30 Exp. at Def. Geo_Table of Contents  4" xfId="1944" xr:uid="{7A09E279-B30D-454D-9B97-DAD78D180352}"/>
    <cellStyle name="%_07.10.30 Exp. at Def. Geo_Table of Contents _61.00.05 Major subs" xfId="1945" xr:uid="{4D1730B1-D64D-4EF4-886F-B296653ED926}"/>
    <cellStyle name="%_07.10.30 Exp. at Def. Geo_Table of Contents _Sheet1" xfId="1946" xr:uid="{71EB6482-B245-4D01-88C7-9FF5D7933C19}"/>
    <cellStyle name="%_08.02.15 Cap. Instr." xfId="113" xr:uid="{2C7B5D4E-39D0-4E64-9B48-01B1B7712E45}"/>
    <cellStyle name="%_08.02.15 Cap. Instr._Sheet1" xfId="1947" xr:uid="{056BF96A-42AD-4BE5-912F-8AB9EC79BCA8}"/>
    <cellStyle name="%_1.1. Reported P&amp;L" xfId="114" xr:uid="{E5E21E79-05C4-499F-9B1E-EA0027F91544}"/>
    <cellStyle name="%_1.1. Reported P&amp;L 2" xfId="1948" xr:uid="{B3E4D499-B4B2-4279-9126-D5F050F74017}"/>
    <cellStyle name="%_1.1. Reported P&amp;L 3" xfId="1949" xr:uid="{7A707047-B63C-4D53-BE3A-25A706AB7E68}"/>
    <cellStyle name="%_1.1. Reported P&amp;L 4" xfId="1950" xr:uid="{1E4EFE4D-0A91-4CDE-8263-16AE95B357E3}"/>
    <cellStyle name="%_1.1. Reported P&amp;L_00.02 Cons P&amp;L" xfId="115" xr:uid="{AD519869-B5CB-4140-859F-1411F5841688}"/>
    <cellStyle name="%_1.1. Reported P&amp;L_Sheet1" xfId="1951" xr:uid="{E01E00CB-2D80-479E-AF54-6BBDE1F7CE36}"/>
    <cellStyle name="%_1.2. Underlying P&amp;L" xfId="116" xr:uid="{11E7CCC1-A5DB-4454-89AA-D30677197390}"/>
    <cellStyle name="%_1.2. Underlying P&amp;L 2" xfId="1952" xr:uid="{73B2BD0B-B2BD-438B-9E49-8BED67948CE5}"/>
    <cellStyle name="%_1.2. Underlying P&amp;L 3" xfId="1953" xr:uid="{D7164866-C02C-4A32-A093-0F249BE17DDE}"/>
    <cellStyle name="%_1.2. Underlying P&amp;L 4" xfId="1954" xr:uid="{869DC28E-A573-44EB-93B1-17302E898CD0}"/>
    <cellStyle name="%_1.2. Underlying P&amp;L_00.02 Cons P&amp;L" xfId="117" xr:uid="{AE8514DE-9906-4FED-918C-532CF44F02DB}"/>
    <cellStyle name="%_1.2. Underlying P&amp;L_Sheet1" xfId="1955" xr:uid="{6D7813ED-1D3F-4D44-A1ED-4950156A52D2}"/>
    <cellStyle name="%_1.3. Reconciliation" xfId="118" xr:uid="{DBED335A-F27C-432A-BDAB-F90FA5784A76}"/>
    <cellStyle name="%_1.3. Reconciliation 2" xfId="1956" xr:uid="{6856190E-7558-43EA-B5D0-33FD5969D78E}"/>
    <cellStyle name="%_1.3. Reconciliation 3" xfId="1957" xr:uid="{1997F673-268A-44E1-8F8F-EC89EE44201F}"/>
    <cellStyle name="%_1.3. Reconciliation 4" xfId="1958" xr:uid="{CE22E502-C505-45D3-AD81-AF26FC20A71D}"/>
    <cellStyle name="%_1.3. Reconciliation_00.02 Cons P&amp;L" xfId="119" xr:uid="{38E0F4AB-43D5-4252-A56D-72C16CB9DFBD}"/>
    <cellStyle name="%_1.3. Reconciliation_Sheet1" xfId="1959" xr:uid="{FFDEE382-28F2-462A-861C-3B94AE78B1C5}"/>
    <cellStyle name="%_1.4. Quarterly P&amp;L development" xfId="120" xr:uid="{A39EA398-B53D-442D-9CED-630D817BABEF}"/>
    <cellStyle name="%_1.4. Quarterly P&amp;L development 2" xfId="1960" xr:uid="{ACB662C5-02ED-4A9A-BEE4-65DE3185AF63}"/>
    <cellStyle name="%_1.4. Quarterly P&amp;L development 3" xfId="1961" xr:uid="{2BA0D9E4-5A8E-4204-BB5F-A1977973668A}"/>
    <cellStyle name="%_1.4. Quarterly P&amp;L development 4" xfId="1962" xr:uid="{9F1790AB-C362-4E6D-87E0-FE119658B861}"/>
    <cellStyle name="%_1.4. Quarterly P&amp;L development_00.02 Cons P&amp;L" xfId="121" xr:uid="{DA9F7632-FD8F-4BB9-9D7B-57BF65CF3E77}"/>
    <cellStyle name="%_1.4. Quarterly P&amp;L development_Sheet1" xfId="1963" xr:uid="{050F9052-270A-4E1D-826A-3383488973BD}"/>
    <cellStyle name="%_11.01.05 Remuneration" xfId="122" xr:uid="{6143ADED-AD6C-4B9B-8A6F-C3A14361F9B0}"/>
    <cellStyle name="%_2.1. Consolidated Balance sheet" xfId="123" xr:uid="{DB1F47A7-F48C-4A3A-A96D-83FBD0360366}"/>
    <cellStyle name="%_2.1. Consolidated Balance sheet 2" xfId="1964" xr:uid="{9EEE764F-816A-48F3-A899-4B5CA5D313BA}"/>
    <cellStyle name="%_2.1. Consolidated Balance sheet 3" xfId="1965" xr:uid="{510C2F18-0F86-444D-9474-24835BA3EFC0}"/>
    <cellStyle name="%_2.1. Consolidated Balance sheet 4" xfId="1966" xr:uid="{DFDB9AA8-4510-4857-B5B3-D1E7B480938A}"/>
    <cellStyle name="%_2.1. Consolidated Balance sheet_00.02 Cons P&amp;L" xfId="124" xr:uid="{099AFE75-E4A8-49F8-AEF1-684F7776BE07}"/>
    <cellStyle name="%_2.1. Consolidated Balance sheet_Sheet1" xfId="1967" xr:uid="{911D08F7-A865-4D53-8464-D4AE97D4896E}"/>
    <cellStyle name="%_2.2. Capital " xfId="125" xr:uid="{C130435A-BA51-4A13-8047-B3EF10D87936}"/>
    <cellStyle name="%_2.2. Capital  2" xfId="1968" xr:uid="{F3210153-9AE1-426A-A5F1-F6DFF6B31247}"/>
    <cellStyle name="%_2.2. Capital  3" xfId="1969" xr:uid="{E869893A-6E48-4D70-B97E-1426CA612F40}"/>
    <cellStyle name="%_2.2. Capital  4" xfId="1970" xr:uid="{3716F572-96FA-489F-B925-39966076E57D}"/>
    <cellStyle name="%_2.2. Capital _00.02 Cons P&amp;L" xfId="126" xr:uid="{74B7AC52-BA3A-4C63-9B7C-C370FC95D6D5}"/>
    <cellStyle name="%_2.2. Capital _02.45 Mortgages LtMV" xfId="1971" xr:uid="{BEA33717-FA8B-417F-8166-095351EC9D3E}"/>
    <cellStyle name="%_2.2. Capital _02.50 Breakdown mortg." xfId="1972" xr:uid="{7A622085-32A8-49D5-94D5-BEABCFEA46C6}"/>
    <cellStyle name="%_2.2. Capital _02.55 Oth. consumer loans" xfId="1973" xr:uid="{EDC1D88D-0F1D-4B0B-8D0F-33A8EE0D10C6}"/>
    <cellStyle name="%_2.2. Capital _03.05 Capital " xfId="127" xr:uid="{528AEF95-557E-4682-A243-BF709C90EC8C}"/>
    <cellStyle name="%_2.2. Capital _03.10 Eligibility cap. instr." xfId="1974" xr:uid="{ADB64FA9-BE7E-471B-8988-96A3634287B0}"/>
    <cellStyle name="%_2.2. Capital _03.15 Basel III ratio" xfId="1975" xr:uid="{498D802C-1E16-4817-B549-4B09D663495C}"/>
    <cellStyle name="%_2.2. Capital _04.05 LtD ratio" xfId="1976" xr:uid="{8DB9669D-58F6-4B57-BB6F-345188A66128}"/>
    <cellStyle name="%_2.2. Capital _04.15 Liquidity buffer" xfId="1977" xr:uid="{954ECE81-E207-43E7-BBB0-9DB1819B4A6C}"/>
    <cellStyle name="%_2.2. Capital _04.20 Funding instruments" xfId="1978" xr:uid="{D48C7EC2-B35D-4E04-A0D3-BDF7E4245336}"/>
    <cellStyle name="%_2.2. Capital _05.05 Quarterly results" xfId="1979" xr:uid="{2AD4306C-CE07-4992-B5FE-8B244EC920CC}"/>
    <cellStyle name="%_2.2. Capital _05.10 Underl.-Reported P&amp;L" xfId="1980" xr:uid="{61304F18-709C-46AC-B2A6-96B0E6E97582}"/>
    <cellStyle name="%_2.2. Capital _05.15 Reported P&amp;L" xfId="1981" xr:uid="{88CA9BD1-1674-4D17-AC86-CAB8466718C4}"/>
    <cellStyle name="%_2.2. Capital _05.20 OCI" xfId="1982" xr:uid="{0C355D7F-9FD9-46C3-A27A-085CFCC245D4}"/>
    <cellStyle name="%_2.2. Capital _05.25 Balance sheet" xfId="1983" xr:uid="{A12522E4-6963-47C4-BEF1-3AA2FD05F4D3}"/>
    <cellStyle name="%_2.2. Capital _05.35 OCI in Equity" xfId="1984" xr:uid="{A9EF23E6-1B01-4DEB-B85B-77E2D75A8033}"/>
    <cellStyle name="%_2.2. Capital _05.40 Special items" xfId="1985" xr:uid="{0A2A7724-CDD5-46E2-9267-B43CAEF76ECB}"/>
    <cellStyle name="%_2.2. Capital _61.00.05 Major subs" xfId="1986" xr:uid="{3C427730-9694-4421-89F2-8E8B4EF2AE73}"/>
    <cellStyle name="%_2.2. Capital _Index" xfId="1987" xr:uid="{0006CE74-D2BC-4497-8AC6-9DD0B98C35C9}"/>
    <cellStyle name="%_2.2. Capital _Sheet1" xfId="1988" xr:uid="{A7B4B50F-F71E-43B0-985C-521F27BAAE07}"/>
    <cellStyle name="%_2.2. L&amp;R - customers" xfId="128" xr:uid="{19F88CDE-432E-4EE6-AD1C-130E0DEDA054}"/>
    <cellStyle name="%_2.2. L&amp;R - customers 2" xfId="1989" xr:uid="{14FEAB86-B0AC-422E-8C70-604D38D40984}"/>
    <cellStyle name="%_2.2. L&amp;R - customers 2 2" xfId="1990" xr:uid="{3C509D59-2927-49E2-9B77-0FAF230C877F}"/>
    <cellStyle name="%_2.2. L&amp;R - customers 2 3" xfId="1991" xr:uid="{B6B33FA2-DEFC-4806-9ECF-B1184EDB3D1A}"/>
    <cellStyle name="%_2.2. L&amp;R - customers 2 4" xfId="1992" xr:uid="{64BA29E9-8DD3-4E4F-AA73-19474608C750}"/>
    <cellStyle name="%_2.2. L&amp;R - customers 3" xfId="1993" xr:uid="{7F6375DF-5F25-484A-B17F-2F7762C0AAEC}"/>
    <cellStyle name="%_2.2. L&amp;R - customers 4" xfId="1994" xr:uid="{FB254826-35E9-46B0-B03D-715288B3BECD}"/>
    <cellStyle name="%_2.2. L&amp;R - customers 5" xfId="1995" xr:uid="{84DD32BA-210D-45E4-99A0-12B66E516B9C}"/>
    <cellStyle name="%_2.2. L&amp;R - customers_1.4 Special items" xfId="1996" xr:uid="{7EB385A9-E8FF-45B0-B2C4-F617CC4A292D}"/>
    <cellStyle name="%_2.2. L&amp;R - customers_1.4 Special items 2" xfId="1997" xr:uid="{EEC207CD-8471-4640-AFC1-0BAF8D8FC367}"/>
    <cellStyle name="%_2.2. L&amp;R - customers_1.4 Special items 3" xfId="1998" xr:uid="{590F9228-4B6E-4DB5-B4F3-CF127DAC6DED}"/>
    <cellStyle name="%_2.2. L&amp;R - customers_1.4 Special items 4" xfId="1999" xr:uid="{E3CF085E-2FC0-4452-8277-EBFF7CDE172C}"/>
    <cellStyle name="%_2.2. L&amp;R - customers_2.5. Basel III" xfId="129" xr:uid="{B5458DEF-6C98-41F1-AAC8-04BE5BFCCB1B}"/>
    <cellStyle name="%_2.2. L&amp;R - customers_2.5. Basel III 2" xfId="2000" xr:uid="{605279F7-C4D1-4E96-9F3B-3562946B9627}"/>
    <cellStyle name="%_2.2. L&amp;R - customers_2.5. Basel III 3" xfId="2001" xr:uid="{B785A886-6D9B-46E2-AB93-11D6D2992455}"/>
    <cellStyle name="%_2.2. L&amp;R - customers_2.5. Basel III 4" xfId="2002" xr:uid="{BD5C17C9-009D-4F5A-9179-16ED44EB58E1}"/>
    <cellStyle name="%_2.2. L&amp;R - customers_2.5. Basel III_Sheet1" xfId="2003" xr:uid="{6E1144B7-0F66-4094-8BAA-56C3A61514A3}"/>
    <cellStyle name="%_2.2. L&amp;R - customers_4.2. Industry concentration" xfId="2004" xr:uid="{2C6B78C3-E4F9-46B9-A2AC-D497BCEDADAB}"/>
    <cellStyle name="%_2.2. L&amp;R - customers_4.2. Industry concentration 2" xfId="2005" xr:uid="{AFDE7C02-2589-4FD5-8A31-252680EEF870}"/>
    <cellStyle name="%_2.2. L&amp;R - customers_4.2. Industry concentration 3" xfId="2006" xr:uid="{18A5685A-25C0-499A-9A58-731303C2A6E0}"/>
    <cellStyle name="%_2.2. L&amp;R - customers_4.2. Industry concentration 4" xfId="2007" xr:uid="{C98BD00F-EB6A-4538-89F8-B42976FFFDBB}"/>
    <cellStyle name="%_2.2. L&amp;R - customers_4.3. Mortgages - LtMV" xfId="2008" xr:uid="{30C1D318-D7C1-4B15-9450-0174523D6983}"/>
    <cellStyle name="%_2.2. L&amp;R - customers_4.3. Mortgages - LtMV 2" xfId="2009" xr:uid="{954B46F8-D3C2-4303-9BE1-6D9CF55E3091}"/>
    <cellStyle name="%_2.2. L&amp;R - customers_4.3. Mortgages - LtMV 3" xfId="2010" xr:uid="{18A7C56B-AC1D-4D4C-9B02-494A7EA6268D}"/>
    <cellStyle name="%_2.2. L&amp;R - customers_4.3. Mortgages - LtMV 4" xfId="2011" xr:uid="{43D47060-BCE7-444E-A754-521E62D24B7F}"/>
    <cellStyle name="%_2.2. L&amp;R - customers_4.4 Mortgages Portfolio loantyp" xfId="2012" xr:uid="{09C8C816-3DBF-491E-9478-C5A03F847442}"/>
    <cellStyle name="%_2.2. L&amp;R - customers_4.4 Mortgages Portfolio loantyp 2" xfId="2013" xr:uid="{AC5A9F55-5F29-4EFF-8A09-45F177D6EDE3}"/>
    <cellStyle name="%_2.2. L&amp;R - customers_4.4 Mortgages Portfolio loantyp 3" xfId="2014" xr:uid="{E2DC2763-46C8-41F5-8519-AF6D58B58B1F}"/>
    <cellStyle name="%_2.2. L&amp;R - customers_4.4 Mortgages Portfolio loantyp 4" xfId="2015" xr:uid="{A459E0BE-19E8-40CC-A8CC-55E56C37E919}"/>
    <cellStyle name="%_2.2. L&amp;R - customers_4.5. Past due financial assets" xfId="2016" xr:uid="{FB1163B6-9494-4B7F-BF65-F056928BDF6E}"/>
    <cellStyle name="%_2.2. L&amp;R - customers_4.5. Past due financial assets 2" xfId="2017" xr:uid="{00DDF1B0-A40F-4A86-928F-15A16F36AFD9}"/>
    <cellStyle name="%_2.2. L&amp;R - customers_4.5. Past due financial assets 3" xfId="2018" xr:uid="{10CD9EC5-A501-4404-9F3C-06942916F6AE}"/>
    <cellStyle name="%_2.2. L&amp;R - customers_4.5. Past due financial assets 4" xfId="2019" xr:uid="{33454E2E-54B4-4087-8BAC-66E15F5F4568}"/>
    <cellStyle name="%_2.2. L&amp;R - customers_4.6. Impaired credit exposure" xfId="2020" xr:uid="{D7DDF235-EE6D-4921-BA7F-7396CCDDBD3E}"/>
    <cellStyle name="%_2.2. L&amp;R - customers_4.6. Impaired credit exposure 2" xfId="2021" xr:uid="{B5AAE58D-F8FD-4247-8998-F91AC22F269E}"/>
    <cellStyle name="%_2.2. L&amp;R - customers_4.6. Impaired credit exposure 3" xfId="2022" xr:uid="{F7825E5B-EBE8-48A2-8B55-AEAF408EF262}"/>
    <cellStyle name="%_2.2. L&amp;R - customers_4.6. Impaired credit exposure 4" xfId="2023" xr:uid="{4E72DDF3-6E10-4DAC-B3C4-F23D3E892BAC}"/>
    <cellStyle name="%_2.2. L&amp;R - customers_4.7 Impaired Exp. per industry" xfId="2024" xr:uid="{73F5DECE-9C6A-448D-954A-78303AA7A6F3}"/>
    <cellStyle name="%_2.2. L&amp;R - customers_4.7 Impaired Exp. per industry 2" xfId="2025" xr:uid="{C78E565F-FE63-4DF8-887D-5AF89D13B938}"/>
    <cellStyle name="%_2.2. L&amp;R - customers_4.7 Impaired Exp. per industry 3" xfId="2026" xr:uid="{E7F7F8AF-5A4D-472E-93C5-5D815709DFA8}"/>
    <cellStyle name="%_2.2. L&amp;R - customers_4.7 Impaired Exp. per industry 4" xfId="2027" xr:uid="{96F602B4-F3E0-442F-B6E9-577914A474A2}"/>
    <cellStyle name="%_2.2. L&amp;R - customers_4.8 Collateral &amp; Guar. received" xfId="2028" xr:uid="{DD51240F-FCFF-4C6D-B22B-6DF5FAE319C9}"/>
    <cellStyle name="%_2.2. L&amp;R - customers_4.8 Collateral &amp; Guar. received 2" xfId="2029" xr:uid="{E2185183-175E-4DC6-A5F9-109A930A5475}"/>
    <cellStyle name="%_2.2. L&amp;R - customers_4.8 Collateral &amp; Guar. received 3" xfId="2030" xr:uid="{B877D826-CB54-40CD-9482-FADD9CCF71EE}"/>
    <cellStyle name="%_2.2. L&amp;R - customers_4.8 Collateral &amp; Guar. received 4" xfId="2031" xr:uid="{51D7A4D7-FD05-4065-A1CC-7A5AB85FF9CA}"/>
    <cellStyle name="%_2.2. L&amp;R - customers_Sheet1" xfId="2032" xr:uid="{E7FCC2E9-E02A-426E-B6FB-22AF883CAE2A}"/>
    <cellStyle name="%_2.2. L&amp;R - customers_Table of Contents " xfId="130" xr:uid="{E7FBD382-63C9-4AF1-BD46-3BD9BBE78E60}"/>
    <cellStyle name="%_2.2. L&amp;R - customers_Table of Contents  2" xfId="2033" xr:uid="{066D2E98-5B88-4A89-8259-6CBCD413CA0D}"/>
    <cellStyle name="%_2.2. L&amp;R - customers_Table of Contents  3" xfId="2034" xr:uid="{D8A27CE4-FD7F-440B-B725-6B3F5217DA6D}"/>
    <cellStyle name="%_2.2. L&amp;R - customers_Table of Contents  4" xfId="2035" xr:uid="{07399FE2-F868-4300-8368-9018FC7A6E05}"/>
    <cellStyle name="%_2.2. L&amp;R - customers_Table of Contents _61.00.05 Major subs" xfId="2036" xr:uid="{74BED872-0C3A-4A48-846E-29E4C5BE587F}"/>
    <cellStyle name="%_2.2. L&amp;R - customers_Table of Contents _Sheet1" xfId="2037" xr:uid="{FF5D617E-735C-4D8A-B815-AB3FDBF4C6F6}"/>
    <cellStyle name="%_2.3. Liquidity" xfId="131" xr:uid="{947D6F57-429B-4B5A-BD79-1BE125183716}"/>
    <cellStyle name="%_2.3. Liquidity 2" xfId="2038" xr:uid="{203F48C3-91C8-4149-8A3E-8800E4216780}"/>
    <cellStyle name="%_2.3. Liquidity 3" xfId="2039" xr:uid="{695B2E91-898B-4B72-9BA1-948FCF66802D}"/>
    <cellStyle name="%_2.3. Liquidity 4" xfId="2040" xr:uid="{CED457B0-98D5-46D2-B692-E77166FA8B09}"/>
    <cellStyle name="%_2.3. Liquidity_00.02 Cons P&amp;L" xfId="132" xr:uid="{185E6591-65AB-40CC-B52F-DFE8A7A6BD1C}"/>
    <cellStyle name="%_2.3. Liquidity_Sheet1" xfId="2041" xr:uid="{D1F0F91D-D10A-40EB-9CAE-07D7D5DA34C4}"/>
    <cellStyle name="%_20111108 Presentationsheet Q3 2011v2 - used for graphs presentation" xfId="133" xr:uid="{D8DDC2A1-0BFA-421D-AF6C-7E23AF9B0AC7}"/>
    <cellStyle name="%_20111108 Presentationsheet Q3 2011v2 - used for graphs presentation 2" xfId="134" xr:uid="{F4DFBAD2-9AB4-490F-B67D-E8975198A106}"/>
    <cellStyle name="%_20111108 Presentationsheet Q3 2011v2 - used for graphs presentation 2 2" xfId="2042" xr:uid="{701A3413-EAF9-4821-802E-EE2EC7C4997D}"/>
    <cellStyle name="%_20111108 Presentationsheet Q3 2011v2 - used for graphs presentation 2 3" xfId="2043" xr:uid="{194BC12A-C4A2-49AC-BD66-83AB64FC07CB}"/>
    <cellStyle name="%_20111108 Presentationsheet Q3 2011v2 - used for graphs presentation 2 4" xfId="2044" xr:uid="{FA8FB01B-9697-438A-B1F5-1E9481B2DE99}"/>
    <cellStyle name="%_20111108 Presentationsheet Q3 2011v2 - used for graphs presentation 2_00.02 Cons P&amp;L" xfId="135" xr:uid="{50254D30-4C0B-4EA0-809D-37B395B0FE2F}"/>
    <cellStyle name="%_20111108 Presentationsheet Q3 2011v2 - used for graphs presentation 2_Sheet1" xfId="2045" xr:uid="{511637EE-82F2-45F1-A21B-3C2C7B5FB211}"/>
    <cellStyle name="%_20111108 Presentationsheet Q3 2011v2 - used for graphs presentation 3" xfId="136" xr:uid="{61784DA6-F8C7-4D4E-B824-416D4349081C}"/>
    <cellStyle name="%_20111108 Presentationsheet Q3 2011v2 - used for graphs presentation 3 2" xfId="2046" xr:uid="{213B752B-196B-4020-AF50-26497B894571}"/>
    <cellStyle name="%_20111108 Presentationsheet Q3 2011v2 - used for graphs presentation 3 2 2" xfId="2047" xr:uid="{95F73315-67E6-4C5B-8694-E587951A221B}"/>
    <cellStyle name="%_20111108 Presentationsheet Q3 2011v2 - used for graphs presentation 3 2 3" xfId="2048" xr:uid="{E445FF2E-D32E-441C-94B7-0286D6312321}"/>
    <cellStyle name="%_20111108 Presentationsheet Q3 2011v2 - used for graphs presentation 3 2 4" xfId="2049" xr:uid="{A4DFBD62-6378-464B-9641-E43352574E0F}"/>
    <cellStyle name="%_20111108 Presentationsheet Q3 2011v2 - used for graphs presentation 3 3" xfId="2050" xr:uid="{6E21EA49-F7D3-42A9-ADD1-988930B6E0D6}"/>
    <cellStyle name="%_20111108 Presentationsheet Q3 2011v2 - used for graphs presentation 3 3 2" xfId="2051" xr:uid="{58C419F4-3A13-4AD1-9B26-B8CCCA787DC5}"/>
    <cellStyle name="%_20111108 Presentationsheet Q3 2011v2 - used for graphs presentation 3 3 2 2" xfId="2052" xr:uid="{C9C6EC24-5149-498A-B9CA-5B6E8F1B4E42}"/>
    <cellStyle name="%_20111108 Presentationsheet Q3 2011v2 - used for graphs presentation 3 4" xfId="2053" xr:uid="{F3F2BA30-F2B7-4189-A37D-90FC289B5425}"/>
    <cellStyle name="%_20111108 Presentationsheet Q3 2011v2 - used for graphs presentation 3 4 2" xfId="2054" xr:uid="{63F52C22-5FEE-4A66-B757-434C867F68CC}"/>
    <cellStyle name="%_20111108 Presentationsheet Q3 2011v2 - used for graphs presentation 3_11.01.05 Remuneration" xfId="137" xr:uid="{9CCE1FC0-06CA-43F0-848C-6941EFBD5AD2}"/>
    <cellStyle name="%_20111108 Presentationsheet Q3 2011v2 - used for graphs presentation 3_61.00.05 Major subs" xfId="138" xr:uid="{5406E802-57D5-41ED-8DF2-A15BEA1264C2}"/>
    <cellStyle name="%_20111108 Presentationsheet Q3 2011v2 - used for graphs presentation 3_Table of Contents " xfId="139" xr:uid="{7DC79961-F944-42FD-8625-383C677209D0}"/>
    <cellStyle name="%_20111108 Presentationsheet Q3 2011v2 - used for graphs presentation 3_Table of Contents  2" xfId="2055" xr:uid="{2280A604-E6DB-49EF-B9A9-F78ABF6B55BE}"/>
    <cellStyle name="%_20111108 Presentationsheet Q3 2011v2 - used for graphs presentation 3_Table of Contents  3" xfId="2056" xr:uid="{D499FAE8-D337-4AD1-BC53-65E27BF8F573}"/>
    <cellStyle name="%_20111108 Presentationsheet Q3 2011v2 - used for graphs presentation 3_Table of Contents  4" xfId="2057" xr:uid="{572D7549-CC78-4ABD-A45E-3DC179FE4832}"/>
    <cellStyle name="%_20111108 Presentationsheet Q3 2011v2 - used for graphs presentation 4" xfId="2058" xr:uid="{E1152DCB-6DC7-4CB2-BF6C-882DD6B7930D}"/>
    <cellStyle name="%_20111108 Presentationsheet Q3 2011v2 - used for graphs presentation 4 2" xfId="2059" xr:uid="{B0597E3A-6CB6-465B-87A2-48C41D87BFB3}"/>
    <cellStyle name="%_20111108 Presentationsheet Q3 2011v2 - used for graphs presentation 4 2 2" xfId="2060" xr:uid="{A74F6B61-1856-4783-BF08-C9ADB80959A2}"/>
    <cellStyle name="%_20111108 Presentationsheet Q3 2011v2 - used for graphs presentation 5" xfId="2061" xr:uid="{21781B49-3A18-47FE-8053-E7A26FBE21B2}"/>
    <cellStyle name="%_20111108 Presentationsheet Q3 2011v2 - used for graphs presentation 5 2" xfId="2062" xr:uid="{E4F0E64B-AA2F-47B6-8AB3-D7F46BAC4544}"/>
    <cellStyle name="%_20111108 Presentationsheet Q3 2011v2 - used for graphs presentation_08.02.15 Cap. Instr." xfId="140" xr:uid="{66966018-E61E-46A5-8A06-8D906D3B7557}"/>
    <cellStyle name="%_20111108 Presentationsheet Q3 2011v2 - used for graphs presentation_08.02.15 Cap. Instr._Sheet1" xfId="2063" xr:uid="{BBACE3AC-B890-46FF-B965-4A89DBD6DFC7}"/>
    <cellStyle name="%_20111108 Presentationsheet Q3 2011v2 - used for graphs presentation_11.01.05 Remuneration" xfId="141" xr:uid="{46B766FE-3F41-4A68-8C00-88D078E7BE14}"/>
    <cellStyle name="%_20111108 Presentationsheet Q3 2011v2 - used for graphs presentation_2.2. L&amp;R - customers" xfId="142" xr:uid="{756AE0D0-FB3F-4310-BCCE-63A7A80641A7}"/>
    <cellStyle name="%_20111108 Presentationsheet Q3 2011v2 - used for graphs presentation_2.2. L&amp;R - customers 2" xfId="2064" xr:uid="{3D32085C-4ABD-44C5-82E1-BAD79E168799}"/>
    <cellStyle name="%_20111108 Presentationsheet Q3 2011v2 - used for graphs presentation_2.2. L&amp;R - customers 2 2" xfId="2065" xr:uid="{2FC78AE9-0D47-48A6-8921-F8E964C7965A}"/>
    <cellStyle name="%_20111108 Presentationsheet Q3 2011v2 - used for graphs presentation_2.2. L&amp;R - customers 2 3" xfId="2066" xr:uid="{4F498266-45F4-47CD-93F1-3098F1617598}"/>
    <cellStyle name="%_20111108 Presentationsheet Q3 2011v2 - used for graphs presentation_2.2. L&amp;R - customers 2 4" xfId="2067" xr:uid="{76E431D1-927D-44E0-8F87-BAE517D37B31}"/>
    <cellStyle name="%_20111108 Presentationsheet Q3 2011v2 - used for graphs presentation_2.2. L&amp;R - customers 3" xfId="2068" xr:uid="{64D33606-A121-43B0-BAFA-D80072DC3DC6}"/>
    <cellStyle name="%_20111108 Presentationsheet Q3 2011v2 - used for graphs presentation_2.2. L&amp;R - customers 4" xfId="2069" xr:uid="{03A55272-84D7-4702-A1E0-6C6BA220F579}"/>
    <cellStyle name="%_20111108 Presentationsheet Q3 2011v2 - used for graphs presentation_2.2. L&amp;R - customers 5" xfId="2070" xr:uid="{A93C16C1-4593-40D2-9B78-988C58BF4BDF}"/>
    <cellStyle name="%_20111108 Presentationsheet Q3 2011v2 - used for graphs presentation_2.2. L&amp;R - customers_1.4 Special items" xfId="2071" xr:uid="{56F868DB-2234-47F5-8E1A-45B3B1476A84}"/>
    <cellStyle name="%_20111108 Presentationsheet Q3 2011v2 - used for graphs presentation_2.2. L&amp;R - customers_1.4 Special items 2" xfId="2072" xr:uid="{EFD578F1-5ED0-4E01-BF3F-9CD637F1DE5A}"/>
    <cellStyle name="%_20111108 Presentationsheet Q3 2011v2 - used for graphs presentation_2.2. L&amp;R - customers_1.4 Special items 3" xfId="2073" xr:uid="{B8476B98-651B-4871-AACD-C4E6F62275A2}"/>
    <cellStyle name="%_20111108 Presentationsheet Q3 2011v2 - used for graphs presentation_2.2. L&amp;R - customers_1.4 Special items 4" xfId="2074" xr:uid="{9336794F-ED95-42B9-8228-D238F0F6B4EB}"/>
    <cellStyle name="%_20111108 Presentationsheet Q3 2011v2 - used for graphs presentation_2.2. L&amp;R - customers_2.5. Basel III" xfId="143" xr:uid="{DE237FB4-72FB-4F80-A142-2302CBAC4D66}"/>
    <cellStyle name="%_20111108 Presentationsheet Q3 2011v2 - used for graphs presentation_2.2. L&amp;R - customers_2.5. Basel III 2" xfId="2075" xr:uid="{7D40F137-0246-47F7-9E39-5EA694C06037}"/>
    <cellStyle name="%_20111108 Presentationsheet Q3 2011v2 - used for graphs presentation_2.2. L&amp;R - customers_2.5. Basel III 3" xfId="2076" xr:uid="{6B47E153-00C8-43C4-9953-B4AD2D006DC3}"/>
    <cellStyle name="%_20111108 Presentationsheet Q3 2011v2 - used for graphs presentation_2.2. L&amp;R - customers_2.5. Basel III 4" xfId="2077" xr:uid="{E7F4814B-1679-4F40-8277-9607D186D311}"/>
    <cellStyle name="%_20111108 Presentationsheet Q3 2011v2 - used for graphs presentation_2.2. L&amp;R - customers_2.5. Basel III_Sheet1" xfId="2078" xr:uid="{D7C68BCC-576D-4B04-A24F-7097A6F8C5ED}"/>
    <cellStyle name="%_20111108 Presentationsheet Q3 2011v2 - used for graphs presentation_2.2. L&amp;R - customers_4.2. Industry concentration" xfId="2079" xr:uid="{5B48502D-701A-40B9-AC4D-491387E21F58}"/>
    <cellStyle name="%_20111108 Presentationsheet Q3 2011v2 - used for graphs presentation_2.2. L&amp;R - customers_4.2. Industry concentration 2" xfId="2080" xr:uid="{2B88F50A-E6B0-4306-BB6A-2E8772807132}"/>
    <cellStyle name="%_20111108 Presentationsheet Q3 2011v2 - used for graphs presentation_2.2. L&amp;R - customers_4.2. Industry concentration 3" xfId="2081" xr:uid="{4E1BBBCD-3C09-4333-8421-B97E64C475AA}"/>
    <cellStyle name="%_20111108 Presentationsheet Q3 2011v2 - used for graphs presentation_2.2. L&amp;R - customers_4.2. Industry concentration 4" xfId="2082" xr:uid="{21EE0E79-B7AB-4C4B-90D3-5E972F60E0FB}"/>
    <cellStyle name="%_20111108 Presentationsheet Q3 2011v2 - used for graphs presentation_2.2. L&amp;R - customers_4.3. Mortgages - LtMV" xfId="2083" xr:uid="{63C11AC9-4AAC-4C0B-80F4-8538158BE8AD}"/>
    <cellStyle name="%_20111108 Presentationsheet Q3 2011v2 - used for graphs presentation_2.2. L&amp;R - customers_4.3. Mortgages - LtMV 2" xfId="2084" xr:uid="{F0D70C38-A5C6-451D-824A-9DFA8B77EE2F}"/>
    <cellStyle name="%_20111108 Presentationsheet Q3 2011v2 - used for graphs presentation_2.2. L&amp;R - customers_4.3. Mortgages - LtMV 3" xfId="2085" xr:uid="{341A1E2E-DFCE-4B2A-A3DD-A7168745AEF2}"/>
    <cellStyle name="%_20111108 Presentationsheet Q3 2011v2 - used for graphs presentation_2.2. L&amp;R - customers_4.3. Mortgages - LtMV 4" xfId="2086" xr:uid="{B78CAC8D-3588-45BF-AE64-DF4274501BAE}"/>
    <cellStyle name="%_20111108 Presentationsheet Q3 2011v2 - used for graphs presentation_2.2. L&amp;R - customers_4.4 Mortgages Portfolio loantyp" xfId="2087" xr:uid="{3236343F-CB94-4246-9D62-BF365BC1A0ED}"/>
    <cellStyle name="%_20111108 Presentationsheet Q3 2011v2 - used for graphs presentation_2.2. L&amp;R - customers_4.4 Mortgages Portfolio loantyp 2" xfId="2088" xr:uid="{4E357E6B-C978-4490-981D-08CBADF46050}"/>
    <cellStyle name="%_20111108 Presentationsheet Q3 2011v2 - used for graphs presentation_2.2. L&amp;R - customers_4.4 Mortgages Portfolio loantyp 3" xfId="2089" xr:uid="{655D02E4-BAD4-48AA-BB71-FAF4D4B195DB}"/>
    <cellStyle name="%_20111108 Presentationsheet Q3 2011v2 - used for graphs presentation_2.2. L&amp;R - customers_4.4 Mortgages Portfolio loantyp 4" xfId="2090" xr:uid="{A1A7B281-C805-4594-83DA-E414CB3295AB}"/>
    <cellStyle name="%_20111108 Presentationsheet Q3 2011v2 - used for graphs presentation_2.2. L&amp;R - customers_4.5. Past due financial assets" xfId="2091" xr:uid="{1BE378CB-A673-4301-B017-50C8F92983B2}"/>
    <cellStyle name="%_20111108 Presentationsheet Q3 2011v2 - used for graphs presentation_2.2. L&amp;R - customers_4.5. Past due financial assets 2" xfId="2092" xr:uid="{66FF1647-B625-4CFA-A95E-D0B5EAA8B6D1}"/>
    <cellStyle name="%_20111108 Presentationsheet Q3 2011v2 - used for graphs presentation_2.2. L&amp;R - customers_4.5. Past due financial assets 3" xfId="2093" xr:uid="{02EC302B-6AF0-4F1A-A56E-CD5CECC8BE73}"/>
    <cellStyle name="%_20111108 Presentationsheet Q3 2011v2 - used for graphs presentation_2.2. L&amp;R - customers_4.5. Past due financial assets 4" xfId="2094" xr:uid="{38F9563F-A7AF-46D2-9209-A68E3B6A6B03}"/>
    <cellStyle name="%_20111108 Presentationsheet Q3 2011v2 - used for graphs presentation_2.2. L&amp;R - customers_4.6. Impaired credit exposure" xfId="2095" xr:uid="{DC267E57-6804-42B4-B7A4-177C0991C59D}"/>
    <cellStyle name="%_20111108 Presentationsheet Q3 2011v2 - used for graphs presentation_2.2. L&amp;R - customers_4.6. Impaired credit exposure 2" xfId="2096" xr:uid="{BAC3356E-EEEA-46A7-8958-0A03C0F4A83F}"/>
    <cellStyle name="%_20111108 Presentationsheet Q3 2011v2 - used for graphs presentation_2.2. L&amp;R - customers_4.6. Impaired credit exposure 3" xfId="2097" xr:uid="{D4145053-03F9-4F93-8B54-E7630FBBB4FD}"/>
    <cellStyle name="%_20111108 Presentationsheet Q3 2011v2 - used for graphs presentation_2.2. L&amp;R - customers_4.6. Impaired credit exposure 4" xfId="2098" xr:uid="{9211EB15-0B54-4748-BCBF-4488FA4F8BAE}"/>
    <cellStyle name="%_20111108 Presentationsheet Q3 2011v2 - used for graphs presentation_2.2. L&amp;R - customers_4.7 Impaired Exp. per industry" xfId="2099" xr:uid="{1299F463-A984-46CE-9936-253119BD5B10}"/>
    <cellStyle name="%_20111108 Presentationsheet Q3 2011v2 - used for graphs presentation_2.2. L&amp;R - customers_4.7 Impaired Exp. per industry 2" xfId="2100" xr:uid="{DB8044EF-80B1-4A33-88D1-01D9F007BEF4}"/>
    <cellStyle name="%_20111108 Presentationsheet Q3 2011v2 - used for graphs presentation_2.2. L&amp;R - customers_4.7 Impaired Exp. per industry 3" xfId="2101" xr:uid="{830696B2-F6C9-4B0B-A68B-2484D8F138A8}"/>
    <cellStyle name="%_20111108 Presentationsheet Q3 2011v2 - used for graphs presentation_2.2. L&amp;R - customers_4.7 Impaired Exp. per industry 4" xfId="2102" xr:uid="{B1A732AD-36B5-4118-8652-7AEDA919FFC2}"/>
    <cellStyle name="%_20111108 Presentationsheet Q3 2011v2 - used for graphs presentation_2.2. L&amp;R - customers_4.8 Collateral &amp; Guar. received" xfId="2103" xr:uid="{E512F559-FE1C-4D9A-B55A-1F5E913C1EFB}"/>
    <cellStyle name="%_20111108 Presentationsheet Q3 2011v2 - used for graphs presentation_2.2. L&amp;R - customers_4.8 Collateral &amp; Guar. received 2" xfId="2104" xr:uid="{9E23D882-81FF-4F9F-B754-A630F37FA4D9}"/>
    <cellStyle name="%_20111108 Presentationsheet Q3 2011v2 - used for graphs presentation_2.2. L&amp;R - customers_4.8 Collateral &amp; Guar. received 3" xfId="2105" xr:uid="{79FBB2D3-A0C8-45D4-A58C-A4BEA9B112F6}"/>
    <cellStyle name="%_20111108 Presentationsheet Q3 2011v2 - used for graphs presentation_2.2. L&amp;R - customers_4.8 Collateral &amp; Guar. received 4" xfId="2106" xr:uid="{39CEC608-1CB0-41ED-9F91-A54FBE796F2E}"/>
    <cellStyle name="%_20111108 Presentationsheet Q3 2011v2 - used for graphs presentation_2.2. L&amp;R - customers_Sheet1" xfId="2107" xr:uid="{F4F73767-1501-4862-B1FA-07D26D73F013}"/>
    <cellStyle name="%_20111108 Presentationsheet Q3 2011v2 - used for graphs presentation_2.2. L&amp;R - customers_Table of Contents" xfId="144" xr:uid="{A78650D1-1892-4FB5-9B6A-CD957015B36E}"/>
    <cellStyle name="%_20111108 Presentationsheet Q3 2011v2 - used for graphs presentation_2.2. L&amp;R - customers_Table of Contents " xfId="145" xr:uid="{D97F6E1B-8AB7-44D0-9CF4-6136B333D69D}"/>
    <cellStyle name="%_20111108 Presentationsheet Q3 2011v2 - used for graphs presentation_2.2. L&amp;R - customers_Table of Contents  2" xfId="2108" xr:uid="{20F1781E-6D08-4E4F-9FB5-C06BB44ED078}"/>
    <cellStyle name="%_20111108 Presentationsheet Q3 2011v2 - used for graphs presentation_2.2. L&amp;R - customers_Table of Contents  3" xfId="2109" xr:uid="{B89160FE-DFC0-4CA1-A901-3058CE5CF0F3}"/>
    <cellStyle name="%_20111108 Presentationsheet Q3 2011v2 - used for graphs presentation_2.2. L&amp;R - customers_Table of Contents  4" xfId="2110" xr:uid="{1CF4E440-B998-4D15-A464-63DE1ED4E171}"/>
    <cellStyle name="%_20111108 Presentationsheet Q3 2011v2 - used for graphs presentation_2.2. L&amp;R - customers_Table of Contents _61.00.05 Major subs" xfId="2111" xr:uid="{7F40AA6B-4FC1-47BE-9A7B-98ADBC76ED31}"/>
    <cellStyle name="%_20111108 Presentationsheet Q3 2011v2 - used for graphs presentation_2.2. L&amp;R - customers_Table of Contents _Sheet1" xfId="2112" xr:uid="{4894106C-7C6C-4FAC-A086-620E987F259F}"/>
    <cellStyle name="%_20111108 Presentationsheet Q3 2011v2 - used for graphs presentation_2.2. L&amp;R - customers_Table of Contents 2" xfId="2113" xr:uid="{1DB44995-2F43-42C7-89EC-A614174938BD}"/>
    <cellStyle name="%_20111108 Presentationsheet Q3 2011v2 - used for graphs presentation_2.2. L&amp;R - customers_Table of Contents 3" xfId="2114" xr:uid="{5032F49F-2AF9-4808-9195-6EDEBA6317C8}"/>
    <cellStyle name="%_20111108 Presentationsheet Q3 2011v2 - used for graphs presentation_2.2. L&amp;R - customers_Table of Contents 4" xfId="2115" xr:uid="{E8E730E8-AE6E-4734-B000-7F89943F13BF}"/>
    <cellStyle name="%_20111108 Presentationsheet Q3 2011v2 - used for graphs presentation_2.2. L&amp;R - customers_Table of Contents_00.04R" xfId="2116" xr:uid="{E774A71A-CADD-4A5A-BA71-AABDB6BA6622}"/>
    <cellStyle name="%_20111108 Presentationsheet Q3 2011v2 - used for graphs presentation_20111108 Presentationsheet Q3 2011" xfId="146" xr:uid="{2C2B1A44-BFE8-4C1D-A944-330A7184CBA1}"/>
    <cellStyle name="%_20111108 Presentationsheet Q3 2011v2 - used for graphs presentation_20111108 Presentationsheet Q3 2011_Sheet1" xfId="2117" xr:uid="{CA3DCE5F-45ED-448B-A429-503A7B5E4454}"/>
    <cellStyle name="%_20111108 Presentationsheet Q3 2011v2 - used for graphs presentation_20120820 Charts IFR 2012 - CM" xfId="147" xr:uid="{4401D55C-71F5-4724-A489-513F9629CC23}"/>
    <cellStyle name="%_20111108 Presentationsheet Q3 2011v2 - used for graphs presentation_20120820 Charts IFR 2012 - CM 2" xfId="148" xr:uid="{9B79A97B-00E6-420D-B8EA-0651F9932B33}"/>
    <cellStyle name="%_20111108 Presentationsheet Q3 2011v2 - used for graphs presentation_20120820 Charts IFR 2012 - CM 2_Sheet1" xfId="2118" xr:uid="{E68F69C6-FA92-451A-9A19-F40908EF7A9C}"/>
    <cellStyle name="%_20111108 Presentationsheet Q3 2011v2 - used for graphs presentation_20120820 Charts IFR 2012 - CM_11.01.05 Remuneration" xfId="149" xr:uid="{159E2988-5791-40C6-8635-3877166BFD84}"/>
    <cellStyle name="%_20111108 Presentationsheet Q3 2011v2 - used for graphs presentation_20120820 Charts IFR 2012 - CM_61.00.05 Major subs" xfId="150" xr:uid="{EFACFF53-EEBC-40E5-8201-E9723EDC451B}"/>
    <cellStyle name="%_20111108 Presentationsheet Q3 2011v2 - used for graphs presentation_20120820 Charts IFR 2012 - CM_Grafic long-term fund." xfId="151" xr:uid="{C1130CC2-D5BB-4134-87AC-4C5F50D951FB}"/>
    <cellStyle name="%_20111108 Presentationsheet Q3 2011v2 - used for graphs presentation_20120820 Charts IFR 2012 - CM_Grafic long-term fund._Sheet1" xfId="2119" xr:uid="{B2AF33DD-265B-4EB0-ADE7-812985641091}"/>
    <cellStyle name="%_20111108 Presentationsheet Q3 2011v2 - used for graphs presentation_20120820 Charts IFR 2012 - CM_Grafic maturity" xfId="152" xr:uid="{5E6941DD-7380-4F0F-8CC2-71FC78D8CF55}"/>
    <cellStyle name="%_20111108 Presentationsheet Q3 2011v2 - used for graphs presentation_20120820 Charts IFR 2012 - CM_Grafic maturity_Sheet1" xfId="2120" xr:uid="{A761B814-1D54-48C1-952A-78AAA4988BEF}"/>
    <cellStyle name="%_20111108 Presentationsheet Q3 2011v2 - used for graphs presentation_20120821 Charts IFR 2012 - CM" xfId="153" xr:uid="{08A58A3F-402E-4E13-9409-98DE9A9BF402}"/>
    <cellStyle name="%_20111108 Presentationsheet Q3 2011v2 - used for graphs presentation_20120821 Charts IFR 2012 - CM 2" xfId="154" xr:uid="{313CA0C9-4F17-44D8-A868-004A81BFD952}"/>
    <cellStyle name="%_20111108 Presentationsheet Q3 2011v2 - used for graphs presentation_20120821 Charts IFR 2012 - CM 2_Sheet1" xfId="2121" xr:uid="{F27CCEF9-B8C6-4312-AA0A-FA153677AC47}"/>
    <cellStyle name="%_20111108 Presentationsheet Q3 2011v2 - used for graphs presentation_20120821 Charts IFR 2012 - CM_11.01.05 Remuneration" xfId="155" xr:uid="{504A4D83-CC03-4D92-9739-A59258863165}"/>
    <cellStyle name="%_20111108 Presentationsheet Q3 2011v2 - used for graphs presentation_20120821 Charts IFR 2012 - CM_61.00.05 Major subs" xfId="156" xr:uid="{ABC23E40-70CC-4907-B291-DB1F84BA95BA}"/>
    <cellStyle name="%_20111108 Presentationsheet Q3 2011v2 - used for graphs presentation_20120821 Charts IFR 2012 - CM_Grafic long-term fund." xfId="157" xr:uid="{14B57B74-758E-4D97-9C72-8148AB1604CE}"/>
    <cellStyle name="%_20111108 Presentationsheet Q3 2011v2 - used for graphs presentation_20120821 Charts IFR 2012 - CM_Grafic long-term fund._Sheet1" xfId="2122" xr:uid="{682822E4-5A93-42D2-938C-839AC03CE495}"/>
    <cellStyle name="%_20111108 Presentationsheet Q3 2011v2 - used for graphs presentation_20120821 Charts IFR 2012 - CM_Grafic maturity" xfId="158" xr:uid="{FC8D9D3D-B20E-43A4-B233-321480F1B618}"/>
    <cellStyle name="%_20111108 Presentationsheet Q3 2011v2 - used for graphs presentation_20120821 Charts IFR 2012 - CM_Grafic maturity_Sheet1" xfId="2123" xr:uid="{FD2E7CF2-193D-4492-84EC-B21428CCF40A}"/>
    <cellStyle name="%_20111108 Presentationsheet Q3 2011v2 - used for graphs presentation_29.00.25 Funding programme" xfId="159" xr:uid="{85C439EC-9167-4412-892B-514516AFBAEE}"/>
    <cellStyle name="%_20111108 Presentationsheet Q3 2011v2 - used for graphs presentation_29.00.25 Funding programme_11.01.05 Remuneration" xfId="160" xr:uid="{02477731-82B0-4502-9E57-EF73A1AB0A38}"/>
    <cellStyle name="%_20111108 Presentationsheet Q3 2011v2 - used for graphs presentation_29.00.25 Funding programme_61.00.05 Major subs" xfId="161" xr:uid="{4CE60C66-1F49-494B-96AD-0DF2833B3235}"/>
    <cellStyle name="%_20111108 Presentationsheet Q3 2011v2 - used for graphs presentation_61.00.05 Major subs" xfId="162" xr:uid="{1D7E8A5E-6F0C-4A81-95B5-85F33D73DDFF}"/>
    <cellStyle name="%_20111108 Presentationsheet Q3 2011v2 - used for graphs presentation_Grafic long-term fund." xfId="163" xr:uid="{4C91154F-D345-4F60-B7B2-72A971BA7A23}"/>
    <cellStyle name="%_20111108 Presentationsheet Q3 2011v2 - used for graphs presentation_Grafic long-term fund._Sheet1" xfId="2124" xr:uid="{40CE06DB-006C-471B-832D-57F2C30B315A}"/>
    <cellStyle name="%_20111108 Presentationsheet Q3 2011v2 - used for graphs presentation_Grafic maturity" xfId="164" xr:uid="{DB641D72-ABAE-4FBE-A74E-0DA6AD8F7822}"/>
    <cellStyle name="%_20111108 Presentationsheet Q3 2011v2 - used for graphs presentation_Grafic maturity_Sheet1" xfId="2125" xr:uid="{7EDFA160-080C-4401-8238-06301CD8821E}"/>
    <cellStyle name="%_20111108 Presentationsheet Q3 2011v2 - used for graphs presentation_Table of Contents " xfId="165" xr:uid="{5A12A128-7CCC-40F5-A280-3DC54756F06D}"/>
    <cellStyle name="%_20111108 Presentationsheet Q3 2011v2 - used for graphs presentation_Table of Contents  2" xfId="2126" xr:uid="{3B367FB6-C785-4473-9A28-285A2D0CD6BE}"/>
    <cellStyle name="%_20111108 Presentationsheet Q3 2011v2 - used for graphs presentation_Table of Contents  3" xfId="2127" xr:uid="{FE1482C9-EA75-4BA1-8E00-DAEC405D0E8F}"/>
    <cellStyle name="%_20111108 Presentationsheet Q3 2011v2 - used for graphs presentation_Table of Contents  4" xfId="2128" xr:uid="{0AFA39ED-D39B-4F91-AF79-3FCAB9E3DBCE}"/>
    <cellStyle name="%_29.00.25 Funding programme" xfId="166" xr:uid="{89C2E11B-2072-40BF-A409-B3E25C95533A}"/>
    <cellStyle name="%_29.00.25 Funding programme_11.01.05 Remuneration" xfId="167" xr:uid="{D0922E8F-F327-41EF-8408-EE584DBE3106}"/>
    <cellStyle name="%_29.00.25 Funding programme_61.00.05 Major subs" xfId="168" xr:uid="{2A27B906-FFB5-47E7-A3B6-0C9AE41FAC53}"/>
    <cellStyle name="%_3.25" xfId="2129" xr:uid="{C805A69B-12AE-4479-B7A1-DE489F95C8D0}"/>
    <cellStyle name="%_5.30" xfId="2130" xr:uid="{653DD53C-0DD5-41C0-AC1A-BFA5D1B886AE}"/>
    <cellStyle name="%_5.35" xfId="2131" xr:uid="{9560F6A2-51F7-4EC7-A425-6A47A22D1B65}"/>
    <cellStyle name="%_61.00.05 Major subs" xfId="169" xr:uid="{5D10CE54-6D3E-4F7B-8152-D1F1861ECD9D}"/>
    <cellStyle name="%_AA_Group_Capital_Liquidity_Funding" xfId="170" xr:uid="{29A3326C-A262-4ABF-8A17-CB9E31C90AAE}"/>
    <cellStyle name="%_AA_Group_Capital_Liquidity_Funding_Sheet1" xfId="2132" xr:uid="{CB89549B-C2DC-48AB-9E68-064CD35B6966}"/>
    <cellStyle name="%_AA_Group_notes" xfId="171" xr:uid="{5DA8105B-0B23-4BD3-82E9-2BFF7DD374D3}"/>
    <cellStyle name="%_AA_Group_notes_Sheet1" xfId="2133" xr:uid="{EC11132F-44D4-4B01-AF9C-3A87AB1A332F}"/>
    <cellStyle name="%_ALM vs PCA" xfId="172" xr:uid="{F0F00B17-1E9E-4F56-B6CA-4DF5D263ACD0}"/>
    <cellStyle name="%_ALM vs PCA 2" xfId="173" xr:uid="{E845F6CA-89AA-404D-A698-A939572C910B}"/>
    <cellStyle name="%_ALM vs PCA 2_Sheet1" xfId="2134" xr:uid="{801DC21E-D447-4357-B904-7A66F95C5B8D}"/>
    <cellStyle name="%_ALM vs PCA 3" xfId="2135" xr:uid="{D30447E9-0B26-449A-8A49-1887ADAAB615}"/>
    <cellStyle name="%_ALM vs PCA 4" xfId="2136" xr:uid="{1F81379B-1F61-4683-89EF-54B2EA99CF86}"/>
    <cellStyle name="%_ALM vs PCA_29.00.25 Funding programme" xfId="174" xr:uid="{9965BCCC-5AB9-454D-A545-110E12F8DBEB}"/>
    <cellStyle name="%_ALM vs PCA_29.00.25 Funding programme_Sheet1" xfId="2137" xr:uid="{ACD4FCE3-B45A-4A22-8C50-8E7956ED0DD1}"/>
    <cellStyle name="%_ALM vs PCA_Sheet1" xfId="2138" xr:uid="{BAA8342C-87EB-4787-8BE6-6D3F13F38BB4}"/>
    <cellStyle name="%_ALM10146" xfId="175" xr:uid="{D50E5F3B-0A43-4FF6-A3B6-DEA06F101DDA}"/>
    <cellStyle name="%_ALM10146 2" xfId="176" xr:uid="{46B30CC2-5AD3-401A-ADC8-2C966BC3C079}"/>
    <cellStyle name="%_ALM10146 2 2" xfId="177" xr:uid="{0CEE60F0-AB82-4621-8FB2-60106844A1F1}"/>
    <cellStyle name="%_ALM10146 2 2_Sheet1" xfId="2139" xr:uid="{E0F01637-30E6-49E9-BED9-DE00925EEA22}"/>
    <cellStyle name="%_ALM10146 2 3" xfId="2140" xr:uid="{DC2CB0D0-BCEE-44C4-B3BD-B461FE178F21}"/>
    <cellStyle name="%_ALM10146 2 4" xfId="2141" xr:uid="{E3D3030E-052F-4FA5-B7C7-D9EC64875010}"/>
    <cellStyle name="%_ALM10146 2_00.02 Cons P&amp;L" xfId="178" xr:uid="{D50C1720-5592-4CD7-AAA1-CFD2B3C9B554}"/>
    <cellStyle name="%_ALM10146 2_29.00.25 Funding programme" xfId="179" xr:uid="{9BCA94D4-084B-4519-8244-FD7A214EAD2D}"/>
    <cellStyle name="%_ALM10146 2_29.00.25 Funding programme_Sheet1" xfId="2142" xr:uid="{F5348386-3CA7-4768-88D1-4C412756B980}"/>
    <cellStyle name="%_ALM10146 2_Sheet1" xfId="2143" xr:uid="{7FFECAEB-6D11-49EE-B3C0-5F65DCE1396A}"/>
    <cellStyle name="%_ALM10146 3" xfId="180" xr:uid="{1225BB0D-5B49-4716-80CB-8E2E4FDC3AEE}"/>
    <cellStyle name="%_ALM10146 3_Sheet1" xfId="2144" xr:uid="{B414C968-F433-40A7-87A4-E7677107A1D1}"/>
    <cellStyle name="%_ALM10146 4" xfId="2145" xr:uid="{4AB497B6-6B07-4592-8235-AF6F7C71C9E4}"/>
    <cellStyle name="%_ALM10146 5" xfId="2146" xr:uid="{570FA857-1D50-45F9-BCF2-10E86DEFE771}"/>
    <cellStyle name="%_ALM10146_00.02 Cons P&amp;L" xfId="181" xr:uid="{0CA7B358-2553-4D49-A944-36672BB5F1FB}"/>
    <cellStyle name="%_ALM10146_20111129 Charts AR2011 - CM" xfId="182" xr:uid="{DC648B2D-2ACF-433F-AE3A-7C86794A2910}"/>
    <cellStyle name="%_ALM10146_20111129 Charts AR2011 - CM_Sheet1" xfId="2147" xr:uid="{8D951EBE-A115-4FCB-8D28-2F839163BDBC}"/>
    <cellStyle name="%_ALM10146_20120622 Charts IFR2012 - CM" xfId="183" xr:uid="{63BCA2C1-B5B8-4126-AABC-0E141597DD28}"/>
    <cellStyle name="%_ALM10146_20120622 Charts IFR2012 - CM_Sheet1" xfId="2148" xr:uid="{5107517D-2A2F-4754-AC11-1237C1B06F49}"/>
    <cellStyle name="%_ALM10146_20121806 Liquidity and funding figures -V1" xfId="184" xr:uid="{735328FA-1E8E-46D5-A7CD-EC4D00B2AF61}"/>
    <cellStyle name="%_ALM10146_20121806 Liquidity and funding figures -V1_Sheet1" xfId="2149" xr:uid="{529759D7-7855-4047-A76A-F632C5A63CE1}"/>
    <cellStyle name="%_ALM10146_29.00.25 Funding programme" xfId="185" xr:uid="{29C04A33-5D38-4377-B75E-8C9A1DEA48FA}"/>
    <cellStyle name="%_ALM10146_29.00.25 Funding programme_Sheet1" xfId="2150" xr:uid="{83059777-E05B-4193-A8C3-C77D11FBE09F}"/>
    <cellStyle name="%_ALM10146_Book1 (2)" xfId="186" xr:uid="{4CAFB57C-3EF8-4F9C-A090-9C0C485C3415}"/>
    <cellStyle name="%_ALM10146_Book1 (2) 2" xfId="187" xr:uid="{C66205EC-21DE-4114-BDCB-CC5872FB3243}"/>
    <cellStyle name="%_ALM10146_Book1 (2) 2_Sheet1" xfId="2151" xr:uid="{94D2658D-C5D2-47F1-AF84-D7759B184FB3}"/>
    <cellStyle name="%_ALM10146_Book1 (2) 3" xfId="2152" xr:uid="{62810A8B-8E1D-4C19-BDF4-13B16565DC9E}"/>
    <cellStyle name="%_ALM10146_Book1 (2) 4" xfId="2153" xr:uid="{400A65DE-C96B-43EB-9B5B-0017DB7CDB57}"/>
    <cellStyle name="%_ALM10146_Book1 (2)_00.02 Cons P&amp;L" xfId="188" xr:uid="{80E99817-5D02-468E-BFF9-C2A6B8D82158}"/>
    <cellStyle name="%_ALM10146_Book1 (2)_20111129 Charts AR2011 - CM" xfId="189" xr:uid="{8950C94B-A291-4A41-832D-A15BEAB5E424}"/>
    <cellStyle name="%_ALM10146_Book1 (2)_20111129 Charts AR2011 - CM_Sheet1" xfId="2154" xr:uid="{7E11CC97-BA85-4E83-B140-F96CF1217CC1}"/>
    <cellStyle name="%_ALM10146_Book1 (2)_20120622 Charts IFR2012 - CM" xfId="190" xr:uid="{26773EB6-EFE9-41BC-8DC3-CB0F07390256}"/>
    <cellStyle name="%_ALM10146_Book1 (2)_20120622 Charts IFR2012 - CM_Sheet1" xfId="2155" xr:uid="{CD162689-7B9C-4446-B2EC-26B230D6E138}"/>
    <cellStyle name="%_ALM10146_Book1 (2)_20121806 Liquidity and funding figures -V1" xfId="191" xr:uid="{36BFE285-40ED-42CE-B5E6-6A70FFEFACDB}"/>
    <cellStyle name="%_ALM10146_Book1 (2)_20121806 Liquidity and funding figures -V1_Sheet1" xfId="2156" xr:uid="{09597B2B-D800-4CA7-A079-4918511D6891}"/>
    <cellStyle name="%_ALM10146_Book1 (2)_29.00.25 Funding programme" xfId="192" xr:uid="{7112406B-60C7-4F01-B877-B6E1A48DC841}"/>
    <cellStyle name="%_ALM10146_Book1 (2)_29.00.25 Funding programme_Sheet1" xfId="2157" xr:uid="{F58BF295-D401-42E0-933C-088BB8CF2253}"/>
    <cellStyle name="%_ALM10146_Book1 (2)_Capital charts FY2011" xfId="193" xr:uid="{8CFA31DD-D12F-475D-A6CC-4697F80BF028}"/>
    <cellStyle name="%_ALM10146_Book1 (2)_Capital charts FY2011_Sheet1" xfId="2158" xr:uid="{78AF67B6-F501-49BF-AF3A-B9DB75FCC9F1}"/>
    <cellStyle name="%_ALM10146_Book1 (2)_RWA vs total assets" xfId="194" xr:uid="{6C5D8E43-E19B-4BD9-B482-C0DB38A2D208}"/>
    <cellStyle name="%_ALM10146_Book1 (2)_RWA vs total assets_Sheet1" xfId="2159" xr:uid="{9C3921CB-5ADD-43D6-9EF7-0F373550DD65}"/>
    <cellStyle name="%_ALM10146_Book1 (2)_Sheet1" xfId="2160" xr:uid="{29E7D59C-476F-4271-9D82-B76CD19314C7}"/>
    <cellStyle name="%_ALM10146_Capital charts FY2011" xfId="195" xr:uid="{F145BE7F-E98C-4209-B9CC-11AC582D60CE}"/>
    <cellStyle name="%_ALM10146_Capital charts FY2011_Sheet1" xfId="2161" xr:uid="{051650A5-4172-46D2-9811-0C4E476DEFD0}"/>
    <cellStyle name="%_ALM10146_Maturity calendar 31 Dec 2010" xfId="196" xr:uid="{826848BB-8F0C-40C9-8CD9-EFEA0CF0D81F}"/>
    <cellStyle name="%_ALM10146_Maturity calendar 31 Dec 2010 2" xfId="197" xr:uid="{AD6366C0-47CF-4A31-BA92-FB8398DD99D3}"/>
    <cellStyle name="%_ALM10146_Maturity calendar 31 Dec 2010 2_Sheet1" xfId="2162" xr:uid="{FD6993A8-D461-4D94-8B02-182A02B0BD21}"/>
    <cellStyle name="%_ALM10146_Maturity calendar 31 Dec 2010 3" xfId="2163" xr:uid="{DFE5BF41-BFE8-4ACA-A1F3-276927B9274B}"/>
    <cellStyle name="%_ALM10146_Maturity calendar 31 Dec 2010 4" xfId="2164" xr:uid="{6CED25BB-55DE-4F98-93FC-DE9BDE484D85}"/>
    <cellStyle name="%_ALM10146_Maturity calendar 31 Dec 2010_00.02 Cons P&amp;L" xfId="198" xr:uid="{115AF226-6089-4F4E-A8CA-9F27DE76D52E}"/>
    <cellStyle name="%_ALM10146_Maturity calendar 31 Dec 2010_20111129 Charts AR2011 - CM" xfId="199" xr:uid="{92F821AD-1485-4E68-9AEB-3DC940C6D783}"/>
    <cellStyle name="%_ALM10146_Maturity calendar 31 Dec 2010_20111129 Charts AR2011 - CM_Sheet1" xfId="2165" xr:uid="{A3D67ADD-BFC0-4B5F-8FF8-537539A1E5A9}"/>
    <cellStyle name="%_ALM10146_Maturity calendar 31 Dec 2010_20120622 Charts IFR2012 - CM" xfId="200" xr:uid="{72D99D8D-7D9A-47B9-A3F5-478D842587B8}"/>
    <cellStyle name="%_ALM10146_Maturity calendar 31 Dec 2010_20120622 Charts IFR2012 - CM_Sheet1" xfId="2166" xr:uid="{49528699-3B73-4701-BB4C-612935C9D888}"/>
    <cellStyle name="%_ALM10146_Maturity calendar 31 Dec 2010_20121806 Liquidity and funding figures -V1" xfId="201" xr:uid="{6A37A137-E531-4142-83DB-D0762BECAB3F}"/>
    <cellStyle name="%_ALM10146_Maturity calendar 31 Dec 2010_20121806 Liquidity and funding figures -V1_Sheet1" xfId="2167" xr:uid="{C3E7F028-C1CF-47A9-B6B1-1E0826EB75EF}"/>
    <cellStyle name="%_ALM10146_Maturity calendar 31 Dec 2010_29.00.25 Funding programme" xfId="202" xr:uid="{C2571780-9417-4DDD-A523-26EC7CE88F58}"/>
    <cellStyle name="%_ALM10146_Maturity calendar 31 Dec 2010_29.00.25 Funding programme_Sheet1" xfId="2168" xr:uid="{032A53F9-4693-481B-BFF1-092E9D685AB4}"/>
    <cellStyle name="%_ALM10146_Maturity calendar 31 Dec 2010_Capital charts FY2011" xfId="203" xr:uid="{4AA78DDD-4889-44A3-B143-B678099F7665}"/>
    <cellStyle name="%_ALM10146_Maturity calendar 31 Dec 2010_Capital charts FY2011_Sheet1" xfId="2169" xr:uid="{7DA91091-4F68-4DD0-8AE0-3C48268EE90B}"/>
    <cellStyle name="%_ALM10146_Maturity calendar 31 Dec 2010_RWA vs total assets" xfId="204" xr:uid="{51F6652C-6431-499D-ACA1-E054ACFDD03C}"/>
    <cellStyle name="%_ALM10146_Maturity calendar 31 Dec 2010_RWA vs total assets_Sheet1" xfId="2170" xr:uid="{3C629E5D-5D8B-4DEE-B717-657B8B1BB31E}"/>
    <cellStyle name="%_ALM10146_Maturity calendar 31 Dec 2010_Sheet1" xfId="2171" xr:uid="{B156546D-684A-4234-8146-78601FBDE39A}"/>
    <cellStyle name="%_ALM10146_RWA vs total assets" xfId="205" xr:uid="{D11097FA-553C-48E1-96B1-6424EAA6AD7D}"/>
    <cellStyle name="%_ALM10146_RWA vs total assets_Sheet1" xfId="2172" xr:uid="{52DE9920-E5D6-406F-B7FB-A19E1F76138B}"/>
    <cellStyle name="%_ALM10146_Sheet1" xfId="2173" xr:uid="{C5E8CA3F-313B-4B44-A8FF-041545ED9690}"/>
    <cellStyle name="%_Charts" xfId="206" xr:uid="{A0749092-D4BB-4F74-92D7-2B310EAB1066}"/>
    <cellStyle name="%_Charts 2" xfId="207" xr:uid="{77580A70-37DC-49EA-AA97-37F09213DBCA}"/>
    <cellStyle name="%_Charts 2_Sheet1" xfId="2174" xr:uid="{3A52BE2C-438E-4036-8E06-FD348E18C410}"/>
    <cellStyle name="%_Charts 3" xfId="2175" xr:uid="{B55FFE18-36AE-4C23-B29D-F2985FDE0C51}"/>
    <cellStyle name="%_Charts 4" xfId="2176" xr:uid="{F1FBA27E-3377-4396-9752-20EBE059EDBE}"/>
    <cellStyle name="%_Charts deals" xfId="208" xr:uid="{9F526108-5A5B-4A8E-80B7-9F38582C72CB}"/>
    <cellStyle name="%_Charts deals 2" xfId="209" xr:uid="{5C43A726-D1CA-434A-90EF-035739BF2644}"/>
    <cellStyle name="%_Charts deals 2_Sheet1" xfId="2177" xr:uid="{9F7FD8B1-CAD2-40D6-911A-C120080A8BD5}"/>
    <cellStyle name="%_Charts deals 3" xfId="2178" xr:uid="{CA5E12CF-B2FE-4F96-AD0E-EFE8D3A7D803}"/>
    <cellStyle name="%_Charts deals 4" xfId="2179" xr:uid="{64A02AD6-87AE-4E4E-A92C-27F342154E67}"/>
    <cellStyle name="%_Charts deals_00.02 Cons P&amp;L" xfId="210" xr:uid="{ECACEA8C-0677-4AE9-BBE6-61F93456FD3F}"/>
    <cellStyle name="%_Charts deals_29.00.25 Funding programme" xfId="211" xr:uid="{149F8775-5F63-42CB-AED3-0900212844D8}"/>
    <cellStyle name="%_Charts deals_29.00.25 Funding programme_Sheet1" xfId="2180" xr:uid="{20A99341-F90B-4FA1-B806-E2F2514F7237}"/>
    <cellStyle name="%_Charts deals_Sheet1" xfId="2181" xr:uid="{92CE1F1D-2A86-493E-AA53-2B36F0D80C6C}"/>
    <cellStyle name="%_Charts_00.02 Cons P&amp;L" xfId="212" xr:uid="{46ED2F52-20C0-488D-B9CC-7DD42C44AD9B}"/>
    <cellStyle name="%_Charts_29.00.25 Funding programme" xfId="213" xr:uid="{55437431-AAC7-45DF-822E-CEA47694E7C2}"/>
    <cellStyle name="%_Charts_29.00.25 Funding programme_Sheet1" xfId="2182" xr:uid="{64D23166-5AB9-4DF9-B50C-A5E47530AC77}"/>
    <cellStyle name="%_Charts_Sheet1" xfId="2183" xr:uid="{088E68E0-0711-4BA7-B0A9-47B3E514ADE5}"/>
    <cellStyle name="%_CorpRep" xfId="2184" xr:uid="{06253F33-FB19-4CD5-A5A6-A0AC90FC2886}"/>
    <cellStyle name="%_Data Grafiek Z" xfId="214" xr:uid="{AAA5144B-F499-4AD9-A0A5-94D48C64462F}"/>
    <cellStyle name="%_Data Grafiek Z 2" xfId="215" xr:uid="{84F77586-1811-4DA2-A870-3ADD09DA3DE1}"/>
    <cellStyle name="%_Data Grafiek Z 2_Sheet1" xfId="2185" xr:uid="{B63B4EB7-C373-4E7F-AD61-C6D5C13B3B0C}"/>
    <cellStyle name="%_Data Grafiek Z 3" xfId="2186" xr:uid="{9C3709FC-041A-471B-B41C-7595ADCF1EE1}"/>
    <cellStyle name="%_Data Grafiek Z 4" xfId="2187" xr:uid="{0AEFBDDF-9E77-4E9B-9AF6-B805D4183DCA}"/>
    <cellStyle name="%_Data Grafiek Z_29.00.25 Funding programme" xfId="216" xr:uid="{611B09F0-E540-4A2C-847D-7A53E1FDCB7F}"/>
    <cellStyle name="%_Data Grafiek Z_29.00.25 Funding programme_Sheet1" xfId="2188" xr:uid="{FE23FD17-C944-4590-A29C-2A850BBF9AE0}"/>
    <cellStyle name="%_Data Grafiek Z_Sheet1" xfId="2189" xr:uid="{A34A819F-5F2A-483D-9102-0707869EA307}"/>
    <cellStyle name="%_Data Zspread " xfId="217" xr:uid="{0F5D2AA0-501E-4D04-83A5-0CEF00D34503}"/>
    <cellStyle name="%_Data Zspread  2" xfId="218" xr:uid="{4B60DD10-E439-40F6-A944-80D50040C677}"/>
    <cellStyle name="%_Data Zspread  2_Sheet1" xfId="2190" xr:uid="{332969B5-7AFF-4F31-906E-5113A63AFE84}"/>
    <cellStyle name="%_Data Zspread  3" xfId="2191" xr:uid="{4D7A1796-B07C-421C-A200-752A0DD3A010}"/>
    <cellStyle name="%_Data Zspread  4" xfId="2192" xr:uid="{6A68E756-17BE-4F8A-88DD-7A47B3653300}"/>
    <cellStyle name="%_Data Zspread _29.00.25 Funding programme" xfId="219" xr:uid="{0F7851C0-8ED7-47BC-8525-CD4A603F394B}"/>
    <cellStyle name="%_Data Zspread _29.00.25 Funding programme_Sheet1" xfId="2193" xr:uid="{C4231D60-7121-490F-A508-CFD405E084C4}"/>
    <cellStyle name="%_Data Zspread _61.00.05 Major subs" xfId="2194" xr:uid="{454B4813-FA55-4717-8BE3-85685F342A70}"/>
    <cellStyle name="%_Data Zspread _Sheet1" xfId="2195" xr:uid="{81B68B6F-1F85-4CC2-A366-3457EFA94944}"/>
    <cellStyle name="%_EMTN1 FV 05-2010 " xfId="220" xr:uid="{EF604E95-950B-413D-85DA-2E7498A11F56}"/>
    <cellStyle name="%_EMTN1 FV 05-2010  2" xfId="221" xr:uid="{72AA2834-A03A-42F6-A042-7F1707E901E8}"/>
    <cellStyle name="%_EMTN1 FV 05-2010  2_Sheet1" xfId="2196" xr:uid="{A4A273A3-AC81-4C4B-AFD3-3B7B3D48E013}"/>
    <cellStyle name="%_EMTN1 FV 05-2010  3" xfId="2197" xr:uid="{0DB4733F-8413-4295-AB10-C84E5AA31DF4}"/>
    <cellStyle name="%_EMTN1 FV 05-2010  4" xfId="2198" xr:uid="{1B3D384B-6A5A-4718-A8E5-4C4EFD471B94}"/>
    <cellStyle name="%_EMTN1 FV 05-2010 _29.00.25 Funding programme" xfId="222" xr:uid="{F1A3BAA9-FB31-4394-9782-89A3C0D8FB52}"/>
    <cellStyle name="%_EMTN1 FV 05-2010 _29.00.25 Funding programme_Sheet1" xfId="2199" xr:uid="{BC42CFA8-F88B-401B-8DA6-A9494FED54D3}"/>
    <cellStyle name="%_EMTN1 FV 05-2010 _61.00.05 Major subs" xfId="2200" xr:uid="{8F687CB5-E864-4314-809E-AC7C6F5ED1CD}"/>
    <cellStyle name="%_EMTN1 FV 05-2010 _Sheet1" xfId="2201" xr:uid="{62C01C44-7083-4D7B-A47F-0912E21C1D20}"/>
    <cellStyle name="%_EMTN1 FV 05-2010 _TOTALS" xfId="223" xr:uid="{2F597B8C-3AF4-43D9-9D5F-6E82E685E900}"/>
    <cellStyle name="%_EMTN1 FV 05-2010 _TOTALS 2" xfId="224" xr:uid="{EB9A48B5-567E-4AA4-B82F-402387DEC080}"/>
    <cellStyle name="%_EMTN1 FV 05-2010 _TOTALS 2_Sheet1" xfId="2202" xr:uid="{CEF41468-E1A5-44CB-B040-C93BC9381B24}"/>
    <cellStyle name="%_EMTN1 FV 05-2010 _TOTALS 3" xfId="2203" xr:uid="{89FCB705-4159-4FFE-8A04-0F9B9693157F}"/>
    <cellStyle name="%_EMTN1 FV 05-2010 _TOTALS 4" xfId="2204" xr:uid="{27BB30DC-913E-4129-B623-3D35D5AC2D8A}"/>
    <cellStyle name="%_EMTN1 FV 05-2010 _TOTALS_29.00.25 Funding programme" xfId="225" xr:uid="{68BEA398-2A28-4E17-9F26-DAE3EB5DABCB}"/>
    <cellStyle name="%_EMTN1 FV 05-2010 _TOTALS_29.00.25 Funding programme_Sheet1" xfId="2205" xr:uid="{64C09920-D95F-4E94-8465-AD9CC4762CBB}"/>
    <cellStyle name="%_EMTN1 FV 05-2010 _TOTALS_Sheet1" xfId="2206" xr:uid="{913D86A4-92EA-4BDD-AAFB-612F79F529A1}"/>
    <cellStyle name="%_EMTN2 FV 05-2010" xfId="226" xr:uid="{5573A298-6B34-4E8F-A590-E1094DD5315A}"/>
    <cellStyle name="%_EMTN2 FV 05-2010 2" xfId="227" xr:uid="{D60AD623-3FC8-4B8B-AC44-435AE9518237}"/>
    <cellStyle name="%_EMTN2 FV 05-2010 2_Sheet1" xfId="2207" xr:uid="{D08623B9-2C9D-4BC8-8767-94C05502A5FB}"/>
    <cellStyle name="%_EMTN2 FV 05-2010 3" xfId="2208" xr:uid="{ED1D2F52-07AB-439C-8BA2-B2AA722FF84D}"/>
    <cellStyle name="%_EMTN2 FV 05-2010 4" xfId="2209" xr:uid="{5C9A9848-434C-4316-BF78-06A2911E098A}"/>
    <cellStyle name="%_EMTN2 FV 05-2010_29.00.25 Funding programme" xfId="228" xr:uid="{D6D42DA8-F975-4DD1-AC44-3722C1D6AF39}"/>
    <cellStyle name="%_EMTN2 FV 05-2010_29.00.25 Funding programme_Sheet1" xfId="2210" xr:uid="{C1DC0BED-C91D-45F8-8B9E-25C354FB53AF}"/>
    <cellStyle name="%_EMTN2 FV 05-2010_Sheet1" xfId="2211" xr:uid="{952FB860-9A82-4747-8832-10F4CEEFBFB2}"/>
    <cellStyle name="%_EMTN2 FV 05-2010_TOTALS" xfId="229" xr:uid="{147D8676-7D96-4590-9C34-DAB96688338F}"/>
    <cellStyle name="%_EMTN2 FV 05-2010_TOTALS 2" xfId="230" xr:uid="{330BE756-98D2-4917-A73F-25BB7ADB9252}"/>
    <cellStyle name="%_EMTN2 FV 05-2010_TOTALS 2_Sheet1" xfId="2212" xr:uid="{06CE4E1A-5515-46E0-892F-E46B70526AF6}"/>
    <cellStyle name="%_EMTN2 FV 05-2010_TOTALS 3" xfId="2213" xr:uid="{4C6F7B58-C12E-4E59-B7B5-8A893032B81E}"/>
    <cellStyle name="%_EMTN2 FV 05-2010_TOTALS 4" xfId="2214" xr:uid="{8B02B3CC-1C95-4D13-B8FF-D96DCE30B451}"/>
    <cellStyle name="%_EMTN2 FV 05-2010_TOTALS_29.00.25 Funding programme" xfId="231" xr:uid="{1AD5221F-C8DC-4908-9CA8-BEB2D700D8DC}"/>
    <cellStyle name="%_EMTN2 FV 05-2010_TOTALS_29.00.25 Funding programme_Sheet1" xfId="2215" xr:uid="{BCD35B36-DCC9-4213-9039-B29E578F0B8B}"/>
    <cellStyle name="%_EMTN2 FV 05-2010_TOTALS_Sheet1" xfId="2216" xr:uid="{C3606E48-8BEB-4145-82D5-2132CC0E3699}"/>
    <cellStyle name="%_FBN input MtM 02-2010" xfId="232" xr:uid="{FA4E0E10-79C5-465F-A491-CE41A765C8D2}"/>
    <cellStyle name="%_FBN input MtM 02-2010 2" xfId="233" xr:uid="{C4A58632-45F0-4C91-BBE3-FA0DF1259CB0}"/>
    <cellStyle name="%_FBN input MtM 02-2010 2_Sheet1" xfId="2217" xr:uid="{559E66D3-A011-4F2A-B93D-6E30097187A2}"/>
    <cellStyle name="%_FBN input MtM 02-2010 3" xfId="2218" xr:uid="{234FD542-A8E6-48C8-BF28-2821ABD3F337}"/>
    <cellStyle name="%_FBN input MtM 02-2010 4" xfId="2219" xr:uid="{B9720F10-7648-4EB3-81D2-072DF584A57F}"/>
    <cellStyle name="%_FBN input MtM 02-2010_29.00.25 Funding programme" xfId="234" xr:uid="{CA8FD8B5-9EBD-4B98-87BD-BC56611F9453}"/>
    <cellStyle name="%_FBN input MtM 02-2010_29.00.25 Funding programme_Sheet1" xfId="2220" xr:uid="{97DA5A53-D434-444E-99E6-475610087CBC}"/>
    <cellStyle name="%_FBN input MtM 02-2010_Sheet1" xfId="2221" xr:uid="{50A81B5E-ADF1-4C2F-93B2-386AEB1D3EA3}"/>
    <cellStyle name="%_FTE" xfId="2222" xr:uid="{DE205132-EA23-43A0-A0BA-FF4CF96D86AA}"/>
    <cellStyle name="%_FV Bonds Bloomberg" xfId="235" xr:uid="{A2DB9DB8-A9D8-412B-945A-6351E9E3A588}"/>
    <cellStyle name="%_FV Bonds Bloomberg 2" xfId="236" xr:uid="{6355EC49-7610-4D05-8D6C-4819BD8D12B5}"/>
    <cellStyle name="%_FV Bonds Bloomberg 2_Sheet1" xfId="2223" xr:uid="{3FEA8291-F603-4ABC-ADB9-257BA70DDAB4}"/>
    <cellStyle name="%_FV Bonds Bloomberg 3" xfId="2224" xr:uid="{4240B3D0-6E27-4611-836C-42161E465526}"/>
    <cellStyle name="%_FV Bonds Bloomberg 4" xfId="2225" xr:uid="{137A0BC3-4030-476B-B3FA-EB14B1D90098}"/>
    <cellStyle name="%_FV Bonds Bloomberg_29.00.25 Funding programme" xfId="237" xr:uid="{369FA67C-787E-4352-BAF5-CA6736799D18}"/>
    <cellStyle name="%_FV Bonds Bloomberg_29.00.25 Funding programme_Sheet1" xfId="2226" xr:uid="{8E2DDFC2-469B-4E98-A309-C93947F15794}"/>
    <cellStyle name="%_FV Bonds Bloomberg_Sheet1" xfId="2227" xr:uid="{C14DB921-3749-461E-9B0E-E7D0BD0AAD6D}"/>
    <cellStyle name="%_Grafic long-term fund." xfId="238" xr:uid="{F487D058-3305-4D05-BFE5-2A24BDA146AF}"/>
    <cellStyle name="%_Grafic long-term fund._Sheet1" xfId="2228" xr:uid="{CEDC7666-03C9-4E0E-BFE2-96CEA804A728}"/>
    <cellStyle name="%_Grafic maturity" xfId="239" xr:uid="{F74EC8F2-EF94-4BBB-8D2F-94566A5FCBC2}"/>
    <cellStyle name="%_Grafic maturity_Sheet1" xfId="2229" xr:uid="{5C424ADD-6D51-48E9-AC88-D4756AB1A2B5}"/>
    <cellStyle name="%_Kerngegevens JV2011" xfId="2230" xr:uid="{EC891A19-0218-4EA7-9D35-D56340DD8FA7}"/>
    <cellStyle name="%_Kerngegevens JV2011 2" xfId="2231" xr:uid="{0F97743D-7CEE-4014-B607-020E33F1C094}"/>
    <cellStyle name="%_Liq buffer 300610 vs 300910" xfId="240" xr:uid="{AB1EC247-D291-4665-B9E7-6493CB40C4F4}"/>
    <cellStyle name="%_Liq buffer 300610 vs 300910 2" xfId="241" xr:uid="{96E49BE3-006C-431E-9850-C1D406CE7670}"/>
    <cellStyle name="%_Liq buffer 300610 vs 300910 2 2" xfId="242" xr:uid="{F2A29CCB-BAA2-45D9-B73E-019E4DD7101E}"/>
    <cellStyle name="%_Liq buffer 300610 vs 300910 2 2_Sheet1" xfId="2232" xr:uid="{91840583-0991-4BDC-BE87-4368D26A41B1}"/>
    <cellStyle name="%_Liq buffer 300610 vs 300910 2 3" xfId="2233" xr:uid="{75DAEFF3-66DF-4EF1-B46D-71D20D2044A0}"/>
    <cellStyle name="%_Liq buffer 300610 vs 300910 2 4" xfId="2234" xr:uid="{C2319CE0-6864-42BD-9020-9378097619C5}"/>
    <cellStyle name="%_Liq buffer 300610 vs 300910 2_00.02 Cons P&amp;L" xfId="243" xr:uid="{2682C80F-96CA-4B4B-9511-BEBF950A06EF}"/>
    <cellStyle name="%_Liq buffer 300610 vs 300910 2_29.00.25 Funding programme" xfId="244" xr:uid="{59DEA1AA-2156-41AE-A6CE-AFBE18F4EE46}"/>
    <cellStyle name="%_Liq buffer 300610 vs 300910 2_29.00.25 Funding programme_Sheet1" xfId="2235" xr:uid="{3C95041C-7567-49BF-B0C8-379873E19ADA}"/>
    <cellStyle name="%_Liq buffer 300610 vs 300910 2_Sheet1" xfId="2236" xr:uid="{B402FC97-38F8-436E-BEFE-83D75F6193F2}"/>
    <cellStyle name="%_Liq buffer 300610 vs 300910 3" xfId="245" xr:uid="{2835D8E1-3F29-4F78-92F9-2831708C852F}"/>
    <cellStyle name="%_Liq buffer 300610 vs 300910 3_Sheet1" xfId="2237" xr:uid="{E8D4D248-5CBF-4AD3-BB69-08DC9ACBF01A}"/>
    <cellStyle name="%_Liq buffer 300610 vs 300910 4" xfId="2238" xr:uid="{EF0F8536-E4E4-455C-AE57-4C7DC3065951}"/>
    <cellStyle name="%_Liq buffer 300610 vs 300910 5" xfId="2239" xr:uid="{C51C684B-D28C-4325-947A-0765B1E26F55}"/>
    <cellStyle name="%_Liq buffer 300610 vs 300910_00.02 Cons P&amp;L" xfId="246" xr:uid="{861830CF-92B1-4E2E-8ACF-57D06C6EA036}"/>
    <cellStyle name="%_Liq buffer 300610 vs 300910_20111129 Charts AR2011 - CM" xfId="247" xr:uid="{6658EF08-D0E4-4072-8ADE-1EFD3727246C}"/>
    <cellStyle name="%_Liq buffer 300610 vs 300910_20111129 Charts AR2011 - CM_Sheet1" xfId="2240" xr:uid="{FFA8ED25-D535-4D35-AE0A-35543D30E219}"/>
    <cellStyle name="%_Liq buffer 300610 vs 300910_20120622 Charts IFR2012 - CM" xfId="248" xr:uid="{B8761939-ECC9-4E47-86CB-B5A560DC63AD}"/>
    <cellStyle name="%_Liq buffer 300610 vs 300910_20120622 Charts IFR2012 - CM_Sheet1" xfId="2241" xr:uid="{126F0571-F69B-44C3-BCC0-41FDEF220A88}"/>
    <cellStyle name="%_Liq buffer 300610 vs 300910_20121806 Liquidity and funding figures -V1" xfId="249" xr:uid="{CC1B5E9E-91F5-44EA-A4BB-BBD6324DA20C}"/>
    <cellStyle name="%_Liq buffer 300610 vs 300910_20121806 Liquidity and funding figures -V1_Sheet1" xfId="2242" xr:uid="{92E5F6C6-BBBE-443B-B127-FC30C8D11FA4}"/>
    <cellStyle name="%_Liq buffer 300610 vs 300910_29.00.25 Funding programme" xfId="250" xr:uid="{409A9BD8-C6B9-4B51-A750-E9B959CD922B}"/>
    <cellStyle name="%_Liq buffer 300610 vs 300910_29.00.25 Funding programme_Sheet1" xfId="2243" xr:uid="{89695020-D2B1-4D36-BF9D-1968C4F43CC4}"/>
    <cellStyle name="%_Liq buffer 300610 vs 300910_Capital charts FY2011" xfId="251" xr:uid="{1A3899DA-7579-4EC3-A5D4-B2009BF5D3CD}"/>
    <cellStyle name="%_Liq buffer 300610 vs 300910_Capital charts FY2011_Sheet1" xfId="2244" xr:uid="{A496EF04-CC40-4DC8-8DF0-0B28B34C8D62}"/>
    <cellStyle name="%_Liq buffer 300610 vs 300910_RWA vs total assets" xfId="252" xr:uid="{4DA4169F-9450-46D2-98A4-0E8992540D42}"/>
    <cellStyle name="%_Liq buffer 300610 vs 300910_RWA vs total assets_Sheet1" xfId="2245" xr:uid="{8765021A-57BF-4872-9D2A-E923EECA2885}"/>
    <cellStyle name="%_Liq buffer 300610 vs 300910_Sheet1" xfId="2246" xr:uid="{3D35F4ED-33ED-4D42-A436-3BC43EB9C460}"/>
    <cellStyle name="%_Liq sheet Alco maart 2010" xfId="253" xr:uid="{B95FFDCB-6EDF-45EA-BDCB-39AD99606339}"/>
    <cellStyle name="%_Liq sheet Alco maart 2010 2" xfId="254" xr:uid="{C01C2934-EB18-4347-9422-937B46C90A98}"/>
    <cellStyle name="%_Liq sheet Alco maart 2010 2_Sheet1" xfId="2247" xr:uid="{718134FF-4557-4E2C-ACAE-E77D37510FB4}"/>
    <cellStyle name="%_Liq sheet Alco maart 2010 3" xfId="2248" xr:uid="{8F4C79E0-60E9-4277-A2CC-21329D895CF4}"/>
    <cellStyle name="%_Liq sheet Alco maart 2010 4" xfId="2249" xr:uid="{AA66825F-DA0D-471A-930A-282F157EAA81}"/>
    <cellStyle name="%_Liq sheet Alco maart 2010_00.02 Cons P&amp;L" xfId="255" xr:uid="{59F22073-911C-49C5-8842-04F00D19A7DB}"/>
    <cellStyle name="%_Liq sheet Alco maart 2010_29.00.25 Funding programme" xfId="256" xr:uid="{41ED51A8-DD25-41FD-9E93-B5E26CC88438}"/>
    <cellStyle name="%_Liq sheet Alco maart 2010_29.00.25 Funding programme_Sheet1" xfId="2250" xr:uid="{C487A9C0-7627-4565-A9A5-1DF232758C18}"/>
    <cellStyle name="%_Liq sheet Alco maart 2010_Book1 (2)" xfId="257" xr:uid="{BE44CE14-1197-4077-93AF-6BD0DFE6876D}"/>
    <cellStyle name="%_Liq sheet Alco maart 2010_Book1 (2) 2" xfId="258" xr:uid="{F03525A3-0070-4F5B-AC33-5DC556C3AA0F}"/>
    <cellStyle name="%_Liq sheet Alco maart 2010_Book1 (2) 2_Sheet1" xfId="2251" xr:uid="{87CA2EA7-4A4F-41AF-9CEB-9905F3249117}"/>
    <cellStyle name="%_Liq sheet Alco maart 2010_Book1 (2) 3" xfId="2252" xr:uid="{DB16CF86-E987-4363-8B7C-8D4F355333EA}"/>
    <cellStyle name="%_Liq sheet Alco maart 2010_Book1 (2) 4" xfId="2253" xr:uid="{76CC2A02-E06B-4CEE-8C7E-746B0961A5DA}"/>
    <cellStyle name="%_Liq sheet Alco maart 2010_Book1 (2)_00.02 Cons P&amp;L" xfId="259" xr:uid="{487892C1-2CAF-44B5-A5AB-6B45F11950AD}"/>
    <cellStyle name="%_Liq sheet Alco maart 2010_Book1 (2)_29.00.25 Funding programme" xfId="260" xr:uid="{0B108E9C-0E18-4472-B335-E6206DAE593D}"/>
    <cellStyle name="%_Liq sheet Alco maart 2010_Book1 (2)_29.00.25 Funding programme_Sheet1" xfId="2254" xr:uid="{81908CD6-FFC5-4BD3-A99A-3D47D54BE179}"/>
    <cellStyle name="%_Liq sheet Alco maart 2010_Book1 (2)_Sheet1" xfId="2255" xr:uid="{4C7956F3-8CF7-4E50-BCD8-86AC044B9E7A}"/>
    <cellStyle name="%_Liq sheet Alco maart 2010_Maturity calendar 31 Dec 2010" xfId="261" xr:uid="{FFCAD579-A644-4AF7-AC25-2864DAEE75C0}"/>
    <cellStyle name="%_Liq sheet Alco maart 2010_Maturity calendar 31 Dec 2010 2" xfId="262" xr:uid="{2C085C4B-3230-44CC-AA4A-3494E45AFB6F}"/>
    <cellStyle name="%_Liq sheet Alco maart 2010_Maturity calendar 31 Dec 2010 2_Sheet1" xfId="2256" xr:uid="{DDA29D0C-5077-4A4F-AD7F-E8EB29FBD32C}"/>
    <cellStyle name="%_Liq sheet Alco maart 2010_Maturity calendar 31 Dec 2010 3" xfId="2257" xr:uid="{CCF8ACFD-DD59-49AA-ADD7-9481BFE9F36C}"/>
    <cellStyle name="%_Liq sheet Alco maart 2010_Maturity calendar 31 Dec 2010 4" xfId="2258" xr:uid="{B8D47FA6-DB28-4BC9-947B-8CDDD775E265}"/>
    <cellStyle name="%_Liq sheet Alco maart 2010_Maturity calendar 31 Dec 2010_00.02 Cons P&amp;L" xfId="263" xr:uid="{9ABF7D10-9032-43B8-8EE2-1A7D267237F0}"/>
    <cellStyle name="%_Liq sheet Alco maart 2010_Maturity calendar 31 Dec 2010_29.00.25 Funding programme" xfId="264" xr:uid="{0ABF8015-F542-4AC1-8D0B-C86A8F38F6DD}"/>
    <cellStyle name="%_Liq sheet Alco maart 2010_Maturity calendar 31 Dec 2010_29.00.25 Funding programme_Sheet1" xfId="2259" xr:uid="{5F858306-0289-4E88-A7AA-A86AF8EE4BDF}"/>
    <cellStyle name="%_Liq sheet Alco maart 2010_Maturity calendar 31 Dec 2010_Sheet1" xfId="2260" xr:uid="{2A2D396D-4BBE-47B1-BF6C-05D99F199B00}"/>
    <cellStyle name="%_Liq sheet Alco maart 2010_Sheet1" xfId="2261" xr:uid="{1B66A00A-276B-4E50-8AFD-0BD4DA63D91E}"/>
    <cellStyle name="%_Liquidity &amp; Funding " xfId="265" xr:uid="{28F06720-4C03-4275-8963-F70A3342BB45}"/>
    <cellStyle name="%_Liquidity &amp; Funding  2" xfId="266" xr:uid="{4CB26433-1E40-4B7F-A28D-AD893A54F31B}"/>
    <cellStyle name="%_Liquidity &amp; Funding  2 2" xfId="2262" xr:uid="{6F77E8A6-44A4-4797-91D5-879A256C40A8}"/>
    <cellStyle name="%_Liquidity &amp; Funding  2 3" xfId="2263" xr:uid="{1D0E9D3D-8360-4EBF-8237-356DB8165A64}"/>
    <cellStyle name="%_Liquidity &amp; Funding  2 4" xfId="2264" xr:uid="{1FCC54B8-33E2-4EB1-9174-53A4A34E616E}"/>
    <cellStyle name="%_Liquidity &amp; Funding  2_00.02 Cons P&amp;L" xfId="267" xr:uid="{1868262C-1A9C-4B16-AD5C-C1B1F1E2E435}"/>
    <cellStyle name="%_Liquidity &amp; Funding  2_Sheet1" xfId="2265" xr:uid="{E727CA7C-8E97-429D-9F85-682C75328E35}"/>
    <cellStyle name="%_Liquidity &amp; Funding  3" xfId="2266" xr:uid="{A661F5C5-0094-4678-8F42-5CA75B97C205}"/>
    <cellStyle name="%_Liquidity &amp; Funding  3 2" xfId="2267" xr:uid="{8E42A95B-77AA-444B-8312-548512C5CC4E}"/>
    <cellStyle name="%_Liquidity &amp; Funding  3 2 2" xfId="2268" xr:uid="{A88496AA-CA95-4C3E-A2A9-55CF97D67481}"/>
    <cellStyle name="%_Liquidity &amp; Funding  4" xfId="2269" xr:uid="{00476BF6-0F39-4949-BA37-410D62EEB482}"/>
    <cellStyle name="%_Liquidity &amp; Funding  4 2" xfId="2270" xr:uid="{17ABE015-2ADB-4DF5-A79E-2E77F14CFCB0}"/>
    <cellStyle name="%_Liquidity &amp; Funding _11.01.05 Remuneration" xfId="268" xr:uid="{1624537F-683F-413D-87A2-170ABE6FA722}"/>
    <cellStyle name="%_Liquidity &amp; Funding _61.00.05 Major subs" xfId="269" xr:uid="{CA2214BF-8DFC-4FA8-BE4B-1ACE0637497C}"/>
    <cellStyle name="%_Liquidity &amp; Funding _Grafic long-term fund." xfId="270" xr:uid="{95581E7D-5A5C-4317-9BC8-E925DEC0D338}"/>
    <cellStyle name="%_Liquidity &amp; Funding _Grafic long-term fund._Sheet1" xfId="2271" xr:uid="{EA3DD92C-9D30-44D6-8953-51B8159BF8B3}"/>
    <cellStyle name="%_Liquidity &amp; Funding _Grafic maturity" xfId="271" xr:uid="{A7DAE1B7-2DCB-4C68-A4ED-58ED2D458A7E}"/>
    <cellStyle name="%_Liquidity &amp; Funding _Grafic maturity_Sheet1" xfId="2272" xr:uid="{C6E884AF-E82C-4902-9F62-E7897EF7F01B}"/>
    <cellStyle name="%_Liquidity &amp; Funding _Table of Contents " xfId="272" xr:uid="{F6AE8198-DB87-46D5-B182-4908A5D3A184}"/>
    <cellStyle name="%_Liquidity &amp; Funding _Table of Contents  2" xfId="2273" xr:uid="{83AD4D26-CB72-4888-A49F-61454863C461}"/>
    <cellStyle name="%_Liquidity &amp; Funding _Table of Contents  3" xfId="2274" xr:uid="{F318E610-C551-48E4-B7F1-A28960D510F7}"/>
    <cellStyle name="%_Liquidity &amp; Funding _Table of Contents  4" xfId="2275" xr:uid="{DF323244-113D-438A-9896-B6577E300866}"/>
    <cellStyle name="%_micro hedge" xfId="273" xr:uid="{AD164745-6396-473D-91F4-4DAEC5FA42B7}"/>
    <cellStyle name="%_micro hedge 2" xfId="274" xr:uid="{F6AA3482-A24E-40EF-8D5A-DF7489E57940}"/>
    <cellStyle name="%_micro hedge 2_Sheet1" xfId="2276" xr:uid="{6117058B-1B58-41CC-BB01-B0CB88A5C6A9}"/>
    <cellStyle name="%_micro hedge 3" xfId="2277" xr:uid="{25E98300-B27B-4F46-A7DC-8DC0E7968C84}"/>
    <cellStyle name="%_micro hedge 4" xfId="2278" xr:uid="{2D9A27EE-8E64-4864-AE9B-783386688977}"/>
    <cellStyle name="%_micro hedge_29.00.25 Funding programme" xfId="275" xr:uid="{F748B75C-9572-4EA0-A7FB-89CF68771F52}"/>
    <cellStyle name="%_micro hedge_29.00.25 Funding programme_Sheet1" xfId="2279" xr:uid="{627D5464-5C25-4F68-BCC4-05E9C4744A14}"/>
    <cellStyle name="%_micro hedge_Sheet1" xfId="2280" xr:uid="{15F18F93-78B0-4B60-BBC5-B8714E2D7DFA}"/>
    <cellStyle name="%_Rolf financials run 3 140109" xfId="2281" xr:uid="{C2DA0BEB-7E4B-4FA1-B299-52D8A2F8223C}"/>
    <cellStyle name="%_Rolf financials run 3 140109_FTE" xfId="2282" xr:uid="{FAE1B27A-31EE-4549-8EBF-BA6ACB756C85}"/>
    <cellStyle name="%_Summary" xfId="276" xr:uid="{4578B7F9-8034-448D-8C0D-88C3939A59AC}"/>
    <cellStyle name="%_Summary 2" xfId="277" xr:uid="{A19CB6F1-AF2D-40CE-AFD2-E72A76602E0E}"/>
    <cellStyle name="%_Summary 2_Sheet1" xfId="2283" xr:uid="{D3F060BD-D682-4CFE-84B5-8F9EBE3C92AF}"/>
    <cellStyle name="%_Summary 3" xfId="2284" xr:uid="{3379B410-EA06-4D83-907D-65FF8CBE1AFB}"/>
    <cellStyle name="%_Summary 4" xfId="2285" xr:uid="{94A28A67-3359-4CB2-A122-E0EF54723A72}"/>
    <cellStyle name="%_Summary_29.00.25 Funding programme" xfId="278" xr:uid="{51771549-D256-4AAD-8146-DEB3BA1B1AE9}"/>
    <cellStyle name="%_Summary_29.00.25 Funding programme_Sheet1" xfId="2286" xr:uid="{E3F61CF2-0AB3-480E-9175-3D5B01531BA4}"/>
    <cellStyle name="%_Summary_Sheet1" xfId="2287" xr:uid="{0AC67751-EC95-4DB4-8CAD-70A7C1EA4447}"/>
    <cellStyle name="%_Table of Contents " xfId="279" xr:uid="{DBA41D18-A40F-4F59-B910-381A9D9A39F2}"/>
    <cellStyle name="%_Table of Contents  2" xfId="2288" xr:uid="{EBAC5494-BDCE-4C78-AA45-CB2F153EFFD1}"/>
    <cellStyle name="%_Table of Contents  3" xfId="2289" xr:uid="{DAB46B56-2ECD-4EF2-83D9-78A3FDB5803C}"/>
    <cellStyle name="%_Table of Contents  4" xfId="2290" xr:uid="{4422B325-1E8B-41A1-A6A7-4C101551F7C7}"/>
    <cellStyle name="%_TOTALS" xfId="280" xr:uid="{CF9185EA-DFF0-4BD2-A764-9F90C60A7C66}"/>
    <cellStyle name="%_TOTALS 2" xfId="281" xr:uid="{8F1DF30A-3DB8-40F9-9C0E-9D2D2032A5FF}"/>
    <cellStyle name="%_TOTALS 2_Sheet1" xfId="2291" xr:uid="{2D9060A1-7801-47F2-A082-AB77CA3F9155}"/>
    <cellStyle name="%_TOTALS 3" xfId="2292" xr:uid="{EB041780-3C90-49AB-803A-0904AF635017}"/>
    <cellStyle name="%_TOTALS 4" xfId="2293" xr:uid="{48C2E3E8-78A1-4607-9039-F2EAB2D88019}"/>
    <cellStyle name="%_TOTALS_29.00.25 Funding programme" xfId="282" xr:uid="{572AA34B-2896-4E00-BE2C-F10723F2CFFE}"/>
    <cellStyle name="%_TOTALS_29.00.25 Funding programme_Sheet1" xfId="2294" xr:uid="{EBE8E50F-033E-48DB-BAF4-6813312FF818}"/>
    <cellStyle name="%_TOTALS_Sheet1" xfId="2295" xr:uid="{E9F8671D-723B-440B-98E9-BEB8229FB81E}"/>
    <cellStyle name="_~8021081" xfId="283" xr:uid="{87A192E7-F83D-453E-84EB-CFAEB3D6DBF7}"/>
    <cellStyle name="_~8021081 2" xfId="284" xr:uid="{806B9679-A28C-48CD-B7E3-B1C9C982FB1E}"/>
    <cellStyle name="_~8021081 2_Sheet1" xfId="2296" xr:uid="{05BA3F63-4275-4676-9951-345FDC0A1D88}"/>
    <cellStyle name="_~8021081 3" xfId="2297" xr:uid="{783F9097-E60F-478F-BD08-81F477BD0BC9}"/>
    <cellStyle name="_~8021081 4" xfId="2298" xr:uid="{BE5153DF-844F-40DE-A4D8-53FDEAC5AB31}"/>
    <cellStyle name="_~8021081_00.02 Cons P&amp;L" xfId="285" xr:uid="{BE6845E3-D5E4-47DE-9F5A-7B0DE157ADB2}"/>
    <cellStyle name="_~8021081_29.00.25 Funding programme" xfId="286" xr:uid="{E7AD1A7A-DD7B-4DFD-A55A-A95073F4D778}"/>
    <cellStyle name="_~8021081_29.00.25 Funding programme_Sheet1" xfId="2299" xr:uid="{2307337C-D2DC-4152-BC66-F7A2E57EA36A}"/>
    <cellStyle name="_~8021081_Sheet1" xfId="2300" xr:uid="{F5246619-83AD-4648-B42A-2D2B7C9362B5}"/>
    <cellStyle name="_~8685713" xfId="287" xr:uid="{CD1C8E1F-01D7-439E-96B8-EE5D996D5F7F}"/>
    <cellStyle name="_~8685713 2" xfId="288" xr:uid="{51CD7F75-3D00-49CF-9CB7-50C75C9064C8}"/>
    <cellStyle name="_~8685713 2_Sheet1" xfId="2301" xr:uid="{EFE121AD-B465-441A-AA5C-255FEFC7E7C0}"/>
    <cellStyle name="_~8685713 3" xfId="2302" xr:uid="{0E4B2B8F-4CF2-4597-88B1-21E109E944C7}"/>
    <cellStyle name="_~8685713 4" xfId="2303" xr:uid="{E8864910-8A7C-4D13-BEC0-CAF862528A68}"/>
    <cellStyle name="_~8685713_00.02 Cons P&amp;L" xfId="289" xr:uid="{06F500DF-8F72-47D4-B50F-01859763FD9D}"/>
    <cellStyle name="_~8685713_29.00.25 Funding programme" xfId="290" xr:uid="{9B4F6C2D-3B1D-446D-B899-A2F41242B57F}"/>
    <cellStyle name="_~8685713_29.00.25 Funding programme_Sheet1" xfId="2304" xr:uid="{B62B52A7-17D0-4F16-923D-A857BD30E5EF}"/>
    <cellStyle name="_~8685713_Sheet1" xfId="2305" xr:uid="{3E400947-655C-433F-BDD3-027A9F2EBD78}"/>
    <cellStyle name="_~9136218" xfId="291" xr:uid="{10DCCF74-036D-4E77-B34D-61BFBC73BEAD}"/>
    <cellStyle name="_~9136218 2" xfId="292" xr:uid="{5A238FCE-DBBA-425A-9DD8-2D6D981DB8FF}"/>
    <cellStyle name="_~9136218 2_Sheet1" xfId="2306" xr:uid="{BBB09CB4-937A-4842-89FF-E8E09E7FDF46}"/>
    <cellStyle name="_~9136218 3" xfId="2307" xr:uid="{57560C60-35B3-46F8-BF0A-0439196F6E99}"/>
    <cellStyle name="_~9136218 4" xfId="2308" xr:uid="{FD693ABF-49AA-4DA9-B1EA-423A6B7B14C2}"/>
    <cellStyle name="_~9136218_00.02 Cons P&amp;L" xfId="293" xr:uid="{C3A88E5E-3CB3-403B-BB7A-D6F6800E5270}"/>
    <cellStyle name="_~9136218_29.00.25 Funding programme" xfId="294" xr:uid="{9AE37B38-D128-4DBF-9FB8-4AF61262BADF}"/>
    <cellStyle name="_~9136218_29.00.25 Funding programme_Sheet1" xfId="2309" xr:uid="{8CDEEE26-F8A0-4C99-96CF-53805DB784C0}"/>
    <cellStyle name="_~9136218_Sheet1" xfId="2310" xr:uid="{3167A06D-5EDF-49FC-A92D-298DC0F0E7EB}"/>
    <cellStyle name="_0. FY 08" xfId="2311" xr:uid="{A55BB7B5-0BF6-409D-90A7-3F79483DAB77}"/>
    <cellStyle name="_08.02.15 Cap. Instr." xfId="295" xr:uid="{50FAF19A-1BD7-4E62-9287-0081B90CA250}"/>
    <cellStyle name="_08.02.15 Cap. Instr. 2" xfId="296" xr:uid="{2D619AD6-D8A8-418A-9682-4AF25672F343}"/>
    <cellStyle name="_08.02.15 Cap. Instr. 2_Sheet1" xfId="2312" xr:uid="{E9F1E9FD-B368-4F19-8473-56BD8B8729EC}"/>
    <cellStyle name="_08.02.15 Cap. Instr._11.01.05 Remuneration" xfId="297" xr:uid="{A99B17B2-0732-494C-A60F-197549B888DC}"/>
    <cellStyle name="_08.02.15 Cap. Instr._61.00.05 Major subs" xfId="298" xr:uid="{72852BF1-3BD8-4379-A09E-FD07C0279514}"/>
    <cellStyle name="_08.02.15 Cap. Instr._Grafic long-term fund." xfId="299" xr:uid="{E4E43D61-6DEC-4E93-AF57-7BA9E76F7180}"/>
    <cellStyle name="_08.02.15 Cap. Instr._Grafic long-term fund._Sheet1" xfId="2313" xr:uid="{304CF550-418D-40F1-B589-3FEFD9B56B69}"/>
    <cellStyle name="_08.02.15 Cap. Instr._Grafic maturity" xfId="300" xr:uid="{E47BA21C-F631-4FB1-BB59-CA2EF660FC4C}"/>
    <cellStyle name="_08.02.15 Cap. Instr._Grafic maturity_Sheet1" xfId="2314" xr:uid="{FEF2DDBD-5753-4215-955C-35BE702AF7BA}"/>
    <cellStyle name="_2.4 Synergy Overig" xfId="2315" xr:uid="{5ADD9385-A1BD-4080-9109-5E6854C646A5}"/>
    <cellStyle name="_2008-12 N-Share Summary OB" xfId="301" xr:uid="{C7623B27-6047-42B3-8716-D95CB2A21234}"/>
    <cellStyle name="_2008-12 N-Share Summary OB 2" xfId="2316" xr:uid="{BC47CB92-8C4D-4B18-996F-49224261F825}"/>
    <cellStyle name="_2008-12 N-Share Summary OB_20120820 Charts IFR 2012 - CM" xfId="302" xr:uid="{DDE31E7E-5B80-4A66-8D5A-B4C96A4ECD9F}"/>
    <cellStyle name="_2008-12 N-Share Summary OB_20120820 Charts IFR 2012 - CM 2" xfId="303" xr:uid="{20C3E8BB-E278-4091-BB82-F4AC2FD6E669}"/>
    <cellStyle name="_2008-12 N-Share Summary OB_20120820 Charts IFR 2012 - CM 2_Sheet1" xfId="2317" xr:uid="{82CF3688-3403-42B6-AC1D-9EEC67CCE515}"/>
    <cellStyle name="_2008-12 N-Share Summary OB_20120820 Charts IFR 2012 - CM_11.01.05 Remuneration" xfId="304" xr:uid="{2E085C1B-CB66-42E5-892B-EF3F02C83C34}"/>
    <cellStyle name="_2008-12 N-Share Summary OB_20120820 Charts IFR 2012 - CM_61.00.05 Major subs" xfId="305" xr:uid="{20898E75-12D5-4CE5-B056-0F9CE7378904}"/>
    <cellStyle name="_2008-12 N-Share Summary OB_20120820 Charts IFR 2012 - CM_Grafic long-term fund." xfId="306" xr:uid="{E76BC3E6-AD93-4FB4-8DCC-C39E8D5321BD}"/>
    <cellStyle name="_2008-12 N-Share Summary OB_20120820 Charts IFR 2012 - CM_Grafic long-term fund._Sheet1" xfId="2318" xr:uid="{7AEFA8D1-AE20-4B06-84D3-8708AA670A81}"/>
    <cellStyle name="_2008-12 N-Share Summary OB_20120820 Charts IFR 2012 - CM_Grafic maturity" xfId="307" xr:uid="{E3E8F48C-BE3F-4524-8887-9B968BCBAEF9}"/>
    <cellStyle name="_2008-12 N-Share Summary OB_20120820 Charts IFR 2012 - CM_Grafic maturity_Sheet1" xfId="2319" xr:uid="{659D84FB-BB43-4A27-B755-73D5022E4347}"/>
    <cellStyle name="_2008-12 N-Share Summary OB_20120821 Charts IFR 2012 - CM" xfId="308" xr:uid="{1E382288-772F-4A84-9680-278556643405}"/>
    <cellStyle name="_2008-12 N-Share Summary OB_20120821 Charts IFR 2012 - CM 2" xfId="309" xr:uid="{E5269648-E453-4F14-A4B1-71EE81ECA9B8}"/>
    <cellStyle name="_2008-12 N-Share Summary OB_20120821 Charts IFR 2012 - CM 2_Sheet1" xfId="2320" xr:uid="{6DD40B0C-B0E3-4E26-A4B5-8C236F03950C}"/>
    <cellStyle name="_2008-12 N-Share Summary OB_20120821 Charts IFR 2012 - CM_11.01.05 Remuneration" xfId="310" xr:uid="{FC4A4AFB-B2AF-4041-8601-394A363F98E4}"/>
    <cellStyle name="_2008-12 N-Share Summary OB_20120821 Charts IFR 2012 - CM_61.00.05 Major subs" xfId="311" xr:uid="{307D5F27-9F4C-498F-8465-0814311F7EA9}"/>
    <cellStyle name="_2008-12 N-Share Summary OB_20120821 Charts IFR 2012 - CM_Grafic long-term fund." xfId="312" xr:uid="{FE61763C-E2FF-4996-AD82-F291825D2C9D}"/>
    <cellStyle name="_2008-12 N-Share Summary OB_20120821 Charts IFR 2012 - CM_Grafic long-term fund._Sheet1" xfId="2321" xr:uid="{63B41A90-CD05-4CAA-AAD2-BDDE3CDB118A}"/>
    <cellStyle name="_2008-12 N-Share Summary OB_20120821 Charts IFR 2012 - CM_Grafic maturity" xfId="313" xr:uid="{F503A650-D9A7-41B0-BF3C-8F90BB042533}"/>
    <cellStyle name="_2008-12 N-Share Summary OB_20120821 Charts IFR 2012 - CM_Grafic maturity_Sheet1" xfId="2322" xr:uid="{F0113246-3347-4C86-AC96-42A723F44768}"/>
    <cellStyle name="_2008-12 N-Share Summary OB_Sheet1" xfId="2323" xr:uid="{7A943A53-121D-4204-B861-A3B98E10EC38}"/>
    <cellStyle name="_20091224 Datafile CFO Report Q4" xfId="2324" xr:uid="{ECCD6D84-67A2-4DEC-88D9-59C5E9EE6C14}"/>
    <cellStyle name="_20091224 Datafile CFO Report Q4_FTE" xfId="2325" xr:uid="{2D76EEF8-F7ED-4942-9E0C-1830BB0878EE}"/>
    <cellStyle name="_20101013 Template Business Case A van Ambitite (PBint)" xfId="2326" xr:uid="{7EF7769A-5767-4191-92BD-0900641284F1}"/>
    <cellStyle name="_20101103 Template Business Case A van Ambitite (PBint)_v2" xfId="2327" xr:uid="{A68168B8-C486-4C98-9434-0BA038C5EE0D}"/>
    <cellStyle name="_20101103 Template Business Case A van Ambitite (PBint)_v6" xfId="2328" xr:uid="{03F64D71-94D0-4B98-816F-F84D5EF8FB27}"/>
    <cellStyle name="_20101103 Template Business Case A van Ambitite (PBint)_v7" xfId="2329" xr:uid="{19439272-30D7-4CC5-8263-C9F66B688F5E}"/>
    <cellStyle name="_20101122 MFR Balance Sheet - Commercial Loans &amp; Deposits APPENDIX" xfId="314" xr:uid="{00DCD884-09E7-4949-91A7-A6A492C32398}"/>
    <cellStyle name="_20110104 Financial model vs91 FINAL_CLEANED" xfId="2330" xr:uid="{A55C52A7-D2BB-41E6-B400-98D0855D3D4E}"/>
    <cellStyle name="_20110104 Financial model vs91 FINAL_CLEANED 2" xfId="2331" xr:uid="{33AF09F8-6386-44C9-808C-ACBFB503FA83}"/>
    <cellStyle name="_20110104 Financial model vs91 FINAL_CLEANED_- 8 FTE RM&amp;S General" xfId="2332" xr:uid="{ABA5105C-93E2-455A-966E-A2DC38F0B345}"/>
    <cellStyle name="_20110104 Financial model vs91 FINAL_CLEANED_- 8 FTE RM&amp;S General 2" xfId="2333" xr:uid="{D4A2801A-145C-44F1-8DBF-E542AB2C37FC}"/>
    <cellStyle name="_20110104 Financial model vs91 FINAL_CLEANED_16_05_2011_AvA Business Template LCMB_v_0 5" xfId="2334" xr:uid="{FBA92098-D0E7-4C1F-B675-1C2B4ADD25AF}"/>
    <cellStyle name="_20110104 Financial model vs91 FINAL_CLEANED_16_05_2011_AvA Business Template LCMB_v_0 5 2" xfId="2335" xr:uid="{23B5D8CB-7DA9-4EA2-A4BC-E5535C62BE0A}"/>
    <cellStyle name="_20110104 Financial model vs91 FINAL_CLEANED_20110513 18-32 AvA Projections RMS May 2011" xfId="2336" xr:uid="{2D6CF861-468F-4EB7-A78A-A8DA743EFCEA}"/>
    <cellStyle name="_20110104 Financial model vs91 FINAL_CLEANED_20110513 18-32 AvA Projections RMS May 2011 2" xfId="2337" xr:uid="{EF43FC00-D4BF-4397-A951-31934CDBB59B}"/>
    <cellStyle name="_20110104 Financial model vs91 FINAL_CLEANED_20110517 19-00 16_05_2011_AvA Business Template LC&amp;MB_v_0.5 - correctie 2011" xfId="2338" xr:uid="{7E86AE46-88BC-4ACF-A171-DA164E354D60}"/>
    <cellStyle name="_20110104 Financial model vs91 FINAL_CLEANED_20110517 19-00 16_05_2011_AvA Business Template LC&amp;MB_v_0.5 - correctie 2011 2" xfId="2339" xr:uid="{1611EE6C-8310-472F-B428-3ADBB2475DDF}"/>
    <cellStyle name="_20110104 Financial model vs91 FINAL_CLEANED_20110616 15-12 10_06_2011_AvA Business Template LCMB_v_0 7" xfId="2340" xr:uid="{0B659E09-0B42-4BCE-B321-2E2F9C65877B}"/>
    <cellStyle name="_20110104 Financial model vs91 FINAL_CLEANED_20110616 15-12 10_06_2011_AvA Business Template LCMB_v_0 7 2" xfId="2341" xr:uid="{52B27883-FDAB-443A-BDB8-6B543FC6DFE0}"/>
    <cellStyle name="_20110104 Financial model vs91 FINAL_CLEANED_20120808_AvA_2.0" xfId="2342" xr:uid="{C1BD2C91-2BB9-4794-9E3A-0F3EFC8D4C5F}"/>
    <cellStyle name="_20110104 Financial model vs91 FINAL_CLEANED_20120808_AvA_2.0_Totaal_Forecast3_dummy" xfId="2343" xr:uid="{B7992484-8D3B-473B-B932-A8459D5E78A9}"/>
    <cellStyle name="_20110104 Financial model vs91 FINAL_CLEANED_20121018_AvA 2.1_CFO sheets_RvW_0.1" xfId="2344" xr:uid="{A83C1263-0F66-4CA0-9C5D-B47A63A0481A}"/>
    <cellStyle name="_20110104 Financial model vs91 FINAL_CLEANED_27_04_2011_AvA Business Template LC&amp;MB_v_0.2" xfId="2345" xr:uid="{F739BE16-F93C-4DEA-BB6A-D9A174C55832}"/>
    <cellStyle name="_20110104 Financial model vs91 FINAL_CLEANED_27_04_2011_AvA Business Template LC&amp;MB_v_0.2 2" xfId="2346" xr:uid="{91077B05-AF49-4604-B121-BEAF4F46587A}"/>
    <cellStyle name="_20110104 Financial model vs91 FINAL_CLEANED_49" xfId="2347" xr:uid="{39BAB6C3-D1D5-404D-936A-64C0E68E178D}"/>
    <cellStyle name="_20110104 Financial model vs91 FINAL_CLEANED_49 2" xfId="2348" xr:uid="{DA994F30-916B-4486-BEAD-6881B7E20D21}"/>
    <cellStyle name="_20110104 Financial model vs91 FINAL_CLEANED_49_20120808_AvA_2.0" xfId="2349" xr:uid="{C96542C6-D043-4C8D-9704-DBEB42DE0181}"/>
    <cellStyle name="_20110104 Financial model vs91 FINAL_CLEANED_49_20120808_AvA_2.0_Totaal_Forecast3_dummy" xfId="2350" xr:uid="{D513603E-0CE1-4D02-8390-5179695AB37A}"/>
    <cellStyle name="_20110104 Financial model vs91 FINAL_CLEANED_49_20121018_AvA 2.1_CFO sheets_RvW_0.1" xfId="2351" xr:uid="{85C9A927-C437-4997-BC3C-56DC7BE6D8BF}"/>
    <cellStyle name="_20110104 Financial model vs91 FINAL_CLEANED_49_Forecast3_R&amp;PB" xfId="2352" xr:uid="{70BA00E9-6FC6-42D0-82D8-C747C76DD79F}"/>
    <cellStyle name="_20110104 Financial model vs91 FINAL_CLEANED_49_Forecast3_R&amp;PB_Totaal_Forecast3_dummy" xfId="2353" xr:uid="{5DD58C23-938A-4E77-BF0B-6EFCB5C6262F}"/>
    <cellStyle name="_20110104 Financial model vs91 FINAL_CLEANED_49_Map1" xfId="2354" xr:uid="{4FD2FE1D-B829-4FE2-B6D8-55B2DE204A57}"/>
    <cellStyle name="_20110104 Financial model vs91 FINAL_CLEANED_49_Official AvA Projections Sep 2011" xfId="2355" xr:uid="{90D3DD6F-9340-4F38-98BE-64EFF52CE9A2}"/>
    <cellStyle name="_20110104 Financial model vs91 FINAL_CLEANED_49_Official AvA Projections Sep 2011 2" xfId="2356" xr:uid="{B3047D83-A39B-4C31-A090-D515F1C4AE57}"/>
    <cellStyle name="_20110104 Financial model vs91 FINAL_CLEANED_49_PRM3_C&amp;MB" xfId="2357" xr:uid="{C2818486-7614-4EC0-83B9-CCC83A28B7F6}"/>
    <cellStyle name="_20110104 Financial model vs91 FINAL_CLEANED_49_Targets3" xfId="2358" xr:uid="{991820BD-6C32-4F10-B19A-FFD335802709}"/>
    <cellStyle name="_20110104 Financial model vs91 FINAL_CLEANED_49_Totaal_Forecast2_presentatie finance v0.3" xfId="2359" xr:uid="{3FEB22F7-3C56-4939-B635-91CF9CFEF29E}"/>
    <cellStyle name="_20110104 Financial model vs91 FINAL_CLEANED_49_Totaal_Forecast3_dummy" xfId="2360" xr:uid="{52E34806-FE39-4341-8482-04D91A147ACA}"/>
    <cellStyle name="_20110104 Financial model vs91 FINAL_CLEANED_49_Totaal_Forecast3_TOPS v0.1" xfId="2361" xr:uid="{FAD6440F-0223-484C-897F-DF297859CE27}"/>
    <cellStyle name="_20110104 Financial model vs91 FINAL_CLEANED_Forecast3_R&amp;PB" xfId="2362" xr:uid="{E91175B4-F73A-4AFC-A74D-B7364232EE86}"/>
    <cellStyle name="_20110104 Financial model vs91 FINAL_CLEANED_Forecast3_R&amp;PB_Totaal_Forecast3_dummy" xfId="2363" xr:uid="{86CE7ECF-8760-4BC3-847C-DF536C5056F4}"/>
    <cellStyle name="_20110104 Financial model vs91 FINAL_CLEANED_Map1" xfId="2364" xr:uid="{C7624732-AD4B-4F64-883C-5290111ADEB6}"/>
    <cellStyle name="_20110104 Financial model vs91 FINAL_CLEANED_Model opzet v44.3 (incl. links)" xfId="2365" xr:uid="{43297329-4768-4893-A47B-01D5E440DE9D}"/>
    <cellStyle name="_20110104 Financial model vs91 FINAL_CLEANED_Model opzet v44.3 (incl. links) 2" xfId="2366" xr:uid="{747BFF56-4FE2-4045-956B-E27A40DAB48C}"/>
    <cellStyle name="_20110104 Financial model vs91 FINAL_CLEANED_Official AvA Projections Sep 2011" xfId="2367" xr:uid="{479F6C69-7030-4781-8539-09072BDA94B2}"/>
    <cellStyle name="_20110104 Financial model vs91 FINAL_CLEANED_Official AvA Projections Sep 2011 2" xfId="2368" xr:uid="{A095741F-6725-4070-93ED-B948805C2650}"/>
    <cellStyle name="_20110104 Financial model vs91 FINAL_CLEANED_PRM3_C&amp;MB" xfId="2369" xr:uid="{A66A2807-29D2-48CF-BD4D-3007C7450DFE}"/>
    <cellStyle name="_20110104 Financial model vs91 FINAL_CLEANED_Sheet1" xfId="2370" xr:uid="{82998E1F-932B-4F17-9B6C-E9FF2AD7724C}"/>
    <cellStyle name="_20110104 Financial model vs91 FINAL_CLEANED_Sheet1 2" xfId="2371" xr:uid="{702FD74C-3C72-4D3E-81ED-FCF30282C527}"/>
    <cellStyle name="_20110104 Financial model vs91 FINAL_CLEANED_Targets3" xfId="2372" xr:uid="{153A1F4C-FC5E-436F-B2FD-AF1F4A47E6E8}"/>
    <cellStyle name="_20110104 Financial model vs91 FINAL_CLEANED_Totaal_Forecast2_presentatie finance v0.3" xfId="2373" xr:uid="{9A274EAB-8A71-475B-9C99-1AC6E340B65B}"/>
    <cellStyle name="_20110104 Financial model vs91 FINAL_CLEANED_Totaal_Forecast3_dummy" xfId="2374" xr:uid="{62D1F65A-6149-41F8-A024-5E21EF03BD44}"/>
    <cellStyle name="_20110104 Financial model vs91 FINAL_CLEANED_Totaal_Forecast3_TOPS v0.1" xfId="2375" xr:uid="{40D3F211-0AE1-47B9-8687-EFC49C613FB7}"/>
    <cellStyle name="_20110104 Financial model vs97 FINAL_CLEANED FALLBACK27_handover4" xfId="2376" xr:uid="{2DC2A755-3325-4F26-ACA0-1E23D5DCEF05}"/>
    <cellStyle name="_20110104 Financial model vs97 FINAL_CLEANED FALLBACK27_handover4 2" xfId="2377" xr:uid="{5EC4F2D8-CA7F-4F8F-BED2-5481B0A5B847}"/>
    <cellStyle name="_20110104 Financial model vs97 FINAL_CLEANED FALLBACK27_handover4_20120808_AvA_2.0" xfId="2378" xr:uid="{0F3A250D-2DE2-45C0-BA0C-2E70C5553FC6}"/>
    <cellStyle name="_20110104 Financial model vs97 FINAL_CLEANED FALLBACK27_handover4_20120808_AvA_2.0_Totaal_Forecast3_dummy" xfId="2379" xr:uid="{DF6B1073-5BD1-4FA5-96FC-3215F7C8C735}"/>
    <cellStyle name="_20110104 Financial model vs97 FINAL_CLEANED FALLBACK27_handover4_20121018_AvA 2.1_CFO sheets_RvW_0.1" xfId="2380" xr:uid="{337F35E5-4454-47F2-BFFA-780BADD61A5F}"/>
    <cellStyle name="_20110104 Financial model vs97 FINAL_CLEANED FALLBACK27_handover4_Forecast3_R&amp;PB" xfId="2381" xr:uid="{EEEA2A8F-D421-4C30-80A1-8EB229808FD9}"/>
    <cellStyle name="_20110104 Financial model vs97 FINAL_CLEANED FALLBACK27_handover4_Forecast3_R&amp;PB_Totaal_Forecast3_dummy" xfId="2382" xr:uid="{29838342-4977-403D-94E4-9CE9841952F0}"/>
    <cellStyle name="_20110104 Financial model vs97 FINAL_CLEANED FALLBACK27_handover4_Map1" xfId="2383" xr:uid="{66B35371-ECEF-42D7-A60B-9ADD009C9536}"/>
    <cellStyle name="_20110104 Financial model vs97 FINAL_CLEANED FALLBACK27_handover4_Official AvA Projections Sep 2011" xfId="2384" xr:uid="{B791785A-B3F0-4C3A-AF0E-E9EE9B67E0E1}"/>
    <cellStyle name="_20110104 Financial model vs97 FINAL_CLEANED FALLBACK27_handover4_Official AvA Projections Sep 2011 2" xfId="2385" xr:uid="{F4569EA1-B489-46E6-B043-89DB6DF650B3}"/>
    <cellStyle name="_20110104 Financial model vs97 FINAL_CLEANED FALLBACK27_handover4_PRM3_C&amp;MB" xfId="2386" xr:uid="{AEF399AD-51A8-4B39-B9F3-40EA746567EB}"/>
    <cellStyle name="_20110104 Financial model vs97 FINAL_CLEANED FALLBACK27_handover4_Targets3" xfId="2387" xr:uid="{11D532D5-D875-43CC-BB81-4035F5D1F2CF}"/>
    <cellStyle name="_20110104 Financial model vs97 FINAL_CLEANED FALLBACK27_handover4_Totaal_Forecast2_presentatie finance v0.3" xfId="2388" xr:uid="{3B9099D1-EDA2-4FA2-BF1A-F282D65B98B1}"/>
    <cellStyle name="_20110104 Financial model vs97 FINAL_CLEANED FALLBACK27_handover4_Totaal_Forecast3_dummy" xfId="2389" xr:uid="{94417183-03F5-40EB-942B-A1F1F4A1068A}"/>
    <cellStyle name="_20110104 Financial model vs97 FINAL_CLEANED FALLBACK27_handover4_Totaal_Forecast3_TOPS v0.1" xfId="2390" xr:uid="{B675F57A-B04D-4DB3-85DC-ACF8FCE8C9D2}"/>
    <cellStyle name="_20110111 FTE for AVA" xfId="2391" xr:uid="{AA0B83C3-C31F-45CD-9DD3-83534365B530}"/>
    <cellStyle name="_20110111 FTE for AVA 2" xfId="2392" xr:uid="{9E1E6327-30A1-480F-A4B0-D74AEF9D44EF}"/>
    <cellStyle name="_20110111 FTE for AVA_- 8 FTE RM&amp;S General" xfId="2393" xr:uid="{38095104-8213-4061-B15B-8EB5F3D816EA}"/>
    <cellStyle name="_20110111 FTE for AVA_- 8 FTE RM&amp;S General 2" xfId="2394" xr:uid="{9F3A64F5-9164-4C2E-84AA-EAD7502EEEE6}"/>
    <cellStyle name="_20110111 FTE for AVA_16_05_2011_AvA Business Template LCMB_v_0 5" xfId="2395" xr:uid="{5E43D26E-9DCD-4F09-8849-CA00E3229D7E}"/>
    <cellStyle name="_20110111 FTE for AVA_16_05_2011_AvA Business Template LCMB_v_0 5 2" xfId="2396" xr:uid="{8B4D5169-3857-4CA7-A8B9-A81BB9E19DC2}"/>
    <cellStyle name="_20110111 FTE for AVA_20110513 18-32 AvA Projections RMS May 2011" xfId="2397" xr:uid="{7EC1EC9B-91BF-401C-888D-41BB98C0A2C1}"/>
    <cellStyle name="_20110111 FTE for AVA_20110513 18-32 AvA Projections RMS May 2011 2" xfId="2398" xr:uid="{1880C852-39DF-4F04-8197-D5B056902303}"/>
    <cellStyle name="_20110111 FTE for AVA_20110517 19-00 16_05_2011_AvA Business Template LC&amp;MB_v_0.5 - correctie 2011" xfId="2399" xr:uid="{FCE3EE54-2E3F-43C5-B8BE-8251293DA719}"/>
    <cellStyle name="_20110111 FTE for AVA_20110517 19-00 16_05_2011_AvA Business Template LC&amp;MB_v_0.5 - correctie 2011 2" xfId="2400" xr:uid="{C7EDB9AA-D8F0-4F3A-A9B8-4620E6E95B5E}"/>
    <cellStyle name="_20110111 FTE for AVA_20110616 15-12 10_06_2011_AvA Business Template LCMB_v_0 7" xfId="2401" xr:uid="{D617B1D2-EC8A-4091-B8FE-0B491188471D}"/>
    <cellStyle name="_20110111 FTE for AVA_20110616 15-12 10_06_2011_AvA Business Template LCMB_v_0 7 2" xfId="2402" xr:uid="{360B8C99-815C-44F7-8E1E-3C4C5F93FDF0}"/>
    <cellStyle name="_20110111 FTE for AVA_20120808_AvA_2.0" xfId="2403" xr:uid="{66DF8A0B-F622-467F-8982-6F65DA87A3D7}"/>
    <cellStyle name="_20110111 FTE for AVA_20120808_AvA_2.0_Totaal_Forecast3_dummy" xfId="2404" xr:uid="{47AA85F1-951F-44A9-B2CB-9C73600C9B8B}"/>
    <cellStyle name="_20110111 FTE for AVA_20121018_AvA 2.1_CFO sheets_RvW_0.1" xfId="2405" xr:uid="{81D4EB8E-0457-4527-A59C-96B13B720B75}"/>
    <cellStyle name="_20110111 FTE for AVA_27_04_2011_AvA Business Template LC&amp;MB_v_0.2" xfId="2406" xr:uid="{220E2892-9A10-4F38-ADBD-A398A822D38F}"/>
    <cellStyle name="_20110111 FTE for AVA_27_04_2011_AvA Business Template LC&amp;MB_v_0.2 2" xfId="2407" xr:uid="{83A3B4D3-6F3D-41DA-8E41-BA4F1E029833}"/>
    <cellStyle name="_20110111 FTE for AVA_49" xfId="2408" xr:uid="{4F53900A-A173-4928-A4B9-3F9BFBB44F0C}"/>
    <cellStyle name="_20110111 FTE for AVA_49 2" xfId="2409" xr:uid="{615F6D69-F63C-40FA-8197-68DEF3633048}"/>
    <cellStyle name="_20110111 FTE for AVA_49_20120808_AvA_2.0" xfId="2410" xr:uid="{D8329B9E-B83A-4ABB-BC7B-834ECD6310D1}"/>
    <cellStyle name="_20110111 FTE for AVA_49_20120808_AvA_2.0_Totaal_Forecast3_dummy" xfId="2411" xr:uid="{30C160F5-3589-43B1-B9B8-462A8A7AE7E5}"/>
    <cellStyle name="_20110111 FTE for AVA_49_20121018_AvA 2.1_CFO sheets_RvW_0.1" xfId="2412" xr:uid="{62AE3CC0-5CC0-4B96-9CDD-BC1194CD5B92}"/>
    <cellStyle name="_20110111 FTE for AVA_49_Forecast3_R&amp;PB" xfId="2413" xr:uid="{6FC35DAC-C4CE-4357-A3D9-FD69B91EA19C}"/>
    <cellStyle name="_20110111 FTE for AVA_49_Forecast3_R&amp;PB_Totaal_Forecast3_dummy" xfId="2414" xr:uid="{183DE148-3A35-45D1-AA00-D469BAB96CA8}"/>
    <cellStyle name="_20110111 FTE for AVA_49_Map1" xfId="2415" xr:uid="{4A60C0B9-6E47-4F2A-AAA3-83897D261C87}"/>
    <cellStyle name="_20110111 FTE for AVA_49_Official AvA Projections Sep 2011" xfId="2416" xr:uid="{BEE9ABCA-5ED3-4A6D-A914-58AB4E2BD421}"/>
    <cellStyle name="_20110111 FTE for AVA_49_Official AvA Projections Sep 2011 2" xfId="2417" xr:uid="{CA330B50-8305-4F01-82F3-51807E80AA2E}"/>
    <cellStyle name="_20110111 FTE for AVA_49_PRM3_C&amp;MB" xfId="2418" xr:uid="{612D065C-18B5-49A5-B990-C822B54159E1}"/>
    <cellStyle name="_20110111 FTE for AVA_49_Targets3" xfId="2419" xr:uid="{21D40B40-D4BF-452D-BD98-FC66E2B8F72B}"/>
    <cellStyle name="_20110111 FTE for AVA_49_Totaal_Forecast2_presentatie finance v0.3" xfId="2420" xr:uid="{C17FC429-61FA-41DB-A47D-7EF2216F95FB}"/>
    <cellStyle name="_20110111 FTE for AVA_49_Totaal_Forecast3_dummy" xfId="2421" xr:uid="{064BB705-E4C5-4D54-AAD2-978CBBAAF3A5}"/>
    <cellStyle name="_20110111 FTE for AVA_49_Totaal_Forecast3_TOPS v0.1" xfId="2422" xr:uid="{049A9F56-72D4-4F5B-98D2-2275E27C3820}"/>
    <cellStyle name="_20110111 FTE for AVA_Forecast3_R&amp;PB" xfId="2423" xr:uid="{9955A0E4-AAF3-46AF-8BA9-1CB6B335C3C1}"/>
    <cellStyle name="_20110111 FTE for AVA_Forecast3_R&amp;PB_Totaal_Forecast3_dummy" xfId="2424" xr:uid="{4341FC4E-AAC6-46B2-9560-3FCD4925446A}"/>
    <cellStyle name="_20110111 FTE for AVA_Map1" xfId="2425" xr:uid="{39B8E25D-7175-4CE7-B2F8-E9013DBFED31}"/>
    <cellStyle name="_20110111 FTE for AVA_Model opzet v44.3 (incl. links)" xfId="2426" xr:uid="{4435F58B-68F0-4C0C-8725-157576DE30E9}"/>
    <cellStyle name="_20110111 FTE for AVA_Model opzet v44.3 (incl. links) 2" xfId="2427" xr:uid="{9415496F-9AC6-432F-8E0B-398832D97384}"/>
    <cellStyle name="_20110111 FTE for AVA_Official AvA Projections Sep 2011" xfId="2428" xr:uid="{7AE6BAEE-D580-4144-89C7-6CA8E58A3DEF}"/>
    <cellStyle name="_20110111 FTE for AVA_Official AvA Projections Sep 2011 2" xfId="2429" xr:uid="{DAA35ADF-ADCA-49FB-9F3F-3BB69262EE9E}"/>
    <cellStyle name="_20110111 FTE for AVA_PRM3_C&amp;MB" xfId="2430" xr:uid="{FDF6D1E1-0E54-4373-9F18-679957978ADE}"/>
    <cellStyle name="_20110111 FTE for AVA_Sheet1" xfId="2431" xr:uid="{6BF2CB34-6899-44EE-83E0-13E8C14152A7}"/>
    <cellStyle name="_20110111 FTE for AVA_Sheet1 2" xfId="2432" xr:uid="{0352D1E6-9279-49DC-B6A6-22F37C829A46}"/>
    <cellStyle name="_20110111 FTE for AVA_Targets3" xfId="2433" xr:uid="{F3F18220-E912-421B-B9ED-96A74E2E6E2E}"/>
    <cellStyle name="_20110111 FTE for AVA_Totaal_Forecast2_presentatie finance v0.3" xfId="2434" xr:uid="{A88375F3-849B-4D55-A573-8E219EC07DA1}"/>
    <cellStyle name="_20110111 FTE for AVA_Totaal_Forecast3_dummy" xfId="2435" xr:uid="{EC9935B9-055C-481E-8A58-A269E45B3EEC}"/>
    <cellStyle name="_20110111 FTE for AVA_Totaal_Forecast3_TOPS v0.1" xfId="2436" xr:uid="{D0F02F41-816A-409E-9763-CC59076A0DA1}"/>
    <cellStyle name="_20110405 FinanceProjecties-Versie 2.2 F 3 (20 sept)" xfId="2437" xr:uid="{7618B9B0-58CF-40C4-AC36-D7D3D4230345}"/>
    <cellStyle name="_20110405 FinanceProjecties-Versie 2.2 F 3 (20 sept) 2" xfId="2438" xr:uid="{1967DD73-BE3C-4F5D-9DB4-A1BF5148DAF6}"/>
    <cellStyle name="_20111011 FinanceProjecties-Versie 2.2 G Final" xfId="2439" xr:uid="{7BBD5CCB-19DD-4E85-88B3-1B4AC741AE70}"/>
    <cellStyle name="_20111011 FinanceProjecties-Versie 2.2 G Final 2" xfId="2440" xr:uid="{ED7E79B4-FCDE-4583-987A-6952B34E4F5D}"/>
    <cellStyle name="_20111031 FinanceProjecties-Versie 2.2g" xfId="2441" xr:uid="{56E4B9D4-130B-4257-BA10-14AAB125B200}"/>
    <cellStyle name="_20111031 FinanceProjecties-Versie 2.2g 2" xfId="2442" xr:uid="{13CD47DA-177A-4813-9482-7E57052F5095}"/>
    <cellStyle name="_20120109 Totaaloverzicht P&amp;L 2013-2014" xfId="2443" xr:uid="{E942F882-1CA2-486B-BFFF-59FF360C6E13}"/>
    <cellStyle name="_20120109 Totaaloverzicht P&amp;L 2013-2014 2" xfId="2444" xr:uid="{0B639547-F31C-477A-88D2-5DDB6C79EE0F}"/>
    <cellStyle name="_20120309 FinanceProjecties-Versie 2.2h" xfId="2445" xr:uid="{F378DED5-BDBA-4D6B-B676-1CF33524BE31}"/>
    <cellStyle name="_20120309 FinanceProjecties-Versie 2.2h 2" xfId="2446" xr:uid="{2C780425-FF21-4A64-9EB4-EDEC102EFB91}"/>
    <cellStyle name="_3." xfId="2447" xr:uid="{9886F8D5-A5AC-4705-888C-59107B4CB23A}"/>
    <cellStyle name="_3. 2" xfId="2448" xr:uid="{F397CB0C-40BC-4446-B0AB-EEC28947B284}"/>
    <cellStyle name="_A4A Country input and consolidation overview v94" xfId="2449" xr:uid="{254347DF-CF53-4E8A-B380-39F9C3EBCEF5}"/>
    <cellStyle name="_A4A Country input and consolidation overview v94 2" xfId="2450" xr:uid="{5446EB41-1A02-49BA-A5D8-D3C97F644B20}"/>
    <cellStyle name="_A4A Country input and consolidation overview v94_20120808_AvA_2.0" xfId="2451" xr:uid="{CD445C45-1219-4B44-81FA-E07A5EA55843}"/>
    <cellStyle name="_A4A Country input and consolidation overview v94_20120808_AvA_2.0_Totaal_Forecast3_dummy" xfId="2452" xr:uid="{5119C878-35FA-48C4-9562-D646E1F0CE53}"/>
    <cellStyle name="_A4A Country input and consolidation overview v94_20121018_AvA 2.1_CFO sheets_RvW_0.1" xfId="2453" xr:uid="{3FEADC51-61BC-41BA-BFA9-C1C55D587373}"/>
    <cellStyle name="_A4A Country input and consolidation overview v94_Forecast3_R&amp;PB" xfId="2454" xr:uid="{75719B33-1A0F-46E7-8A2B-263A04625F37}"/>
    <cellStyle name="_A4A Country input and consolidation overview v94_Forecast3_R&amp;PB_Totaal_Forecast3_dummy" xfId="2455" xr:uid="{D4679E90-AA45-4837-9F53-A379C7021740}"/>
    <cellStyle name="_A4A Country input and consolidation overview v94_Map1" xfId="2456" xr:uid="{EAECEA26-C73E-4150-881E-4C4A5E2902ED}"/>
    <cellStyle name="_A4A Country input and consolidation overview v94_Official AvA Projections Sep 2011" xfId="2457" xr:uid="{941C24D1-1895-4B66-8C7A-12669D5DA8DE}"/>
    <cellStyle name="_A4A Country input and consolidation overview v94_Official AvA Projections Sep 2011 2" xfId="2458" xr:uid="{4EB4A47C-588E-405E-B5EC-0E3160C0D329}"/>
    <cellStyle name="_A4A Country input and consolidation overview v94_PRM3_C&amp;MB" xfId="2459" xr:uid="{BDA12462-AF26-4DCC-9913-08F8C2DB9EE3}"/>
    <cellStyle name="_A4A Country input and consolidation overview v94_Targets3" xfId="2460" xr:uid="{1CD16D3A-FECB-4C0D-B6AD-22684E57F3FB}"/>
    <cellStyle name="_A4A Country input and consolidation overview v94_Totaal_Forecast2_presentatie finance v0.3" xfId="2461" xr:uid="{6D317504-7D2B-463F-9562-2E1A4C98CFEF}"/>
    <cellStyle name="_A4A Country input and consolidation overview v94_Totaal_Forecast3_dummy" xfId="2462" xr:uid="{48844D1D-DA5B-460A-82A4-563738177231}"/>
    <cellStyle name="_A4A Country input and consolidation overview v94_Totaal_Forecast3_TOPS v0.1" xfId="2463" xr:uid="{18CC9F8A-FE9B-4DF7-8A60-A0DC9C840491}"/>
    <cellStyle name="_ALCO_31-Aug-2006-meeting Thailand" xfId="315" xr:uid="{F1A60ECE-2F66-4932-8A09-A1FE7E410B3A}"/>
    <cellStyle name="_all" xfId="316" xr:uid="{8EA34C89-066E-496B-A222-B741B97EEBF3}"/>
    <cellStyle name="_all 2" xfId="317" xr:uid="{0F58C292-BFE9-4C77-AB92-629CDBEBBF9A}"/>
    <cellStyle name="_all 2_Sheet1" xfId="2464" xr:uid="{CBCE99F7-C1B4-4EF8-822E-7CCAADEECD2C}"/>
    <cellStyle name="_all 3" xfId="2465" xr:uid="{35EC3540-7684-49FB-A024-D1E12D66B8F4}"/>
    <cellStyle name="_all 4" xfId="2466" xr:uid="{F625D74F-44AB-4355-B45A-71C7092A1F58}"/>
    <cellStyle name="_all_00.02 Cons P&amp;L" xfId="318" xr:uid="{C719B06C-66D7-4ECF-B52B-4DEAB937089B}"/>
    <cellStyle name="_all_29.00.25 Funding programme" xfId="319" xr:uid="{215E4891-0BFD-41BE-81B3-78A464075A60}"/>
    <cellStyle name="_all_29.00.25 Funding programme_Sheet1" xfId="2467" xr:uid="{C419543C-274F-45A7-A369-2F87F59DFDE6}"/>
    <cellStyle name="_all_Q&amp;Aspreadsheet" xfId="320" xr:uid="{346CB707-0DC2-4571-BF69-6A50CAF08FDF}"/>
    <cellStyle name="_all_Q&amp;Aspreadsheet_20120820 Charts IFR 2012 - CM" xfId="321" xr:uid="{A4F3EF40-0C9C-4A37-BA72-09DD8D5E8229}"/>
    <cellStyle name="_all_Q&amp;Aspreadsheet_20120820 Charts IFR 2012 - CM 2" xfId="322" xr:uid="{8E100A33-C7B1-4639-972C-A0E940B8DA8A}"/>
    <cellStyle name="_all_Q&amp;Aspreadsheet_20120820 Charts IFR 2012 - CM 2_Sheet1" xfId="2468" xr:uid="{A148AD79-9A09-4993-BBDE-5D1EB794B029}"/>
    <cellStyle name="_all_Q&amp;Aspreadsheet_20120820 Charts IFR 2012 - CM_11.01.05 Remuneration" xfId="323" xr:uid="{0E457DD8-A87D-4DAE-9438-335CE6BB51DA}"/>
    <cellStyle name="_all_Q&amp;Aspreadsheet_20120820 Charts IFR 2012 - CM_61.00.05 Major subs" xfId="324" xr:uid="{BC0EA580-7069-41EB-AF9E-B98489C0F20C}"/>
    <cellStyle name="_all_Q&amp;Aspreadsheet_20120820 Charts IFR 2012 - CM_Grafic long-term fund." xfId="325" xr:uid="{08D7D40C-4142-49C4-85FA-D96BFB566D8D}"/>
    <cellStyle name="_all_Q&amp;Aspreadsheet_20120820 Charts IFR 2012 - CM_Grafic long-term fund._Sheet1" xfId="2469" xr:uid="{653CF460-BBD5-432D-BA4F-2CC0F252B720}"/>
    <cellStyle name="_all_Q&amp;Aspreadsheet_20120820 Charts IFR 2012 - CM_Grafic maturity" xfId="326" xr:uid="{C8AF969C-1391-471D-A608-57882D27B228}"/>
    <cellStyle name="_all_Q&amp;Aspreadsheet_20120820 Charts IFR 2012 - CM_Grafic maturity_Sheet1" xfId="2470" xr:uid="{5CA15878-F736-499F-8F3A-1789F6DABE53}"/>
    <cellStyle name="_all_Q&amp;Aspreadsheet_20120821 Charts IFR 2012 - CM" xfId="327" xr:uid="{B5C990AE-1304-434B-91CC-CCDFD212EDE0}"/>
    <cellStyle name="_all_Q&amp;Aspreadsheet_20120821 Charts IFR 2012 - CM 2" xfId="328" xr:uid="{1B2ACC24-415B-4F2F-865A-E832E9421E89}"/>
    <cellStyle name="_all_Q&amp;Aspreadsheet_20120821 Charts IFR 2012 - CM 2_Sheet1" xfId="2471" xr:uid="{08B47C41-2184-4EA6-835A-D0EE9DFA057E}"/>
    <cellStyle name="_all_Q&amp;Aspreadsheet_20120821 Charts IFR 2012 - CM_11.01.05 Remuneration" xfId="329" xr:uid="{D1DE684B-9190-4A5A-8DD8-BAD4BD57263D}"/>
    <cellStyle name="_all_Q&amp;Aspreadsheet_20120821 Charts IFR 2012 - CM_61.00.05 Major subs" xfId="330" xr:uid="{7B16B8F4-2985-4488-8587-84462E5ABECC}"/>
    <cellStyle name="_all_Q&amp;Aspreadsheet_20120821 Charts IFR 2012 - CM_Grafic long-term fund." xfId="331" xr:uid="{943CED65-E97B-4862-A391-9D00B5321F34}"/>
    <cellStyle name="_all_Q&amp;Aspreadsheet_20120821 Charts IFR 2012 - CM_Grafic long-term fund._Sheet1" xfId="2472" xr:uid="{1206C295-792C-439A-85E2-720D74E5970D}"/>
    <cellStyle name="_all_Q&amp;Aspreadsheet_20120821 Charts IFR 2012 - CM_Grafic maturity" xfId="332" xr:uid="{E4CA327B-19FB-49BA-99F6-AB71BB618EA1}"/>
    <cellStyle name="_all_Q&amp;Aspreadsheet_20120821 Charts IFR 2012 - CM_Grafic maturity_Sheet1" xfId="2473" xr:uid="{F8C2D926-2FF8-4634-9149-C27DC5FDFE00}"/>
    <cellStyle name="_all_Q&amp;Aspreadsheet_Sheet1" xfId="2474" xr:uid="{7E58B3EA-010F-4580-960A-7F5D298829D6}"/>
    <cellStyle name="_all_Riskspreadsheet" xfId="333" xr:uid="{0CC12792-20E7-49D0-A1CF-7587DBF27070}"/>
    <cellStyle name="_all_Riskspreadsheet_20120820 Charts IFR 2012 - CM" xfId="334" xr:uid="{3822FE51-0F37-4D4C-8685-4A2E781516BC}"/>
    <cellStyle name="_all_Riskspreadsheet_20120820 Charts IFR 2012 - CM 2" xfId="335" xr:uid="{BDC3073D-CA6F-4383-B7F1-06B7541A51ED}"/>
    <cellStyle name="_all_Riskspreadsheet_20120820 Charts IFR 2012 - CM 2_Sheet1" xfId="2475" xr:uid="{010F212C-229A-4D8B-839C-CC3B63666FDA}"/>
    <cellStyle name="_all_Riskspreadsheet_20120820 Charts IFR 2012 - CM_11.01.05 Remuneration" xfId="336" xr:uid="{6EF4CE31-E428-4017-89E5-F3EFE1369981}"/>
    <cellStyle name="_all_Riskspreadsheet_20120820 Charts IFR 2012 - CM_61.00.05 Major subs" xfId="337" xr:uid="{BE5BD6F7-CDBF-4FBB-9FAD-5781363CC0D0}"/>
    <cellStyle name="_all_Riskspreadsheet_20120820 Charts IFR 2012 - CM_Grafic long-term fund." xfId="338" xr:uid="{237F5DA8-194A-4F39-BC8E-28E1A88EEEAC}"/>
    <cellStyle name="_all_Riskspreadsheet_20120820 Charts IFR 2012 - CM_Grafic long-term fund._Sheet1" xfId="2476" xr:uid="{A5698777-887E-48C0-AECC-757ED3B44CD5}"/>
    <cellStyle name="_all_Riskspreadsheet_20120820 Charts IFR 2012 - CM_Grafic maturity" xfId="339" xr:uid="{0C77A928-A9DC-4F58-86DA-06079B20D98D}"/>
    <cellStyle name="_all_Riskspreadsheet_20120820 Charts IFR 2012 - CM_Grafic maturity_Sheet1" xfId="2477" xr:uid="{85550612-84FD-410B-AA13-B305599322B3}"/>
    <cellStyle name="_all_Riskspreadsheet_20120821 Charts IFR 2012 - CM" xfId="340" xr:uid="{9AB42926-72C5-498D-A6A4-A091967DB214}"/>
    <cellStyle name="_all_Riskspreadsheet_20120821 Charts IFR 2012 - CM 2" xfId="341" xr:uid="{EE3F0216-956F-4462-813B-7C26DB176D00}"/>
    <cellStyle name="_all_Riskspreadsheet_20120821 Charts IFR 2012 - CM 2_Sheet1" xfId="2478" xr:uid="{2453F1E4-0F1C-4EA4-8BFC-CA2A9D2F4470}"/>
    <cellStyle name="_all_Riskspreadsheet_20120821 Charts IFR 2012 - CM_11.01.05 Remuneration" xfId="342" xr:uid="{6521160C-0E4B-440F-B5DA-4A8D31C1E1A1}"/>
    <cellStyle name="_all_Riskspreadsheet_20120821 Charts IFR 2012 - CM_61.00.05 Major subs" xfId="343" xr:uid="{EF63EBE2-C656-46AA-8491-02C041EDFCE3}"/>
    <cellStyle name="_all_Riskspreadsheet_20120821 Charts IFR 2012 - CM_Grafic long-term fund." xfId="344" xr:uid="{4610DB8F-2B2D-4FFE-9BB6-BA0660ED0025}"/>
    <cellStyle name="_all_Riskspreadsheet_20120821 Charts IFR 2012 - CM_Grafic long-term fund._Sheet1" xfId="2479" xr:uid="{C851DC36-D2FD-414D-9E56-7978EC5CE8D2}"/>
    <cellStyle name="_all_Riskspreadsheet_20120821 Charts IFR 2012 - CM_Grafic maturity" xfId="345" xr:uid="{8AFBA82C-A9FC-4C59-8949-4DA9553E5275}"/>
    <cellStyle name="_all_Riskspreadsheet_20120821 Charts IFR 2012 - CM_Grafic maturity_Sheet1" xfId="2480" xr:uid="{FC40F0A0-F1A8-430B-AA35-A5531AB3ABCF}"/>
    <cellStyle name="_all_Riskspreadsheet_Sheet1" xfId="2481" xr:uid="{F7B12146-C654-43E3-90F2-60E3439708AA}"/>
    <cellStyle name="_all_Sheet1" xfId="2482" xr:uid="{50A67EBD-8B25-4E3E-9DC6-1DFED651CC50}"/>
    <cellStyle name="_Asia-Aus Mkt Statistics (Dec '03) R1 to GED" xfId="346" xr:uid="{1292EBFD-0C38-4F21-B4DB-ED00920BE8B0}"/>
    <cellStyle name="_Asia-Aus Mkt Statistics (Dec '03) R1 to GED 2" xfId="347" xr:uid="{8CE102DD-4B16-4827-AC64-526706D8F4CD}"/>
    <cellStyle name="_Asia-Aus Mkt Statistics (Dec '03) R1 to GED 2_Sheet1" xfId="2483" xr:uid="{1BAA417E-0613-4C16-BB00-C7A48A09A714}"/>
    <cellStyle name="_Asia-Aus Mkt Statistics (Dec '03) R1 to GED 3" xfId="2484" xr:uid="{0036BF17-4F3B-4886-A606-549FAFD25DC2}"/>
    <cellStyle name="_Asia-Aus Mkt Statistics (Dec '03) R1 to GED 4" xfId="2485" xr:uid="{A2A6C115-55E4-400E-B45D-3BB40750C5BB}"/>
    <cellStyle name="_Asia-Aus Mkt Statistics (Dec '03) R1 to GED_00.02 Cons P&amp;L" xfId="348" xr:uid="{1F57F6CA-D2CB-4D23-AD29-18882B48E090}"/>
    <cellStyle name="_Asia-Aus Mkt Statistics (Dec '03) R1 to GED_29.00.25 Funding programme" xfId="349" xr:uid="{618356EF-A799-4321-B8FC-6F4275C4AD71}"/>
    <cellStyle name="_Asia-Aus Mkt Statistics (Dec '03) R1 to GED_29.00.25 Funding programme_Sheet1" xfId="2486" xr:uid="{896FCB37-694C-43EA-AD49-857187F67764}"/>
    <cellStyle name="_Asia-Aus Mkt Statistics (Dec '03) R1 to GED_Q&amp;Aspreadsheet" xfId="350" xr:uid="{4E073FC8-A045-41B6-8D79-98C8CFDB78E2}"/>
    <cellStyle name="_Asia-Aus Mkt Statistics (Dec '03) R1 to GED_Q&amp;Aspreadsheet_20120820 Charts IFR 2012 - CM" xfId="351" xr:uid="{ECC374B9-54ED-4ABC-8080-2628ACA586C1}"/>
    <cellStyle name="_Asia-Aus Mkt Statistics (Dec '03) R1 to GED_Q&amp;Aspreadsheet_20120820 Charts IFR 2012 - CM 2" xfId="352" xr:uid="{87264649-57AA-4BFF-A355-666CE3BFD7F2}"/>
    <cellStyle name="_Asia-Aus Mkt Statistics (Dec '03) R1 to GED_Q&amp;Aspreadsheet_20120820 Charts IFR 2012 - CM 2_Sheet1" xfId="2487" xr:uid="{B6FD6732-CC5E-4690-971F-435A13EB6BC7}"/>
    <cellStyle name="_Asia-Aus Mkt Statistics (Dec '03) R1 to GED_Q&amp;Aspreadsheet_20120820 Charts IFR 2012 - CM_11.01.05 Remuneration" xfId="353" xr:uid="{611BD890-0164-43E4-8037-1CE7A0F68A5C}"/>
    <cellStyle name="_Asia-Aus Mkt Statistics (Dec '03) R1 to GED_Q&amp;Aspreadsheet_20120820 Charts IFR 2012 - CM_61.00.05 Major subs" xfId="354" xr:uid="{96666E5C-8800-4F05-852A-4E2F4A4CE8F9}"/>
    <cellStyle name="_Asia-Aus Mkt Statistics (Dec '03) R1 to GED_Q&amp;Aspreadsheet_20120820 Charts IFR 2012 - CM_Grafic long-term fund." xfId="355" xr:uid="{4265F705-12CA-4EFD-BE07-98A5E74DA720}"/>
    <cellStyle name="_Asia-Aus Mkt Statistics (Dec '03) R1 to GED_Q&amp;Aspreadsheet_20120820 Charts IFR 2012 - CM_Grafic long-term fund._Sheet1" xfId="2488" xr:uid="{7349EA3C-A92B-4A99-8E5C-264865968548}"/>
    <cellStyle name="_Asia-Aus Mkt Statistics (Dec '03) R1 to GED_Q&amp;Aspreadsheet_20120820 Charts IFR 2012 - CM_Grafic maturity" xfId="356" xr:uid="{AA40F4FE-02A4-465F-A801-5F036C592F24}"/>
    <cellStyle name="_Asia-Aus Mkt Statistics (Dec '03) R1 to GED_Q&amp;Aspreadsheet_20120820 Charts IFR 2012 - CM_Grafic maturity_Sheet1" xfId="2489" xr:uid="{9939DB1A-0088-4813-8514-5FB4EFC14D5B}"/>
    <cellStyle name="_Asia-Aus Mkt Statistics (Dec '03) R1 to GED_Q&amp;Aspreadsheet_20120821 Charts IFR 2012 - CM" xfId="357" xr:uid="{22A9E397-C222-4DE2-AF35-D88BB998A89D}"/>
    <cellStyle name="_Asia-Aus Mkt Statistics (Dec '03) R1 to GED_Q&amp;Aspreadsheet_20120821 Charts IFR 2012 - CM 2" xfId="358" xr:uid="{3FA5FC8A-1F35-4528-A29C-B9D82437FD37}"/>
    <cellStyle name="_Asia-Aus Mkt Statistics (Dec '03) R1 to GED_Q&amp;Aspreadsheet_20120821 Charts IFR 2012 - CM 2_Sheet1" xfId="2490" xr:uid="{A9B583A2-CD3C-468C-A2EC-205BA2D14F17}"/>
    <cellStyle name="_Asia-Aus Mkt Statistics (Dec '03) R1 to GED_Q&amp;Aspreadsheet_20120821 Charts IFR 2012 - CM_11.01.05 Remuneration" xfId="359" xr:uid="{F497FD26-51B5-4B2B-A44D-9C8294BDE67D}"/>
    <cellStyle name="_Asia-Aus Mkt Statistics (Dec '03) R1 to GED_Q&amp;Aspreadsheet_20120821 Charts IFR 2012 - CM_61.00.05 Major subs" xfId="360" xr:uid="{2E72ADF3-D609-4F3E-9A22-6353C2E055F3}"/>
    <cellStyle name="_Asia-Aus Mkt Statistics (Dec '03) R1 to GED_Q&amp;Aspreadsheet_20120821 Charts IFR 2012 - CM_Grafic long-term fund." xfId="361" xr:uid="{98E26A06-EE12-4218-97C4-0C2A34CFDE8D}"/>
    <cellStyle name="_Asia-Aus Mkt Statistics (Dec '03) R1 to GED_Q&amp;Aspreadsheet_20120821 Charts IFR 2012 - CM_Grafic long-term fund._Sheet1" xfId="2491" xr:uid="{08C5017A-E9C9-4C5E-9933-B1074724078E}"/>
    <cellStyle name="_Asia-Aus Mkt Statistics (Dec '03) R1 to GED_Q&amp;Aspreadsheet_20120821 Charts IFR 2012 - CM_Grafic maturity" xfId="362" xr:uid="{ECA6DC13-065A-4BCF-B87E-84B5FB53AF5C}"/>
    <cellStyle name="_Asia-Aus Mkt Statistics (Dec '03) R1 to GED_Q&amp;Aspreadsheet_20120821 Charts IFR 2012 - CM_Grafic maturity_Sheet1" xfId="2492" xr:uid="{E45F191A-1ECA-424D-9712-5D74661F5E41}"/>
    <cellStyle name="_Asia-Aus Mkt Statistics (Dec '03) R1 to GED_Q&amp;Aspreadsheet_Sheet1" xfId="2493" xr:uid="{F40AB1DE-CD4B-4AAA-9DC2-04F5C9C921A9}"/>
    <cellStyle name="_Asia-Aus Mkt Statistics (Dec '03) R1 to GED_Riskspreadsheet" xfId="363" xr:uid="{27206C6B-3CF0-46B9-91E7-FF018F7E4DA1}"/>
    <cellStyle name="_Asia-Aus Mkt Statistics (Dec '03) R1 to GED_Riskspreadsheet_20120820 Charts IFR 2012 - CM" xfId="364" xr:uid="{684648E2-B94E-4E5C-93D1-7B0DE5091493}"/>
    <cellStyle name="_Asia-Aus Mkt Statistics (Dec '03) R1 to GED_Riskspreadsheet_20120820 Charts IFR 2012 - CM 2" xfId="365" xr:uid="{9870ABC0-03EF-49FA-BC28-1BE33EE2F277}"/>
    <cellStyle name="_Asia-Aus Mkt Statistics (Dec '03) R1 to GED_Riskspreadsheet_20120820 Charts IFR 2012 - CM 2_Sheet1" xfId="2494" xr:uid="{C51A111F-BD8C-40A7-8DE2-8AFA986FAC97}"/>
    <cellStyle name="_Asia-Aus Mkt Statistics (Dec '03) R1 to GED_Riskspreadsheet_20120820 Charts IFR 2012 - CM_11.01.05 Remuneration" xfId="366" xr:uid="{2D168C08-DC8D-4F95-A22C-2E924178B550}"/>
    <cellStyle name="_Asia-Aus Mkt Statistics (Dec '03) R1 to GED_Riskspreadsheet_20120820 Charts IFR 2012 - CM_61.00.05 Major subs" xfId="367" xr:uid="{53B86BD2-53A1-484B-932A-7A69D36603DD}"/>
    <cellStyle name="_Asia-Aus Mkt Statistics (Dec '03) R1 to GED_Riskspreadsheet_20120820 Charts IFR 2012 - CM_Grafic long-term fund." xfId="368" xr:uid="{1AD48D17-7291-4C53-B4F7-46935948E5B4}"/>
    <cellStyle name="_Asia-Aus Mkt Statistics (Dec '03) R1 to GED_Riskspreadsheet_20120820 Charts IFR 2012 - CM_Grafic long-term fund._Sheet1" xfId="2495" xr:uid="{7353EEDF-D0F9-48D9-9CF6-D26014CB9618}"/>
    <cellStyle name="_Asia-Aus Mkt Statistics (Dec '03) R1 to GED_Riskspreadsheet_20120820 Charts IFR 2012 - CM_Grafic maturity" xfId="369" xr:uid="{63314C32-1B61-45EF-8C9F-EBD79F85A764}"/>
    <cellStyle name="_Asia-Aus Mkt Statistics (Dec '03) R1 to GED_Riskspreadsheet_20120820 Charts IFR 2012 - CM_Grafic maturity_Sheet1" xfId="2496" xr:uid="{08B41CF7-D7F2-4A16-9DE3-A94C1E44AFFF}"/>
    <cellStyle name="_Asia-Aus Mkt Statistics (Dec '03) R1 to GED_Riskspreadsheet_20120821 Charts IFR 2012 - CM" xfId="370" xr:uid="{0AA4C363-5343-4AB8-AC11-A50A4B198A5B}"/>
    <cellStyle name="_Asia-Aus Mkt Statistics (Dec '03) R1 to GED_Riskspreadsheet_20120821 Charts IFR 2012 - CM 2" xfId="371" xr:uid="{BE52FA29-3D7E-4276-B014-D04C7F93759E}"/>
    <cellStyle name="_Asia-Aus Mkt Statistics (Dec '03) R1 to GED_Riskspreadsheet_20120821 Charts IFR 2012 - CM 2_Sheet1" xfId="2497" xr:uid="{C6388F35-4697-42D5-B61D-D53F8564D8CA}"/>
    <cellStyle name="_Asia-Aus Mkt Statistics (Dec '03) R1 to GED_Riskspreadsheet_20120821 Charts IFR 2012 - CM_11.01.05 Remuneration" xfId="372" xr:uid="{B9CC3C75-084D-49D3-AD50-BCF400EDB602}"/>
    <cellStyle name="_Asia-Aus Mkt Statistics (Dec '03) R1 to GED_Riskspreadsheet_20120821 Charts IFR 2012 - CM_61.00.05 Major subs" xfId="373" xr:uid="{93589751-8CA0-4BD5-8A98-97C9F5DC7544}"/>
    <cellStyle name="_Asia-Aus Mkt Statistics (Dec '03) R1 to GED_Riskspreadsheet_20120821 Charts IFR 2012 - CM_Grafic long-term fund." xfId="374" xr:uid="{EF29F9BA-BC38-4E6A-9CDD-917937B822FF}"/>
    <cellStyle name="_Asia-Aus Mkt Statistics (Dec '03) R1 to GED_Riskspreadsheet_20120821 Charts IFR 2012 - CM_Grafic long-term fund._Sheet1" xfId="2498" xr:uid="{B9D6B233-7A5B-4BD2-8AFD-E1A50E3E3918}"/>
    <cellStyle name="_Asia-Aus Mkt Statistics (Dec '03) R1 to GED_Riskspreadsheet_20120821 Charts IFR 2012 - CM_Grafic maturity" xfId="375" xr:uid="{2D061EDF-306D-4FC3-A0C9-D15342C8A70C}"/>
    <cellStyle name="_Asia-Aus Mkt Statistics (Dec '03) R1 to GED_Riskspreadsheet_20120821 Charts IFR 2012 - CM_Grafic maturity_Sheet1" xfId="2499" xr:uid="{8ABDA842-F49C-4DD0-81D9-FB9C5020AD7A}"/>
    <cellStyle name="_Asia-Aus Mkt Statistics (Dec '03) R1 to GED_Riskspreadsheet_Sheet1" xfId="2500" xr:uid="{CAFEDDE2-0F70-4F3C-BB11-1C32A0E25FE1}"/>
    <cellStyle name="_Asia-Aus Mkt Statistics (Dec '03) R1 to GED_Sheet1" xfId="2501" xr:uid="{B646ED16-2036-4995-955C-D60D01FA0C7D}"/>
    <cellStyle name="_Asia-Aus Mkt Statistics (Jan '04) R2 to GED" xfId="376" xr:uid="{823FD6D1-3B0A-4DE1-99A3-C54254537D95}"/>
    <cellStyle name="_Asia-Aus Mkt Statistics (Jan '04) R2 to GED 2" xfId="377" xr:uid="{83626A31-46CB-42C6-9495-68542478F3E9}"/>
    <cellStyle name="_Asia-Aus Mkt Statistics (Jan '04) R2 to GED 2_Sheet1" xfId="2502" xr:uid="{7B8101EC-DAA1-40E2-9CE8-5B9D02DEF576}"/>
    <cellStyle name="_Asia-Aus Mkt Statistics (Jan '04) R2 to GED 3" xfId="2503" xr:uid="{A9061769-7E46-4DD7-9F28-7B9768081B1D}"/>
    <cellStyle name="_Asia-Aus Mkt Statistics (Jan '04) R2 to GED 4" xfId="2504" xr:uid="{47EA3DA4-8297-474A-BDC0-7B131E89AB7D}"/>
    <cellStyle name="_Asia-Aus Mkt Statistics (Jan '04) R2 to GED_00.02 Cons P&amp;L" xfId="378" xr:uid="{4832FDF4-C275-4B62-A50F-3BDB88990126}"/>
    <cellStyle name="_Asia-Aus Mkt Statistics (Jan '04) R2 to GED_29.00.25 Funding programme" xfId="379" xr:uid="{E3DC81AC-CB12-4606-80C7-49C9F066ED79}"/>
    <cellStyle name="_Asia-Aus Mkt Statistics (Jan '04) R2 to GED_29.00.25 Funding programme_Sheet1" xfId="2505" xr:uid="{A6A89AD5-B05A-4989-8345-21EFB7CBEC23}"/>
    <cellStyle name="_Asia-Aus Mkt Statistics (Jan '04) R2 to GED_Q&amp;Aspreadsheet" xfId="380" xr:uid="{FF32AFFC-0D1E-4E13-894D-17064681A0ED}"/>
    <cellStyle name="_Asia-Aus Mkt Statistics (Jan '04) R2 to GED_Q&amp;Aspreadsheet_20120820 Charts IFR 2012 - CM" xfId="381" xr:uid="{198C94C9-3123-40BE-81D3-3EA964205C60}"/>
    <cellStyle name="_Asia-Aus Mkt Statistics (Jan '04) R2 to GED_Q&amp;Aspreadsheet_20120820 Charts IFR 2012 - CM 2" xfId="382" xr:uid="{0BFFB60D-E781-4B66-832C-DDB9DCCCAA6D}"/>
    <cellStyle name="_Asia-Aus Mkt Statistics (Jan '04) R2 to GED_Q&amp;Aspreadsheet_20120820 Charts IFR 2012 - CM 2_Sheet1" xfId="2506" xr:uid="{D7F9E9ED-28AD-4592-A559-83C94361F950}"/>
    <cellStyle name="_Asia-Aus Mkt Statistics (Jan '04) R2 to GED_Q&amp;Aspreadsheet_20120820 Charts IFR 2012 - CM_11.01.05 Remuneration" xfId="383" xr:uid="{DC263B90-210D-4962-8A9F-C006D7FDB24E}"/>
    <cellStyle name="_Asia-Aus Mkt Statistics (Jan '04) R2 to GED_Q&amp;Aspreadsheet_20120820 Charts IFR 2012 - CM_61.00.05 Major subs" xfId="384" xr:uid="{9DB875FE-C741-4DBA-8328-726738698595}"/>
    <cellStyle name="_Asia-Aus Mkt Statistics (Jan '04) R2 to GED_Q&amp;Aspreadsheet_20120820 Charts IFR 2012 - CM_Grafic long-term fund." xfId="385" xr:uid="{C736A45A-382B-4C6F-8630-37561D7ED565}"/>
    <cellStyle name="_Asia-Aus Mkt Statistics (Jan '04) R2 to GED_Q&amp;Aspreadsheet_20120820 Charts IFR 2012 - CM_Grafic long-term fund._Sheet1" xfId="2507" xr:uid="{85AE66EA-17AD-4483-A911-5356818B7FB1}"/>
    <cellStyle name="_Asia-Aus Mkt Statistics (Jan '04) R2 to GED_Q&amp;Aspreadsheet_20120820 Charts IFR 2012 - CM_Grafic maturity" xfId="386" xr:uid="{873D3E28-D0A9-408A-ABC1-1D0283766F53}"/>
    <cellStyle name="_Asia-Aus Mkt Statistics (Jan '04) R2 to GED_Q&amp;Aspreadsheet_20120820 Charts IFR 2012 - CM_Grafic maturity_Sheet1" xfId="2508" xr:uid="{C4A584EE-7702-4E9F-B979-454D11F61625}"/>
    <cellStyle name="_Asia-Aus Mkt Statistics (Jan '04) R2 to GED_Q&amp;Aspreadsheet_20120821 Charts IFR 2012 - CM" xfId="387" xr:uid="{1B474DDE-4B19-496D-9C00-622A0BE4F43B}"/>
    <cellStyle name="_Asia-Aus Mkt Statistics (Jan '04) R2 to GED_Q&amp;Aspreadsheet_20120821 Charts IFR 2012 - CM 2" xfId="388" xr:uid="{6C49984C-E330-4A58-9306-6971AB481923}"/>
    <cellStyle name="_Asia-Aus Mkt Statistics (Jan '04) R2 to GED_Q&amp;Aspreadsheet_20120821 Charts IFR 2012 - CM 2_Sheet1" xfId="2509" xr:uid="{4169291E-A2C6-4592-8B58-54A026D6663E}"/>
    <cellStyle name="_Asia-Aus Mkt Statistics (Jan '04) R2 to GED_Q&amp;Aspreadsheet_20120821 Charts IFR 2012 - CM_11.01.05 Remuneration" xfId="389" xr:uid="{C83AD178-6185-443E-805B-CA93F516A4EB}"/>
    <cellStyle name="_Asia-Aus Mkt Statistics (Jan '04) R2 to GED_Q&amp;Aspreadsheet_20120821 Charts IFR 2012 - CM_61.00.05 Major subs" xfId="390" xr:uid="{CD4AD273-0FA2-4AAA-B6CA-C42070E45EC6}"/>
    <cellStyle name="_Asia-Aus Mkt Statistics (Jan '04) R2 to GED_Q&amp;Aspreadsheet_20120821 Charts IFR 2012 - CM_Grafic long-term fund." xfId="391" xr:uid="{87DB356B-68AA-4942-B642-2D22650A1BF6}"/>
    <cellStyle name="_Asia-Aus Mkt Statistics (Jan '04) R2 to GED_Q&amp;Aspreadsheet_20120821 Charts IFR 2012 - CM_Grafic long-term fund._Sheet1" xfId="2510" xr:uid="{9F95C86C-2533-4263-B03D-E778944681DB}"/>
    <cellStyle name="_Asia-Aus Mkt Statistics (Jan '04) R2 to GED_Q&amp;Aspreadsheet_20120821 Charts IFR 2012 - CM_Grafic maturity" xfId="392" xr:uid="{E93061D9-0EC4-400E-9F3E-C6948125F624}"/>
    <cellStyle name="_Asia-Aus Mkt Statistics (Jan '04) R2 to GED_Q&amp;Aspreadsheet_20120821 Charts IFR 2012 - CM_Grafic maturity_Sheet1" xfId="2511" xr:uid="{BE1EB26C-8213-4DE0-934C-1250257871D1}"/>
    <cellStyle name="_Asia-Aus Mkt Statistics (Jan '04) R2 to GED_Q&amp;Aspreadsheet_Sheet1" xfId="2512" xr:uid="{C55F0091-37DD-4665-A3BC-4D032B73FD37}"/>
    <cellStyle name="_Asia-Aus Mkt Statistics (Jan '04) R2 to GED_Riskspreadsheet" xfId="393" xr:uid="{81A633C3-416F-4F98-AE5F-503708862F4D}"/>
    <cellStyle name="_Asia-Aus Mkt Statistics (Jan '04) R2 to GED_Riskspreadsheet_20120820 Charts IFR 2012 - CM" xfId="394" xr:uid="{0FC3117B-ECF3-4E55-87B3-8F2ABAF23D53}"/>
    <cellStyle name="_Asia-Aus Mkt Statistics (Jan '04) R2 to GED_Riskspreadsheet_20120820 Charts IFR 2012 - CM 2" xfId="395" xr:uid="{9DEE7CCF-8474-4F23-A56D-6657A5089C3A}"/>
    <cellStyle name="_Asia-Aus Mkt Statistics (Jan '04) R2 to GED_Riskspreadsheet_20120820 Charts IFR 2012 - CM 2_Sheet1" xfId="2513" xr:uid="{4AA612DF-EE43-417F-818F-162A18E5D256}"/>
    <cellStyle name="_Asia-Aus Mkt Statistics (Jan '04) R2 to GED_Riskspreadsheet_20120820 Charts IFR 2012 - CM_11.01.05 Remuneration" xfId="396" xr:uid="{6D4F2712-4B9F-4A46-A2F9-B885B8CCE892}"/>
    <cellStyle name="_Asia-Aus Mkt Statistics (Jan '04) R2 to GED_Riskspreadsheet_20120820 Charts IFR 2012 - CM_61.00.05 Major subs" xfId="397" xr:uid="{BA969DF9-8EE3-4D19-A49E-9F4AEFC33137}"/>
    <cellStyle name="_Asia-Aus Mkt Statistics (Jan '04) R2 to GED_Riskspreadsheet_20120820 Charts IFR 2012 - CM_Grafic long-term fund." xfId="398" xr:uid="{05514DB8-216F-4434-89F9-D6341EF4CB16}"/>
    <cellStyle name="_Asia-Aus Mkt Statistics (Jan '04) R2 to GED_Riskspreadsheet_20120820 Charts IFR 2012 - CM_Grafic long-term fund._Sheet1" xfId="2514" xr:uid="{8C27AC82-34C8-40B3-A003-FA7E54EBACAB}"/>
    <cellStyle name="_Asia-Aus Mkt Statistics (Jan '04) R2 to GED_Riskspreadsheet_20120820 Charts IFR 2012 - CM_Grafic maturity" xfId="399" xr:uid="{0C23EFE3-206F-491A-A113-3F29533D1E8F}"/>
    <cellStyle name="_Asia-Aus Mkt Statistics (Jan '04) R2 to GED_Riskspreadsheet_20120820 Charts IFR 2012 - CM_Grafic maturity_Sheet1" xfId="2515" xr:uid="{5CDF2319-DD25-45BB-858F-A286E35DF2BF}"/>
    <cellStyle name="_Asia-Aus Mkt Statistics (Jan '04) R2 to GED_Riskspreadsheet_20120821 Charts IFR 2012 - CM" xfId="400" xr:uid="{336A0C08-42B8-4060-9926-2E8B8105AECD}"/>
    <cellStyle name="_Asia-Aus Mkt Statistics (Jan '04) R2 to GED_Riskspreadsheet_20120821 Charts IFR 2012 - CM 2" xfId="401" xr:uid="{044A45BD-53BE-43F6-8014-8FB8EE263710}"/>
    <cellStyle name="_Asia-Aus Mkt Statistics (Jan '04) R2 to GED_Riskspreadsheet_20120821 Charts IFR 2012 - CM 2_Sheet1" xfId="2516" xr:uid="{FE5DFCA3-44A0-49CC-9B85-B9B98D4A53BA}"/>
    <cellStyle name="_Asia-Aus Mkt Statistics (Jan '04) R2 to GED_Riskspreadsheet_20120821 Charts IFR 2012 - CM_11.01.05 Remuneration" xfId="402" xr:uid="{710728D3-A7C8-41A4-934A-44BE3BB09F87}"/>
    <cellStyle name="_Asia-Aus Mkt Statistics (Jan '04) R2 to GED_Riskspreadsheet_20120821 Charts IFR 2012 - CM_61.00.05 Major subs" xfId="403" xr:uid="{06F3152C-7D16-4E25-B8A0-8BCF9A37B62D}"/>
    <cellStyle name="_Asia-Aus Mkt Statistics (Jan '04) R2 to GED_Riskspreadsheet_20120821 Charts IFR 2012 - CM_Grafic long-term fund." xfId="404" xr:uid="{E2D5B6D0-CE14-4E69-81C2-F3CCBC1176B1}"/>
    <cellStyle name="_Asia-Aus Mkt Statistics (Jan '04) R2 to GED_Riskspreadsheet_20120821 Charts IFR 2012 - CM_Grafic long-term fund._Sheet1" xfId="2517" xr:uid="{232D901B-CDFA-4E6B-84A1-45DABEE61D4F}"/>
    <cellStyle name="_Asia-Aus Mkt Statistics (Jan '04) R2 to GED_Riskspreadsheet_20120821 Charts IFR 2012 - CM_Grafic maturity" xfId="405" xr:uid="{FB3FB468-648E-4F2D-82C2-DF01A3526AE6}"/>
    <cellStyle name="_Asia-Aus Mkt Statistics (Jan '04) R2 to GED_Riskspreadsheet_20120821 Charts IFR 2012 - CM_Grafic maturity_Sheet1" xfId="2518" xr:uid="{57BB8D1F-ECA3-4D59-8E81-BB9A8DAC8F91}"/>
    <cellStyle name="_Asia-Aus Mkt Statistics (Jan '04) R2 to GED_Riskspreadsheet_Sheet1" xfId="2519" xr:uid="{2CD078EC-DE10-4658-A8E0-3EB6731CA159}"/>
    <cellStyle name="_Asia-Aus Mkt Statistics (Jan '04) R2 to GED_Sheet1" xfId="2520" xr:uid="{3F8BEBEF-0207-4F14-9827-6624B09891C5}"/>
    <cellStyle name="_Asia-Aus Mkt Statistics (Nov '03) R1 to GED (221203)" xfId="406" xr:uid="{E97A3A28-F6C8-4E59-916E-3536EF0A6BD6}"/>
    <cellStyle name="_Asia-Aus Mkt Statistics (Nov '03) R1 to GED (221203) 2" xfId="407" xr:uid="{92EC09BB-15C0-41F2-925D-02936CFBBE33}"/>
    <cellStyle name="_Asia-Aus Mkt Statistics (Nov '03) R1 to GED (221203) 2_Sheet1" xfId="2521" xr:uid="{32E44F4E-339E-4DBD-915B-953D7E6ABAF8}"/>
    <cellStyle name="_Asia-Aus Mkt Statistics (Nov '03) R1 to GED (221203) 3" xfId="2522" xr:uid="{A98BAAE5-0925-4FE0-BADE-A06CDEA8DD5A}"/>
    <cellStyle name="_Asia-Aus Mkt Statistics (Nov '03) R1 to GED (221203) 4" xfId="2523" xr:uid="{A9699187-85B9-49DA-B340-5CF91584AE7A}"/>
    <cellStyle name="_Asia-Aus Mkt Statistics (Nov '03) R1 to GED (221203)_00.02 Cons P&amp;L" xfId="408" xr:uid="{4BA2806C-E0E7-43C7-AF82-1D6544E408EF}"/>
    <cellStyle name="_Asia-Aus Mkt Statistics (Nov '03) R1 to GED (221203)_29.00.25 Funding programme" xfId="409" xr:uid="{D0636172-1E3E-47AA-93CF-AF37554A32F1}"/>
    <cellStyle name="_Asia-Aus Mkt Statistics (Nov '03) R1 to GED (221203)_29.00.25 Funding programme_Sheet1" xfId="2524" xr:uid="{DB1D0637-57C8-49EF-86F7-48CCF7695A2F}"/>
    <cellStyle name="_Asia-Aus Mkt Statistics (Nov '03) R1 to GED (221203)_Q&amp;Aspreadsheet" xfId="410" xr:uid="{3F286F3E-7849-45CA-8E6B-6CEAB3D5FF22}"/>
    <cellStyle name="_Asia-Aus Mkt Statistics (Nov '03) R1 to GED (221203)_Q&amp;Aspreadsheet_20120820 Charts IFR 2012 - CM" xfId="411" xr:uid="{C6BB7A71-013E-4E40-A71E-6428EF24B543}"/>
    <cellStyle name="_Asia-Aus Mkt Statistics (Nov '03) R1 to GED (221203)_Q&amp;Aspreadsheet_20120820 Charts IFR 2012 - CM 2" xfId="412" xr:uid="{976D9590-9578-4234-BC39-75F90FBCCC70}"/>
    <cellStyle name="_Asia-Aus Mkt Statistics (Nov '03) R1 to GED (221203)_Q&amp;Aspreadsheet_20120820 Charts IFR 2012 - CM 2_Sheet1" xfId="2525" xr:uid="{FE6CF897-2AA8-4A60-A907-373CA13B9DD7}"/>
    <cellStyle name="_Asia-Aus Mkt Statistics (Nov '03) R1 to GED (221203)_Q&amp;Aspreadsheet_20120820 Charts IFR 2012 - CM_11.01.05 Remuneration" xfId="413" xr:uid="{9BC487E8-5F1E-463E-9497-33A49D99C587}"/>
    <cellStyle name="_Asia-Aus Mkt Statistics (Nov '03) R1 to GED (221203)_Q&amp;Aspreadsheet_20120820 Charts IFR 2012 - CM_61.00.05 Major subs" xfId="414" xr:uid="{9C65BD9B-B72E-4A70-958D-DE4C322764D8}"/>
    <cellStyle name="_Asia-Aus Mkt Statistics (Nov '03) R1 to GED (221203)_Q&amp;Aspreadsheet_20120820 Charts IFR 2012 - CM_Grafic long-term fund." xfId="415" xr:uid="{CCB7ADF3-0876-44BF-9320-05F8247E5588}"/>
    <cellStyle name="_Asia-Aus Mkt Statistics (Nov '03) R1 to GED (221203)_Q&amp;Aspreadsheet_20120820 Charts IFR 2012 - CM_Grafic long-term fund._Sheet1" xfId="2526" xr:uid="{2BC582E8-5137-4411-9421-3FF7408538A9}"/>
    <cellStyle name="_Asia-Aus Mkt Statistics (Nov '03) R1 to GED (221203)_Q&amp;Aspreadsheet_20120820 Charts IFR 2012 - CM_Grafic maturity" xfId="416" xr:uid="{95CE0359-F1D9-4C5E-8077-0EA1E67E2E77}"/>
    <cellStyle name="_Asia-Aus Mkt Statistics (Nov '03) R1 to GED (221203)_Q&amp;Aspreadsheet_20120820 Charts IFR 2012 - CM_Grafic maturity_Sheet1" xfId="2527" xr:uid="{6723E62D-E3C4-4C29-9846-A4B736633CDD}"/>
    <cellStyle name="_Asia-Aus Mkt Statistics (Nov '03) R1 to GED (221203)_Q&amp;Aspreadsheet_20120821 Charts IFR 2012 - CM" xfId="417" xr:uid="{4B2B8080-8D28-4FDE-AE6E-85C59B9DAE06}"/>
    <cellStyle name="_Asia-Aus Mkt Statistics (Nov '03) R1 to GED (221203)_Q&amp;Aspreadsheet_20120821 Charts IFR 2012 - CM 2" xfId="418" xr:uid="{8251004E-186D-4AD8-BAEC-71A71697E1D4}"/>
    <cellStyle name="_Asia-Aus Mkt Statistics (Nov '03) R1 to GED (221203)_Q&amp;Aspreadsheet_20120821 Charts IFR 2012 - CM 2_Sheet1" xfId="2528" xr:uid="{DCBD54EE-6ED0-4466-B0E6-D4C61F9536F3}"/>
    <cellStyle name="_Asia-Aus Mkt Statistics (Nov '03) R1 to GED (221203)_Q&amp;Aspreadsheet_20120821 Charts IFR 2012 - CM_11.01.05 Remuneration" xfId="419" xr:uid="{1FD5AA4A-CD7D-46E6-B6F7-359B46C5498D}"/>
    <cellStyle name="_Asia-Aus Mkt Statistics (Nov '03) R1 to GED (221203)_Q&amp;Aspreadsheet_20120821 Charts IFR 2012 - CM_61.00.05 Major subs" xfId="420" xr:uid="{D4EBB759-B61B-419B-A147-47FCFC7EC36B}"/>
    <cellStyle name="_Asia-Aus Mkt Statistics (Nov '03) R1 to GED (221203)_Q&amp;Aspreadsheet_20120821 Charts IFR 2012 - CM_Grafic long-term fund." xfId="421" xr:uid="{88165D28-50C0-4373-95EE-0280D9E8059F}"/>
    <cellStyle name="_Asia-Aus Mkt Statistics (Nov '03) R1 to GED (221203)_Q&amp;Aspreadsheet_20120821 Charts IFR 2012 - CM_Grafic long-term fund._Sheet1" xfId="2529" xr:uid="{5D9F8D43-3185-4242-AFFF-E1E4F6F38E25}"/>
    <cellStyle name="_Asia-Aus Mkt Statistics (Nov '03) R1 to GED (221203)_Q&amp;Aspreadsheet_20120821 Charts IFR 2012 - CM_Grafic maturity" xfId="422" xr:uid="{A77ABB59-30DD-48C2-BA3B-77BA4ED42FD9}"/>
    <cellStyle name="_Asia-Aus Mkt Statistics (Nov '03) R1 to GED (221203)_Q&amp;Aspreadsheet_20120821 Charts IFR 2012 - CM_Grafic maturity_Sheet1" xfId="2530" xr:uid="{466DC6C5-2CD2-41ED-AA86-1A0B6493C2C9}"/>
    <cellStyle name="_Asia-Aus Mkt Statistics (Nov '03) R1 to GED (221203)_Q&amp;Aspreadsheet_Sheet1" xfId="2531" xr:uid="{01D2DA89-5443-403A-B10E-F0326C27FFAD}"/>
    <cellStyle name="_Asia-Aus Mkt Statistics (Nov '03) R1 to GED (221203)_Riskspreadsheet" xfId="423" xr:uid="{6B2EDA88-7771-4DBE-9A95-1F2CBA90F994}"/>
    <cellStyle name="_Asia-Aus Mkt Statistics (Nov '03) R1 to GED (221203)_Riskspreadsheet_20120820 Charts IFR 2012 - CM" xfId="424" xr:uid="{7E956EEB-224F-442A-B87A-AF8FD803B5C4}"/>
    <cellStyle name="_Asia-Aus Mkt Statistics (Nov '03) R1 to GED (221203)_Riskspreadsheet_20120820 Charts IFR 2012 - CM 2" xfId="425" xr:uid="{07F4023B-A03C-4285-9956-E44AEC0090CD}"/>
    <cellStyle name="_Asia-Aus Mkt Statistics (Nov '03) R1 to GED (221203)_Riskspreadsheet_20120820 Charts IFR 2012 - CM 2_Sheet1" xfId="2532" xr:uid="{C1A3C992-8A42-4160-8DB2-AA88D4CEA91A}"/>
    <cellStyle name="_Asia-Aus Mkt Statistics (Nov '03) R1 to GED (221203)_Riskspreadsheet_20120820 Charts IFR 2012 - CM_11.01.05 Remuneration" xfId="426" xr:uid="{D0D6E4FF-5A53-409D-A9DA-9487ADA8F7A8}"/>
    <cellStyle name="_Asia-Aus Mkt Statistics (Nov '03) R1 to GED (221203)_Riskspreadsheet_20120820 Charts IFR 2012 - CM_61.00.05 Major subs" xfId="427" xr:uid="{AEC9D691-CF83-4804-BFC5-42501060F298}"/>
    <cellStyle name="_Asia-Aus Mkt Statistics (Nov '03) R1 to GED (221203)_Riskspreadsheet_20120820 Charts IFR 2012 - CM_Grafic long-term fund." xfId="428" xr:uid="{1E3A8DC9-A00C-4EB6-B796-37A41441003B}"/>
    <cellStyle name="_Asia-Aus Mkt Statistics (Nov '03) R1 to GED (221203)_Riskspreadsheet_20120820 Charts IFR 2012 - CM_Grafic long-term fund._Sheet1" xfId="2533" xr:uid="{6187981B-5455-439F-99F8-36E242CE97E6}"/>
    <cellStyle name="_Asia-Aus Mkt Statistics (Nov '03) R1 to GED (221203)_Riskspreadsheet_20120820 Charts IFR 2012 - CM_Grafic maturity" xfId="429" xr:uid="{F8574D32-5BC4-4045-956F-89285F3F529D}"/>
    <cellStyle name="_Asia-Aus Mkt Statistics (Nov '03) R1 to GED (221203)_Riskspreadsheet_20120820 Charts IFR 2012 - CM_Grafic maturity_Sheet1" xfId="2534" xr:uid="{52B778FF-FFBB-42BB-892B-7F3A5FFEC7A8}"/>
    <cellStyle name="_Asia-Aus Mkt Statistics (Nov '03) R1 to GED (221203)_Riskspreadsheet_20120821 Charts IFR 2012 - CM" xfId="430" xr:uid="{A3FDF1CA-CB62-4C11-ACEE-56D73F62DD59}"/>
    <cellStyle name="_Asia-Aus Mkt Statistics (Nov '03) R1 to GED (221203)_Riskspreadsheet_20120821 Charts IFR 2012 - CM 2" xfId="431" xr:uid="{C69E2ED9-BBC6-4119-9799-A4A7CEE737F4}"/>
    <cellStyle name="_Asia-Aus Mkt Statistics (Nov '03) R1 to GED (221203)_Riskspreadsheet_20120821 Charts IFR 2012 - CM 2_Sheet1" xfId="2535" xr:uid="{87BD4561-B907-4E6F-B1A8-6CFFCD421EC1}"/>
    <cellStyle name="_Asia-Aus Mkt Statistics (Nov '03) R1 to GED (221203)_Riskspreadsheet_20120821 Charts IFR 2012 - CM_11.01.05 Remuneration" xfId="432" xr:uid="{173EA236-51BF-44A2-9B1C-A029E3A568AE}"/>
    <cellStyle name="_Asia-Aus Mkt Statistics (Nov '03) R1 to GED (221203)_Riskspreadsheet_20120821 Charts IFR 2012 - CM_61.00.05 Major subs" xfId="433" xr:uid="{91390726-40E4-4C05-85DA-CA1054267FC0}"/>
    <cellStyle name="_Asia-Aus Mkt Statistics (Nov '03) R1 to GED (221203)_Riskspreadsheet_20120821 Charts IFR 2012 - CM_Grafic long-term fund." xfId="434" xr:uid="{B1AF217F-5E41-4E16-9BE6-A446D7C0B43E}"/>
    <cellStyle name="_Asia-Aus Mkt Statistics (Nov '03) R1 to GED (221203)_Riskspreadsheet_20120821 Charts IFR 2012 - CM_Grafic long-term fund._Sheet1" xfId="2536" xr:uid="{C79B2FC5-C72A-4B40-81B2-E497441C8716}"/>
    <cellStyle name="_Asia-Aus Mkt Statistics (Nov '03) R1 to GED (221203)_Riskspreadsheet_20120821 Charts IFR 2012 - CM_Grafic maturity" xfId="435" xr:uid="{4073CF53-80CA-49D6-8C5D-A071DE54223E}"/>
    <cellStyle name="_Asia-Aus Mkt Statistics (Nov '03) R1 to GED (221203)_Riskspreadsheet_20120821 Charts IFR 2012 - CM_Grafic maturity_Sheet1" xfId="2537" xr:uid="{4692F38E-F606-4D96-A771-079349B5F4EB}"/>
    <cellStyle name="_Asia-Aus Mkt Statistics (Nov '03) R1 to GED (221203)_Riskspreadsheet_Sheet1" xfId="2538" xr:uid="{1F3F057C-DB9B-4EBE-888A-C751BF95620E}"/>
    <cellStyle name="_Asia-Aus Mkt Statistics (Nov '03) R1 to GED (221203)_Sheet1" xfId="2539" xr:uid="{78D8D370-DD7C-4202-A5B0-B6E7C9B44F8A}"/>
    <cellStyle name="_AvA Business Cases PBI_22_12_2010_20110110_version - Base Case_4_handover template" xfId="2540" xr:uid="{273C5896-DDFA-42CF-A995-15D08D7A4B1A}"/>
    <cellStyle name="_AvA Business Cases PBI_22_12_2010_20110110_version fallback13" xfId="2541" xr:uid="{7C65889E-5203-4DA2-A5D2-91FCA8B89B08}"/>
    <cellStyle name="_AvA Business Cases PBI_22_12_2010_20110110_version fallback17" xfId="2542" xr:uid="{6F663B7E-FACC-4B8D-B16A-9F2DAEBB42F1}"/>
    <cellStyle name="_Balans 2008-2009 425135 Proforma split v3 PRD adj" xfId="436" xr:uid="{4D96D6B0-A047-4E08-B31B-9F495FA0FD55}"/>
    <cellStyle name="_Balans 2008-2009 425135 Proforma split v3 PRD adj 2" xfId="2543" xr:uid="{05381700-05FD-4046-A1F1-7E87A048D150}"/>
    <cellStyle name="_Balans 2008-2009 425135 Proforma split v3 PRD adj_20120820 Charts IFR 2012 - CM" xfId="437" xr:uid="{AB4783BA-CF05-4D77-AE8B-1B3FD1142B46}"/>
    <cellStyle name="_Balans 2008-2009 425135 Proforma split v3 PRD adj_20120820 Charts IFR 2012 - CM 2" xfId="438" xr:uid="{189C047A-3F82-488E-A2D0-09FD488C0C66}"/>
    <cellStyle name="_Balans 2008-2009 425135 Proforma split v3 PRD adj_20120820 Charts IFR 2012 - CM 2_Sheet1" xfId="2544" xr:uid="{18503BFE-23A3-471E-A43E-9D518AADA398}"/>
    <cellStyle name="_Balans 2008-2009 425135 Proforma split v3 PRD adj_20120820 Charts IFR 2012 - CM_11.01.05 Remuneration" xfId="439" xr:uid="{CBD3A72A-3C42-4563-AB96-8456789D9365}"/>
    <cellStyle name="_Balans 2008-2009 425135 Proforma split v3 PRD adj_20120820 Charts IFR 2012 - CM_61.00.05 Major subs" xfId="440" xr:uid="{4E39987F-0CF6-4E47-BE9A-B1415DC4CCEF}"/>
    <cellStyle name="_Balans 2008-2009 425135 Proforma split v3 PRD adj_20120820 Charts IFR 2012 - CM_Grafic long-term fund." xfId="441" xr:uid="{A283AA63-1458-4FEA-8F27-A1EE63424C75}"/>
    <cellStyle name="_Balans 2008-2009 425135 Proforma split v3 PRD adj_20120820 Charts IFR 2012 - CM_Grafic long-term fund._Sheet1" xfId="2545" xr:uid="{01BC040E-72DB-47BC-A958-D8B912A56021}"/>
    <cellStyle name="_Balans 2008-2009 425135 Proforma split v3 PRD adj_20120820 Charts IFR 2012 - CM_Grafic maturity" xfId="442" xr:uid="{67DDBD44-147F-4435-83DC-B3DE2F642A93}"/>
    <cellStyle name="_Balans 2008-2009 425135 Proforma split v3 PRD adj_20120820 Charts IFR 2012 - CM_Grafic maturity_Sheet1" xfId="2546" xr:uid="{08B50BFB-CFF4-45FC-864E-E55C7FF4FA7C}"/>
    <cellStyle name="_Balans 2008-2009 425135 Proforma split v3 PRD adj_20120821 Charts IFR 2012 - CM" xfId="443" xr:uid="{19F16BEA-EA08-4B55-8049-13E5537FE4D1}"/>
    <cellStyle name="_Balans 2008-2009 425135 Proforma split v3 PRD adj_20120821 Charts IFR 2012 - CM 2" xfId="444" xr:uid="{A6D16EF0-2B9B-4B69-8D50-9DDA4116CD05}"/>
    <cellStyle name="_Balans 2008-2009 425135 Proforma split v3 PRD adj_20120821 Charts IFR 2012 - CM 2_Sheet1" xfId="2547" xr:uid="{D406F29F-56F3-4620-846D-A819B84F8A97}"/>
    <cellStyle name="_Balans 2008-2009 425135 Proforma split v3 PRD adj_20120821 Charts IFR 2012 - CM_11.01.05 Remuneration" xfId="445" xr:uid="{F894F81D-64BA-4955-9D2E-EF79BC1A1B42}"/>
    <cellStyle name="_Balans 2008-2009 425135 Proforma split v3 PRD adj_20120821 Charts IFR 2012 - CM_61.00.05 Major subs" xfId="446" xr:uid="{163FFCDE-69E3-4115-9BB7-83A55589DAAA}"/>
    <cellStyle name="_Balans 2008-2009 425135 Proforma split v3 PRD adj_20120821 Charts IFR 2012 - CM_Grafic long-term fund." xfId="447" xr:uid="{B8604595-59D9-4F61-A94E-12E794A51E4E}"/>
    <cellStyle name="_Balans 2008-2009 425135 Proforma split v3 PRD adj_20120821 Charts IFR 2012 - CM_Grafic long-term fund._Sheet1" xfId="2548" xr:uid="{C61F1BEE-3BAE-4764-AD05-33C0FEA8DD34}"/>
    <cellStyle name="_Balans 2008-2009 425135 Proforma split v3 PRD adj_20120821 Charts IFR 2012 - CM_Grafic maturity" xfId="448" xr:uid="{D330C39C-F76C-47D1-BCD6-B10E3CEA7CBB}"/>
    <cellStyle name="_Balans 2008-2009 425135 Proforma split v3 PRD adj_20120821 Charts IFR 2012 - CM_Grafic maturity_Sheet1" xfId="2549" xr:uid="{8F35E858-1EE5-4470-B96B-ED302134C623}"/>
    <cellStyle name="_Balans 2008-2009 425135 Proforma split v3 PRD adj_Sheet1" xfId="2550" xr:uid="{F5403E18-43AF-4C3D-B5F5-B72BB8DA7A6E}"/>
    <cellStyle name="_balans check" xfId="449" xr:uid="{40CA4884-A925-4FC3-984B-8CBD2E6D59D9}"/>
    <cellStyle name="_balans check 2" xfId="450" xr:uid="{CD9FB5A7-A0E0-452E-B44A-FEAFADAF859E}"/>
    <cellStyle name="_balans check 2_Sheet1" xfId="2551" xr:uid="{123A9556-65A7-4327-BEAF-5BD35E36BACF}"/>
    <cellStyle name="_balans check 3" xfId="2552" xr:uid="{0797DA71-C64E-42BB-B80C-A90594E1EE4A}"/>
    <cellStyle name="_balans check 4" xfId="2553" xr:uid="{8D2B768E-D0E8-4224-9994-182F5CD74314}"/>
    <cellStyle name="_balans check_00.02 Cons P&amp;L" xfId="451" xr:uid="{BB6D4B82-8CA9-427C-8EE7-0B7F61209339}"/>
    <cellStyle name="_balans check_29.00.25 Funding programme" xfId="452" xr:uid="{C77EFFAC-F9FC-436A-96B1-BE614F14C3C6}"/>
    <cellStyle name="_balans check_29.00.25 Funding programme_Sheet1" xfId="2554" xr:uid="{27A153E7-1E36-450F-8B51-4EC5C33D2C77}"/>
    <cellStyle name="_balans check_Sheet1" xfId="2555" xr:uid="{1D974C82-7CEE-41F1-BCD0-ACFC3BB6757B}"/>
    <cellStyle name="_Balans Overzichten Extended MFR " xfId="453" xr:uid="{EB68E5D0-E656-4EE0-82AE-ADD16C42BA79}"/>
    <cellStyle name="_Board Report 2010_10 AAB" xfId="454" xr:uid="{BBE5A254-2AF4-4852-8CA5-CAD39E657684}"/>
    <cellStyle name="_Board Report 2010_10 AAB 2" xfId="2556" xr:uid="{493B25B4-25C4-427B-BEE5-C5EFCB5E4DF5}"/>
    <cellStyle name="_Board Report 2010_10 AAB_00.01.01Y" xfId="2557" xr:uid="{DAB557F9-8DB8-4CF2-86E5-DC0DA28E8324}"/>
    <cellStyle name="_Board Report 2010_10 AAB_00.04R" xfId="2558" xr:uid="{DDD5BBBA-8175-42F7-AC09-9632BA8451A6}"/>
    <cellStyle name="_Board Report 2010_10 AAB_01.05" xfId="2559" xr:uid="{B83FD09B-AB67-40E1-A2EF-EB3F72EE275D}"/>
    <cellStyle name="_Board Report 2010_10 AAB_01.06" xfId="2560" xr:uid="{99C85691-7E3F-4BA2-8EAA-308FB500EF24}"/>
    <cellStyle name="_Board Report 2010_10 AAB_01.15" xfId="2561" xr:uid="{B367A3FD-99F5-40B5-AF1C-EFD5B13E51EF}"/>
    <cellStyle name="_Board Report 2010_10 AAB_01.26" xfId="2562" xr:uid="{1711F2DA-BCCE-4820-BD1A-FAC8C282D53E}"/>
    <cellStyle name="_Board Report 2010_10 AAB_01.52" xfId="2563" xr:uid="{BB74A356-8198-4748-A94A-3B75AB62E358}"/>
    <cellStyle name="_Board Report 2010_10 AAB_03.05.05YR" xfId="2564" xr:uid="{0DB733F3-7367-4F65-91E3-E85F49163C89}"/>
    <cellStyle name="_Board Report 2010_10 AAB_3.25" xfId="2565" xr:uid="{091D0620-8892-4030-8C7A-B1005C910CA5}"/>
    <cellStyle name="_Board Report 2010_10 AAB_5.30" xfId="2566" xr:uid="{F85EBC4B-5702-41DD-B1B1-EBA488473337}"/>
    <cellStyle name="_Board Report 2010_10 AAB_5.35" xfId="2567" xr:uid="{C410E16C-97D2-4C6E-9161-944E141D6EB3}"/>
    <cellStyle name="_Board Report 2010_10 AAB_CorpRep" xfId="2568" xr:uid="{92A809C5-690C-4D74-8754-1DAC2F8CBA95}"/>
    <cellStyle name="_Board Report 2010_10 AAB_Sheet1" xfId="2569" xr:uid="{602FFB23-FA77-469C-B272-D07723DC5462}"/>
    <cellStyle name="_BO-nummers" xfId="2570" xr:uid="{B3B9744D-C062-4DE2-A5CD-941BE649A7E7}"/>
    <cellStyle name="_BO-nummers 2" xfId="2571" xr:uid="{99AB58B6-5738-4D9A-A0B3-CC826893A4D4}"/>
    <cellStyle name="_Book1" xfId="2572" xr:uid="{EBA3CC5F-9C78-483D-9F20-9E9825690822}"/>
    <cellStyle name="_BS FOR 2007" xfId="455" xr:uid="{9C10BEB0-EB55-4004-99C6-F699011636F1}"/>
    <cellStyle name="_BS FOR 2007 2" xfId="2573" xr:uid="{0055C042-7DD3-4FA1-8C8F-E6AA004E0606}"/>
    <cellStyle name="_BS FOR 2007_20120820 Charts IFR 2012 - CM" xfId="456" xr:uid="{332D3C27-C0A6-43FC-BF98-114EFC949312}"/>
    <cellStyle name="_BS FOR 2007_20120820 Charts IFR 2012 - CM 2" xfId="457" xr:uid="{A70940AA-0B99-4D2E-8E06-3D5412E784BC}"/>
    <cellStyle name="_BS FOR 2007_20120820 Charts IFR 2012 - CM 2_Sheet1" xfId="2574" xr:uid="{2493FD7D-149C-4E0F-9137-FE2A0AA4E584}"/>
    <cellStyle name="_BS FOR 2007_20120820 Charts IFR 2012 - CM_11.01.05 Remuneration" xfId="458" xr:uid="{6EF3BF80-D457-4FC0-BA96-448F56CF6632}"/>
    <cellStyle name="_BS FOR 2007_20120820 Charts IFR 2012 - CM_61.00.05 Major subs" xfId="459" xr:uid="{F0CE55D8-3C90-4EF0-84F3-19B493AEEB73}"/>
    <cellStyle name="_BS FOR 2007_20120820 Charts IFR 2012 - CM_Grafic long-term fund." xfId="460" xr:uid="{120F8842-2354-41CB-A392-429B129DAAFE}"/>
    <cellStyle name="_BS FOR 2007_20120820 Charts IFR 2012 - CM_Grafic long-term fund._Sheet1" xfId="2575" xr:uid="{F21810CE-347D-481F-A23B-0C449BCB831C}"/>
    <cellStyle name="_BS FOR 2007_20120820 Charts IFR 2012 - CM_Grafic maturity" xfId="461" xr:uid="{95896656-DB3B-45AF-9348-D68518BED99A}"/>
    <cellStyle name="_BS FOR 2007_20120820 Charts IFR 2012 - CM_Grafic maturity_Sheet1" xfId="2576" xr:uid="{B255C05F-EF42-441D-BF81-977B7DDA0A24}"/>
    <cellStyle name="_BS FOR 2007_20120821 Charts IFR 2012 - CM" xfId="462" xr:uid="{17C0F3C5-F7D7-4419-A4F0-3384EEDB0ACD}"/>
    <cellStyle name="_BS FOR 2007_20120821 Charts IFR 2012 - CM 2" xfId="463" xr:uid="{A559131A-30B7-4072-8436-DC47A8295CD1}"/>
    <cellStyle name="_BS FOR 2007_20120821 Charts IFR 2012 - CM 2_Sheet1" xfId="2577" xr:uid="{89F37193-8E85-4043-A990-2E592291E613}"/>
    <cellStyle name="_BS FOR 2007_20120821 Charts IFR 2012 - CM_11.01.05 Remuneration" xfId="464" xr:uid="{BD03BF16-E742-4C7F-94E6-4D36A3E52793}"/>
    <cellStyle name="_BS FOR 2007_20120821 Charts IFR 2012 - CM_61.00.05 Major subs" xfId="465" xr:uid="{3D06CC32-F1D2-4629-BE3B-CF91C8D9CDC2}"/>
    <cellStyle name="_BS FOR 2007_20120821 Charts IFR 2012 - CM_Grafic long-term fund." xfId="466" xr:uid="{056A6086-2792-4300-87AB-AD408D50008A}"/>
    <cellStyle name="_BS FOR 2007_20120821 Charts IFR 2012 - CM_Grafic long-term fund._Sheet1" xfId="2578" xr:uid="{171F0746-0543-44ED-99AB-7E9B98C9F028}"/>
    <cellStyle name="_BS FOR 2007_20120821 Charts IFR 2012 - CM_Grafic maturity" xfId="467" xr:uid="{2D563505-3312-4A5B-80BF-C434A00C870A}"/>
    <cellStyle name="_BS FOR 2007_20120821 Charts IFR 2012 - CM_Grafic maturity_Sheet1" xfId="2579" xr:uid="{0912A340-2456-4626-A9B4-8F084BD17E5B}"/>
    <cellStyle name="_BS FOR 2007_Sheet1" xfId="2580" xr:uid="{FD36C0EF-36C5-40A5-A2CA-AA97FF20559C}"/>
    <cellStyle name="_Budget_2011BeLux adjusted - 12 10 2010 v1" xfId="2581" xr:uid="{D7B1C1C2-39B2-42B5-8C52-9C36C8586EE5}"/>
    <cellStyle name="_Budget_2011BeLux adjusted - 12 10 2010 v1_- 8 FTE RM&amp;S General" xfId="2582" xr:uid="{649E548B-845B-4683-942A-5090207AE26F}"/>
    <cellStyle name="_Budget_2011BeLux adjusted - 12 10 2010 v1_- 8 FTE RM&amp;S General 2" xfId="2583" xr:uid="{715C96C9-FA09-492C-87AD-F6B0E4D1774B}"/>
    <cellStyle name="_Budget_2011BeLux adjusted - 12 10 2010 v1_- 8 FTE RM&amp;S General_20120808_AvA_2.0" xfId="2584" xr:uid="{E7A37445-C1DE-4DCD-941E-3E57C8F0CE46}"/>
    <cellStyle name="_Budget_2011BeLux adjusted - 12 10 2010 v1_- 8 FTE RM&amp;S General_Forecast3_R&amp;PB" xfId="2585" xr:uid="{72AA28CF-EC95-4CCD-98F0-09B14F8B8CFD}"/>
    <cellStyle name="_Budget_2011BeLux adjusted - 12 10 2010 v1_16_05_2011_AvA Business Template LCMB_v_0 5" xfId="2586" xr:uid="{D493A709-A924-4B1C-9B19-7E7C5E9F5BBF}"/>
    <cellStyle name="_Budget_2011BeLux adjusted - 12 10 2010 v1_16_05_2011_AvA Business Template LCMB_v_0 5_20120808_AvA_2.0" xfId="2587" xr:uid="{A34213C4-3108-4182-B74E-B71EF0359A2F}"/>
    <cellStyle name="_Budget_2011BeLux adjusted - 12 10 2010 v1_16_05_2011_AvA Business Template LCMB_v_0 5_20120808_AvA_2.0_Totaal_Budget_2013_dummy_v0.1" xfId="2588" xr:uid="{1DFE6EE9-BD1B-4D2A-847F-17912FF12573}"/>
    <cellStyle name="_Budget_2011BeLux adjusted - 12 10 2010 v1_16_05_2011_AvA Business Template LCMB_v_0 5_20120808_AvA_2.0_Totaal_Forecast3_dummy" xfId="2589" xr:uid="{1168BFF0-1D02-453B-9B0A-FAF4A559A1C7}"/>
    <cellStyle name="_Budget_2011BeLux adjusted - 12 10 2010 v1_16_05_2011_AvA Business Template LCMB_v_0 5_20121018_AvA 2.1_CFO sheets_RvW_0.1" xfId="2590" xr:uid="{4EAB569C-5720-4377-8709-A101CA7AF77B}"/>
    <cellStyle name="_Budget_2011BeLux adjusted - 12 10 2010 v1_16_05_2011_AvA Business Template LCMB_v_0 5_Forecast3_R&amp;PB" xfId="2591" xr:uid="{CE779CAF-7B0F-4F6C-9812-0C3DCE78F1D7}"/>
    <cellStyle name="_Budget_2011BeLux adjusted - 12 10 2010 v1_16_05_2011_AvA Business Template LCMB_v_0 5_Forecast3_R&amp;PB_Totaal_Budget_2013_dummy_v0.1" xfId="2592" xr:uid="{FF83C34C-E369-49EB-8AC7-3B14347EB465}"/>
    <cellStyle name="_Budget_2011BeLux adjusted - 12 10 2010 v1_16_05_2011_AvA Business Template LCMB_v_0 5_Forecast3_R&amp;PB_Totaal_Forecast3_dummy" xfId="2593" xr:uid="{EA4AC0FF-C191-403F-9AAD-5D42540CEE56}"/>
    <cellStyle name="_Budget_2011BeLux adjusted - 12 10 2010 v1_16_05_2011_AvA Business Template LCMB_v_0 5_Map1" xfId="2594" xr:uid="{124D130D-2B50-4738-971F-4C89E5CE836D}"/>
    <cellStyle name="_Budget_2011BeLux adjusted - 12 10 2010 v1_16_05_2011_AvA Business Template LCMB_v_0 5_Official AvA Projections Sep 2011" xfId="2595" xr:uid="{247B41B4-CDB1-4179-88F5-A20A62F667B4}"/>
    <cellStyle name="_Budget_2011BeLux adjusted - 12 10 2010 v1_16_05_2011_AvA Business Template LCMB_v_0 5_Official AvA Projections Sep 2011 2" xfId="2596" xr:uid="{9956924E-D326-4445-87DB-4EBBD13D5320}"/>
    <cellStyle name="_Budget_2011BeLux adjusted - 12 10 2010 v1_16_05_2011_AvA Business Template LCMB_v_0 5_Official AvA Projections Sep 2011_20120808_AvA_2.0" xfId="2597" xr:uid="{07CA69AA-6AA0-4FFD-A630-1EC402AA807B}"/>
    <cellStyle name="_Budget_2011BeLux adjusted - 12 10 2010 v1_16_05_2011_AvA Business Template LCMB_v_0 5_Official AvA Projections Sep 2011_Forecast3_R&amp;PB" xfId="2598" xr:uid="{0D0F9E24-9247-4A3C-B9A8-92F57FD81C8C}"/>
    <cellStyle name="_Budget_2011BeLux adjusted - 12 10 2010 v1_16_05_2011_AvA Business Template LCMB_v_0 5_PRM3_C&amp;MB" xfId="2599" xr:uid="{AD9FBB31-69FB-436F-9C90-22F77695931A}"/>
    <cellStyle name="_Budget_2011BeLux adjusted - 12 10 2010 v1_16_05_2011_AvA Business Template LCMB_v_0 5_Targets3" xfId="2600" xr:uid="{B1B075D6-FBEA-4F76-B61D-221B5217FF59}"/>
    <cellStyle name="_Budget_2011BeLux adjusted - 12 10 2010 v1_16_05_2011_AvA Business Template LCMB_v_0 5_Totaal_Forecast3_dummy" xfId="2601" xr:uid="{3E913FB5-F132-4982-8C08-5A442977EAA4}"/>
    <cellStyle name="_Budget_2011BeLux adjusted - 12 10 2010 v1_16_05_2011_AvA Business Template LCMB_v_0 5_Totaal_Forecast3_TOPS v0.1" xfId="2602" xr:uid="{8FCE7CA0-9440-4601-8093-2A8605C40BED}"/>
    <cellStyle name="_Budget_2011BeLux adjusted - 12 10 2010 v1_20110513 18-32 AvA Projections RMS May 2011" xfId="2603" xr:uid="{DB968D35-D0AB-4652-AE0A-D93DD0FDE1D3}"/>
    <cellStyle name="_Budget_2011BeLux adjusted - 12 10 2010 v1_20110513 18-32 AvA Projections RMS May 2011 2" xfId="2604" xr:uid="{38DA28D8-2FD3-41D8-B74E-0B66D9A3E05C}"/>
    <cellStyle name="_Budget_2011BeLux adjusted - 12 10 2010 v1_20110513 18-32 AvA Projections RMS May 2011_20120808_AvA_2.0" xfId="2605" xr:uid="{8C432189-8BEE-4D6E-A5F8-1F4F4AF4BC88}"/>
    <cellStyle name="_Budget_2011BeLux adjusted - 12 10 2010 v1_20110513 18-32 AvA Projections RMS May 2011_Forecast3_R&amp;PB" xfId="2606" xr:uid="{89C1B603-E2FB-48D3-95D1-D873FEC15090}"/>
    <cellStyle name="_Budget_2011BeLux adjusted - 12 10 2010 v1_20110517 19-00 16_05_2011_AvA Business Template LC&amp;MB_v_0.5 - correctie 2011" xfId="2607" xr:uid="{358A83E4-7ED7-49BE-8908-C7C4AF403ABC}"/>
    <cellStyle name="_Budget_2011BeLux adjusted - 12 10 2010 v1_20110517 19-00 16_05_2011_AvA Business Template LC&amp;MB_v_0.5 - correctie 2011_20120808_AvA_2.0" xfId="2608" xr:uid="{B0BB7329-CEBE-4863-941C-AC651723A215}"/>
    <cellStyle name="_Budget_2011BeLux adjusted - 12 10 2010 v1_20110517 19-00 16_05_2011_AvA Business Template LC&amp;MB_v_0.5 - correctie 2011_20120808_AvA_2.0_Totaal_Budget_2013_dummy_v0.1" xfId="2609" xr:uid="{2D221129-D8AD-4010-968D-3216EA679E59}"/>
    <cellStyle name="_Budget_2011BeLux adjusted - 12 10 2010 v1_20110517 19-00 16_05_2011_AvA Business Template LC&amp;MB_v_0.5 - correctie 2011_20120808_AvA_2.0_Totaal_Forecast3_dummy" xfId="2610" xr:uid="{1125D213-B8AF-4F26-9052-C855650E2E86}"/>
    <cellStyle name="_Budget_2011BeLux adjusted - 12 10 2010 v1_20110517 19-00 16_05_2011_AvA Business Template LC&amp;MB_v_0.5 - correctie 2011_20121018_AvA 2.1_CFO sheets_RvW_0.1" xfId="2611" xr:uid="{B41F7F4E-7EF2-42AD-AA32-795B50267FE8}"/>
    <cellStyle name="_Budget_2011BeLux adjusted - 12 10 2010 v1_20110517 19-00 16_05_2011_AvA Business Template LC&amp;MB_v_0.5 - correctie 2011_Forecast3_R&amp;PB" xfId="2612" xr:uid="{3F1A9F84-ADAB-4FFB-AB26-8137EE9E971E}"/>
    <cellStyle name="_Budget_2011BeLux adjusted - 12 10 2010 v1_20110517 19-00 16_05_2011_AvA Business Template LC&amp;MB_v_0.5 - correctie 2011_Forecast3_R&amp;PB_Totaal_Budget_2013_dummy_v0.1" xfId="2613" xr:uid="{68E5B468-0CFE-483F-85F5-7106764C2044}"/>
    <cellStyle name="_Budget_2011BeLux adjusted - 12 10 2010 v1_20110517 19-00 16_05_2011_AvA Business Template LC&amp;MB_v_0.5 - correctie 2011_Forecast3_R&amp;PB_Totaal_Forecast3_dummy" xfId="2614" xr:uid="{2C8B9F37-22A0-462F-99A3-C0CB9781C78B}"/>
    <cellStyle name="_Budget_2011BeLux adjusted - 12 10 2010 v1_20110517 19-00 16_05_2011_AvA Business Template LC&amp;MB_v_0.5 - correctie 2011_Map1" xfId="2615" xr:uid="{5EC56259-C69B-405B-BDC4-30691E660363}"/>
    <cellStyle name="_Budget_2011BeLux adjusted - 12 10 2010 v1_20110517 19-00 16_05_2011_AvA Business Template LC&amp;MB_v_0.5 - correctie 2011_Official AvA Projections Sep 2011" xfId="2616" xr:uid="{5DD041F2-2D9F-4654-A871-AE6C045BF539}"/>
    <cellStyle name="_Budget_2011BeLux adjusted - 12 10 2010 v1_20110517 19-00 16_05_2011_AvA Business Template LC&amp;MB_v_0.5 - correctie 2011_Official AvA Projections Sep 2011 2" xfId="2617" xr:uid="{16EB435B-A9AD-4204-9C11-BD744B01ABDC}"/>
    <cellStyle name="_Budget_2011BeLux adjusted - 12 10 2010 v1_20110517 19-00 16_05_2011_AvA Business Template LC&amp;MB_v_0.5 - correctie 2011_Official AvA Projections Sep 2011_20120808_AvA_2.0" xfId="2618" xr:uid="{9365BEB9-8388-4D59-B402-F0A6E260398D}"/>
    <cellStyle name="_Budget_2011BeLux adjusted - 12 10 2010 v1_20110517 19-00 16_05_2011_AvA Business Template LC&amp;MB_v_0.5 - correctie 2011_Official AvA Projections Sep 2011_Forecast3_R&amp;PB" xfId="2619" xr:uid="{989DD94E-D5A9-4500-AB6B-A5DB7C9356BB}"/>
    <cellStyle name="_Budget_2011BeLux adjusted - 12 10 2010 v1_20110517 19-00 16_05_2011_AvA Business Template LC&amp;MB_v_0.5 - correctie 2011_PRM3_C&amp;MB" xfId="2620" xr:uid="{CB6DD4D2-42DF-4C73-8D3C-81A837B04D86}"/>
    <cellStyle name="_Budget_2011BeLux adjusted - 12 10 2010 v1_20110517 19-00 16_05_2011_AvA Business Template LC&amp;MB_v_0.5 - correctie 2011_Targets3" xfId="2621" xr:uid="{6AC49961-451E-4CE2-9EE9-16A7E00C52A0}"/>
    <cellStyle name="_Budget_2011BeLux adjusted - 12 10 2010 v1_20110517 19-00 16_05_2011_AvA Business Template LC&amp;MB_v_0.5 - correctie 2011_Totaal_Forecast3_dummy" xfId="2622" xr:uid="{2234D270-55A6-43D4-A22B-86C191D4A47B}"/>
    <cellStyle name="_Budget_2011BeLux adjusted - 12 10 2010 v1_20110517 19-00 16_05_2011_AvA Business Template LC&amp;MB_v_0.5 - correctie 2011_Totaal_Forecast3_TOPS v0.1" xfId="2623" xr:uid="{CCC5DF25-850A-4AAC-90AA-116619B442ED}"/>
    <cellStyle name="_Budget_2011BeLux adjusted - 12 10 2010 v1_20110616 15-12 10_06_2011_AvA Business Template LCMB_v_0 7" xfId="2624" xr:uid="{820DB654-3097-4928-BE27-39055F2ECF41}"/>
    <cellStyle name="_Budget_2011BeLux adjusted - 12 10 2010 v1_20110616 15-12 10_06_2011_AvA Business Template LCMB_v_0 7 2" xfId="2625" xr:uid="{302A5CAE-18C6-41E7-8900-C57004197A36}"/>
    <cellStyle name="_Budget_2011BeLux adjusted - 12 10 2010 v1_20110616 15-12 10_06_2011_AvA Business Template LCMB_v_0 7_20120808_AvA_2.0" xfId="2626" xr:uid="{4FB91F09-3AAE-4C07-BEDA-BAAA44C4F612}"/>
    <cellStyle name="_Budget_2011BeLux adjusted - 12 10 2010 v1_20110616 15-12 10_06_2011_AvA Business Template LCMB_v_0 7_Forecast3_R&amp;PB" xfId="2627" xr:uid="{67A1EBB4-0AC8-436C-AEDA-DCB5A0562F84}"/>
    <cellStyle name="_Budget_2011BeLux adjusted - 12 10 2010 v1_20120808_AvA_2.0" xfId="2628" xr:uid="{906CA987-861D-4228-926B-2F97D9C2DAE0}"/>
    <cellStyle name="_Budget_2011BeLux adjusted - 12 10 2010 v1_20120808_AvA_2.0_Totaal_Budget_2013_dummy_v0.1" xfId="2629" xr:uid="{8332F91B-81CF-476B-8DDC-BAF53999E8BF}"/>
    <cellStyle name="_Budget_2011BeLux adjusted - 12 10 2010 v1_20120808_AvA_2.0_Totaal_Forecast3_dummy" xfId="2630" xr:uid="{AFBC6F45-746F-49E3-816E-3321BC4D5320}"/>
    <cellStyle name="_Budget_2011BeLux adjusted - 12 10 2010 v1_20121018_AvA 2.1_CFO sheets_RvW_0.1" xfId="2631" xr:uid="{861CEC30-A2D8-4C88-8C32-40B26D144BEA}"/>
    <cellStyle name="_Budget_2011BeLux adjusted - 12 10 2010 v1_27_04_2011_AvA Business Template LC&amp;MB_v_0.2" xfId="2632" xr:uid="{5A2C9A57-B7E1-4299-83D2-B37E23A7FF87}"/>
    <cellStyle name="_Budget_2011BeLux adjusted - 12 10 2010 v1_27_04_2011_AvA Business Template LC&amp;MB_v_0.2 2" xfId="2633" xr:uid="{4C2113F6-B287-485A-B052-FA13392776CE}"/>
    <cellStyle name="_Budget_2011BeLux adjusted - 12 10 2010 v1_27_04_2011_AvA Business Template LC&amp;MB_v_0.2_20120808_AvA_2.0" xfId="2634" xr:uid="{773C262F-D873-42FA-98AE-B8F00BC50454}"/>
    <cellStyle name="_Budget_2011BeLux adjusted - 12 10 2010 v1_27_04_2011_AvA Business Template LC&amp;MB_v_0.2_Forecast3_R&amp;PB" xfId="2635" xr:uid="{03C5CA09-2C33-45C2-8A88-A95148B20787}"/>
    <cellStyle name="_Budget_2011BeLux adjusted - 12 10 2010 v1_49" xfId="2636" xr:uid="{A322293D-22FB-425A-BAE3-7BDDC6276D7E}"/>
    <cellStyle name="_Budget_2011BeLux adjusted - 12 10 2010 v1_49_20120808_AvA_2.0" xfId="2637" xr:uid="{6371B50E-D028-4CD6-AC00-76D72D5381A3}"/>
    <cellStyle name="_Budget_2011BeLux adjusted - 12 10 2010 v1_49_20120808_AvA_2.0_Totaal_Budget_2013_dummy_v0.1" xfId="2638" xr:uid="{951B3F7E-578C-46A4-AC12-4CB214518F1E}"/>
    <cellStyle name="_Budget_2011BeLux adjusted - 12 10 2010 v1_49_20120808_AvA_2.0_Totaal_Forecast3_dummy" xfId="2639" xr:uid="{B48742DF-0C40-4182-ACC7-091ED6FA7F48}"/>
    <cellStyle name="_Budget_2011BeLux adjusted - 12 10 2010 v1_49_20121018_AvA 2.1_CFO sheets_RvW_0.1" xfId="2640" xr:uid="{534E93BA-52E4-41B3-A1EE-10CCF848DB08}"/>
    <cellStyle name="_Budget_2011BeLux adjusted - 12 10 2010 v1_49_Forecast3_R&amp;PB" xfId="2641" xr:uid="{04661583-93E5-440A-B556-FD65CCACDD06}"/>
    <cellStyle name="_Budget_2011BeLux adjusted - 12 10 2010 v1_49_Forecast3_R&amp;PB_Totaal_Budget_2013_dummy_v0.1" xfId="2642" xr:uid="{535AE9B9-965A-4100-9463-541255363AAB}"/>
    <cellStyle name="_Budget_2011BeLux adjusted - 12 10 2010 v1_49_Forecast3_R&amp;PB_Totaal_Forecast3_dummy" xfId="2643" xr:uid="{90F3B567-D766-4859-B073-65CC5A5F81B5}"/>
    <cellStyle name="_Budget_2011BeLux adjusted - 12 10 2010 v1_49_Map1" xfId="2644" xr:uid="{9C6B082B-D05C-4DB6-AA90-6B1F71CC0D34}"/>
    <cellStyle name="_Budget_2011BeLux adjusted - 12 10 2010 v1_49_Official AvA Projections Sep 2011" xfId="2645" xr:uid="{22DE6C2F-9605-4529-BC32-88054BC94069}"/>
    <cellStyle name="_Budget_2011BeLux adjusted - 12 10 2010 v1_49_Official AvA Projections Sep 2011 2" xfId="2646" xr:uid="{D0F75566-598D-49E4-9548-7FFD623E27EB}"/>
    <cellStyle name="_Budget_2011BeLux adjusted - 12 10 2010 v1_49_Official AvA Projections Sep 2011_20120808_AvA_2.0" xfId="2647" xr:uid="{700D2807-BEA2-415F-B409-210BBC5D8CCA}"/>
    <cellStyle name="_Budget_2011BeLux adjusted - 12 10 2010 v1_49_Official AvA Projections Sep 2011_Forecast3_R&amp;PB" xfId="2648" xr:uid="{9E02FF91-A414-42B4-8336-556065B95D34}"/>
    <cellStyle name="_Budget_2011BeLux adjusted - 12 10 2010 v1_49_PRM3_C&amp;MB" xfId="2649" xr:uid="{7C00FEE6-3EB7-489F-8775-2288209BEF0D}"/>
    <cellStyle name="_Budget_2011BeLux adjusted - 12 10 2010 v1_49_Targets3" xfId="2650" xr:uid="{11458534-B6C4-40AE-8838-A08EA16EB991}"/>
    <cellStyle name="_Budget_2011BeLux adjusted - 12 10 2010 v1_49_Totaal_Forecast2_presentatie finance v0.3" xfId="2651" xr:uid="{3EB9E6E6-95C3-4913-A627-818EBD202156}"/>
    <cellStyle name="_Budget_2011BeLux adjusted - 12 10 2010 v1_49_Totaal_Forecast3_dummy" xfId="2652" xr:uid="{BB5865E2-24D8-4622-A3C2-A77C55070F4A}"/>
    <cellStyle name="_Budget_2011BeLux adjusted - 12 10 2010 v1_49_Totaal_Forecast3_TOPS v0.1" xfId="2653" xr:uid="{C33680FC-F81A-4156-B5E3-69EC55D07805}"/>
    <cellStyle name="_Budget_2011BeLux adjusted - 12 10 2010 v1_Forecast3_R&amp;PB" xfId="2654" xr:uid="{B0016D1D-C8DA-43AD-958E-FBCF94DE3BF2}"/>
    <cellStyle name="_Budget_2011BeLux adjusted - 12 10 2010 v1_Forecast3_R&amp;PB_Totaal_Budget_2013_dummy_v0.1" xfId="2655" xr:uid="{BAFE81D5-00ED-4DC5-9A23-1ED2E1632F0A}"/>
    <cellStyle name="_Budget_2011BeLux adjusted - 12 10 2010 v1_Forecast3_R&amp;PB_Totaal_Forecast3_dummy" xfId="2656" xr:uid="{7B7124A9-8E6F-4C80-B82F-7F2AD1AE6205}"/>
    <cellStyle name="_Budget_2011BeLux adjusted - 12 10 2010 v1_Map1" xfId="2657" xr:uid="{5BAC254F-8847-4530-8119-ED0F70760587}"/>
    <cellStyle name="_Budget_2011BeLux adjusted - 12 10 2010 v1_Model opzet v44.3 (incl. links)" xfId="2658" xr:uid="{42D469BA-3CD7-4092-BEEA-EFD8F349D0BC}"/>
    <cellStyle name="_Budget_2011BeLux adjusted - 12 10 2010 v1_Model opzet v44.3 (incl. links) 2" xfId="2659" xr:uid="{E2C83FFA-8B4D-40A7-BAE6-E2EC6B7CCCFA}"/>
    <cellStyle name="_Budget_2011BeLux adjusted - 12 10 2010 v1_Model opzet v44.3 (incl. links)_20120808_AvA_2.0" xfId="2660" xr:uid="{19F43E3E-C607-49CD-9F82-B3003D0AF726}"/>
    <cellStyle name="_Budget_2011BeLux adjusted - 12 10 2010 v1_Model opzet v44.3 (incl. links)_Forecast3_R&amp;PB" xfId="2661" xr:uid="{DBDCEBC2-AC44-4CD4-B801-9AFD9DB6E527}"/>
    <cellStyle name="_Budget_2011BeLux adjusted - 12 10 2010 v1_Official AvA Projections Sep 2011" xfId="2662" xr:uid="{C1389448-C759-49FA-8C26-87E1F540452B}"/>
    <cellStyle name="_Budget_2011BeLux adjusted - 12 10 2010 v1_Official AvA Projections Sep 2011 2" xfId="2663" xr:uid="{58153486-BE11-4442-9123-C4578E837B26}"/>
    <cellStyle name="_Budget_2011BeLux adjusted - 12 10 2010 v1_Official AvA Projections Sep 2011_20120808_AvA_2.0" xfId="2664" xr:uid="{1F00D62C-3C5F-4302-9CDE-DB79333B11CF}"/>
    <cellStyle name="_Budget_2011BeLux adjusted - 12 10 2010 v1_Official AvA Projections Sep 2011_Forecast3_R&amp;PB" xfId="2665" xr:uid="{87E5CA83-4D1E-49E1-A1C9-04000109F739}"/>
    <cellStyle name="_Budget_2011BeLux adjusted - 12 10 2010 v1_PRM3_C&amp;MB" xfId="2666" xr:uid="{2D1DFED0-0D53-457D-BD29-DB246C2BF03D}"/>
    <cellStyle name="_Budget_2011BeLux adjusted - 12 10 2010 v1_Sheet1" xfId="2667" xr:uid="{2276FE33-4C78-45F7-824F-6BFE83C1280A}"/>
    <cellStyle name="_Budget_2011BeLux adjusted - 12 10 2010 v1_Sheet1_20120808_AvA_2.0" xfId="2668" xr:uid="{790B0513-B795-432C-952F-C29A0FEEE229}"/>
    <cellStyle name="_Budget_2011BeLux adjusted - 12 10 2010 v1_Sheet1_20120808_AvA_2.0_Totaal_Budget_2013_dummy_v0.1" xfId="2669" xr:uid="{04E54190-AFA2-4093-B4E0-68C784C36F8C}"/>
    <cellStyle name="_Budget_2011BeLux adjusted - 12 10 2010 v1_Sheet1_20120808_AvA_2.0_Totaal_Forecast3_dummy" xfId="2670" xr:uid="{9C8B1754-D60A-4F24-8F6B-0E763D2C2B1D}"/>
    <cellStyle name="_Budget_2011BeLux adjusted - 12 10 2010 v1_Sheet1_20121018_AvA 2.1_CFO sheets_RvW_0.1" xfId="2671" xr:uid="{9D7B79FE-6F79-4169-B693-6F35409B8AC4}"/>
    <cellStyle name="_Budget_2011BeLux adjusted - 12 10 2010 v1_Sheet1_Forecast3_R&amp;PB" xfId="2672" xr:uid="{E8C051AB-CDFB-4842-9FAE-DAB4911A4E97}"/>
    <cellStyle name="_Budget_2011BeLux adjusted - 12 10 2010 v1_Sheet1_Forecast3_R&amp;PB_Totaal_Budget_2013_dummy_v0.1" xfId="2673" xr:uid="{C8EB673B-3BF1-45B6-9086-00C824BC3432}"/>
    <cellStyle name="_Budget_2011BeLux adjusted - 12 10 2010 v1_Sheet1_Forecast3_R&amp;PB_Totaal_Forecast3_dummy" xfId="2674" xr:uid="{596D2C53-0770-45DB-B4AC-C3C24B8BF5AF}"/>
    <cellStyle name="_Budget_2011BeLux adjusted - 12 10 2010 v1_Sheet1_Map1" xfId="2675" xr:uid="{ECEDE154-354F-4041-A954-9B451E333386}"/>
    <cellStyle name="_Budget_2011BeLux adjusted - 12 10 2010 v1_Sheet1_Official AvA Projections Sep 2011" xfId="2676" xr:uid="{C129063A-4DF0-4C2A-A007-2CDBD80B402D}"/>
    <cellStyle name="_Budget_2011BeLux adjusted - 12 10 2010 v1_Sheet1_Official AvA Projections Sep 2011 2" xfId="2677" xr:uid="{492C86E4-6C3F-4A49-AD81-08F3C7120657}"/>
    <cellStyle name="_Budget_2011BeLux adjusted - 12 10 2010 v1_Sheet1_Official AvA Projections Sep 2011_20120808_AvA_2.0" xfId="2678" xr:uid="{37FA8F04-515B-4E67-B1EF-493195FDFE9B}"/>
    <cellStyle name="_Budget_2011BeLux adjusted - 12 10 2010 v1_Sheet1_Official AvA Projections Sep 2011_Forecast3_R&amp;PB" xfId="2679" xr:uid="{46B25D79-221E-4915-B8E4-CF852DDAE139}"/>
    <cellStyle name="_Budget_2011BeLux adjusted - 12 10 2010 v1_Sheet1_PRM3_C&amp;MB" xfId="2680" xr:uid="{E4FBCB56-277B-433E-8CDA-7ED6B88DBCDC}"/>
    <cellStyle name="_Budget_2011BeLux adjusted - 12 10 2010 v1_Sheet1_Targets3" xfId="2681" xr:uid="{5E0A0070-8EF6-4B76-BD06-B8AA8B4BDF55}"/>
    <cellStyle name="_Budget_2011BeLux adjusted - 12 10 2010 v1_Sheet1_Totaal_Forecast3_dummy" xfId="2682" xr:uid="{68F2C670-B329-4CC3-9FED-2748626C2747}"/>
    <cellStyle name="_Budget_2011BeLux adjusted - 12 10 2010 v1_Sheet1_Totaal_Forecast3_TOPS v0.1" xfId="2683" xr:uid="{332D8DA4-FF10-4097-851C-340DB6FF5F2D}"/>
    <cellStyle name="_Budget_2011BeLux adjusted - 12 10 2010 v1_Targets3" xfId="2684" xr:uid="{76F36AD5-F043-4E8A-9071-55453BE06529}"/>
    <cellStyle name="_Budget_2011BeLux adjusted - 12 10 2010 v1_Totaal_Forecast2_presentatie finance v0.3" xfId="2685" xr:uid="{45EB6CF2-2D92-40E4-9167-1197369DA901}"/>
    <cellStyle name="_Budget_2011BeLux adjusted - 12 10 2010 v1_Totaal_Forecast3_dummy" xfId="2686" xr:uid="{CCCA7D0D-1459-4014-862D-F9DDF347E76C}"/>
    <cellStyle name="_Budget_2011BeLux adjusted - 12 10 2010 v1_Totaal_Forecast3_TOPS v0.1" xfId="2687" xr:uid="{CF8D3EE1-0178-431A-B4BE-5A2AF3F0C1F7}"/>
    <cellStyle name="_C&amp;MB Groei 2011 ytd" xfId="2688" xr:uid="{769EAD12-CA66-4779-9F5C-CA33DB4FC1AA}"/>
    <cellStyle name="_C&amp;MB Groei 2011 ytd 2" xfId="2689" xr:uid="{1EE9FE20-CEDF-4970-A38E-0ED6E9972EFA}"/>
    <cellStyle name="_C&amp;MB_PRM4_dummy" xfId="2690" xr:uid="{3F9FC046-3D4B-4215-B79F-A91800E5C840}"/>
    <cellStyle name="_CDS RWA Relief Jul 07 - HO journal Harbourmaster" xfId="468" xr:uid="{D86A9358-7B2D-426B-AE23-64C2FC36CD95}"/>
    <cellStyle name="_CDS RWA Relief Jul 07 - HO journal Harbourmaster 2" xfId="469" xr:uid="{31DA9C56-36AF-440D-92F1-C3BCC3239F7E}"/>
    <cellStyle name="_CDS RWA Relief Jul 07 - HO journal Harbourmaster 2_Sheet1" xfId="2691" xr:uid="{C046AA65-390C-4BF3-A057-1BBE72EEC85C}"/>
    <cellStyle name="_CDS RWA Relief Jul 07 - HO journal Harbourmaster 3" xfId="2692" xr:uid="{26FEE421-518A-4116-8569-C66CA2B07F6E}"/>
    <cellStyle name="_CDS RWA Relief Jul 07 - HO journal Harbourmaster 4" xfId="2693" xr:uid="{90E1B24B-611B-4EBF-B1E2-7099FA1A40B2}"/>
    <cellStyle name="_CDS RWA Relief Jul 07 - HO journal Harbourmaster_00.02 Cons P&amp;L" xfId="470" xr:uid="{CFA5CE1E-4323-4F5A-B7CF-5065E3A630C3}"/>
    <cellStyle name="_CDS RWA Relief Jul 07 - HO journal Harbourmaster_29.00.25 Funding programme" xfId="471" xr:uid="{FA471F89-6463-43FD-9C0C-A39FAFA212D5}"/>
    <cellStyle name="_CDS RWA Relief Jul 07 - HO journal Harbourmaster_29.00.25 Funding programme_Sheet1" xfId="2694" xr:uid="{F99B4DD4-E6C2-4E81-9DD6-E679F536EC52}"/>
    <cellStyle name="_CDS RWA Relief Jul 07 - HO journal Harbourmaster_Sheet1" xfId="2695" xr:uid="{FDB06B5F-C0D0-4BA3-9F4F-417A077B55B5}"/>
    <cellStyle name="_CDS RWA Relief Jun 07 - Harbourmaster" xfId="472" xr:uid="{7139DBAA-A96D-4660-AE01-D167F4019DDF}"/>
    <cellStyle name="_CDS RWA Relief Jun 07 - Harbourmaster 2" xfId="473" xr:uid="{B051A930-88D2-49F3-A748-EAACFEA34EBC}"/>
    <cellStyle name="_CDS RWA Relief Jun 07 - Harbourmaster 2_Sheet1" xfId="2696" xr:uid="{5A0DD3A2-64BC-46B5-8FAB-7602D70ECBB4}"/>
    <cellStyle name="_CDS RWA Relief Jun 07 - Harbourmaster 3" xfId="2697" xr:uid="{36CEFF42-15B7-4085-B42B-5188DE81B397}"/>
    <cellStyle name="_CDS RWA Relief Jun 07 - Harbourmaster 4" xfId="2698" xr:uid="{B195B3CE-3985-4CC9-90D9-52C609BF7DD0}"/>
    <cellStyle name="_CDS RWA Relief Jun 07 - Harbourmaster_00.02 Cons P&amp;L" xfId="474" xr:uid="{46CB0945-DEFB-4A98-BE70-06C96726DB52}"/>
    <cellStyle name="_CDS RWA Relief Jun 07 - Harbourmaster_29.00.25 Funding programme" xfId="475" xr:uid="{07E72902-5617-4872-83B5-F32E36B0BB34}"/>
    <cellStyle name="_CDS RWA Relief Jun 07 - Harbourmaster_29.00.25 Funding programme_Sheet1" xfId="2699" xr:uid="{76C89C88-99DE-40F0-8E35-F2B278049626}"/>
    <cellStyle name="_CDS RWA Relief Jun 07 - Harbourmaster_Sheet1" xfId="2700" xr:uid="{7B2F66DA-5B61-4041-A113-6BAFB3E7527B}"/>
    <cellStyle name="_CDS RWA Relief Mar 07 - Harbourmaster" xfId="476" xr:uid="{D6C0F3EF-4D43-4FAB-B14B-0B95B4A8B61F}"/>
    <cellStyle name="_CDS RWA Relief Mar 07 - Harbourmaster 2" xfId="477" xr:uid="{FC910BA5-8BA7-464E-8364-1B972603F7CB}"/>
    <cellStyle name="_CDS RWA Relief Mar 07 - Harbourmaster 2_Sheet1" xfId="2701" xr:uid="{F42A0F71-91CB-4419-85F9-2508E387A36B}"/>
    <cellStyle name="_CDS RWA Relief Mar 07 - Harbourmaster 3" xfId="2702" xr:uid="{994310A9-C348-4ADD-BDE9-49FB90EC8BBD}"/>
    <cellStyle name="_CDS RWA Relief Mar 07 - Harbourmaster 4" xfId="2703" xr:uid="{D18D6246-BF2A-4427-B807-E88720CD9439}"/>
    <cellStyle name="_CDS RWA Relief Mar 07 - Harbourmaster_00.02 Cons P&amp;L" xfId="478" xr:uid="{501B9E2A-A9FC-4E12-A68E-69B27D570C53}"/>
    <cellStyle name="_CDS RWA Relief Mar 07 - Harbourmaster_29.00.25 Funding programme" xfId="479" xr:uid="{3B25DB2B-B30B-420B-9567-D84A2F43F594}"/>
    <cellStyle name="_CDS RWA Relief Mar 07 - Harbourmaster_29.00.25 Funding programme_Sheet1" xfId="2704" xr:uid="{582E493A-173F-4DB6-9FF6-676FED480DEB}"/>
    <cellStyle name="_CDS RWA Relief Mar 07 - Harbourmaster_Sheet1" xfId="2705" xr:uid="{2D9A89D4-A484-4F4C-BB5C-F7BD0AFAC25B}"/>
    <cellStyle name="_CDS RWA Relief May 07 - HO journal Harbourmaster" xfId="480" xr:uid="{59B30CF3-0DDD-4030-B3E2-2D23C87F05C5}"/>
    <cellStyle name="_CDS RWA Relief May 07 - HO journal Harbourmaster 2" xfId="481" xr:uid="{21F25535-7162-4262-A798-2E91333808DA}"/>
    <cellStyle name="_CDS RWA Relief May 07 - HO journal Harbourmaster 2_Sheet1" xfId="2706" xr:uid="{914466A8-B8A8-44A7-AD3D-9A4D75933E65}"/>
    <cellStyle name="_CDS RWA Relief May 07 - HO journal Harbourmaster 3" xfId="2707" xr:uid="{62CC394A-8508-456C-817E-67A3B76430EB}"/>
    <cellStyle name="_CDS RWA Relief May 07 - HO journal Harbourmaster 4" xfId="2708" xr:uid="{0D98D5E8-9653-40ED-BB10-28CD6EA10EB7}"/>
    <cellStyle name="_CDS RWA Relief May 07 - HO journal Harbourmaster_00.02 Cons P&amp;L" xfId="482" xr:uid="{64171FF9-9953-44B1-8B2D-FB6FDE618097}"/>
    <cellStyle name="_CDS RWA Relief May 07 - HO journal Harbourmaster_29.00.25 Funding programme" xfId="483" xr:uid="{539C97BE-FB70-4797-8049-9B749547E8CB}"/>
    <cellStyle name="_CDS RWA Relief May 07 - HO journal Harbourmaster_29.00.25 Funding programme_Sheet1" xfId="2709" xr:uid="{8A592396-DD19-4E8F-B883-56C18179390B}"/>
    <cellStyle name="_CDS RWA Relief May 07 - HO journal Harbourmaster_Sheet1" xfId="2710" xr:uid="{7957B2F4-552B-4445-BAE1-8F92FDAF38FC}"/>
    <cellStyle name="_Comm" xfId="484" xr:uid="{D4B9DEE8-BBC5-4599-97A2-65B80D7B6996}"/>
    <cellStyle name="_Comm 2" xfId="485" xr:uid="{1296AA79-1658-486A-9868-AD5B0FD2FE37}"/>
    <cellStyle name="_Comm 2_Sheet1" xfId="2711" xr:uid="{33454993-AED2-447C-ABD4-606852CAA16C}"/>
    <cellStyle name="_Comm 3" xfId="2712" xr:uid="{2F36D86B-DCB7-4AF0-BCDD-362F877FAAA8}"/>
    <cellStyle name="_Comm 4" xfId="2713" xr:uid="{A7945A94-1CA1-443C-999C-41ADE1B3535E}"/>
    <cellStyle name="_Comm_00.02 Cons P&amp;L" xfId="486" xr:uid="{AA99C3DD-5F72-4A6E-8CB8-29238FDB8DBD}"/>
    <cellStyle name="_Comm_29.00.25 Funding programme" xfId="487" xr:uid="{ECF4C77B-870F-4947-B97F-F757A6FAA44F}"/>
    <cellStyle name="_Comm_29.00.25 Funding programme_Sheet1" xfId="2714" xr:uid="{99B26438-3671-4718-B395-397C6E1859E1}"/>
    <cellStyle name="_Comm_Q&amp;Aspreadsheet" xfId="488" xr:uid="{5E6E9B6C-BAFD-40B2-933B-F0B386E8290C}"/>
    <cellStyle name="_Comm_Q&amp;Aspreadsheet_20120820 Charts IFR 2012 - CM" xfId="489" xr:uid="{9FCED909-D593-4A52-B556-BDA97F7E82F5}"/>
    <cellStyle name="_Comm_Q&amp;Aspreadsheet_20120820 Charts IFR 2012 - CM 2" xfId="490" xr:uid="{695DE872-6DC3-4785-A455-B5B1DD842B89}"/>
    <cellStyle name="_Comm_Q&amp;Aspreadsheet_20120820 Charts IFR 2012 - CM 2_Sheet1" xfId="2715" xr:uid="{7726FD9B-A793-4E46-A82D-464FA590106F}"/>
    <cellStyle name="_Comm_Q&amp;Aspreadsheet_20120820 Charts IFR 2012 - CM_11.01.05 Remuneration" xfId="491" xr:uid="{B5E940FD-74A7-455F-B723-AEDC35A2C428}"/>
    <cellStyle name="_Comm_Q&amp;Aspreadsheet_20120820 Charts IFR 2012 - CM_61.00.05 Major subs" xfId="492" xr:uid="{DD784331-6876-4BF1-BAF5-A1B40DAEB7DD}"/>
    <cellStyle name="_Comm_Q&amp;Aspreadsheet_20120820 Charts IFR 2012 - CM_Grafic long-term fund." xfId="493" xr:uid="{8C2FB607-14B4-4E52-BD12-07FCE7260B44}"/>
    <cellStyle name="_Comm_Q&amp;Aspreadsheet_20120820 Charts IFR 2012 - CM_Grafic long-term fund._Sheet1" xfId="2716" xr:uid="{1F9FCA4D-F11B-42D5-95ED-0FC638BA9B86}"/>
    <cellStyle name="_Comm_Q&amp;Aspreadsheet_20120820 Charts IFR 2012 - CM_Grafic maturity" xfId="494" xr:uid="{D5A10300-82C2-48B7-B03C-C7C031EE72B3}"/>
    <cellStyle name="_Comm_Q&amp;Aspreadsheet_20120820 Charts IFR 2012 - CM_Grafic maturity_Sheet1" xfId="2717" xr:uid="{9CC101FB-ADD4-478B-BEFD-CB6B6E6F855A}"/>
    <cellStyle name="_Comm_Q&amp;Aspreadsheet_20120821 Charts IFR 2012 - CM" xfId="495" xr:uid="{F271EF5F-A824-4E02-B9BA-D5B1BF59DD46}"/>
    <cellStyle name="_Comm_Q&amp;Aspreadsheet_20120821 Charts IFR 2012 - CM 2" xfId="496" xr:uid="{F3B454BA-C142-48AD-9F15-727FAE8EA692}"/>
    <cellStyle name="_Comm_Q&amp;Aspreadsheet_20120821 Charts IFR 2012 - CM 2_Sheet1" xfId="2718" xr:uid="{0E98BC8C-AEB8-4497-9D81-6C4088F0DB55}"/>
    <cellStyle name="_Comm_Q&amp;Aspreadsheet_20120821 Charts IFR 2012 - CM_11.01.05 Remuneration" xfId="497" xr:uid="{E2D9014A-666A-4C47-928B-95EFACC2F6D0}"/>
    <cellStyle name="_Comm_Q&amp;Aspreadsheet_20120821 Charts IFR 2012 - CM_61.00.05 Major subs" xfId="498" xr:uid="{DDCF1C2E-DBA3-44AA-B5C5-DBCB955624A0}"/>
    <cellStyle name="_Comm_Q&amp;Aspreadsheet_20120821 Charts IFR 2012 - CM_Grafic long-term fund." xfId="499" xr:uid="{B2660F28-5FD8-481D-90C8-F3A4D768937F}"/>
    <cellStyle name="_Comm_Q&amp;Aspreadsheet_20120821 Charts IFR 2012 - CM_Grafic long-term fund._Sheet1" xfId="2719" xr:uid="{100DACE9-F249-4110-8E19-C46F5EB32CBB}"/>
    <cellStyle name="_Comm_Q&amp;Aspreadsheet_20120821 Charts IFR 2012 - CM_Grafic maturity" xfId="500" xr:uid="{A5FCC788-DBA8-4E4F-9A1E-51B21E23C35B}"/>
    <cellStyle name="_Comm_Q&amp;Aspreadsheet_20120821 Charts IFR 2012 - CM_Grafic maturity_Sheet1" xfId="2720" xr:uid="{06C146CB-C020-4D8B-B177-D14C77A1EA59}"/>
    <cellStyle name="_Comm_Q&amp;Aspreadsheet_Sheet1" xfId="2721" xr:uid="{275A29DB-BB1C-436F-A4EE-4D98953731FE}"/>
    <cellStyle name="_Comm_Riskspreadsheet" xfId="501" xr:uid="{A11BB791-700B-43F1-8C17-7BED704A302D}"/>
    <cellStyle name="_Comm_Riskspreadsheet_20120820 Charts IFR 2012 - CM" xfId="502" xr:uid="{3864BEE3-137D-4070-A0BF-6BD94DF6CDF1}"/>
    <cellStyle name="_Comm_Riskspreadsheet_20120820 Charts IFR 2012 - CM 2" xfId="503" xr:uid="{2D51C57C-1748-482F-928C-04FE8F01AC04}"/>
    <cellStyle name="_Comm_Riskspreadsheet_20120820 Charts IFR 2012 - CM 2_Sheet1" xfId="2722" xr:uid="{23B14FBD-7C74-4ABE-9069-5D366091F6A2}"/>
    <cellStyle name="_Comm_Riskspreadsheet_20120820 Charts IFR 2012 - CM_11.01.05 Remuneration" xfId="504" xr:uid="{E1F313C3-172A-4C81-BFF9-A3E8432AC7FE}"/>
    <cellStyle name="_Comm_Riskspreadsheet_20120820 Charts IFR 2012 - CM_61.00.05 Major subs" xfId="505" xr:uid="{DAFCF3C6-C67A-4EAC-8ADF-59FA16EAF974}"/>
    <cellStyle name="_Comm_Riskspreadsheet_20120820 Charts IFR 2012 - CM_Grafic long-term fund." xfId="506" xr:uid="{DA06B717-C65F-4A43-BC9B-B503F82D73EE}"/>
    <cellStyle name="_Comm_Riskspreadsheet_20120820 Charts IFR 2012 - CM_Grafic long-term fund._Sheet1" xfId="2723" xr:uid="{85C47CA9-AD4E-4B9C-9F61-C9735BA4E5C3}"/>
    <cellStyle name="_Comm_Riskspreadsheet_20120820 Charts IFR 2012 - CM_Grafic maturity" xfId="507" xr:uid="{E03E5431-85E5-4CB3-87D2-4F3F10C617EC}"/>
    <cellStyle name="_Comm_Riskspreadsheet_20120820 Charts IFR 2012 - CM_Grafic maturity_Sheet1" xfId="2724" xr:uid="{781BB368-5CBD-49AD-AD5C-6338AD4B4BBE}"/>
    <cellStyle name="_Comm_Riskspreadsheet_20120821 Charts IFR 2012 - CM" xfId="508" xr:uid="{19E88DEA-A550-47CF-8149-104FC0225C87}"/>
    <cellStyle name="_Comm_Riskspreadsheet_20120821 Charts IFR 2012 - CM 2" xfId="509" xr:uid="{4E7B9E98-B5F9-4E60-A8F3-5A8F56BA53E9}"/>
    <cellStyle name="_Comm_Riskspreadsheet_20120821 Charts IFR 2012 - CM 2_Sheet1" xfId="2725" xr:uid="{ED704BE3-9C0A-4BC4-89B3-DB9E3027189B}"/>
    <cellStyle name="_Comm_Riskspreadsheet_20120821 Charts IFR 2012 - CM_11.01.05 Remuneration" xfId="510" xr:uid="{E98329DA-C9BB-49E6-AC36-24A39AA00783}"/>
    <cellStyle name="_Comm_Riskspreadsheet_20120821 Charts IFR 2012 - CM_61.00.05 Major subs" xfId="511" xr:uid="{1A36B254-3674-4D0D-8897-4AC565371DF7}"/>
    <cellStyle name="_Comm_Riskspreadsheet_20120821 Charts IFR 2012 - CM_Grafic long-term fund." xfId="512" xr:uid="{4C9288A5-DAA9-4ADF-B02F-E4CB448E00C3}"/>
    <cellStyle name="_Comm_Riskspreadsheet_20120821 Charts IFR 2012 - CM_Grafic long-term fund._Sheet1" xfId="2726" xr:uid="{08A1ECAC-EBD4-48B5-BDF5-8C044F1277DD}"/>
    <cellStyle name="_Comm_Riskspreadsheet_20120821 Charts IFR 2012 - CM_Grafic maturity" xfId="513" xr:uid="{AC2010DD-4CE3-4479-96A8-AD526959B10F}"/>
    <cellStyle name="_Comm_Riskspreadsheet_20120821 Charts IFR 2012 - CM_Grafic maturity_Sheet1" xfId="2727" xr:uid="{E5A8801C-50CD-46FF-A9C9-3495269E9CF8}"/>
    <cellStyle name="_Comm_Riskspreadsheet_Sheet1" xfId="2728" xr:uid="{CAEE69E7-9527-4279-8242-64D94C444820}"/>
    <cellStyle name="_Comm_Sheet1" xfId="2729" xr:uid="{54C5BFC0-BECB-4099-8DA1-4F379372C2E1}"/>
    <cellStyle name="_Commission" xfId="514" xr:uid="{A24C16FE-F375-4E2D-A009-C6D3C43C975A}"/>
    <cellStyle name="_Commission 2" xfId="515" xr:uid="{DA740FA0-6528-4BCB-B630-00BF047F0699}"/>
    <cellStyle name="_Commission 2_Sheet1" xfId="2730" xr:uid="{FEF99445-9AE0-462A-80DE-41A79697B761}"/>
    <cellStyle name="_Commission 3" xfId="2731" xr:uid="{4F5BD15F-A54C-4EDB-B09B-2C332811FBF7}"/>
    <cellStyle name="_Commission 4" xfId="2732" xr:uid="{C14FD7D3-A29E-4AAB-9C63-36AB354DCD94}"/>
    <cellStyle name="_Commission_00.02 Cons P&amp;L" xfId="516" xr:uid="{D946A3D9-E228-4BD5-BB59-DBE2B7CAD22A}"/>
    <cellStyle name="_Commission_29.00.25 Funding programme" xfId="517" xr:uid="{7697AAB2-B914-45FE-966F-C22509ECC55F}"/>
    <cellStyle name="_Commission_29.00.25 Funding programme_Sheet1" xfId="2733" xr:uid="{A25E6A18-4B8C-47EA-A20E-A2651996B950}"/>
    <cellStyle name="_Commission_Q&amp;Aspreadsheet" xfId="518" xr:uid="{CEA7E231-7079-425B-B9BC-641360DC69BA}"/>
    <cellStyle name="_Commission_Q&amp;Aspreadsheet_20120820 Charts IFR 2012 - CM" xfId="519" xr:uid="{EE495894-AA6A-4892-A246-EB0FCEF5BBD8}"/>
    <cellStyle name="_Commission_Q&amp;Aspreadsheet_20120820 Charts IFR 2012 - CM 2" xfId="520" xr:uid="{0CEF0828-8740-42AD-9579-9BE9AEC841C8}"/>
    <cellStyle name="_Commission_Q&amp;Aspreadsheet_20120820 Charts IFR 2012 - CM 2_Sheet1" xfId="2734" xr:uid="{8394022A-ADC9-4977-B784-320C5C9A5ACD}"/>
    <cellStyle name="_Commission_Q&amp;Aspreadsheet_20120820 Charts IFR 2012 - CM_11.01.05 Remuneration" xfId="521" xr:uid="{9993F812-0BBD-40EE-9FEA-B2887EDF33E6}"/>
    <cellStyle name="_Commission_Q&amp;Aspreadsheet_20120820 Charts IFR 2012 - CM_61.00.05 Major subs" xfId="522" xr:uid="{FF836EF1-680A-4103-BB2D-AE7F5CB0D6E0}"/>
    <cellStyle name="_Commission_Q&amp;Aspreadsheet_20120820 Charts IFR 2012 - CM_Grafic long-term fund." xfId="523" xr:uid="{D7BC9460-11CE-454F-9B55-2DD4CA58BF97}"/>
    <cellStyle name="_Commission_Q&amp;Aspreadsheet_20120820 Charts IFR 2012 - CM_Grafic long-term fund._Sheet1" xfId="2735" xr:uid="{C3D6D076-356C-4115-9BC9-78B7C8006D9B}"/>
    <cellStyle name="_Commission_Q&amp;Aspreadsheet_20120820 Charts IFR 2012 - CM_Grafic maturity" xfId="524" xr:uid="{4176AD03-E7A8-4374-BD67-2A152E8F3DCC}"/>
    <cellStyle name="_Commission_Q&amp;Aspreadsheet_20120820 Charts IFR 2012 - CM_Grafic maturity_Sheet1" xfId="2736" xr:uid="{1719F9B0-6C9F-4ED1-AD86-A4DA5AC8DE7D}"/>
    <cellStyle name="_Commission_Q&amp;Aspreadsheet_20120821 Charts IFR 2012 - CM" xfId="525" xr:uid="{F65826E9-2074-484C-9679-E77A0C252E9E}"/>
    <cellStyle name="_Commission_Q&amp;Aspreadsheet_20120821 Charts IFR 2012 - CM 2" xfId="526" xr:uid="{CAB89E50-AB6A-4B99-9184-C9E73D07378A}"/>
    <cellStyle name="_Commission_Q&amp;Aspreadsheet_20120821 Charts IFR 2012 - CM 2_Sheet1" xfId="2737" xr:uid="{E2A96C60-4F98-4B92-A0C8-1F5A8FC6A141}"/>
    <cellStyle name="_Commission_Q&amp;Aspreadsheet_20120821 Charts IFR 2012 - CM_11.01.05 Remuneration" xfId="527" xr:uid="{6AEA8902-6BA8-40A1-B19B-DC019D933D88}"/>
    <cellStyle name="_Commission_Q&amp;Aspreadsheet_20120821 Charts IFR 2012 - CM_61.00.05 Major subs" xfId="528" xr:uid="{22FD9170-FBAE-46C0-881A-8C9B94904841}"/>
    <cellStyle name="_Commission_Q&amp;Aspreadsheet_20120821 Charts IFR 2012 - CM_Grafic long-term fund." xfId="529" xr:uid="{D13BE16F-3E1D-4073-A9ED-6F404F40A244}"/>
    <cellStyle name="_Commission_Q&amp;Aspreadsheet_20120821 Charts IFR 2012 - CM_Grafic long-term fund._Sheet1" xfId="2738" xr:uid="{B8ECC896-F45C-4D3E-808C-1B3E6F4CF106}"/>
    <cellStyle name="_Commission_Q&amp;Aspreadsheet_20120821 Charts IFR 2012 - CM_Grafic maturity" xfId="530" xr:uid="{92869248-341E-4FF3-845D-F48D7B35F280}"/>
    <cellStyle name="_Commission_Q&amp;Aspreadsheet_20120821 Charts IFR 2012 - CM_Grafic maturity_Sheet1" xfId="2739" xr:uid="{AC4088FC-7E8D-472A-B9FD-0E297D292D04}"/>
    <cellStyle name="_Commission_Q&amp;Aspreadsheet_Sheet1" xfId="2740" xr:uid="{034CAE05-3CD5-40B9-B32B-07EA92A098FD}"/>
    <cellStyle name="_Commission_Riskspreadsheet" xfId="531" xr:uid="{91523726-68BE-44B4-91ED-28FC3ABB4CD3}"/>
    <cellStyle name="_Commission_Riskspreadsheet_20120820 Charts IFR 2012 - CM" xfId="532" xr:uid="{8D51C1BE-5AF7-4D84-BC7B-2D37A0714B38}"/>
    <cellStyle name="_Commission_Riskspreadsheet_20120820 Charts IFR 2012 - CM 2" xfId="533" xr:uid="{D71632DF-EC4D-400E-9325-EDBD40C7BA19}"/>
    <cellStyle name="_Commission_Riskspreadsheet_20120820 Charts IFR 2012 - CM 2_Sheet1" xfId="2741" xr:uid="{12715516-7F9A-46D4-8A76-D42F688C0BFB}"/>
    <cellStyle name="_Commission_Riskspreadsheet_20120820 Charts IFR 2012 - CM_11.01.05 Remuneration" xfId="534" xr:uid="{32001829-DF3E-47BD-B5E3-9996B8DD857F}"/>
    <cellStyle name="_Commission_Riskspreadsheet_20120820 Charts IFR 2012 - CM_61.00.05 Major subs" xfId="535" xr:uid="{BF33D3FB-8C79-4EE4-8DEE-A73C86A2A9B4}"/>
    <cellStyle name="_Commission_Riskspreadsheet_20120820 Charts IFR 2012 - CM_Grafic long-term fund." xfId="536" xr:uid="{632BBEF9-7A9A-4E42-8AA7-54E5BBCE8B15}"/>
    <cellStyle name="_Commission_Riskspreadsheet_20120820 Charts IFR 2012 - CM_Grafic long-term fund._Sheet1" xfId="2742" xr:uid="{2EB73127-A48C-45C3-9487-D6672637B109}"/>
    <cellStyle name="_Commission_Riskspreadsheet_20120820 Charts IFR 2012 - CM_Grafic maturity" xfId="537" xr:uid="{AA220364-A1A9-4196-B0D1-43A1FF20DFD6}"/>
    <cellStyle name="_Commission_Riskspreadsheet_20120820 Charts IFR 2012 - CM_Grafic maturity_Sheet1" xfId="2743" xr:uid="{C570FC73-0AF2-47EE-B25C-D3F65618C634}"/>
    <cellStyle name="_Commission_Riskspreadsheet_20120821 Charts IFR 2012 - CM" xfId="538" xr:uid="{E86D87A0-8991-46C3-AEEA-4543199DDFD0}"/>
    <cellStyle name="_Commission_Riskspreadsheet_20120821 Charts IFR 2012 - CM 2" xfId="539" xr:uid="{2A7FD38D-78E1-4AB3-9555-D56B7974701B}"/>
    <cellStyle name="_Commission_Riskspreadsheet_20120821 Charts IFR 2012 - CM 2_Sheet1" xfId="2744" xr:uid="{DC92970D-6240-4739-A677-D0A914869C7A}"/>
    <cellStyle name="_Commission_Riskspreadsheet_20120821 Charts IFR 2012 - CM_11.01.05 Remuneration" xfId="540" xr:uid="{AE7B165D-ABF9-4B89-A17F-44055A1CBA8A}"/>
    <cellStyle name="_Commission_Riskspreadsheet_20120821 Charts IFR 2012 - CM_61.00.05 Major subs" xfId="541" xr:uid="{C922DFCE-F4D7-4C2F-ABE0-8526133E95FB}"/>
    <cellStyle name="_Commission_Riskspreadsheet_20120821 Charts IFR 2012 - CM_Grafic long-term fund." xfId="542" xr:uid="{351F3E5B-1160-445E-8DCE-5575B0832AE7}"/>
    <cellStyle name="_Commission_Riskspreadsheet_20120821 Charts IFR 2012 - CM_Grafic long-term fund._Sheet1" xfId="2745" xr:uid="{6530A7E6-5E63-4826-A4F2-02633DA423CB}"/>
    <cellStyle name="_Commission_Riskspreadsheet_20120821 Charts IFR 2012 - CM_Grafic maturity" xfId="543" xr:uid="{8891CC42-AF22-454A-9E43-D4A4EC54D016}"/>
    <cellStyle name="_Commission_Riskspreadsheet_20120821 Charts IFR 2012 - CM_Grafic maturity_Sheet1" xfId="2746" xr:uid="{4FBC726F-5F3A-4410-96B9-FD2D7F53E8B5}"/>
    <cellStyle name="_Commission_Riskspreadsheet_Sheet1" xfId="2747" xr:uid="{092B630C-A6AB-4E38-BB03-46955D646683}"/>
    <cellStyle name="_Commission_Sheet1" xfId="2748" xr:uid="{A26C9658-0C2A-4925-826D-4D19F02FE85D}"/>
    <cellStyle name="_Corrections to excluse N-share" xfId="544" xr:uid="{07575FF6-DAEB-4445-B044-287B4BC15A0A}"/>
    <cellStyle name="_Corrections to excluse N-share 2" xfId="545" xr:uid="{0CD56130-A8BB-432E-9522-621333355DA1}"/>
    <cellStyle name="_Corrections to excluse N-share 2_Sheet1" xfId="2749" xr:uid="{29197AD6-22F2-4041-8949-2DBF0CC6821B}"/>
    <cellStyle name="_Corrections to excluse N-share 3" xfId="2750" xr:uid="{5A7A9D83-E31C-4B11-9BFE-0495D5474145}"/>
    <cellStyle name="_Corrections to excluse N-share 4" xfId="2751" xr:uid="{C61C4883-029B-4B52-8DD2-C90FF52762DC}"/>
    <cellStyle name="_Corrections to excluse N-share_00.02 Cons P&amp;L" xfId="546" xr:uid="{56AB6145-4528-413D-99DF-1718A616DAF0}"/>
    <cellStyle name="_Corrections to excluse N-share_29.00.25 Funding programme" xfId="547" xr:uid="{B82C56FB-5607-4D2F-9997-2AC1F68110B9}"/>
    <cellStyle name="_Corrections to excluse N-share_29.00.25 Funding programme_Sheet1" xfId="2752" xr:uid="{B793F18C-2180-4DFF-8E6F-4F77D91E0AF8}"/>
    <cellStyle name="_Corrections to excluse N-share_Sheet1" xfId="2753" xr:uid="{43227423-3CEA-49A1-BE9A-C44B02704997}"/>
    <cellStyle name="_Daily Turnover" xfId="548" xr:uid="{F8AD56A8-10CD-447D-91D3-5001F1BB9C65}"/>
    <cellStyle name="_Daily Turnover 2" xfId="549" xr:uid="{C684A02E-3C03-4250-BE95-5BC5B72228FF}"/>
    <cellStyle name="_Daily Turnover 2_Sheet1" xfId="2754" xr:uid="{8645CF66-9DE8-4346-AFA6-18BBDCC194C0}"/>
    <cellStyle name="_Daily Turnover 3" xfId="2755" xr:uid="{A7DC007E-4C09-45E6-962E-03260D19B11C}"/>
    <cellStyle name="_Daily Turnover 4" xfId="2756" xr:uid="{6EA868D2-EB71-408C-90A1-19556BC25C25}"/>
    <cellStyle name="_Daily Turnover_00.02 Cons P&amp;L" xfId="550" xr:uid="{3232DF58-CE39-453E-A911-28CAEE36CAE1}"/>
    <cellStyle name="_Daily Turnover_29.00.25 Funding programme" xfId="551" xr:uid="{C40631F5-9C53-4E23-8F61-0A4DADA00622}"/>
    <cellStyle name="_Daily Turnover_29.00.25 Funding programme_Sheet1" xfId="2757" xr:uid="{113F3841-8557-43AC-A372-628102FB039A}"/>
    <cellStyle name="_Daily Turnover_Q&amp;Aspreadsheet" xfId="552" xr:uid="{AC68B25C-067F-424C-BD49-8C6E3D33B9EB}"/>
    <cellStyle name="_Daily Turnover_Q&amp;Aspreadsheet_20120820 Charts IFR 2012 - CM" xfId="553" xr:uid="{16850164-FCA9-45C5-977A-4BF792B7828F}"/>
    <cellStyle name="_Daily Turnover_Q&amp;Aspreadsheet_20120820 Charts IFR 2012 - CM 2" xfId="554" xr:uid="{E26BBC2B-A969-4949-B96F-81FDF9F5E111}"/>
    <cellStyle name="_Daily Turnover_Q&amp;Aspreadsheet_20120820 Charts IFR 2012 - CM 2_Sheet1" xfId="2758" xr:uid="{05B0F698-E1B0-454C-AA83-C949FCFDCA8A}"/>
    <cellStyle name="_Daily Turnover_Q&amp;Aspreadsheet_20120820 Charts IFR 2012 - CM_11.01.05 Remuneration" xfId="555" xr:uid="{F95EC513-A9B3-4C32-A411-627B5E0351A6}"/>
    <cellStyle name="_Daily Turnover_Q&amp;Aspreadsheet_20120820 Charts IFR 2012 - CM_61.00.05 Major subs" xfId="556" xr:uid="{F3D72CC2-4950-4BCD-8AA8-E0B88409EC28}"/>
    <cellStyle name="_Daily Turnover_Q&amp;Aspreadsheet_20120820 Charts IFR 2012 - CM_Grafic long-term fund." xfId="557" xr:uid="{2743145A-D167-458A-A059-0EABC95306A3}"/>
    <cellStyle name="_Daily Turnover_Q&amp;Aspreadsheet_20120820 Charts IFR 2012 - CM_Grafic long-term fund._Sheet1" xfId="2759" xr:uid="{8448DC40-25B8-4B10-B761-2AFA35865FCE}"/>
    <cellStyle name="_Daily Turnover_Q&amp;Aspreadsheet_20120820 Charts IFR 2012 - CM_Grafic maturity" xfId="558" xr:uid="{BBBE08C6-DFB2-4DA1-9179-4B0A76283424}"/>
    <cellStyle name="_Daily Turnover_Q&amp;Aspreadsheet_20120820 Charts IFR 2012 - CM_Grafic maturity_Sheet1" xfId="2760" xr:uid="{21A25EF4-EA1A-4473-A75A-68C77CE9CB62}"/>
    <cellStyle name="_Daily Turnover_Q&amp;Aspreadsheet_20120821 Charts IFR 2012 - CM" xfId="559" xr:uid="{534B6881-3130-4106-9C63-B96A2C3D2522}"/>
    <cellStyle name="_Daily Turnover_Q&amp;Aspreadsheet_20120821 Charts IFR 2012 - CM 2" xfId="560" xr:uid="{A2E8356C-396F-4F50-B7A8-F5D0D91DD7E9}"/>
    <cellStyle name="_Daily Turnover_Q&amp;Aspreadsheet_20120821 Charts IFR 2012 - CM 2_Sheet1" xfId="2761" xr:uid="{A9441F08-BBEE-4A20-9549-991DF45AEDD6}"/>
    <cellStyle name="_Daily Turnover_Q&amp;Aspreadsheet_20120821 Charts IFR 2012 - CM_11.01.05 Remuneration" xfId="561" xr:uid="{31CF56A4-5328-4490-8886-2F84656A9B53}"/>
    <cellStyle name="_Daily Turnover_Q&amp;Aspreadsheet_20120821 Charts IFR 2012 - CM_61.00.05 Major subs" xfId="562" xr:uid="{A6F606AF-AFBF-459B-91CD-744E06B1A7CC}"/>
    <cellStyle name="_Daily Turnover_Q&amp;Aspreadsheet_20120821 Charts IFR 2012 - CM_Grafic long-term fund." xfId="563" xr:uid="{1C02F359-A072-472F-95B8-113970E25B81}"/>
    <cellStyle name="_Daily Turnover_Q&amp;Aspreadsheet_20120821 Charts IFR 2012 - CM_Grafic long-term fund._Sheet1" xfId="2762" xr:uid="{D510C745-B510-4603-AD96-0C0E7ABB7619}"/>
    <cellStyle name="_Daily Turnover_Q&amp;Aspreadsheet_20120821 Charts IFR 2012 - CM_Grafic maturity" xfId="564" xr:uid="{32D6470F-B8F9-4C06-905A-685AC9C57411}"/>
    <cellStyle name="_Daily Turnover_Q&amp;Aspreadsheet_20120821 Charts IFR 2012 - CM_Grafic maturity_Sheet1" xfId="2763" xr:uid="{BAC25CC2-DC44-4AE3-B79D-C9ACD929F14E}"/>
    <cellStyle name="_Daily Turnover_Q&amp;Aspreadsheet_Sheet1" xfId="2764" xr:uid="{2C21FD8C-9607-42FB-AAB0-6BDA861A65EF}"/>
    <cellStyle name="_Daily Turnover_Riskspreadsheet" xfId="565" xr:uid="{5C85A77C-B19E-40E0-AC81-F641BE7F549E}"/>
    <cellStyle name="_Daily Turnover_Riskspreadsheet_20120820 Charts IFR 2012 - CM" xfId="566" xr:uid="{8394C6EB-48FC-4739-9BC9-37C3E268A720}"/>
    <cellStyle name="_Daily Turnover_Riskspreadsheet_20120820 Charts IFR 2012 - CM 2" xfId="567" xr:uid="{459424C4-6405-422E-9F48-60A98C96A4E3}"/>
    <cellStyle name="_Daily Turnover_Riskspreadsheet_20120820 Charts IFR 2012 - CM 2_Sheet1" xfId="2765" xr:uid="{372ABA10-4E2C-4D6F-9636-FF48AB79C15D}"/>
    <cellStyle name="_Daily Turnover_Riskspreadsheet_20120820 Charts IFR 2012 - CM_11.01.05 Remuneration" xfId="568" xr:uid="{BDC909F2-7E2B-47C4-9789-3F4B59B74383}"/>
    <cellStyle name="_Daily Turnover_Riskspreadsheet_20120820 Charts IFR 2012 - CM_61.00.05 Major subs" xfId="569" xr:uid="{B8D1CA33-B1EA-4D04-8257-9EF422C80C74}"/>
    <cellStyle name="_Daily Turnover_Riskspreadsheet_20120820 Charts IFR 2012 - CM_Grafic long-term fund." xfId="570" xr:uid="{6B9806FE-DE22-4749-8DFB-9C4FC4A65FD1}"/>
    <cellStyle name="_Daily Turnover_Riskspreadsheet_20120820 Charts IFR 2012 - CM_Grafic long-term fund._Sheet1" xfId="2766" xr:uid="{15CBDCC1-727E-4D83-B643-453400C667CB}"/>
    <cellStyle name="_Daily Turnover_Riskspreadsheet_20120820 Charts IFR 2012 - CM_Grafic maturity" xfId="571" xr:uid="{D74250A2-196C-4AD7-B717-F6B7EF330400}"/>
    <cellStyle name="_Daily Turnover_Riskspreadsheet_20120820 Charts IFR 2012 - CM_Grafic maturity_Sheet1" xfId="2767" xr:uid="{AF67512F-0A55-492F-BE9C-42B76183CE79}"/>
    <cellStyle name="_Daily Turnover_Riskspreadsheet_20120821 Charts IFR 2012 - CM" xfId="572" xr:uid="{286D8A26-93EA-4A4A-87EC-86FC58DC478A}"/>
    <cellStyle name="_Daily Turnover_Riskspreadsheet_20120821 Charts IFR 2012 - CM 2" xfId="573" xr:uid="{CA6B3EB9-CFAE-4A2F-BE97-DD5824CEEB6A}"/>
    <cellStyle name="_Daily Turnover_Riskspreadsheet_20120821 Charts IFR 2012 - CM 2_Sheet1" xfId="2768" xr:uid="{40820530-2C8B-4559-AC9A-5F2ACF38948C}"/>
    <cellStyle name="_Daily Turnover_Riskspreadsheet_20120821 Charts IFR 2012 - CM_11.01.05 Remuneration" xfId="574" xr:uid="{23C8DE41-0C52-41E0-AB8C-BCBE1C02E05B}"/>
    <cellStyle name="_Daily Turnover_Riskspreadsheet_20120821 Charts IFR 2012 - CM_61.00.05 Major subs" xfId="575" xr:uid="{E8DD8EE0-2736-4690-A003-7D0AB6E67646}"/>
    <cellStyle name="_Daily Turnover_Riskspreadsheet_20120821 Charts IFR 2012 - CM_Grafic long-term fund." xfId="576" xr:uid="{83F2DF29-A3CE-44A5-97CA-94E8E35DB66B}"/>
    <cellStyle name="_Daily Turnover_Riskspreadsheet_20120821 Charts IFR 2012 - CM_Grafic long-term fund._Sheet1" xfId="2769" xr:uid="{57B9F549-24EA-4669-A01A-0A86CA9D719D}"/>
    <cellStyle name="_Daily Turnover_Riskspreadsheet_20120821 Charts IFR 2012 - CM_Grafic maturity" xfId="577" xr:uid="{8239C5BF-1E5B-45CC-99BC-2D102C719CF5}"/>
    <cellStyle name="_Daily Turnover_Riskspreadsheet_20120821 Charts IFR 2012 - CM_Grafic maturity_Sheet1" xfId="2770" xr:uid="{094416E1-E146-461D-B8D4-4EF192899E24}"/>
    <cellStyle name="_Daily Turnover_Riskspreadsheet_Sheet1" xfId="2771" xr:uid="{395330B1-A0C1-4563-94E5-E4A5953FF4AD}"/>
    <cellStyle name="_Daily Turnover_Sheet1" xfId="2772" xr:uid="{E4D6DDAC-2E39-431D-A8B8-9E0B43D55D4C}"/>
    <cellStyle name="_DailyComm" xfId="578" xr:uid="{D96FCCE1-6DF8-49A2-9274-14E658658B46}"/>
    <cellStyle name="_DailyComm 2" xfId="579" xr:uid="{492B0C90-43F3-449E-994F-1B8F5CC1707B}"/>
    <cellStyle name="_DailyComm 2_Sheet1" xfId="2773" xr:uid="{102A7381-49B1-48C3-84A1-6B1BCF4DC777}"/>
    <cellStyle name="_DailyComm 3" xfId="2774" xr:uid="{33493451-E44A-4D65-85EF-DDCAB1D9389D}"/>
    <cellStyle name="_DailyComm 4" xfId="2775" xr:uid="{49B9484D-D73C-49FD-9F97-68CFD7FCDF52}"/>
    <cellStyle name="_DailyComm_00.02 Cons P&amp;L" xfId="580" xr:uid="{63D0FB63-4797-4C7B-8AE7-D83115AA1413}"/>
    <cellStyle name="_DailyComm_29.00.25 Funding programme" xfId="581" xr:uid="{358F9856-4445-498D-8D17-D5F348044717}"/>
    <cellStyle name="_DailyComm_29.00.25 Funding programme_Sheet1" xfId="2776" xr:uid="{1278B8DF-B3B7-447A-AFB2-F90A7F97EE36}"/>
    <cellStyle name="_DailyComm_Q&amp;Aspreadsheet" xfId="582" xr:uid="{30E4DAA8-FDB4-4F52-807D-D4B87C451DED}"/>
    <cellStyle name="_DailyComm_Q&amp;Aspreadsheet_20120820 Charts IFR 2012 - CM" xfId="583" xr:uid="{C2F5DA40-3664-449D-BF26-004DBC965D25}"/>
    <cellStyle name="_DailyComm_Q&amp;Aspreadsheet_20120820 Charts IFR 2012 - CM 2" xfId="584" xr:uid="{1985B87E-E778-42FD-B1C3-55B2E6878774}"/>
    <cellStyle name="_DailyComm_Q&amp;Aspreadsheet_20120820 Charts IFR 2012 - CM 2_Sheet1" xfId="2777" xr:uid="{EDD47571-2B0B-4075-B7D2-E81D1E9E43C2}"/>
    <cellStyle name="_DailyComm_Q&amp;Aspreadsheet_20120820 Charts IFR 2012 - CM_11.01.05 Remuneration" xfId="585" xr:uid="{B902E31D-9428-41E5-A19D-FDA6A3E00D81}"/>
    <cellStyle name="_DailyComm_Q&amp;Aspreadsheet_20120820 Charts IFR 2012 - CM_61.00.05 Major subs" xfId="586" xr:uid="{1BBDC2E4-6CA4-4003-ABC5-E186FA35315C}"/>
    <cellStyle name="_DailyComm_Q&amp;Aspreadsheet_20120820 Charts IFR 2012 - CM_Grafic long-term fund." xfId="587" xr:uid="{8CB4AD6C-C982-4546-9AC6-3C8462BC3D3B}"/>
    <cellStyle name="_DailyComm_Q&amp;Aspreadsheet_20120820 Charts IFR 2012 - CM_Grafic long-term fund._Sheet1" xfId="2778" xr:uid="{2C8A6340-45FD-44CD-90DA-6D64EA5A6541}"/>
    <cellStyle name="_DailyComm_Q&amp;Aspreadsheet_20120820 Charts IFR 2012 - CM_Grafic maturity" xfId="588" xr:uid="{2B441BF2-BE8B-45EC-9660-1917696341E8}"/>
    <cellStyle name="_DailyComm_Q&amp;Aspreadsheet_20120820 Charts IFR 2012 - CM_Grafic maturity_Sheet1" xfId="2779" xr:uid="{01CD1C70-FE48-4736-9171-0DE1151B6198}"/>
    <cellStyle name="_DailyComm_Q&amp;Aspreadsheet_20120821 Charts IFR 2012 - CM" xfId="589" xr:uid="{F1C8ADC5-6992-4E5D-B7A3-50FC1188E8DB}"/>
    <cellStyle name="_DailyComm_Q&amp;Aspreadsheet_20120821 Charts IFR 2012 - CM 2" xfId="590" xr:uid="{F424572B-C251-40B4-99AE-96312C24E786}"/>
    <cellStyle name="_DailyComm_Q&amp;Aspreadsheet_20120821 Charts IFR 2012 - CM 2_Sheet1" xfId="2780" xr:uid="{DD0C19D8-0F33-47E6-BE49-E09DA9F37797}"/>
    <cellStyle name="_DailyComm_Q&amp;Aspreadsheet_20120821 Charts IFR 2012 - CM_11.01.05 Remuneration" xfId="591" xr:uid="{4C3F1E1D-C5FC-421D-88C9-3A27F18AAD0A}"/>
    <cellStyle name="_DailyComm_Q&amp;Aspreadsheet_20120821 Charts IFR 2012 - CM_61.00.05 Major subs" xfId="592" xr:uid="{9F21BDAD-F885-43E5-A23E-00FB8745C07E}"/>
    <cellStyle name="_DailyComm_Q&amp;Aspreadsheet_20120821 Charts IFR 2012 - CM_Grafic long-term fund." xfId="593" xr:uid="{BEFAB9A7-831F-42BC-818F-1589A9C9F059}"/>
    <cellStyle name="_DailyComm_Q&amp;Aspreadsheet_20120821 Charts IFR 2012 - CM_Grafic long-term fund._Sheet1" xfId="2781" xr:uid="{DD3591D9-52F6-44D6-A35B-67A02937E5DA}"/>
    <cellStyle name="_DailyComm_Q&amp;Aspreadsheet_20120821 Charts IFR 2012 - CM_Grafic maturity" xfId="594" xr:uid="{AE32370A-FB86-409C-9A85-409AEB887E43}"/>
    <cellStyle name="_DailyComm_Q&amp;Aspreadsheet_20120821 Charts IFR 2012 - CM_Grafic maturity_Sheet1" xfId="2782" xr:uid="{238C1C36-CE04-49BE-8F48-657058FE73A7}"/>
    <cellStyle name="_DailyComm_Q&amp;Aspreadsheet_Sheet1" xfId="2783" xr:uid="{1D2E2EF4-562F-48EB-BDCD-8A8F6D6EAFCD}"/>
    <cellStyle name="_DailyComm_Riskspreadsheet" xfId="595" xr:uid="{745E8D6E-CE90-4757-A729-066BD4F99F0C}"/>
    <cellStyle name="_DailyComm_Riskspreadsheet_20120820 Charts IFR 2012 - CM" xfId="596" xr:uid="{4C577671-1B64-433F-8399-80E2F2B9F938}"/>
    <cellStyle name="_DailyComm_Riskspreadsheet_20120820 Charts IFR 2012 - CM 2" xfId="597" xr:uid="{CB8DC2A1-4D81-4CED-8DA9-0A5B97EAECC3}"/>
    <cellStyle name="_DailyComm_Riskspreadsheet_20120820 Charts IFR 2012 - CM 2_Sheet1" xfId="2784" xr:uid="{A526B08C-2574-40E8-B01E-F3513B0ADE27}"/>
    <cellStyle name="_DailyComm_Riskspreadsheet_20120820 Charts IFR 2012 - CM_11.01.05 Remuneration" xfId="598" xr:uid="{F61AE705-DA13-4246-AC3C-CE1FE47C7345}"/>
    <cellStyle name="_DailyComm_Riskspreadsheet_20120820 Charts IFR 2012 - CM_61.00.05 Major subs" xfId="599" xr:uid="{9146D229-019A-4A6F-84C4-0A680F1C7C1C}"/>
    <cellStyle name="_DailyComm_Riskspreadsheet_20120820 Charts IFR 2012 - CM_Grafic long-term fund." xfId="600" xr:uid="{FE600FAB-8B4D-40A3-B884-52257118DA64}"/>
    <cellStyle name="_DailyComm_Riskspreadsheet_20120820 Charts IFR 2012 - CM_Grafic long-term fund._Sheet1" xfId="2785" xr:uid="{C984901E-34F3-4D8D-8613-851B32FA7988}"/>
    <cellStyle name="_DailyComm_Riskspreadsheet_20120820 Charts IFR 2012 - CM_Grafic maturity" xfId="601" xr:uid="{C36677DA-81AA-4EEE-8467-DD33C36C8377}"/>
    <cellStyle name="_DailyComm_Riskspreadsheet_20120820 Charts IFR 2012 - CM_Grafic maturity_Sheet1" xfId="2786" xr:uid="{916C27E3-37D1-483B-8AD5-DE8DCFD9F4B0}"/>
    <cellStyle name="_DailyComm_Riskspreadsheet_20120821 Charts IFR 2012 - CM" xfId="602" xr:uid="{338AA3FA-5F47-4225-BCF6-A850F1A4CB64}"/>
    <cellStyle name="_DailyComm_Riskspreadsheet_20120821 Charts IFR 2012 - CM 2" xfId="603" xr:uid="{F70B1A97-2C1A-42C8-AD02-AA03B2AF41E6}"/>
    <cellStyle name="_DailyComm_Riskspreadsheet_20120821 Charts IFR 2012 - CM 2_Sheet1" xfId="2787" xr:uid="{48991403-5343-4C17-80B9-F22856DDDFC6}"/>
    <cellStyle name="_DailyComm_Riskspreadsheet_20120821 Charts IFR 2012 - CM_11.01.05 Remuneration" xfId="604" xr:uid="{45D7180A-7975-4188-84D6-BA966EEA5871}"/>
    <cellStyle name="_DailyComm_Riskspreadsheet_20120821 Charts IFR 2012 - CM_61.00.05 Major subs" xfId="605" xr:uid="{875927E3-B06D-479A-8798-AB60616ABC1B}"/>
    <cellStyle name="_DailyComm_Riskspreadsheet_20120821 Charts IFR 2012 - CM_Grafic long-term fund." xfId="606" xr:uid="{EFED7E7E-9672-48EC-99F0-CF279D2BED21}"/>
    <cellStyle name="_DailyComm_Riskspreadsheet_20120821 Charts IFR 2012 - CM_Grafic long-term fund._Sheet1" xfId="2788" xr:uid="{AAAC89F8-052F-4AB1-938A-0FB60D13A2AC}"/>
    <cellStyle name="_DailyComm_Riskspreadsheet_20120821 Charts IFR 2012 - CM_Grafic maturity" xfId="607" xr:uid="{E03E13F3-1641-4819-84E3-14154EC4D3EE}"/>
    <cellStyle name="_DailyComm_Riskspreadsheet_20120821 Charts IFR 2012 - CM_Grafic maturity_Sheet1" xfId="2789" xr:uid="{B3BC9AD7-CAE6-41F9-8918-249A94D9B5A4}"/>
    <cellStyle name="_DailyComm_Riskspreadsheet_Sheet1" xfId="2790" xr:uid="{5D1EDC3A-08A9-41D3-AF52-E45B34CD81C0}"/>
    <cellStyle name="_DailyComm_Sheet1" xfId="2791" xr:uid="{829764DB-D34E-4B24-9EEF-6A28BB8B26A2}"/>
    <cellStyle name="_DailyReverseComm" xfId="608" xr:uid="{F96DD6A2-F03E-42E7-8243-AA1E4603E27A}"/>
    <cellStyle name="_DailyReverseComm 2" xfId="609" xr:uid="{5E70712C-93A4-49BC-B88A-9353E4B77BCE}"/>
    <cellStyle name="_DailyReverseComm 2_Sheet1" xfId="2792" xr:uid="{AAE0421D-9B32-44F7-9D34-22B17B68B973}"/>
    <cellStyle name="_DailyReverseComm 3" xfId="2793" xr:uid="{110FD473-4E7A-404A-84FC-BEF6E548FB00}"/>
    <cellStyle name="_DailyReverseComm 4" xfId="2794" xr:uid="{5836FC63-0B3D-4FED-81CD-8E1D657EA4BF}"/>
    <cellStyle name="_DailyReverseComm_00.02 Cons P&amp;L" xfId="610" xr:uid="{C069E404-A33D-410B-9CA2-674BCBB99C10}"/>
    <cellStyle name="_DailyReverseComm_29.00.25 Funding programme" xfId="611" xr:uid="{B068FCB8-BB53-41FB-91DF-ED428779A9D5}"/>
    <cellStyle name="_DailyReverseComm_29.00.25 Funding programme_Sheet1" xfId="2795" xr:uid="{5DFACD88-6AA5-4BC4-8AA7-59F0139252F8}"/>
    <cellStyle name="_DailyReverseComm_Q&amp;Aspreadsheet" xfId="612" xr:uid="{61401A04-ADBD-4053-9636-E0B86BB4BA40}"/>
    <cellStyle name="_DailyReverseComm_Q&amp;Aspreadsheet_20120820 Charts IFR 2012 - CM" xfId="613" xr:uid="{F007F0D0-311A-4865-91C3-2995260D0DAF}"/>
    <cellStyle name="_DailyReverseComm_Q&amp;Aspreadsheet_20120820 Charts IFR 2012 - CM 2" xfId="614" xr:uid="{9C7234DB-372D-4ACD-8FE7-879C91635C3E}"/>
    <cellStyle name="_DailyReverseComm_Q&amp;Aspreadsheet_20120820 Charts IFR 2012 - CM 2_Sheet1" xfId="2796" xr:uid="{956897FF-B0F1-4D6C-8585-87873C942A29}"/>
    <cellStyle name="_DailyReverseComm_Q&amp;Aspreadsheet_20120820 Charts IFR 2012 - CM_11.01.05 Remuneration" xfId="615" xr:uid="{FB3B63CF-DF43-490F-981A-9FAA53B34E1F}"/>
    <cellStyle name="_DailyReverseComm_Q&amp;Aspreadsheet_20120820 Charts IFR 2012 - CM_61.00.05 Major subs" xfId="616" xr:uid="{040D01D8-C2B8-46B8-BA8B-43808794A51D}"/>
    <cellStyle name="_DailyReverseComm_Q&amp;Aspreadsheet_20120820 Charts IFR 2012 - CM_Grafic long-term fund." xfId="617" xr:uid="{683CB37E-B9D7-434F-AD05-23EAD926CBBC}"/>
    <cellStyle name="_DailyReverseComm_Q&amp;Aspreadsheet_20120820 Charts IFR 2012 - CM_Grafic long-term fund._Sheet1" xfId="2797" xr:uid="{FA1F8F0D-5542-45DB-A16C-32924524C979}"/>
    <cellStyle name="_DailyReverseComm_Q&amp;Aspreadsheet_20120820 Charts IFR 2012 - CM_Grafic maturity" xfId="618" xr:uid="{6CEFFFBE-77CD-4513-8729-3798DC673218}"/>
    <cellStyle name="_DailyReverseComm_Q&amp;Aspreadsheet_20120820 Charts IFR 2012 - CM_Grafic maturity_Sheet1" xfId="2798" xr:uid="{F4B5E833-40E0-4C43-9B88-4049327E7295}"/>
    <cellStyle name="_DailyReverseComm_Q&amp;Aspreadsheet_20120821 Charts IFR 2012 - CM" xfId="619" xr:uid="{C0C7E243-B916-471E-BF06-7EFAFBFCBDBD}"/>
    <cellStyle name="_DailyReverseComm_Q&amp;Aspreadsheet_20120821 Charts IFR 2012 - CM 2" xfId="620" xr:uid="{D16EC96C-5DFE-49DB-8F0D-89E0EB1BB507}"/>
    <cellStyle name="_DailyReverseComm_Q&amp;Aspreadsheet_20120821 Charts IFR 2012 - CM 2_Sheet1" xfId="2799" xr:uid="{9AADFA64-8E09-433E-B525-E52FB96C7AA8}"/>
    <cellStyle name="_DailyReverseComm_Q&amp;Aspreadsheet_20120821 Charts IFR 2012 - CM_11.01.05 Remuneration" xfId="621" xr:uid="{92A67F96-9BE6-434B-8E53-79E6B545BCB7}"/>
    <cellStyle name="_DailyReverseComm_Q&amp;Aspreadsheet_20120821 Charts IFR 2012 - CM_61.00.05 Major subs" xfId="622" xr:uid="{EC811E79-42CC-4108-AA30-410ED34EA8ED}"/>
    <cellStyle name="_DailyReverseComm_Q&amp;Aspreadsheet_20120821 Charts IFR 2012 - CM_Grafic long-term fund." xfId="623" xr:uid="{2BF6038A-E86A-42F9-A228-1E2686EA5772}"/>
    <cellStyle name="_DailyReverseComm_Q&amp;Aspreadsheet_20120821 Charts IFR 2012 - CM_Grafic long-term fund._Sheet1" xfId="2800" xr:uid="{7BB046CA-EA86-4DC1-A5AA-6E88F0B08094}"/>
    <cellStyle name="_DailyReverseComm_Q&amp;Aspreadsheet_20120821 Charts IFR 2012 - CM_Grafic maturity" xfId="624" xr:uid="{01E97F3D-1C09-4165-B3E6-50BE4AF03112}"/>
    <cellStyle name="_DailyReverseComm_Q&amp;Aspreadsheet_20120821 Charts IFR 2012 - CM_Grafic maturity_Sheet1" xfId="2801" xr:uid="{EB61F806-D298-4E09-B9AA-0447DE52C624}"/>
    <cellStyle name="_DailyReverseComm_Q&amp;Aspreadsheet_Sheet1" xfId="2802" xr:uid="{336CF7F4-4013-496F-A356-ED39ECD8C64A}"/>
    <cellStyle name="_DailyReverseComm_Riskspreadsheet" xfId="625" xr:uid="{E02BFEC7-7270-4F60-8436-3E7430FFC655}"/>
    <cellStyle name="_DailyReverseComm_Riskspreadsheet_20120820 Charts IFR 2012 - CM" xfId="626" xr:uid="{45FECEDC-C7C0-4C55-A480-F3829DADC5B3}"/>
    <cellStyle name="_DailyReverseComm_Riskspreadsheet_20120820 Charts IFR 2012 - CM 2" xfId="627" xr:uid="{1760172A-51A4-44F4-95C5-41A2BC46CC18}"/>
    <cellStyle name="_DailyReverseComm_Riskspreadsheet_20120820 Charts IFR 2012 - CM 2_Sheet1" xfId="2803" xr:uid="{E68CFBED-E142-4B04-B147-8225F748D997}"/>
    <cellStyle name="_DailyReverseComm_Riskspreadsheet_20120820 Charts IFR 2012 - CM_11.01.05 Remuneration" xfId="628" xr:uid="{71689D07-FB15-49D4-B6DA-85791E6A57A2}"/>
    <cellStyle name="_DailyReverseComm_Riskspreadsheet_20120820 Charts IFR 2012 - CM_61.00.05 Major subs" xfId="629" xr:uid="{1BC996B3-00A0-4A0B-AF6E-A32E9243F877}"/>
    <cellStyle name="_DailyReverseComm_Riskspreadsheet_20120820 Charts IFR 2012 - CM_Grafic long-term fund." xfId="630" xr:uid="{9042CD0C-A70A-42DA-8F1E-5985DD704DA3}"/>
    <cellStyle name="_DailyReverseComm_Riskspreadsheet_20120820 Charts IFR 2012 - CM_Grafic long-term fund._Sheet1" xfId="2804" xr:uid="{DBF9491C-1C35-452B-8239-0B00CF0154E5}"/>
    <cellStyle name="_DailyReverseComm_Riskspreadsheet_20120820 Charts IFR 2012 - CM_Grafic maturity" xfId="631" xr:uid="{758B3D90-223F-4FF1-8033-8921019EDD69}"/>
    <cellStyle name="_DailyReverseComm_Riskspreadsheet_20120820 Charts IFR 2012 - CM_Grafic maturity_Sheet1" xfId="2805" xr:uid="{49869B20-C562-43BC-88B3-1F3ABA7B73D0}"/>
    <cellStyle name="_DailyReverseComm_Riskspreadsheet_20120821 Charts IFR 2012 - CM" xfId="632" xr:uid="{D1E8F1F5-F2E3-4D0B-9713-AC35B91809E2}"/>
    <cellStyle name="_DailyReverseComm_Riskspreadsheet_20120821 Charts IFR 2012 - CM 2" xfId="633" xr:uid="{381FE53C-D2DB-475F-AF2A-9245A032F737}"/>
    <cellStyle name="_DailyReverseComm_Riskspreadsheet_20120821 Charts IFR 2012 - CM 2_Sheet1" xfId="2806" xr:uid="{D182B8A3-02EA-441B-9FEA-6C2DDC4141ED}"/>
    <cellStyle name="_DailyReverseComm_Riskspreadsheet_20120821 Charts IFR 2012 - CM_11.01.05 Remuneration" xfId="634" xr:uid="{F55B7F58-F1D8-4B3C-8582-7C65DFA51EAB}"/>
    <cellStyle name="_DailyReverseComm_Riskspreadsheet_20120821 Charts IFR 2012 - CM_61.00.05 Major subs" xfId="635" xr:uid="{1F1F2152-29DE-4C18-96D1-334C5AADAF20}"/>
    <cellStyle name="_DailyReverseComm_Riskspreadsheet_20120821 Charts IFR 2012 - CM_Grafic long-term fund." xfId="636" xr:uid="{CE607EBB-A442-4978-AD52-83990540F59E}"/>
    <cellStyle name="_DailyReverseComm_Riskspreadsheet_20120821 Charts IFR 2012 - CM_Grafic long-term fund._Sheet1" xfId="2807" xr:uid="{0B37C17D-3636-4105-AB06-C1D66B3AC6C7}"/>
    <cellStyle name="_DailyReverseComm_Riskspreadsheet_20120821 Charts IFR 2012 - CM_Grafic maturity" xfId="637" xr:uid="{9E330EDA-6D45-4BA2-9402-6963A32D43EA}"/>
    <cellStyle name="_DailyReverseComm_Riskspreadsheet_20120821 Charts IFR 2012 - CM_Grafic maturity_Sheet1" xfId="2808" xr:uid="{A9791AF1-9091-4A8A-9A0D-CE7CBAF4A34C}"/>
    <cellStyle name="_DailyReverseComm_Riskspreadsheet_Sheet1" xfId="2809" xr:uid="{6911FAEF-3B47-472B-91A6-274EC2AE8B36}"/>
    <cellStyle name="_DailyReverseComm_Sheet1" xfId="2810" xr:uid="{907518B4-E6D6-479F-952B-232B91A372FC}"/>
    <cellStyle name="_Data collection_v2" xfId="2811" xr:uid="{FB6FFD67-7C4D-429F-861C-8E5E36363EFA}"/>
    <cellStyle name="_EQ-Sum" xfId="638" xr:uid="{AF30747D-E36A-4056-86F9-F784D1F6A750}"/>
    <cellStyle name="_EQ-Sum 2" xfId="639" xr:uid="{C48A8B8B-5733-4081-9F3D-4180D5FDDD6F}"/>
    <cellStyle name="_EQ-Sum 2_Sheet1" xfId="2812" xr:uid="{876552E9-8FBE-42A0-926D-903773D07179}"/>
    <cellStyle name="_EQ-Sum 3" xfId="2813" xr:uid="{941AFD70-D9BB-46B0-BC45-A2DFB76985F8}"/>
    <cellStyle name="_EQ-Sum 4" xfId="2814" xr:uid="{01B317B0-983F-4335-9E94-071A7C14CAD8}"/>
    <cellStyle name="_EQ-Sum_00.02 Cons P&amp;L" xfId="640" xr:uid="{0DC9FE58-EDFD-42F3-8030-BA7DE54DAF30}"/>
    <cellStyle name="_EQ-Sum_29.00.25 Funding programme" xfId="641" xr:uid="{5895583D-7626-4E9B-B1AB-C91D302B5053}"/>
    <cellStyle name="_EQ-Sum_29.00.25 Funding programme_Sheet1" xfId="2815" xr:uid="{D6CD95C8-38A8-4454-AAE3-055305AEC79C}"/>
    <cellStyle name="_EQ-Sum_Q&amp;Aspreadsheet" xfId="642" xr:uid="{31366FAF-274B-4AF1-8BC4-39DD730A8771}"/>
    <cellStyle name="_EQ-Sum_Q&amp;Aspreadsheet_20120820 Charts IFR 2012 - CM" xfId="643" xr:uid="{A03478BB-810B-485B-B331-016587C4A297}"/>
    <cellStyle name="_EQ-Sum_Q&amp;Aspreadsheet_20120820 Charts IFR 2012 - CM 2" xfId="644" xr:uid="{0D851135-49EB-4ECF-8581-DAEE56352065}"/>
    <cellStyle name="_EQ-Sum_Q&amp;Aspreadsheet_20120820 Charts IFR 2012 - CM 2_Sheet1" xfId="2816" xr:uid="{85FFA2FA-2A1A-4169-83CE-2DC21F730D4D}"/>
    <cellStyle name="_EQ-Sum_Q&amp;Aspreadsheet_20120820 Charts IFR 2012 - CM_11.01.05 Remuneration" xfId="645" xr:uid="{7AAD5015-CB02-4AA4-A57D-9678AA5A442E}"/>
    <cellStyle name="_EQ-Sum_Q&amp;Aspreadsheet_20120820 Charts IFR 2012 - CM_61.00.05 Major subs" xfId="646" xr:uid="{B35F054F-5891-4D70-A785-DDB71818955A}"/>
    <cellStyle name="_EQ-Sum_Q&amp;Aspreadsheet_20120820 Charts IFR 2012 - CM_Grafic long-term fund." xfId="647" xr:uid="{682F833D-D4E7-4218-8EE2-D6FECCB4FACC}"/>
    <cellStyle name="_EQ-Sum_Q&amp;Aspreadsheet_20120820 Charts IFR 2012 - CM_Grafic long-term fund._Sheet1" xfId="2817" xr:uid="{E4678ADB-7C61-4F23-9ACF-12AC71C80286}"/>
    <cellStyle name="_EQ-Sum_Q&amp;Aspreadsheet_20120820 Charts IFR 2012 - CM_Grafic maturity" xfId="648" xr:uid="{82442030-5C6E-4DEA-832F-07F3806F25B5}"/>
    <cellStyle name="_EQ-Sum_Q&amp;Aspreadsheet_20120820 Charts IFR 2012 - CM_Grafic maturity_Sheet1" xfId="2818" xr:uid="{274582E8-7402-449B-811F-BFF75EE19E69}"/>
    <cellStyle name="_EQ-Sum_Q&amp;Aspreadsheet_20120821 Charts IFR 2012 - CM" xfId="649" xr:uid="{5406DAB6-8EC3-44B3-BFB3-DAAB318C9FF2}"/>
    <cellStyle name="_EQ-Sum_Q&amp;Aspreadsheet_20120821 Charts IFR 2012 - CM 2" xfId="650" xr:uid="{A4A28DE0-5556-4224-9CF9-C3180BD9E8B8}"/>
    <cellStyle name="_EQ-Sum_Q&amp;Aspreadsheet_20120821 Charts IFR 2012 - CM 2_Sheet1" xfId="2819" xr:uid="{E2321D9A-AD9A-4BAC-8711-12FB14A7BB44}"/>
    <cellStyle name="_EQ-Sum_Q&amp;Aspreadsheet_20120821 Charts IFR 2012 - CM_11.01.05 Remuneration" xfId="651" xr:uid="{D78784C3-3493-4DB5-A013-898BC2F6321F}"/>
    <cellStyle name="_EQ-Sum_Q&amp;Aspreadsheet_20120821 Charts IFR 2012 - CM_61.00.05 Major subs" xfId="652" xr:uid="{27CFF657-CE57-48E9-95A1-042E05658349}"/>
    <cellStyle name="_EQ-Sum_Q&amp;Aspreadsheet_20120821 Charts IFR 2012 - CM_Grafic long-term fund." xfId="653" xr:uid="{985337B2-6767-49D8-9F93-9EE105A3DEB7}"/>
    <cellStyle name="_EQ-Sum_Q&amp;Aspreadsheet_20120821 Charts IFR 2012 - CM_Grafic long-term fund._Sheet1" xfId="2820" xr:uid="{60539C8C-DA3F-4F0E-AD9D-354A8ABBAC12}"/>
    <cellStyle name="_EQ-Sum_Q&amp;Aspreadsheet_20120821 Charts IFR 2012 - CM_Grafic maturity" xfId="654" xr:uid="{A9C7E421-37D4-46E6-BB4D-D5856C304A96}"/>
    <cellStyle name="_EQ-Sum_Q&amp;Aspreadsheet_20120821 Charts IFR 2012 - CM_Grafic maturity_Sheet1" xfId="2821" xr:uid="{255B4C48-4B98-45AB-B0AE-C9D187E70624}"/>
    <cellStyle name="_EQ-Sum_Q&amp;Aspreadsheet_Sheet1" xfId="2822" xr:uid="{3E0FA1B7-9BD2-436F-B88B-3365610BB28E}"/>
    <cellStyle name="_EQ-Sum_Riskspreadsheet" xfId="655" xr:uid="{A8518C8A-0F51-4835-9C8C-0F0724067681}"/>
    <cellStyle name="_EQ-Sum_Riskspreadsheet_20120820 Charts IFR 2012 - CM" xfId="656" xr:uid="{1ADCC761-66CA-4B31-A0D4-6B51ED48E783}"/>
    <cellStyle name="_EQ-Sum_Riskspreadsheet_20120820 Charts IFR 2012 - CM 2" xfId="657" xr:uid="{14A9A65D-71D9-4E72-A930-AB4671194011}"/>
    <cellStyle name="_EQ-Sum_Riskspreadsheet_20120820 Charts IFR 2012 - CM 2_Sheet1" xfId="2823" xr:uid="{E428E31E-140D-4F8D-B7D9-DB54FC58F5E4}"/>
    <cellStyle name="_EQ-Sum_Riskspreadsheet_20120820 Charts IFR 2012 - CM_11.01.05 Remuneration" xfId="658" xr:uid="{3EEF0BF2-353A-4DB4-8E87-DE38DB5812E7}"/>
    <cellStyle name="_EQ-Sum_Riskspreadsheet_20120820 Charts IFR 2012 - CM_61.00.05 Major subs" xfId="659" xr:uid="{BDC2FA33-7B9D-41AB-86AB-BCDB87605983}"/>
    <cellStyle name="_EQ-Sum_Riskspreadsheet_20120820 Charts IFR 2012 - CM_Grafic long-term fund." xfId="660" xr:uid="{651C39BF-1B4F-436D-858D-6EF64CD1F93E}"/>
    <cellStyle name="_EQ-Sum_Riskspreadsheet_20120820 Charts IFR 2012 - CM_Grafic long-term fund._Sheet1" xfId="2824" xr:uid="{C5DC585E-6E4A-42AD-9149-356BD0114412}"/>
    <cellStyle name="_EQ-Sum_Riskspreadsheet_20120820 Charts IFR 2012 - CM_Grafic maturity" xfId="661" xr:uid="{D5B05710-53A4-47DA-A5D3-DD3DFD8F8F9A}"/>
    <cellStyle name="_EQ-Sum_Riskspreadsheet_20120820 Charts IFR 2012 - CM_Grafic maturity_Sheet1" xfId="2825" xr:uid="{C4536903-F983-4208-BDA9-6C185D48A546}"/>
    <cellStyle name="_EQ-Sum_Riskspreadsheet_20120821 Charts IFR 2012 - CM" xfId="662" xr:uid="{2A0894EE-082B-40D7-9960-543F717E6729}"/>
    <cellStyle name="_EQ-Sum_Riskspreadsheet_20120821 Charts IFR 2012 - CM 2" xfId="663" xr:uid="{AC30E40B-3F95-4FEC-9B9C-A635F6BCB0C6}"/>
    <cellStyle name="_EQ-Sum_Riskspreadsheet_20120821 Charts IFR 2012 - CM 2_Sheet1" xfId="2826" xr:uid="{FD0E54A0-9009-4BA8-9388-FBA53A31AC41}"/>
    <cellStyle name="_EQ-Sum_Riskspreadsheet_20120821 Charts IFR 2012 - CM_11.01.05 Remuneration" xfId="664" xr:uid="{6DF4BF02-4A2C-49AA-B473-145C12482827}"/>
    <cellStyle name="_EQ-Sum_Riskspreadsheet_20120821 Charts IFR 2012 - CM_61.00.05 Major subs" xfId="665" xr:uid="{D341418B-8F71-4DE5-8030-1371F23C780A}"/>
    <cellStyle name="_EQ-Sum_Riskspreadsheet_20120821 Charts IFR 2012 - CM_Grafic long-term fund." xfId="666" xr:uid="{059EC5CA-050B-4EB8-B4D1-A12A1B04D9DC}"/>
    <cellStyle name="_EQ-Sum_Riskspreadsheet_20120821 Charts IFR 2012 - CM_Grafic long-term fund._Sheet1" xfId="2827" xr:uid="{0FB8C012-662B-4A7E-B6B2-25F1F1D9C19A}"/>
    <cellStyle name="_EQ-Sum_Riskspreadsheet_20120821 Charts IFR 2012 - CM_Grafic maturity" xfId="667" xr:uid="{060FAEED-2D5B-4852-AEA3-BF75A896CC3B}"/>
    <cellStyle name="_EQ-Sum_Riskspreadsheet_20120821 Charts IFR 2012 - CM_Grafic maturity_Sheet1" xfId="2828" xr:uid="{8A351DEB-B9F6-42E6-AE41-25E97B54AABE}"/>
    <cellStyle name="_EQ-Sum_Riskspreadsheet_Sheet1" xfId="2829" xr:uid="{836C21BC-FC74-4344-BDBC-744F1B7BC965}"/>
    <cellStyle name="_EQ-Sum_Sheet1" xfId="2830" xr:uid="{FCAB4E4D-765A-4A60-B059-618185ADCD2D}"/>
    <cellStyle name="_final longlist basis for budget 2011 for small large and fixes projects" xfId="2831" xr:uid="{95620BF5-568E-4619-ACF2-CE8CB5082AAD}"/>
    <cellStyle name="_final longlist basis for budget 2011 for small large and fixes projects 2" xfId="2832" xr:uid="{E85F4609-65B2-405B-960E-641E05C64C40}"/>
    <cellStyle name="_Financials N-share standalone v1 1" xfId="2833" xr:uid="{76C837AA-49BF-4CC3-A2DA-F941FBEBAC44}"/>
    <cellStyle name="_Forecast 2010 - budget 2011 PBI 18th November Version v2" xfId="2834" xr:uid="{EDBB1EF7-76F1-44AC-A21A-2EA1A1787A95}"/>
    <cellStyle name="_Forecast 2010 - budget 2011 PBI 18th November Version v2 2" xfId="2835" xr:uid="{17F25D16-03FA-4DFE-8E6D-332CD05C4060}"/>
    <cellStyle name="_FRP 2011 new style" xfId="2836" xr:uid="{19CCFAA7-FE81-4F2A-9960-53A8DCD7AC31}"/>
    <cellStyle name="_FRP 2011 new style 2" xfId="2837" xr:uid="{3B7FC6DF-2B40-4419-AE68-A86F65AC1E50}"/>
    <cellStyle name="_FY Outlook Fortis BU NL 20080716 (3) input Antoine" xfId="2838" xr:uid="{8136BA9B-6588-440D-9FC1-7C6BE9030DF1}"/>
    <cellStyle name="_Graph" xfId="668" xr:uid="{BD6632AD-C0A7-423D-A6FE-3EAAB934B9F0}"/>
    <cellStyle name="_Graph 2" xfId="669" xr:uid="{F2A5BC79-4A29-4194-9E20-6C51874909AB}"/>
    <cellStyle name="_Graph 2_Sheet1" xfId="2839" xr:uid="{C27EBDCB-CF53-403B-8CAA-4883E2188697}"/>
    <cellStyle name="_Graph 3" xfId="2840" xr:uid="{44A94633-E216-4CFC-A8AF-4ECB37A9B4F7}"/>
    <cellStyle name="_Graph 4" xfId="2841" xr:uid="{8876B4A3-BAB7-43C7-BEAF-F13B06683CB4}"/>
    <cellStyle name="_Graph_00.02 Cons P&amp;L" xfId="670" xr:uid="{F7A52190-7BF0-4454-8310-47698BA02919}"/>
    <cellStyle name="_Graph_29.00.25 Funding programme" xfId="671" xr:uid="{FCAE4F88-86EF-47D9-BD0C-4F71341E710F}"/>
    <cellStyle name="_Graph_29.00.25 Funding programme_Sheet1" xfId="2842" xr:uid="{7F2CAEB8-BF13-4CA3-BE23-D0B51C79C6BB}"/>
    <cellStyle name="_Graph_Q&amp;Aspreadsheet" xfId="672" xr:uid="{C3716DBC-9DFA-4F8F-9EEB-BBEC3CDF2CDB}"/>
    <cellStyle name="_Graph_Q&amp;Aspreadsheet_20120820 Charts IFR 2012 - CM" xfId="673" xr:uid="{9C1E6961-677A-4AA6-9430-2196B5E15CF4}"/>
    <cellStyle name="_Graph_Q&amp;Aspreadsheet_20120820 Charts IFR 2012 - CM 2" xfId="674" xr:uid="{5A759AA3-F67E-4E3D-8D9F-02DEF318A083}"/>
    <cellStyle name="_Graph_Q&amp;Aspreadsheet_20120820 Charts IFR 2012 - CM 2_Sheet1" xfId="2843" xr:uid="{C3C83BCC-D6FF-401C-96F7-F9FA92C21CB0}"/>
    <cellStyle name="_Graph_Q&amp;Aspreadsheet_20120820 Charts IFR 2012 - CM_11.01.05 Remuneration" xfId="675" xr:uid="{B9F84063-2637-4C07-8C81-DE75EB9E7D8C}"/>
    <cellStyle name="_Graph_Q&amp;Aspreadsheet_20120820 Charts IFR 2012 - CM_61.00.05 Major subs" xfId="676" xr:uid="{36620233-BCD7-4005-8E63-EB2CA48A6EF7}"/>
    <cellStyle name="_Graph_Q&amp;Aspreadsheet_20120820 Charts IFR 2012 - CM_Grafic long-term fund." xfId="677" xr:uid="{9683AD78-A73F-453B-B3E7-9D301FE3125A}"/>
    <cellStyle name="_Graph_Q&amp;Aspreadsheet_20120820 Charts IFR 2012 - CM_Grafic long-term fund._Sheet1" xfId="2844" xr:uid="{B01C7B24-EAD0-42AB-8899-E2563754AFFE}"/>
    <cellStyle name="_Graph_Q&amp;Aspreadsheet_20120820 Charts IFR 2012 - CM_Grafic maturity" xfId="678" xr:uid="{3BC11EC2-AC98-4669-8085-478DE71A0528}"/>
    <cellStyle name="_Graph_Q&amp;Aspreadsheet_20120820 Charts IFR 2012 - CM_Grafic maturity_Sheet1" xfId="2845" xr:uid="{68AC9146-196F-4744-AE24-BD4FFD6D6A91}"/>
    <cellStyle name="_Graph_Q&amp;Aspreadsheet_20120821 Charts IFR 2012 - CM" xfId="679" xr:uid="{F75B3049-B450-47CB-9B4D-8FD91F1B45FE}"/>
    <cellStyle name="_Graph_Q&amp;Aspreadsheet_20120821 Charts IFR 2012 - CM 2" xfId="680" xr:uid="{B8481B47-B7A4-47A2-9E41-1291D8257200}"/>
    <cellStyle name="_Graph_Q&amp;Aspreadsheet_20120821 Charts IFR 2012 - CM 2_Sheet1" xfId="2846" xr:uid="{C27E04CC-2914-4126-BF1D-4BFED94FBE7D}"/>
    <cellStyle name="_Graph_Q&amp;Aspreadsheet_20120821 Charts IFR 2012 - CM_11.01.05 Remuneration" xfId="681" xr:uid="{2E63136A-3926-4A2E-B7FA-9B1BA25A4ABC}"/>
    <cellStyle name="_Graph_Q&amp;Aspreadsheet_20120821 Charts IFR 2012 - CM_61.00.05 Major subs" xfId="682" xr:uid="{A8E153FE-8542-4DAD-9822-FEEB31A5C0E9}"/>
    <cellStyle name="_Graph_Q&amp;Aspreadsheet_20120821 Charts IFR 2012 - CM_Grafic long-term fund." xfId="683" xr:uid="{E24BD227-D2AB-4D70-8B05-1E746387A96B}"/>
    <cellStyle name="_Graph_Q&amp;Aspreadsheet_20120821 Charts IFR 2012 - CM_Grafic long-term fund._Sheet1" xfId="2847" xr:uid="{BA574704-B0C3-4B04-971C-5F0364F3C745}"/>
    <cellStyle name="_Graph_Q&amp;Aspreadsheet_20120821 Charts IFR 2012 - CM_Grafic maturity" xfId="684" xr:uid="{1243DA77-C9F2-439E-ABD8-5D73A690A794}"/>
    <cellStyle name="_Graph_Q&amp;Aspreadsheet_20120821 Charts IFR 2012 - CM_Grafic maturity_Sheet1" xfId="2848" xr:uid="{34CC8FE7-90EB-4A45-93CA-30F85980E55D}"/>
    <cellStyle name="_Graph_Q&amp;Aspreadsheet_Sheet1" xfId="2849" xr:uid="{799F8CDA-62B7-4EBF-AA13-D5F12BBAAD3B}"/>
    <cellStyle name="_Graph_Riskspreadsheet" xfId="685" xr:uid="{F65E5924-FED4-4FCD-A140-6F2847ABFC49}"/>
    <cellStyle name="_Graph_Riskspreadsheet_20120820 Charts IFR 2012 - CM" xfId="686" xr:uid="{A2B03365-B188-4FD1-9CEB-CAE4B7A17109}"/>
    <cellStyle name="_Graph_Riskspreadsheet_20120820 Charts IFR 2012 - CM 2" xfId="687" xr:uid="{E2013651-8ECB-439E-806B-857CE19ED7FE}"/>
    <cellStyle name="_Graph_Riskspreadsheet_20120820 Charts IFR 2012 - CM 2_Sheet1" xfId="2850" xr:uid="{C2194892-BC57-4EF4-8475-33C9064B32DE}"/>
    <cellStyle name="_Graph_Riskspreadsheet_20120820 Charts IFR 2012 - CM_11.01.05 Remuneration" xfId="688" xr:uid="{71C7D295-0AC0-466E-8D40-F26114439AC2}"/>
    <cellStyle name="_Graph_Riskspreadsheet_20120820 Charts IFR 2012 - CM_61.00.05 Major subs" xfId="689" xr:uid="{535860CF-77B2-46A9-9E9B-D66F66D5290A}"/>
    <cellStyle name="_Graph_Riskspreadsheet_20120820 Charts IFR 2012 - CM_Grafic long-term fund." xfId="690" xr:uid="{52D254F2-EE57-479F-890E-E2D2A81B90DD}"/>
    <cellStyle name="_Graph_Riskspreadsheet_20120820 Charts IFR 2012 - CM_Grafic long-term fund._Sheet1" xfId="2851" xr:uid="{AAE47FEC-F645-4E41-BB0B-21E19A90D54F}"/>
    <cellStyle name="_Graph_Riskspreadsheet_20120820 Charts IFR 2012 - CM_Grafic maturity" xfId="691" xr:uid="{8B739503-577C-45C8-B789-176273D9737C}"/>
    <cellStyle name="_Graph_Riskspreadsheet_20120820 Charts IFR 2012 - CM_Grafic maturity_Sheet1" xfId="2852" xr:uid="{E195E08C-1B5D-4B74-8654-C81800A1D73D}"/>
    <cellStyle name="_Graph_Riskspreadsheet_20120821 Charts IFR 2012 - CM" xfId="692" xr:uid="{2AE9B7B3-F9F5-4662-9B88-E574BCD84DD5}"/>
    <cellStyle name="_Graph_Riskspreadsheet_20120821 Charts IFR 2012 - CM 2" xfId="693" xr:uid="{4FD6191F-8520-4826-A3F9-2EBD9D1116FA}"/>
    <cellStyle name="_Graph_Riskspreadsheet_20120821 Charts IFR 2012 - CM 2_Sheet1" xfId="2853" xr:uid="{715D3359-4C55-4024-88CE-490977D15C2E}"/>
    <cellStyle name="_Graph_Riskspreadsheet_20120821 Charts IFR 2012 - CM_11.01.05 Remuneration" xfId="694" xr:uid="{88634C39-74E2-43D4-800E-DA361B754D4B}"/>
    <cellStyle name="_Graph_Riskspreadsheet_20120821 Charts IFR 2012 - CM_61.00.05 Major subs" xfId="695" xr:uid="{3D847E40-4868-450B-9DA3-F533A450EFB0}"/>
    <cellStyle name="_Graph_Riskspreadsheet_20120821 Charts IFR 2012 - CM_Grafic long-term fund." xfId="696" xr:uid="{3D66B82A-4C9C-44B0-BEC6-97EA1C7EBA1B}"/>
    <cellStyle name="_Graph_Riskspreadsheet_20120821 Charts IFR 2012 - CM_Grafic long-term fund._Sheet1" xfId="2854" xr:uid="{99587BDD-66C4-4FBB-9419-171E212244DA}"/>
    <cellStyle name="_Graph_Riskspreadsheet_20120821 Charts IFR 2012 - CM_Grafic maturity" xfId="697" xr:uid="{C87A6CC1-83E6-4810-A626-7A8AABCC0F4A}"/>
    <cellStyle name="_Graph_Riskspreadsheet_20120821 Charts IFR 2012 - CM_Grafic maturity_Sheet1" xfId="2855" xr:uid="{B048FCD3-123D-4842-9F24-958FE5212870}"/>
    <cellStyle name="_Graph_Riskspreadsheet_Sheet1" xfId="2856" xr:uid="{515672FC-81FA-4BC5-92E3-B7C91F41DC22}"/>
    <cellStyle name="_Graph_Sheet1" xfId="2857" xr:uid="{99E38998-5500-4731-BC6C-C60A5242855A}"/>
    <cellStyle name="_GS_Transfer Pricing_GF_09_Fresh_Start March 05" xfId="2858" xr:uid="{779E288C-2E74-4616-985C-34BFB8B6E98E}"/>
    <cellStyle name="_GS_Transfer Pricing_GF_09_Fresh_Start March 05 2" xfId="2859" xr:uid="{FF01F7D2-2505-4966-BE4F-848C55B2DD4B}"/>
    <cellStyle name="_Harbourmaster workings Jun07" xfId="698" xr:uid="{AB384BF6-4591-4C44-A386-E4FA5F6DC881}"/>
    <cellStyle name="_Harbourmaster workings Jun07 2" xfId="699" xr:uid="{CED80921-30E1-4BD6-9CC8-C8993DE42595}"/>
    <cellStyle name="_Harbourmaster workings Jun07 2_Sheet1" xfId="2860" xr:uid="{ECCA5D99-085B-41DF-BDEE-BF591E27CBB9}"/>
    <cellStyle name="_Harbourmaster workings Jun07 3" xfId="2861" xr:uid="{DF9F8224-2570-4074-A2AB-B3E74BED8C71}"/>
    <cellStyle name="_Harbourmaster workings Jun07 4" xfId="2862" xr:uid="{FBBE4387-1475-4A4E-921A-77BCAB42BE8B}"/>
    <cellStyle name="_Harbourmaster workings Jun07_00.02 Cons P&amp;L" xfId="700" xr:uid="{665E99D9-459D-4D7B-A807-5D1EDDE93E0F}"/>
    <cellStyle name="_Harbourmaster workings Jun07_29.00.25 Funding programme" xfId="701" xr:uid="{2B0E88D2-DD9C-477D-BB23-B325B0AD50BE}"/>
    <cellStyle name="_Harbourmaster workings Jun07_29.00.25 Funding programme_Sheet1" xfId="2863" xr:uid="{66A8E1E4-0649-47BE-8AB1-D9D156EABD1C}"/>
    <cellStyle name="_Harbourmaster workings Jun07_Sheet1" xfId="2864" xr:uid="{0CCE510F-17EF-4303-95E8-CFA8C4429EE6}"/>
    <cellStyle name="_Initiatives template_20110124" xfId="2865" xr:uid="{D341D2A5-B2A7-44DA-BDAD-971A2C1B5D35}"/>
    <cellStyle name="_Initiatives template_20110124 2" xfId="2866" xr:uid="{84D84297-4100-4FBA-A832-25C6EDAB8CC7}"/>
    <cellStyle name="_Initiatives template_20110124_20120808_AvA_2.0" xfId="2867" xr:uid="{8407A713-1B6A-4C6C-AEDC-29D263401E00}"/>
    <cellStyle name="_Initiatives template_20110124_20120808_AvA_2.0_Totaal_Forecast3_dummy" xfId="2868" xr:uid="{21F65233-E2AC-402A-97E9-D60D1A1CB90C}"/>
    <cellStyle name="_Initiatives template_20110124_20121018_AvA 2.1_CFO sheets_RvW_0.1" xfId="2869" xr:uid="{881E486A-D2DD-4C5C-B348-47D8BDFF3FED}"/>
    <cellStyle name="_Initiatives template_20110124_Forecast3_R&amp;PB" xfId="2870" xr:uid="{5D33D2C1-959B-4F67-B25D-3F88DEE12FA1}"/>
    <cellStyle name="_Initiatives template_20110124_Forecast3_R&amp;PB_Totaal_Forecast3_dummy" xfId="2871" xr:uid="{FF897980-510B-4913-A437-51005A5E1A06}"/>
    <cellStyle name="_Initiatives template_20110124_Map1" xfId="2872" xr:uid="{86B779CC-1FB3-41D1-A136-202921A4C168}"/>
    <cellStyle name="_Initiatives template_20110124_Official AvA Projections Sep 2011" xfId="2873" xr:uid="{B31F268C-38DB-44F8-977A-EE1906D91BB5}"/>
    <cellStyle name="_Initiatives template_20110124_Official AvA Projections Sep 2011 2" xfId="2874" xr:uid="{1E4C316D-6E92-4F64-9C8A-C06CEE722BDD}"/>
    <cellStyle name="_Initiatives template_20110124_PRM3_C&amp;MB" xfId="2875" xr:uid="{868C17A5-EFDE-4492-98DF-3A8C0E78BE6F}"/>
    <cellStyle name="_Initiatives template_20110124_Targets3" xfId="2876" xr:uid="{EDF395A6-0F88-47F2-BF1F-F2C342FD7959}"/>
    <cellStyle name="_Initiatives template_20110124_Totaal_Forecast2_presentatie finance v0.3" xfId="2877" xr:uid="{1037485D-1EB4-4F4C-9467-6478A646CA1A}"/>
    <cellStyle name="_Initiatives template_20110124_Totaal_Forecast3_dummy" xfId="2878" xr:uid="{EBC9147D-27D7-4F31-8E72-13ACFC5A9696}"/>
    <cellStyle name="_Initiatives template_20110124_Totaal_Forecast3_TOPS v0.1" xfId="2879" xr:uid="{0BBC39CF-8F9F-470B-8D3B-0369FF0EA36B}"/>
    <cellStyle name="_Interco Meta(3)" xfId="702" xr:uid="{579E17DE-3EA2-4DFD-8D20-C115C5F943F2}"/>
    <cellStyle name="_Interco Meta(3) 2" xfId="703" xr:uid="{DD8331D5-D9EC-425B-AC40-37EBE026637F}"/>
    <cellStyle name="_Interco Meta(3) 2_Sheet1" xfId="2880" xr:uid="{AA115AE8-7366-4FCB-A062-05B9C0E52E71}"/>
    <cellStyle name="_Interco Meta(3) 3" xfId="2881" xr:uid="{8B885051-5CE9-4094-9E84-5F2A59EA6811}"/>
    <cellStyle name="_Interco Meta(3) 4" xfId="2882" xr:uid="{5624ADCA-24C7-47FE-831D-8540B28C81F3}"/>
    <cellStyle name="_Interco Meta(3)_00.02 Cons P&amp;L" xfId="704" xr:uid="{1EC5FFC3-CC6F-4241-BE68-C699161D49C3}"/>
    <cellStyle name="_Interco Meta(3)_29.00.25 Funding programme" xfId="705" xr:uid="{46BAA62B-2BF4-498C-A64B-29610087BCBC}"/>
    <cellStyle name="_Interco Meta(3)_29.00.25 Funding programme_Sheet1" xfId="2883" xr:uid="{F4B30902-F2A6-4973-92D5-FDC1C8C048A6}"/>
    <cellStyle name="_Interco Meta(3)_Sheet1" xfId="2884" xr:uid="{A4BD4761-DD74-4C30-9CE1-96A3D2BCEC46}"/>
    <cellStyle name="_Interest BS" xfId="706" xr:uid="{A0FE1E76-E2F3-40BB-9824-B23AAB1E81A4}"/>
    <cellStyle name="_Interest BS 2" xfId="707" xr:uid="{EDC33CCC-7A45-41ED-8A25-3DE16FA414AB}"/>
    <cellStyle name="_Interest BS 2_Sheet1" xfId="2885" xr:uid="{14B1413E-5A3D-408D-BF1C-0AFA6DC8BC4D}"/>
    <cellStyle name="_Interest BS 3" xfId="2886" xr:uid="{5000C497-4073-48AF-895C-202B6E7C933C}"/>
    <cellStyle name="_Interest BS 4" xfId="2887" xr:uid="{745ECC3F-494B-478A-B58D-B77D88E05798}"/>
    <cellStyle name="_Interest BS_00.02 Cons P&amp;L" xfId="708" xr:uid="{1F2F921E-2A59-4ED2-BAC2-CF8B49EB5A5C}"/>
    <cellStyle name="_Interest BS_29.00.25 Funding programme" xfId="709" xr:uid="{80C66171-8735-461F-ABA7-D93A31FADE77}"/>
    <cellStyle name="_Interest BS_29.00.25 Funding programme_Sheet1" xfId="2888" xr:uid="{76F75757-A17F-461A-BFE6-948A8721C224}"/>
    <cellStyle name="_Interest BS_Sheet1" xfId="2889" xr:uid="{FF5E4649-FA18-4D79-B956-42E7C747D217}"/>
    <cellStyle name="_Internal Settlements Matrix 2feb 1200_analysis" xfId="2890" xr:uid="{1FF1EF20-9B10-40A5-B7C3-B5FDAB5E91F6}"/>
    <cellStyle name="_IR gegevens" xfId="710" xr:uid="{9330C4A6-F02A-4071-ACE9-6CC25A7C1291}"/>
    <cellStyle name="_IR gegevens 2" xfId="711" xr:uid="{ECE5545F-3174-4831-BCAD-E1689653293B}"/>
    <cellStyle name="_IR gegevens 2 2" xfId="2891" xr:uid="{CC499EB2-E2B4-4D2B-807A-B978D7CCFCA9}"/>
    <cellStyle name="_IR gegevens 2 3" xfId="2892" xr:uid="{DD77EFC0-917A-4272-B216-AFE9C01C5088}"/>
    <cellStyle name="_IR gegevens 2 4" xfId="2893" xr:uid="{2E7F2D15-650E-49EE-A884-EA29C5399D53}"/>
    <cellStyle name="_IR gegevens 2_Sheet1" xfId="2894" xr:uid="{2C963BF6-0241-4F72-8C12-BAC10CFE852F}"/>
    <cellStyle name="_IR gegevens 3" xfId="2895" xr:uid="{98A72BFA-8E44-4B2E-BC49-04C2156F0172}"/>
    <cellStyle name="_IR gegevens 4" xfId="2896" xr:uid="{FA46636E-9F41-4C2B-81E7-7E10C49F1E7A}"/>
    <cellStyle name="_IR gegevens 5" xfId="2897" xr:uid="{697896B0-38FD-4974-BE84-F069A72C2E2B}"/>
    <cellStyle name="_IR gegevens_1.4 Special items" xfId="2898" xr:uid="{433CB3CB-BD38-4257-ADF0-CF949AC9FDDD}"/>
    <cellStyle name="_IR gegevens_1.4 Special items 2" xfId="2899" xr:uid="{1881C81A-B0D5-4056-8749-36CCADE124D3}"/>
    <cellStyle name="_IR gegevens_1.4 Special items 3" xfId="2900" xr:uid="{5E5CAC42-7463-4434-A863-3C657DEB4F35}"/>
    <cellStyle name="_IR gegevens_1.4 Special items 4" xfId="2901" xr:uid="{DC8D633C-F260-45B6-BEC9-F3F5E1627F00}"/>
    <cellStyle name="_IR gegevens_11.01.05 Remuneration" xfId="712" xr:uid="{AB7D6C2A-5447-4F5F-9DD7-754DB619D45C}"/>
    <cellStyle name="_IR gegevens_2.5. Basel III" xfId="713" xr:uid="{0200ECBD-4C62-4F83-A8FD-3E1C3719F015}"/>
    <cellStyle name="_IR gegevens_2.5. Basel III 2" xfId="2902" xr:uid="{2DFB0EC5-6098-432A-8E80-A8AB8684F5D0}"/>
    <cellStyle name="_IR gegevens_2.5. Basel III 3" xfId="2903" xr:uid="{106A2C98-2C21-4995-AC99-A524920CB440}"/>
    <cellStyle name="_IR gegevens_2.5. Basel III 4" xfId="2904" xr:uid="{C42FA759-C648-4611-9E5C-E0CD7512F3E7}"/>
    <cellStyle name="_IR gegevens_2.5. Basel III_Sheet1" xfId="2905" xr:uid="{1C231675-309D-47C4-B581-63A0C5F576BE}"/>
    <cellStyle name="_IR gegevens_4.2. Industry concentration" xfId="2906" xr:uid="{09FE4376-A15A-41B3-8122-99B2540A702A}"/>
    <cellStyle name="_IR gegevens_4.2. Industry concentration 2" xfId="2907" xr:uid="{2FA96481-69BC-40B8-B8B3-166053BA338E}"/>
    <cellStyle name="_IR gegevens_4.2. Industry concentration 3" xfId="2908" xr:uid="{9B6FDB91-BC5B-409A-B813-14BB4E23F3D3}"/>
    <cellStyle name="_IR gegevens_4.2. Industry concentration 4" xfId="2909" xr:uid="{329090B5-D759-4CD0-892E-4681E67C942F}"/>
    <cellStyle name="_IR gegevens_4.3. Mortgages - LtMV" xfId="2910" xr:uid="{56206578-ED0C-4054-B5E5-73ABDDA51299}"/>
    <cellStyle name="_IR gegevens_4.3. Mortgages - LtMV 2" xfId="2911" xr:uid="{14C7A250-BCA2-42E7-9B10-4543C53848C7}"/>
    <cellStyle name="_IR gegevens_4.3. Mortgages - LtMV 3" xfId="2912" xr:uid="{2BAAEF99-57D9-4967-9565-43DD465F619F}"/>
    <cellStyle name="_IR gegevens_4.3. Mortgages - LtMV 4" xfId="2913" xr:uid="{BB9061E2-8D64-472D-BF83-8E765F516D26}"/>
    <cellStyle name="_IR gegevens_4.4 Mortgages Portfolio loantyp" xfId="2914" xr:uid="{F49F4AC3-F5A8-404C-8E73-1B97DF7E2499}"/>
    <cellStyle name="_IR gegevens_4.4 Mortgages Portfolio loantyp 2" xfId="2915" xr:uid="{B52200D3-5DCA-42E5-81C0-C550C6E9E1EB}"/>
    <cellStyle name="_IR gegevens_4.4 Mortgages Portfolio loantyp 3" xfId="2916" xr:uid="{0472A65A-32FE-4E42-89A0-57B91007A32E}"/>
    <cellStyle name="_IR gegevens_4.4 Mortgages Portfolio loantyp 4" xfId="2917" xr:uid="{38F61091-7C29-4DDD-B219-F3A9E27585E3}"/>
    <cellStyle name="_IR gegevens_4.5. Past due financial assets" xfId="2918" xr:uid="{DF412AF3-786C-4674-A94E-56E70CCF084A}"/>
    <cellStyle name="_IR gegevens_4.5. Past due financial assets 2" xfId="2919" xr:uid="{45463777-04F0-49E5-A7B7-0E386A851147}"/>
    <cellStyle name="_IR gegevens_4.5. Past due financial assets 3" xfId="2920" xr:uid="{53D634C2-E677-491E-B0C7-B2A0907B9A46}"/>
    <cellStyle name="_IR gegevens_4.5. Past due financial assets 4" xfId="2921" xr:uid="{66882EF6-4D3F-46A8-BD21-A1102D1D8EE9}"/>
    <cellStyle name="_IR gegevens_4.6. Impaired credit exposure" xfId="2922" xr:uid="{D48D710B-3AE0-4D72-B82B-EF8BAC882CD4}"/>
    <cellStyle name="_IR gegevens_4.6. Impaired credit exposure 2" xfId="2923" xr:uid="{778E9D3B-88B8-4977-B45F-775436FE9870}"/>
    <cellStyle name="_IR gegevens_4.6. Impaired credit exposure 3" xfId="2924" xr:uid="{C41C59A5-E378-4298-ABAE-8F9A50890555}"/>
    <cellStyle name="_IR gegevens_4.6. Impaired credit exposure 4" xfId="2925" xr:uid="{5017540B-BF05-4BAC-9216-8962BF2ED169}"/>
    <cellStyle name="_IR gegevens_4.7 Impaired Exp. per industry" xfId="2926" xr:uid="{5883ADB8-68B0-43DC-AC06-ED231A821C99}"/>
    <cellStyle name="_IR gegevens_4.7 Impaired Exp. per industry 2" xfId="2927" xr:uid="{42AB85DF-A74C-4712-9ACF-C5713B87875F}"/>
    <cellStyle name="_IR gegevens_4.7 Impaired Exp. per industry 3" xfId="2928" xr:uid="{68B3D2B2-E999-42DE-9EA7-70B7C89172A6}"/>
    <cellStyle name="_IR gegevens_4.7 Impaired Exp. per industry 4" xfId="2929" xr:uid="{365D9A7E-11F2-4E4B-BE6B-90D561A1F97A}"/>
    <cellStyle name="_IR gegevens_4.8 Collateral &amp; Guar. received" xfId="2930" xr:uid="{67980CBE-5A09-4BEF-AEF6-5268BBF055C2}"/>
    <cellStyle name="_IR gegevens_4.8 Collateral &amp; Guar. received 2" xfId="2931" xr:uid="{87F23FE4-FE98-4839-BCDB-E687FDA23F2A}"/>
    <cellStyle name="_IR gegevens_4.8 Collateral &amp; Guar. received 3" xfId="2932" xr:uid="{E3EA517B-FAA0-4564-B39F-B8E51462598A}"/>
    <cellStyle name="_IR gegevens_4.8 Collateral &amp; Guar. received 4" xfId="2933" xr:uid="{BD0F5C5E-7BBC-4A35-B24D-8299408597BB}"/>
    <cellStyle name="_IR gegevens_61.00.05 Major subs" xfId="714" xr:uid="{BEE61B94-7EBB-4119-83D6-19C6698CCD08}"/>
    <cellStyle name="_IR gegevens_Grafic long-term fund." xfId="715" xr:uid="{3D2ED368-E586-437E-BAB1-CB94203E0E3D}"/>
    <cellStyle name="_IR gegevens_Grafic long-term fund._Sheet1" xfId="2934" xr:uid="{D3936B10-6D34-417F-9FEA-568807F3C5D3}"/>
    <cellStyle name="_IR gegevens_Grafic maturity" xfId="716" xr:uid="{95431631-4354-4C79-9CAE-8D3382B01FF9}"/>
    <cellStyle name="_IR gegevens_Grafic maturity_Sheet1" xfId="2935" xr:uid="{7573EC29-285A-4003-BCEE-FA0ED9341F52}"/>
    <cellStyle name="_IR gegevens_Table of Contents " xfId="717" xr:uid="{309AB4B3-BFF5-4426-A95A-C5B685138184}"/>
    <cellStyle name="_IR gegevens_Table of Contents  2" xfId="2936" xr:uid="{CAAA9F51-7D7B-4152-B7A9-FCDD54065D93}"/>
    <cellStyle name="_IR gegevens_Table of Contents  3" xfId="2937" xr:uid="{C0FBECE1-25E8-4447-B5CD-D0C03A4AA60F}"/>
    <cellStyle name="_IR gegevens_Table of Contents  4" xfId="2938" xr:uid="{1793E23A-5648-42BD-88E2-ADECBE066040}"/>
    <cellStyle name="_IR gegevens_Table of Contents _61.00.05 Major subs" xfId="2939" xr:uid="{CF1913CD-FEA1-4D0E-AD0A-E47E47154476}"/>
    <cellStyle name="_IR gegevens_Table of Contents _Sheet1" xfId="2940" xr:uid="{64213B4E-A24B-4DBE-9B4C-EB3A48370914}"/>
    <cellStyle name="_Jan Staff Cost Run Rates" xfId="718" xr:uid="{FAB60A08-2CB9-497E-81B4-0ADFBADF454C}"/>
    <cellStyle name="_Jan Staff Cost Run Rates 2" xfId="719" xr:uid="{87A63814-EE98-464D-BC0D-527ADEC75251}"/>
    <cellStyle name="_Jan Staff Cost Run Rates 2_Sheet1" xfId="2941" xr:uid="{36BA17E1-5886-4B5A-822F-1F90F8182FF6}"/>
    <cellStyle name="_Jan Staff Cost Run Rates 3" xfId="2942" xr:uid="{61B7940A-4464-4331-A620-68AD55555169}"/>
    <cellStyle name="_Jan Staff Cost Run Rates 4" xfId="2943" xr:uid="{E33CE651-FB67-40D0-AB96-ED6637256362}"/>
    <cellStyle name="_Jan Staff Cost Run Rates_00.02 Cons P&amp;L" xfId="720" xr:uid="{AD3B02E8-1D69-4FC6-8B5F-0C8B90CD3D3E}"/>
    <cellStyle name="_Jan Staff Cost Run Rates_29.00.25 Funding programme" xfId="721" xr:uid="{B544F716-EE30-409F-B7EB-5D314B35637F}"/>
    <cellStyle name="_Jan Staff Cost Run Rates_29.00.25 Funding programme_Sheet1" xfId="2944" xr:uid="{49305E3B-09F1-4242-81B0-A8A6B4D0F007}"/>
    <cellStyle name="_Jan Staff Cost Run Rates_Q&amp;Aspreadsheet" xfId="722" xr:uid="{8ABC9324-F3F8-4C4E-A376-078EDFC112BB}"/>
    <cellStyle name="_Jan Staff Cost Run Rates_Q&amp;Aspreadsheet_20120820 Charts IFR 2012 - CM" xfId="723" xr:uid="{5C77EC09-930F-43F7-9465-3A8103BCB627}"/>
    <cellStyle name="_Jan Staff Cost Run Rates_Q&amp;Aspreadsheet_20120820 Charts IFR 2012 - CM 2" xfId="724" xr:uid="{D87BD62A-0D64-4D82-8AEB-53195AE1E136}"/>
    <cellStyle name="_Jan Staff Cost Run Rates_Q&amp;Aspreadsheet_20120820 Charts IFR 2012 - CM 2_Sheet1" xfId="2945" xr:uid="{27EF16A2-AC15-4C3F-B271-27E99FB06925}"/>
    <cellStyle name="_Jan Staff Cost Run Rates_Q&amp;Aspreadsheet_20120820 Charts IFR 2012 - CM_11.01.05 Remuneration" xfId="725" xr:uid="{4F416F4B-2FD0-4F0E-BED4-0A5F5D35E482}"/>
    <cellStyle name="_Jan Staff Cost Run Rates_Q&amp;Aspreadsheet_20120820 Charts IFR 2012 - CM_61.00.05 Major subs" xfId="726" xr:uid="{B13106D5-1D6C-4DF6-AAEF-FB09F9E1784A}"/>
    <cellStyle name="_Jan Staff Cost Run Rates_Q&amp;Aspreadsheet_20120820 Charts IFR 2012 - CM_Grafic long-term fund." xfId="727" xr:uid="{95B90761-E866-4C8B-82C3-F83D2C62A21A}"/>
    <cellStyle name="_Jan Staff Cost Run Rates_Q&amp;Aspreadsheet_20120820 Charts IFR 2012 - CM_Grafic long-term fund._Sheet1" xfId="2946" xr:uid="{186F5D6B-ACF2-4F12-BF1E-520A47D73A1E}"/>
    <cellStyle name="_Jan Staff Cost Run Rates_Q&amp;Aspreadsheet_20120820 Charts IFR 2012 - CM_Grafic maturity" xfId="728" xr:uid="{752773EB-D652-4E8E-98F6-9AC513869C3F}"/>
    <cellStyle name="_Jan Staff Cost Run Rates_Q&amp;Aspreadsheet_20120820 Charts IFR 2012 - CM_Grafic maturity_Sheet1" xfId="2947" xr:uid="{88C7622D-5005-49C9-AB70-00543839309A}"/>
    <cellStyle name="_Jan Staff Cost Run Rates_Q&amp;Aspreadsheet_20120821 Charts IFR 2012 - CM" xfId="729" xr:uid="{C3B6DB19-4D7B-4462-97B8-0BAA455EB148}"/>
    <cellStyle name="_Jan Staff Cost Run Rates_Q&amp;Aspreadsheet_20120821 Charts IFR 2012 - CM 2" xfId="730" xr:uid="{EC75F491-485D-4145-A977-684310C32BF3}"/>
    <cellStyle name="_Jan Staff Cost Run Rates_Q&amp;Aspreadsheet_20120821 Charts IFR 2012 - CM 2_Sheet1" xfId="2948" xr:uid="{6974848B-56B8-41E9-8890-A17E5399DCCC}"/>
    <cellStyle name="_Jan Staff Cost Run Rates_Q&amp;Aspreadsheet_20120821 Charts IFR 2012 - CM_11.01.05 Remuneration" xfId="731" xr:uid="{729366F2-A6AA-4BFC-BAFE-86981FE7D570}"/>
    <cellStyle name="_Jan Staff Cost Run Rates_Q&amp;Aspreadsheet_20120821 Charts IFR 2012 - CM_61.00.05 Major subs" xfId="732" xr:uid="{7FF1ACA8-DDB1-4812-9DD3-542F0B606602}"/>
    <cellStyle name="_Jan Staff Cost Run Rates_Q&amp;Aspreadsheet_20120821 Charts IFR 2012 - CM_Grafic long-term fund." xfId="733" xr:uid="{EA44E9F1-59A7-4573-9A89-9C57829BF550}"/>
    <cellStyle name="_Jan Staff Cost Run Rates_Q&amp;Aspreadsheet_20120821 Charts IFR 2012 - CM_Grafic long-term fund._Sheet1" xfId="2949" xr:uid="{5D165866-363B-4374-9C1C-4EAA88C3CCEB}"/>
    <cellStyle name="_Jan Staff Cost Run Rates_Q&amp;Aspreadsheet_20120821 Charts IFR 2012 - CM_Grafic maturity" xfId="734" xr:uid="{488603F1-F1DB-421B-A7CA-71F327C7042E}"/>
    <cellStyle name="_Jan Staff Cost Run Rates_Q&amp;Aspreadsheet_20120821 Charts IFR 2012 - CM_Grafic maturity_Sheet1" xfId="2950" xr:uid="{E806E148-0056-402A-A79C-655638D7A4D8}"/>
    <cellStyle name="_Jan Staff Cost Run Rates_Q&amp;Aspreadsheet_Sheet1" xfId="2951" xr:uid="{EEEBF7F6-8F96-4819-A6C7-08003E6A153C}"/>
    <cellStyle name="_Jan Staff Cost Run Rates_Riskspreadsheet" xfId="735" xr:uid="{2F23FFF4-68B9-4DDF-8CD2-8E1B0E91D72E}"/>
    <cellStyle name="_Jan Staff Cost Run Rates_Riskspreadsheet_20120820 Charts IFR 2012 - CM" xfId="736" xr:uid="{B5C85DB6-77E7-4BA4-9405-4D30672CF958}"/>
    <cellStyle name="_Jan Staff Cost Run Rates_Riskspreadsheet_20120820 Charts IFR 2012 - CM 2" xfId="737" xr:uid="{55B5BF4C-83B8-4150-8FDD-864A6D2EB891}"/>
    <cellStyle name="_Jan Staff Cost Run Rates_Riskspreadsheet_20120820 Charts IFR 2012 - CM 2_Sheet1" xfId="2952" xr:uid="{D49C1F14-E6D4-48FC-B2AC-6FBB6C0AC75E}"/>
    <cellStyle name="_Jan Staff Cost Run Rates_Riskspreadsheet_20120820 Charts IFR 2012 - CM_11.01.05 Remuneration" xfId="738" xr:uid="{30BEC759-C1BB-4987-A796-C2DF50E9642F}"/>
    <cellStyle name="_Jan Staff Cost Run Rates_Riskspreadsheet_20120820 Charts IFR 2012 - CM_61.00.05 Major subs" xfId="739" xr:uid="{CACCED8E-4601-4597-99A6-D59F8E113B93}"/>
    <cellStyle name="_Jan Staff Cost Run Rates_Riskspreadsheet_20120820 Charts IFR 2012 - CM_Grafic long-term fund." xfId="740" xr:uid="{43CAAC36-B0D7-45CB-9230-3C5E331A211F}"/>
    <cellStyle name="_Jan Staff Cost Run Rates_Riskspreadsheet_20120820 Charts IFR 2012 - CM_Grafic long-term fund._Sheet1" xfId="2953" xr:uid="{9AB728C9-EAE5-4763-916C-414E9B96B71E}"/>
    <cellStyle name="_Jan Staff Cost Run Rates_Riskspreadsheet_20120820 Charts IFR 2012 - CM_Grafic maturity" xfId="741" xr:uid="{E2DDF94F-FBD3-43DC-8642-51FDAE74C48B}"/>
    <cellStyle name="_Jan Staff Cost Run Rates_Riskspreadsheet_20120820 Charts IFR 2012 - CM_Grafic maturity_Sheet1" xfId="2954" xr:uid="{CDDA22DE-F71D-4C99-8EF4-4B32C9B8467E}"/>
    <cellStyle name="_Jan Staff Cost Run Rates_Riskspreadsheet_20120821 Charts IFR 2012 - CM" xfId="742" xr:uid="{3078ABA3-4F34-4FFC-83C0-93E7D5E431C7}"/>
    <cellStyle name="_Jan Staff Cost Run Rates_Riskspreadsheet_20120821 Charts IFR 2012 - CM 2" xfId="743" xr:uid="{D7DFF79C-A229-4FCB-8AD9-F10746942B33}"/>
    <cellStyle name="_Jan Staff Cost Run Rates_Riskspreadsheet_20120821 Charts IFR 2012 - CM 2_Sheet1" xfId="2955" xr:uid="{A5D5CF75-55B9-4DCF-A872-9FED5F3D1289}"/>
    <cellStyle name="_Jan Staff Cost Run Rates_Riskspreadsheet_20120821 Charts IFR 2012 - CM_11.01.05 Remuneration" xfId="744" xr:uid="{D8B9E1AF-8BC5-4B4A-8FCA-E164FC8E2732}"/>
    <cellStyle name="_Jan Staff Cost Run Rates_Riskspreadsheet_20120821 Charts IFR 2012 - CM_61.00.05 Major subs" xfId="745" xr:uid="{BCE412C0-822B-4AC9-84C9-9885795A68C3}"/>
    <cellStyle name="_Jan Staff Cost Run Rates_Riskspreadsheet_20120821 Charts IFR 2012 - CM_Grafic long-term fund." xfId="746" xr:uid="{0735B023-1F2D-4A15-A92B-A48388190976}"/>
    <cellStyle name="_Jan Staff Cost Run Rates_Riskspreadsheet_20120821 Charts IFR 2012 - CM_Grafic long-term fund._Sheet1" xfId="2956" xr:uid="{671EF8CE-EE37-4252-B908-21FB079A07F8}"/>
    <cellStyle name="_Jan Staff Cost Run Rates_Riskspreadsheet_20120821 Charts IFR 2012 - CM_Grafic maturity" xfId="747" xr:uid="{7D726508-A7DE-4704-BF7F-D5C1A62A432F}"/>
    <cellStyle name="_Jan Staff Cost Run Rates_Riskspreadsheet_20120821 Charts IFR 2012 - CM_Grafic maturity_Sheet1" xfId="2957" xr:uid="{338748AD-27B8-4334-AA5D-983EDF779D15}"/>
    <cellStyle name="_Jan Staff Cost Run Rates_Riskspreadsheet_Sheet1" xfId="2958" xr:uid="{FE91CB3E-5330-4F0F-A387-DF7BDAD8B87E}"/>
    <cellStyle name="_Jan Staff Cost Run Rates_Sheet1" xfId="2959" xr:uid="{DC23CF65-FF49-4562-AFED-D1A90B9DD6F5}"/>
    <cellStyle name="_Kapitaal en liquiditeitprojectie 2008-2012-v8" xfId="2960" xr:uid="{A20D107B-0BF1-48FA-9306-611355FF8509}"/>
    <cellStyle name="_Kapitaal projectie 2008-2012-v3" xfId="2961" xr:uid="{AF8CB870-2F66-49F2-A841-B5220A86A5E4}"/>
    <cellStyle name="_layout to report" xfId="748" xr:uid="{8EE22AE9-C4CA-4CA6-9296-95024C29AA1E}"/>
    <cellStyle name="_layout to report 2" xfId="749" xr:uid="{6FBDCEFD-012E-4506-9BC5-1044D56FB40C}"/>
    <cellStyle name="_layout to report 2_Sheet1" xfId="2962" xr:uid="{2BC98950-C75B-48B7-BB8C-0D6291C03B28}"/>
    <cellStyle name="_layout to report 3" xfId="2963" xr:uid="{7179AAB8-A437-4C8B-87D4-1E718804AB28}"/>
    <cellStyle name="_layout to report 4" xfId="2964" xr:uid="{971277A2-8FF3-4C5E-B440-E3D0311E8E66}"/>
    <cellStyle name="_layout to report_00.02 Cons P&amp;L" xfId="750" xr:uid="{68EF0B8E-2D82-458C-8FC8-38F5682E77CC}"/>
    <cellStyle name="_layout to report_29.00.25 Funding programme" xfId="751" xr:uid="{A7EA4216-6F33-4671-A549-2194B7F624DA}"/>
    <cellStyle name="_layout to report_29.00.25 Funding programme_Sheet1" xfId="2965" xr:uid="{93658A0E-B2DC-410F-84D2-107382D65002}"/>
    <cellStyle name="_layout to report_Sheet1" xfId="2966" xr:uid="{32BAA621-DA80-45DB-835F-56155F6EACC9}"/>
    <cellStyle name="_Liquiditeit-behoefte en funding 2008-2010_v2" xfId="2967" xr:uid="{9DFEA8F3-17F6-4831-85DF-F16102C752BC}"/>
    <cellStyle name="_Liquiditeit-behoefte en funding 2008-2010_v2 2" xfId="2968" xr:uid="{A89FCFD4-DA0F-495C-9D18-6407A464F3E7}"/>
    <cellStyle name="_Liquidity ratios Jan07" xfId="752" xr:uid="{3E5D93ED-1819-4512-B333-4F05EF595C5C}"/>
    <cellStyle name="_Liquidity ratios Jan07 2" xfId="753" xr:uid="{84A17F24-81D9-470F-8D56-77152FD4AFC1}"/>
    <cellStyle name="_Liquidity ratios Jan07 2_Sheet1" xfId="2969" xr:uid="{62B74918-6566-4518-9F7B-370CBDC9525D}"/>
    <cellStyle name="_Liquidity ratios Jan07 3" xfId="2970" xr:uid="{97766C36-BEBC-48E4-9375-8FBCB9681A4C}"/>
    <cellStyle name="_Liquidity ratios Jan07 4" xfId="2971" xr:uid="{73436054-50A0-4AFF-9F2D-A8D6FFE122A3}"/>
    <cellStyle name="_Liquidity ratios Jan07_00.02 Cons P&amp;L" xfId="754" xr:uid="{6D705F39-0FEA-4807-97E4-BEAC3FC2ED4D}"/>
    <cellStyle name="_Liquidity ratios Jan07_29.00.25 Funding programme" xfId="755" xr:uid="{9AD28F37-DD23-423A-A9EB-FFB4A94F795E}"/>
    <cellStyle name="_Liquidity ratios Jan07_29.00.25 Funding programme_Sheet1" xfId="2972" xr:uid="{DD122F49-9E49-4B07-B05D-636B425FF9C9}"/>
    <cellStyle name="_Liquidity ratios Jan07_Sheet1" xfId="2973" xr:uid="{7EAB8ED0-E0BF-4BC6-B97C-68FB54D3F52E}"/>
    <cellStyle name="_Main Changes Balances Sheet Sept2011 v2" xfId="756" xr:uid="{6C344C57-C2A2-47FA-BAD7-AC72D302199A}"/>
    <cellStyle name="_Main Changes Balances Sheet Sept2011 v2_Sheet1" xfId="2974" xr:uid="{23126C4D-9A39-44E7-82DE-25D8118598A5}"/>
    <cellStyle name="_Man Ad" xfId="757" xr:uid="{A0117682-6B46-4973-9EFE-3C8FA5D5F204}"/>
    <cellStyle name="_Man Ad 2" xfId="758" xr:uid="{9A4B72A5-F82E-49F8-8F7B-AA0768F10856}"/>
    <cellStyle name="_Man Ad 2_Sheet1" xfId="2975" xr:uid="{E3664F5D-B44F-4C2D-9479-C609B2B9F94A}"/>
    <cellStyle name="_Man Ad 3" xfId="2976" xr:uid="{62D03938-E0AB-4C1D-AF4E-389F1EFC164F}"/>
    <cellStyle name="_Man Ad 4" xfId="2977" xr:uid="{CFCDBA81-FCFA-4470-AA8C-BDBA223C5DA0}"/>
    <cellStyle name="_Man Ad_00.02 Cons P&amp;L" xfId="759" xr:uid="{04ED3ACB-AF91-4FB9-A9A3-F0D88349F693}"/>
    <cellStyle name="_Man Ad_29.00.25 Funding programme" xfId="760" xr:uid="{8BE3C7BD-2E6B-461E-8C37-AC6AB71F88E2}"/>
    <cellStyle name="_Man Ad_29.00.25 Funding programme_Sheet1" xfId="2978" xr:uid="{B7A5B286-C906-45E4-9C89-6488D4DB3416}"/>
    <cellStyle name="_Man Ad_Sheet1" xfId="2979" xr:uid="{BB7CE285-7E98-4605-B677-C2839C544423}"/>
    <cellStyle name="_Management Summary" xfId="761" xr:uid="{FD7DD521-3FC7-4C9E-96D7-DF693BD6BED1}"/>
    <cellStyle name="_Management Summary 2" xfId="762" xr:uid="{919D22EC-9E16-4681-85A6-9C31A8630024}"/>
    <cellStyle name="_Management Summary 2_Sheet1" xfId="2980" xr:uid="{1CFDBD4D-AC54-43F7-846B-EC7F79473D5A}"/>
    <cellStyle name="_Management Summary 3" xfId="2981" xr:uid="{407129B0-1B2F-43FD-8EF4-3966A95251B0}"/>
    <cellStyle name="_Management Summary 4" xfId="2982" xr:uid="{0DCD41D2-DB84-4995-997F-C56496281B50}"/>
    <cellStyle name="_Management Summary_00.02 Cons P&amp;L" xfId="763" xr:uid="{3343CD15-A6D3-4B0E-AF54-AC4B7B84F66F}"/>
    <cellStyle name="_Management Summary_29.00.25 Funding programme" xfId="764" xr:uid="{7F56F1BD-36DC-4054-BE09-C07C6A41F234}"/>
    <cellStyle name="_Management Summary_29.00.25 Funding programme_Sheet1" xfId="2983" xr:uid="{6C06BB54-CC62-40CF-ABF8-CAD1B4373150}"/>
    <cellStyle name="_Management Summary_Q&amp;Aspreadsheet" xfId="765" xr:uid="{FB1A5511-6D4F-4397-AA4C-9DAC3CDFC814}"/>
    <cellStyle name="_Management Summary_Q&amp;Aspreadsheet_20120820 Charts IFR 2012 - CM" xfId="766" xr:uid="{CFC39FC0-C4F9-4B52-BFC3-EBB0DFD95410}"/>
    <cellStyle name="_Management Summary_Q&amp;Aspreadsheet_20120820 Charts IFR 2012 - CM 2" xfId="767" xr:uid="{772594B3-702C-4ECA-B721-94D14FDFFE06}"/>
    <cellStyle name="_Management Summary_Q&amp;Aspreadsheet_20120820 Charts IFR 2012 - CM 2_Sheet1" xfId="2984" xr:uid="{62B24922-81D2-4491-B2EB-1BDE14CD1524}"/>
    <cellStyle name="_Management Summary_Q&amp;Aspreadsheet_20120820 Charts IFR 2012 - CM_11.01.05 Remuneration" xfId="768" xr:uid="{FF19F2B2-1A34-4A68-8345-5A0FB3019EFB}"/>
    <cellStyle name="_Management Summary_Q&amp;Aspreadsheet_20120820 Charts IFR 2012 - CM_61.00.05 Major subs" xfId="769" xr:uid="{69DD6404-80D1-479D-B082-2C0D499C7EDB}"/>
    <cellStyle name="_Management Summary_Q&amp;Aspreadsheet_20120820 Charts IFR 2012 - CM_Grafic long-term fund." xfId="770" xr:uid="{074ED7C5-1859-46FB-9C2A-E5656F59E0ED}"/>
    <cellStyle name="_Management Summary_Q&amp;Aspreadsheet_20120820 Charts IFR 2012 - CM_Grafic long-term fund._Sheet1" xfId="2985" xr:uid="{A6D75E27-7970-4AF2-AA6E-D57E9064BDCD}"/>
    <cellStyle name="_Management Summary_Q&amp;Aspreadsheet_20120820 Charts IFR 2012 - CM_Grafic maturity" xfId="771" xr:uid="{DF4C4A4C-DA7C-4BFC-B188-AB79B4498FF2}"/>
    <cellStyle name="_Management Summary_Q&amp;Aspreadsheet_20120820 Charts IFR 2012 - CM_Grafic maturity_Sheet1" xfId="2986" xr:uid="{B24E4C6D-6DD2-43FC-9B6C-563A7A15F395}"/>
    <cellStyle name="_Management Summary_Q&amp;Aspreadsheet_20120821 Charts IFR 2012 - CM" xfId="772" xr:uid="{7C6FBBBB-488A-4070-BE10-F082CE7672D9}"/>
    <cellStyle name="_Management Summary_Q&amp;Aspreadsheet_20120821 Charts IFR 2012 - CM 2" xfId="773" xr:uid="{F87D74D8-1605-4448-B431-33A3D92CD4C6}"/>
    <cellStyle name="_Management Summary_Q&amp;Aspreadsheet_20120821 Charts IFR 2012 - CM 2_Sheet1" xfId="2987" xr:uid="{D3D844D0-AB69-461E-8CA7-8384CB0784C2}"/>
    <cellStyle name="_Management Summary_Q&amp;Aspreadsheet_20120821 Charts IFR 2012 - CM_11.01.05 Remuneration" xfId="774" xr:uid="{357D0DCA-25C5-4049-B9DE-3B9D8D1B759F}"/>
    <cellStyle name="_Management Summary_Q&amp;Aspreadsheet_20120821 Charts IFR 2012 - CM_61.00.05 Major subs" xfId="775" xr:uid="{FF16CDF3-D81D-4FD7-94E3-5D7F66D8F541}"/>
    <cellStyle name="_Management Summary_Q&amp;Aspreadsheet_20120821 Charts IFR 2012 - CM_Grafic long-term fund." xfId="776" xr:uid="{50D77A8A-D46E-4C88-8053-6F6303E7EA78}"/>
    <cellStyle name="_Management Summary_Q&amp;Aspreadsheet_20120821 Charts IFR 2012 - CM_Grafic long-term fund._Sheet1" xfId="2988" xr:uid="{0FCD97CB-6BB8-44A6-82D3-817CC38208BD}"/>
    <cellStyle name="_Management Summary_Q&amp;Aspreadsheet_20120821 Charts IFR 2012 - CM_Grafic maturity" xfId="777" xr:uid="{9494AEE0-B455-44BB-95D8-D4B03C005229}"/>
    <cellStyle name="_Management Summary_Q&amp;Aspreadsheet_20120821 Charts IFR 2012 - CM_Grafic maturity_Sheet1" xfId="2989" xr:uid="{54BA8A01-0137-433B-9337-E7B29DEC2829}"/>
    <cellStyle name="_Management Summary_Q&amp;Aspreadsheet_Sheet1" xfId="2990" xr:uid="{4946C750-94AD-4E00-A050-F48206E7FBB8}"/>
    <cellStyle name="_Management Summary_Riskspreadsheet" xfId="778" xr:uid="{FD59732C-E945-4DDE-BB7D-4990FC6FDB8A}"/>
    <cellStyle name="_Management Summary_Riskspreadsheet_20120820 Charts IFR 2012 - CM" xfId="779" xr:uid="{69FB32ED-E2F9-492A-A2C3-9BB4FF98E2C2}"/>
    <cellStyle name="_Management Summary_Riskspreadsheet_20120820 Charts IFR 2012 - CM 2" xfId="780" xr:uid="{BD74BF56-EB36-4E91-9A45-5E9B394F8F25}"/>
    <cellStyle name="_Management Summary_Riskspreadsheet_20120820 Charts IFR 2012 - CM 2_Sheet1" xfId="2991" xr:uid="{F1902B8F-B810-475B-9398-E81CF6E78311}"/>
    <cellStyle name="_Management Summary_Riskspreadsheet_20120820 Charts IFR 2012 - CM_11.01.05 Remuneration" xfId="781" xr:uid="{1B1C81FF-CD4E-4C0B-B717-3353C6F433D9}"/>
    <cellStyle name="_Management Summary_Riskspreadsheet_20120820 Charts IFR 2012 - CM_61.00.05 Major subs" xfId="782" xr:uid="{76540AE8-5CEE-48BB-89F1-5958EBA50749}"/>
    <cellStyle name="_Management Summary_Riskspreadsheet_20120820 Charts IFR 2012 - CM_Grafic long-term fund." xfId="783" xr:uid="{66F90434-ADA9-40BF-BC44-CB4C0ED216EC}"/>
    <cellStyle name="_Management Summary_Riskspreadsheet_20120820 Charts IFR 2012 - CM_Grafic long-term fund._Sheet1" xfId="2992" xr:uid="{38936D31-3825-401F-BD74-1C6679AA3A40}"/>
    <cellStyle name="_Management Summary_Riskspreadsheet_20120820 Charts IFR 2012 - CM_Grafic maturity" xfId="784" xr:uid="{1D420502-A618-463C-BD2A-8D3849595EE0}"/>
    <cellStyle name="_Management Summary_Riskspreadsheet_20120820 Charts IFR 2012 - CM_Grafic maturity_Sheet1" xfId="2993" xr:uid="{06D6F5B5-F8F7-460D-8680-E94FF65F642C}"/>
    <cellStyle name="_Management Summary_Riskspreadsheet_20120821 Charts IFR 2012 - CM" xfId="785" xr:uid="{56EA3BC2-2F44-4F12-9916-D8361EAC1EBF}"/>
    <cellStyle name="_Management Summary_Riskspreadsheet_20120821 Charts IFR 2012 - CM 2" xfId="786" xr:uid="{9196EE64-236A-4FA1-B2D2-A088DE2D468F}"/>
    <cellStyle name="_Management Summary_Riskspreadsheet_20120821 Charts IFR 2012 - CM 2_Sheet1" xfId="2994" xr:uid="{5C5165EA-6C67-4956-BEFD-C0B94803D802}"/>
    <cellStyle name="_Management Summary_Riskspreadsheet_20120821 Charts IFR 2012 - CM_11.01.05 Remuneration" xfId="787" xr:uid="{94B879EC-C429-45A0-A519-D640DEFE4FA1}"/>
    <cellStyle name="_Management Summary_Riskspreadsheet_20120821 Charts IFR 2012 - CM_61.00.05 Major subs" xfId="788" xr:uid="{8BFAEDB7-82C9-4B04-AB45-B073685D328A}"/>
    <cellStyle name="_Management Summary_Riskspreadsheet_20120821 Charts IFR 2012 - CM_Grafic long-term fund." xfId="789" xr:uid="{32280FC4-7649-4EF0-BC29-25BA5EBC2DBC}"/>
    <cellStyle name="_Management Summary_Riskspreadsheet_20120821 Charts IFR 2012 - CM_Grafic long-term fund._Sheet1" xfId="2995" xr:uid="{BE921A9B-E969-466A-A7F9-E0D8EC5D5CE1}"/>
    <cellStyle name="_Management Summary_Riskspreadsheet_20120821 Charts IFR 2012 - CM_Grafic maturity" xfId="790" xr:uid="{D9341B08-0A64-46CD-AEDA-6FFC07E668AC}"/>
    <cellStyle name="_Management Summary_Riskspreadsheet_20120821 Charts IFR 2012 - CM_Grafic maturity_Sheet1" xfId="2996" xr:uid="{CFBEE836-3AB4-4A50-8E09-C46FC8A5D89D}"/>
    <cellStyle name="_Management Summary_Riskspreadsheet_Sheet1" xfId="2997" xr:uid="{DC3584F9-99ED-4F11-92B9-0C0F4E9E8649}"/>
    <cellStyle name="_Management Summary_Sheet1" xfId="2998" xr:uid="{B0AFD17E-4B5E-4DED-B2A2-510E1B6B4045}"/>
    <cellStyle name="_MANUALADJUSTMENTS" xfId="791" xr:uid="{D0754CD6-51A9-46A5-86A6-0FA43199ACE0}"/>
    <cellStyle name="_MANUALADJUSTMENTS 2" xfId="792" xr:uid="{BA617EA5-1602-4582-9EB9-EA860BFA5D58}"/>
    <cellStyle name="_MANUALADJUSTMENTS 2_Sheet1" xfId="2999" xr:uid="{1E0FCBD8-ADA4-4B05-BB9A-1506B62716FD}"/>
    <cellStyle name="_MANUALADJUSTMENTS 3" xfId="3000" xr:uid="{E2EA4A4E-9C48-422E-A940-0EC834F7A5CC}"/>
    <cellStyle name="_MANUALADJUSTMENTS 4" xfId="3001" xr:uid="{A63A0B1C-2CC1-4942-9860-607422182FCC}"/>
    <cellStyle name="_MANUALADJUSTMENTS_00.02 Cons P&amp;L" xfId="793" xr:uid="{A119D16E-F8B9-4E79-A080-DB6D1DDED8E8}"/>
    <cellStyle name="_MANUALADJUSTMENTS_1" xfId="794" xr:uid="{5BB27B90-6752-474E-A291-52D10266600F}"/>
    <cellStyle name="_MANUALADJUSTMENTS_1 2" xfId="795" xr:uid="{56DA5C7A-CBEB-48D6-B015-A52F573AC90B}"/>
    <cellStyle name="_MANUALADJUSTMENTS_1 2_Sheet1" xfId="3002" xr:uid="{D7EF9079-BEAA-4442-AB47-C60FE9FCF1AF}"/>
    <cellStyle name="_MANUALADJUSTMENTS_1 3" xfId="3003" xr:uid="{0F5C3FDB-C623-474A-A693-9C9954F11715}"/>
    <cellStyle name="_MANUALADJUSTMENTS_1 4" xfId="3004" xr:uid="{7F56CC9B-A45D-4D99-AA7F-86E18F861044}"/>
    <cellStyle name="_MANUALADJUSTMENTS_1_00.02 Cons P&amp;L" xfId="796" xr:uid="{325330DA-8F49-4052-BE28-90167B3F6060}"/>
    <cellStyle name="_MANUALADJUSTMENTS_1_29.00.25 Funding programme" xfId="797" xr:uid="{9291CBA8-2E2D-43FD-B2AE-C9AF7241AF53}"/>
    <cellStyle name="_MANUALADJUSTMENTS_1_29.00.25 Funding programme_Sheet1" xfId="3005" xr:uid="{C51FFAD7-EC66-4D7D-B3AE-F3E049C65BD6}"/>
    <cellStyle name="_MANUALADJUSTMENTS_1_Sheet1" xfId="3006" xr:uid="{E0050DF4-21A8-46C9-B2E1-356E3005488D}"/>
    <cellStyle name="_MANUALADJUSTMENTS_29.00.25 Funding programme" xfId="798" xr:uid="{90DD3958-0596-4AC8-9055-73BCA211A3E0}"/>
    <cellStyle name="_MANUALADJUSTMENTS_29.00.25 Funding programme_Sheet1" xfId="3007" xr:uid="{C04F5B07-6945-476A-9829-0C7B0428C54C}"/>
    <cellStyle name="_MANUALADJUSTMENTS_Sheet1" xfId="3008" xr:uid="{195C53D7-314C-4A0B-8166-C8AFFC43D0A1}"/>
    <cellStyle name="_Map1" xfId="799" xr:uid="{96A95BC7-29AB-4F7F-9F21-4C191F581836}"/>
    <cellStyle name="_mapping tables" xfId="800" xr:uid="{20CC6314-22F5-4FE9-9992-79A4DF839FEB}"/>
    <cellStyle name="_mapping tables 2" xfId="801" xr:uid="{F15691AE-7B7B-42E9-8888-555FF8FE32BB}"/>
    <cellStyle name="_mapping tables 2_Sheet1" xfId="3009" xr:uid="{D049171A-4FB9-4F80-A431-AA5E7894B7B8}"/>
    <cellStyle name="_mapping tables 3" xfId="3010" xr:uid="{FCB90C03-6587-4AA6-B773-30D15F707A24}"/>
    <cellStyle name="_mapping tables 4" xfId="3011" xr:uid="{D7ED8676-759C-4C02-9815-35E1A206B69D}"/>
    <cellStyle name="_mapping tables_00.02 Cons P&amp;L" xfId="802" xr:uid="{B627B9A7-0C76-45DB-8000-4DA83E8C2501}"/>
    <cellStyle name="_mapping tables_29.00.25 Funding programme" xfId="803" xr:uid="{C28BCE39-CFB6-47B2-A537-E36FAEA993F9}"/>
    <cellStyle name="_mapping tables_29.00.25 Funding programme_Sheet1" xfId="3012" xr:uid="{B0A01604-9F69-423A-A87F-5749E880EDC6}"/>
    <cellStyle name="_mapping tables_Sheet1" xfId="3013" xr:uid="{DAFEBFE6-5695-402C-81AA-90CA7DFAE65C}"/>
    <cellStyle name="_marktaandelen overzicht voor PD" xfId="804" xr:uid="{F8817947-0804-4AD7-9982-7BAD44EAA395}"/>
    <cellStyle name="_marktaandelen overzicht voor PD_20120820 Charts IFR 2012 - CM" xfId="805" xr:uid="{A5AE7706-7AA0-4823-BD26-A02D9840F915}"/>
    <cellStyle name="_marktaandelen overzicht voor PD_20120820 Charts IFR 2012 - CM 2" xfId="806" xr:uid="{051E54D2-6479-4C14-BBA3-12F85B5B9C7B}"/>
    <cellStyle name="_marktaandelen overzicht voor PD_20120820 Charts IFR 2012 - CM 2_Sheet1" xfId="3014" xr:uid="{7D144B3D-C1D5-4224-A5F7-52DDFD08E49D}"/>
    <cellStyle name="_marktaandelen overzicht voor PD_20120820 Charts IFR 2012 - CM_11.01.05 Remuneration" xfId="807" xr:uid="{0DBFFE17-59E3-450A-BB99-9497748133BD}"/>
    <cellStyle name="_marktaandelen overzicht voor PD_20120820 Charts IFR 2012 - CM_61.00.05 Major subs" xfId="808" xr:uid="{93A85B26-1BDB-4B12-AF69-7906D324848A}"/>
    <cellStyle name="_marktaandelen overzicht voor PD_20120820 Charts IFR 2012 - CM_Grafic long-term fund." xfId="809" xr:uid="{752C752B-3F3A-42C3-B52B-7102A0117096}"/>
    <cellStyle name="_marktaandelen overzicht voor PD_20120820 Charts IFR 2012 - CM_Grafic long-term fund._Sheet1" xfId="3015" xr:uid="{8ABE8A20-8169-4843-B988-9CC4991FD25A}"/>
    <cellStyle name="_marktaandelen overzicht voor PD_20120820 Charts IFR 2012 - CM_Grafic maturity" xfId="810" xr:uid="{9CDE3A21-55C0-4483-A58F-1129530FE425}"/>
    <cellStyle name="_marktaandelen overzicht voor PD_20120820 Charts IFR 2012 - CM_Grafic maturity_Sheet1" xfId="3016" xr:uid="{3CC3E172-8BB0-4047-944C-597EE2C98B0A}"/>
    <cellStyle name="_marktaandelen overzicht voor PD_20120821 Charts IFR 2012 - CM" xfId="811" xr:uid="{E5701FB4-638B-467E-951D-95343D296ECF}"/>
    <cellStyle name="_marktaandelen overzicht voor PD_20120821 Charts IFR 2012 - CM 2" xfId="812" xr:uid="{58324115-142C-4745-B47C-358874CCA7DA}"/>
    <cellStyle name="_marktaandelen overzicht voor PD_20120821 Charts IFR 2012 - CM 2_Sheet1" xfId="3017" xr:uid="{642365C1-B8D9-47B6-BEBA-33932B370AA8}"/>
    <cellStyle name="_marktaandelen overzicht voor PD_20120821 Charts IFR 2012 - CM_11.01.05 Remuneration" xfId="813" xr:uid="{D3905480-BFB3-44BC-A0DE-968FF2B053F4}"/>
    <cellStyle name="_marktaandelen overzicht voor PD_20120821 Charts IFR 2012 - CM_61.00.05 Major subs" xfId="814" xr:uid="{EBBCF78C-9748-4BB2-BF6B-AFD6549CD828}"/>
    <cellStyle name="_marktaandelen overzicht voor PD_20120821 Charts IFR 2012 - CM_Grafic long-term fund." xfId="815" xr:uid="{7F533224-FDCB-4E53-A58E-93E465675FEF}"/>
    <cellStyle name="_marktaandelen overzicht voor PD_20120821 Charts IFR 2012 - CM_Grafic long-term fund._Sheet1" xfId="3018" xr:uid="{07780BCF-C323-486C-8C5A-C1EEA8F3591A}"/>
    <cellStyle name="_marktaandelen overzicht voor PD_20120821 Charts IFR 2012 - CM_Grafic maturity" xfId="816" xr:uid="{C21E22C3-C3FD-41A7-9590-6BC21FA51B3F}"/>
    <cellStyle name="_marktaandelen overzicht voor PD_20120821 Charts IFR 2012 - CM_Grafic maturity_Sheet1" xfId="3019" xr:uid="{0B3C18C4-D610-49E8-B8D7-3B1D147CF747}"/>
    <cellStyle name="_marktaandelen overzicht voor PD_Sheet1" xfId="3020" xr:uid="{1B7FB71B-3C7E-47E8-B11C-8A849E6A54CB}"/>
    <cellStyle name="_Master N-share" xfId="3021" xr:uid="{F8597526-EEE6-477E-8895-509F2145320C}"/>
    <cellStyle name="_Model opzet v44.3 (incl. links)" xfId="3022" xr:uid="{50AEBE14-87E2-40AB-96DF-C2520BE12DAE}"/>
    <cellStyle name="_Module1" xfId="817" xr:uid="{B70B1D1C-3B25-44BC-AB9B-7D9987832D41}"/>
    <cellStyle name="_Module1 2" xfId="818" xr:uid="{DE4C876A-C4E7-4DC5-8055-AF5BB2CAC816}"/>
    <cellStyle name="_Module1 2_Sheet1" xfId="3023" xr:uid="{D27B50A6-3B9C-46A7-A89D-2C6B0BD45112}"/>
    <cellStyle name="_Module1 3" xfId="3024" xr:uid="{42FB9E3C-92BB-4D5E-811A-CE29985BC0FE}"/>
    <cellStyle name="_Module1 4" xfId="3025" xr:uid="{8EC902B8-B03E-4D06-ACC1-83E06BA3C2AD}"/>
    <cellStyle name="_Module1_00.02 Cons P&amp;L" xfId="819" xr:uid="{A6702289-242F-47D9-9FA9-000AE7B4424F}"/>
    <cellStyle name="_Module1_29.00.25 Funding programme" xfId="820" xr:uid="{59C7080E-637F-4BE4-AAD2-903320E98266}"/>
    <cellStyle name="_Module1_29.00.25 Funding programme_Sheet1" xfId="3026" xr:uid="{D943F91A-60FE-4723-8EF1-F1020D9E2ECA}"/>
    <cellStyle name="_Module1_Q&amp;Aspreadsheet" xfId="821" xr:uid="{90B4F5C9-403F-4428-8E44-AFA1AE9C8F6E}"/>
    <cellStyle name="_Module1_Q&amp;Aspreadsheet_20120820 Charts IFR 2012 - CM" xfId="822" xr:uid="{BFA53544-8749-4CAF-94C3-57070669B528}"/>
    <cellStyle name="_Module1_Q&amp;Aspreadsheet_20120820 Charts IFR 2012 - CM 2" xfId="823" xr:uid="{24FF0B06-D06E-4469-9747-7FE7BEAC03EB}"/>
    <cellStyle name="_Module1_Q&amp;Aspreadsheet_20120820 Charts IFR 2012 - CM 2_Sheet1" xfId="3027" xr:uid="{11514AC4-44CC-4F70-836F-1CEB5A810733}"/>
    <cellStyle name="_Module1_Q&amp;Aspreadsheet_20120820 Charts IFR 2012 - CM_11.01.05 Remuneration" xfId="824" xr:uid="{42355997-99F5-42CA-9B51-2D1C7E1970D1}"/>
    <cellStyle name="_Module1_Q&amp;Aspreadsheet_20120820 Charts IFR 2012 - CM_61.00.05 Major subs" xfId="825" xr:uid="{C9221A13-B9A1-40D9-AED4-727D4E3DD51A}"/>
    <cellStyle name="_Module1_Q&amp;Aspreadsheet_20120820 Charts IFR 2012 - CM_Grafic long-term fund." xfId="826" xr:uid="{7D3476C9-02CA-4534-8006-C264D3259CDF}"/>
    <cellStyle name="_Module1_Q&amp;Aspreadsheet_20120820 Charts IFR 2012 - CM_Grafic long-term fund._Sheet1" xfId="3028" xr:uid="{6DE4C291-3EEC-45FB-A7CE-6B268B4F821D}"/>
    <cellStyle name="_Module1_Q&amp;Aspreadsheet_20120820 Charts IFR 2012 - CM_Grafic maturity" xfId="827" xr:uid="{7CECD778-EDD0-4939-A8A7-CA2E3F1F5622}"/>
    <cellStyle name="_Module1_Q&amp;Aspreadsheet_20120820 Charts IFR 2012 - CM_Grafic maturity_Sheet1" xfId="3029" xr:uid="{F1B26273-00FA-479D-A261-6DE6AB1E4784}"/>
    <cellStyle name="_Module1_Q&amp;Aspreadsheet_20120821 Charts IFR 2012 - CM" xfId="828" xr:uid="{AD507E63-1D66-4F83-B4FF-7C2F6AE3C5C2}"/>
    <cellStyle name="_Module1_Q&amp;Aspreadsheet_20120821 Charts IFR 2012 - CM 2" xfId="829" xr:uid="{9FC5228D-573A-4B2B-B416-023D07B68855}"/>
    <cellStyle name="_Module1_Q&amp;Aspreadsheet_20120821 Charts IFR 2012 - CM 2_Sheet1" xfId="3030" xr:uid="{6AFA7C02-31CD-4BE9-8B0D-9739DC10E68D}"/>
    <cellStyle name="_Module1_Q&amp;Aspreadsheet_20120821 Charts IFR 2012 - CM_11.01.05 Remuneration" xfId="830" xr:uid="{EFB84CCE-50B5-43CA-B6D4-900D51C19600}"/>
    <cellStyle name="_Module1_Q&amp;Aspreadsheet_20120821 Charts IFR 2012 - CM_61.00.05 Major subs" xfId="831" xr:uid="{4140FBED-D52F-41C3-A4AA-909C8430C13F}"/>
    <cellStyle name="_Module1_Q&amp;Aspreadsheet_20120821 Charts IFR 2012 - CM_Grafic long-term fund." xfId="832" xr:uid="{FB89DFE6-C2DF-48D3-A0B1-D07460D87AAC}"/>
    <cellStyle name="_Module1_Q&amp;Aspreadsheet_20120821 Charts IFR 2012 - CM_Grafic long-term fund._Sheet1" xfId="3031" xr:uid="{57099ABA-1CDC-4E94-89EF-5BA237E84342}"/>
    <cellStyle name="_Module1_Q&amp;Aspreadsheet_20120821 Charts IFR 2012 - CM_Grafic maturity" xfId="833" xr:uid="{1FE539A7-B866-4B9A-BFB0-E47AE1DE9F89}"/>
    <cellStyle name="_Module1_Q&amp;Aspreadsheet_20120821 Charts IFR 2012 - CM_Grafic maturity_Sheet1" xfId="3032" xr:uid="{4A649815-CAAF-46C8-A12A-7B2674CB3F70}"/>
    <cellStyle name="_Module1_Q&amp;Aspreadsheet_Sheet1" xfId="3033" xr:uid="{5883D5D3-7F7E-44B1-84EF-D9A2FA12B3A8}"/>
    <cellStyle name="_Module1_Riskspreadsheet" xfId="834" xr:uid="{56EE14F0-9BA1-416E-BD94-446DF11E69F9}"/>
    <cellStyle name="_Module1_Riskspreadsheet_20120820 Charts IFR 2012 - CM" xfId="835" xr:uid="{278A47E1-C4B2-43A5-BF34-E1D41C6F6D86}"/>
    <cellStyle name="_Module1_Riskspreadsheet_20120820 Charts IFR 2012 - CM 2" xfId="836" xr:uid="{5AC2960A-5021-45C4-ABD7-6D42A21B89E1}"/>
    <cellStyle name="_Module1_Riskspreadsheet_20120820 Charts IFR 2012 - CM 2_Sheet1" xfId="3034" xr:uid="{3F9C9035-0789-4E50-9E11-7DD9750876D3}"/>
    <cellStyle name="_Module1_Riskspreadsheet_20120820 Charts IFR 2012 - CM_11.01.05 Remuneration" xfId="837" xr:uid="{701ADEA0-0E83-4B5B-A9E2-FD7A4AC1E4AC}"/>
    <cellStyle name="_Module1_Riskspreadsheet_20120820 Charts IFR 2012 - CM_61.00.05 Major subs" xfId="838" xr:uid="{A287EF6A-D93F-4A8C-8FD6-8EAA962AE2AA}"/>
    <cellStyle name="_Module1_Riskspreadsheet_20120820 Charts IFR 2012 - CM_Grafic long-term fund." xfId="839" xr:uid="{C811E093-FBFC-4417-B892-2EB27D9453F6}"/>
    <cellStyle name="_Module1_Riskspreadsheet_20120820 Charts IFR 2012 - CM_Grafic long-term fund._Sheet1" xfId="3035" xr:uid="{94008FC0-880D-4FA6-B5FD-7FFF0DDC5843}"/>
    <cellStyle name="_Module1_Riskspreadsheet_20120820 Charts IFR 2012 - CM_Grafic maturity" xfId="840" xr:uid="{10A23183-1A64-4B4C-9971-DA40C7933B4E}"/>
    <cellStyle name="_Module1_Riskspreadsheet_20120820 Charts IFR 2012 - CM_Grafic maturity_Sheet1" xfId="3036" xr:uid="{F73EE8CB-75D7-4877-B179-2B8B63B135D9}"/>
    <cellStyle name="_Module1_Riskspreadsheet_20120821 Charts IFR 2012 - CM" xfId="841" xr:uid="{9AA715FF-3848-4EA4-9370-C009614494CD}"/>
    <cellStyle name="_Module1_Riskspreadsheet_20120821 Charts IFR 2012 - CM 2" xfId="842" xr:uid="{4F37E970-7205-4CC4-A954-C894D0976689}"/>
    <cellStyle name="_Module1_Riskspreadsheet_20120821 Charts IFR 2012 - CM 2_Sheet1" xfId="3037" xr:uid="{E23BEC2C-083B-429F-B2FE-B620279DC213}"/>
    <cellStyle name="_Module1_Riskspreadsheet_20120821 Charts IFR 2012 - CM_11.01.05 Remuneration" xfId="843" xr:uid="{D02A5506-F399-4C60-AE18-167381A9A076}"/>
    <cellStyle name="_Module1_Riskspreadsheet_20120821 Charts IFR 2012 - CM_61.00.05 Major subs" xfId="844" xr:uid="{01FD37E2-591F-4946-B85D-0AC064C90BFD}"/>
    <cellStyle name="_Module1_Riskspreadsheet_20120821 Charts IFR 2012 - CM_Grafic long-term fund." xfId="845" xr:uid="{4AB8363C-9C99-4B43-9810-751541BD2D03}"/>
    <cellStyle name="_Module1_Riskspreadsheet_20120821 Charts IFR 2012 - CM_Grafic long-term fund._Sheet1" xfId="3038" xr:uid="{85D344DC-6DE2-4B84-B78A-032D8156BA49}"/>
    <cellStyle name="_Module1_Riskspreadsheet_20120821 Charts IFR 2012 - CM_Grafic maturity" xfId="846" xr:uid="{5CD4AB05-72B2-49A1-9813-0C84F2C6ADB0}"/>
    <cellStyle name="_Module1_Riskspreadsheet_20120821 Charts IFR 2012 - CM_Grafic maturity_Sheet1" xfId="3039" xr:uid="{41660DA1-7B16-4A70-ADA8-148DD67E85B5}"/>
    <cellStyle name="_Module1_Riskspreadsheet_Sheet1" xfId="3040" xr:uid="{CAC61B59-92D5-4304-ACD0-E377695D606E}"/>
    <cellStyle name="_Module1_Sheet1" xfId="3041" xr:uid="{ACA262F5-19D8-4165-AB82-0901FF568A8B}"/>
    <cellStyle name="_N_FA" xfId="847" xr:uid="{D4BB6E40-873D-4180-A486-D630F0C72E7D}"/>
    <cellStyle name="_N_FA 2" xfId="3042" xr:uid="{B0773FC5-20BC-412E-990A-34309346411C}"/>
    <cellStyle name="_N_FA_20120820 Charts IFR 2012 - CM" xfId="848" xr:uid="{E1801A1D-5F5B-444E-98BF-7D35C0C70FA5}"/>
    <cellStyle name="_N_FA_20120820 Charts IFR 2012 - CM 2" xfId="849" xr:uid="{DD1DC9D9-8609-4452-BFBE-4789899737D4}"/>
    <cellStyle name="_N_FA_20120820 Charts IFR 2012 - CM 2_Sheet1" xfId="3043" xr:uid="{4715E78B-F0C0-45DE-A687-A00FA73DD125}"/>
    <cellStyle name="_N_FA_20120820 Charts IFR 2012 - CM_11.01.05 Remuneration" xfId="850" xr:uid="{1B2A8076-CF5E-4C81-AA08-C091F9C3E1B1}"/>
    <cellStyle name="_N_FA_20120820 Charts IFR 2012 - CM_61.00.05 Major subs" xfId="851" xr:uid="{2DC9EECD-526D-47CC-8326-A2FE0F811C59}"/>
    <cellStyle name="_N_FA_20120820 Charts IFR 2012 - CM_Grafic long-term fund." xfId="852" xr:uid="{E28799F1-72DC-4ED4-851B-07CA0AC48F49}"/>
    <cellStyle name="_N_FA_20120820 Charts IFR 2012 - CM_Grafic long-term fund._Sheet1" xfId="3044" xr:uid="{F46091D0-5930-40E8-A9A2-AE7DA33E1C42}"/>
    <cellStyle name="_N_FA_20120820 Charts IFR 2012 - CM_Grafic maturity" xfId="853" xr:uid="{31C9DDD4-BBEF-4EB1-89A2-8B2724A38907}"/>
    <cellStyle name="_N_FA_20120820 Charts IFR 2012 - CM_Grafic maturity_Sheet1" xfId="3045" xr:uid="{7C262D48-0AB0-4DBA-B818-9084541BA7C4}"/>
    <cellStyle name="_N_FA_20120821 Charts IFR 2012 - CM" xfId="854" xr:uid="{D82DC76F-4B7F-499A-9A42-E97F3EB86324}"/>
    <cellStyle name="_N_FA_20120821 Charts IFR 2012 - CM 2" xfId="855" xr:uid="{6AA5FA27-5878-4F11-B9F1-0BC783CE7830}"/>
    <cellStyle name="_N_FA_20120821 Charts IFR 2012 - CM 2_Sheet1" xfId="3046" xr:uid="{F3978C4F-F414-498D-9B30-FB167DD5C317}"/>
    <cellStyle name="_N_FA_20120821 Charts IFR 2012 - CM_11.01.05 Remuneration" xfId="856" xr:uid="{AB1ACCE0-7BC1-4E1D-8152-1FF39F24654D}"/>
    <cellStyle name="_N_FA_20120821 Charts IFR 2012 - CM_61.00.05 Major subs" xfId="857" xr:uid="{8DDBAB94-9CA3-48BB-8941-577588A53252}"/>
    <cellStyle name="_N_FA_20120821 Charts IFR 2012 - CM_Grafic long-term fund." xfId="858" xr:uid="{F3D9E58B-5AE7-4CD2-ACE3-5B7BA7767C1B}"/>
    <cellStyle name="_N_FA_20120821 Charts IFR 2012 - CM_Grafic long-term fund._Sheet1" xfId="3047" xr:uid="{AA26A88E-7E2D-4CC2-88DC-4C07934E4BB5}"/>
    <cellStyle name="_N_FA_20120821 Charts IFR 2012 - CM_Grafic maturity" xfId="859" xr:uid="{9045413A-F2F2-472C-B712-CCFAAB8D09D2}"/>
    <cellStyle name="_N_FA_20120821 Charts IFR 2012 - CM_Grafic maturity_Sheet1" xfId="3048" xr:uid="{B5409669-AB8F-42E9-AE4E-A6CD0E03AFBE}"/>
    <cellStyle name="_N_FA_Sheet1" xfId="3049" xr:uid="{E6AE71FE-17AE-4B14-B5DF-39B4D79D293D}"/>
    <cellStyle name="_Normalisations N-share 2004-2008" xfId="860" xr:uid="{47B61E88-7782-4546-9810-8F6388CFB94F}"/>
    <cellStyle name="_Normalisations N-share 2004-2008 2" xfId="3050" xr:uid="{354923E6-F17E-4E84-B8F7-02EB85A910D5}"/>
    <cellStyle name="_Normalisations N-share 2004-2008_20120820 Charts IFR 2012 - CM" xfId="861" xr:uid="{346B06DB-EA5F-4109-BE38-7B94524335C9}"/>
    <cellStyle name="_Normalisations N-share 2004-2008_20120820 Charts IFR 2012 - CM 2" xfId="862" xr:uid="{DAE9D099-C146-402F-BF2B-E86B766DEA4E}"/>
    <cellStyle name="_Normalisations N-share 2004-2008_20120820 Charts IFR 2012 - CM 2_Sheet1" xfId="3051" xr:uid="{9E68221B-6D03-4BEF-8A2C-DA9473625C99}"/>
    <cellStyle name="_Normalisations N-share 2004-2008_20120820 Charts IFR 2012 - CM_11.01.05 Remuneration" xfId="863" xr:uid="{682B27EF-F68E-41A1-B16E-0C4BDD779BAF}"/>
    <cellStyle name="_Normalisations N-share 2004-2008_20120820 Charts IFR 2012 - CM_61.00.05 Major subs" xfId="864" xr:uid="{8854FF6B-F0DA-470D-B18E-D1ADF932467A}"/>
    <cellStyle name="_Normalisations N-share 2004-2008_20120820 Charts IFR 2012 - CM_Grafic long-term fund." xfId="865" xr:uid="{6D83E508-5168-4CB1-B088-267296D7B810}"/>
    <cellStyle name="_Normalisations N-share 2004-2008_20120820 Charts IFR 2012 - CM_Grafic long-term fund._Sheet1" xfId="3052" xr:uid="{FC98FA3D-A086-4639-89E4-63D0AD0FB19F}"/>
    <cellStyle name="_Normalisations N-share 2004-2008_20120820 Charts IFR 2012 - CM_Grafic maturity" xfId="866" xr:uid="{EE4E2C15-B2D2-4704-820A-44AF6768820A}"/>
    <cellStyle name="_Normalisations N-share 2004-2008_20120820 Charts IFR 2012 - CM_Grafic maturity_Sheet1" xfId="3053" xr:uid="{12B41C37-47B5-4A1A-9875-A7CE4D6E644A}"/>
    <cellStyle name="_Normalisations N-share 2004-2008_20120821 Charts IFR 2012 - CM" xfId="867" xr:uid="{44FC4B0B-668C-4F0B-977C-2A1452A20ED5}"/>
    <cellStyle name="_Normalisations N-share 2004-2008_20120821 Charts IFR 2012 - CM 2" xfId="868" xr:uid="{7ADE4927-7701-45EE-BE98-0F19D13AA87A}"/>
    <cellStyle name="_Normalisations N-share 2004-2008_20120821 Charts IFR 2012 - CM 2_Sheet1" xfId="3054" xr:uid="{80872075-F1AD-4854-949E-6CAC87E424AA}"/>
    <cellStyle name="_Normalisations N-share 2004-2008_20120821 Charts IFR 2012 - CM_11.01.05 Remuneration" xfId="869" xr:uid="{A6E442D6-51F0-4EE1-9B80-DCB6191B33BD}"/>
    <cellStyle name="_Normalisations N-share 2004-2008_20120821 Charts IFR 2012 - CM_61.00.05 Major subs" xfId="870" xr:uid="{6CC008AA-325F-4EF4-9D32-E0934C3159BC}"/>
    <cellStyle name="_Normalisations N-share 2004-2008_20120821 Charts IFR 2012 - CM_Grafic long-term fund." xfId="871" xr:uid="{7DBCB687-824B-4E6A-87AF-4E53257C08DF}"/>
    <cellStyle name="_Normalisations N-share 2004-2008_20120821 Charts IFR 2012 - CM_Grafic long-term fund._Sheet1" xfId="3055" xr:uid="{A3F2E5E7-3EC7-4209-92B1-5F4FC2471510}"/>
    <cellStyle name="_Normalisations N-share 2004-2008_20120821 Charts IFR 2012 - CM_Grafic maturity" xfId="872" xr:uid="{65B2A6ED-E9DF-48D6-999D-3201921F810C}"/>
    <cellStyle name="_Normalisations N-share 2004-2008_20120821 Charts IFR 2012 - CM_Grafic maturity_Sheet1" xfId="3056" xr:uid="{D28507C3-CFB7-469A-9D38-4FA5F5232F55}"/>
    <cellStyle name="_Normalisations N-share 2004-2008_Sheet1" xfId="3057" xr:uid="{DE99E343-2908-4648-B929-831E56706036}"/>
    <cellStyle name="_N-share BU NL 2004-2008" xfId="873" xr:uid="{9AB593EC-4A2C-4038-B9A2-1527E6853101}"/>
    <cellStyle name="_N-share BU NL 2004-2008 2" xfId="3058" xr:uid="{54FEFCCA-DB7B-439A-95DA-9C2B49A2ABB2}"/>
    <cellStyle name="_N-share BU NL 2004-2008_20120820 Charts IFR 2012 - CM" xfId="874" xr:uid="{8ACFEF89-FBB0-4D7F-87FD-27923A970E65}"/>
    <cellStyle name="_N-share BU NL 2004-2008_20120820 Charts IFR 2012 - CM 2" xfId="875" xr:uid="{99368BC5-8B59-4A1E-81F0-2A7EA0B65144}"/>
    <cellStyle name="_N-share BU NL 2004-2008_20120820 Charts IFR 2012 - CM 2_Sheet1" xfId="3059" xr:uid="{112055DB-59D3-4A94-A9A0-C164AFA4E967}"/>
    <cellStyle name="_N-share BU NL 2004-2008_20120820 Charts IFR 2012 - CM_11.01.05 Remuneration" xfId="876" xr:uid="{02A844CA-F5F6-441C-B887-8ECD043D0864}"/>
    <cellStyle name="_N-share BU NL 2004-2008_20120820 Charts IFR 2012 - CM_61.00.05 Major subs" xfId="877" xr:uid="{02CD78AC-1278-4AC5-B5AA-DCE101522E29}"/>
    <cellStyle name="_N-share BU NL 2004-2008_20120820 Charts IFR 2012 - CM_Grafic long-term fund." xfId="878" xr:uid="{F193321C-2305-4F5C-816D-D062EF9FFDA5}"/>
    <cellStyle name="_N-share BU NL 2004-2008_20120820 Charts IFR 2012 - CM_Grafic long-term fund._Sheet1" xfId="3060" xr:uid="{4CFD0A21-A289-4B8B-9E58-DD73473D5342}"/>
    <cellStyle name="_N-share BU NL 2004-2008_20120820 Charts IFR 2012 - CM_Grafic maturity" xfId="879" xr:uid="{C5E5A828-05C0-438E-B3E5-3F684B6A7865}"/>
    <cellStyle name="_N-share BU NL 2004-2008_20120820 Charts IFR 2012 - CM_Grafic maturity_Sheet1" xfId="3061" xr:uid="{9E882E7C-0AA6-4D86-8C9E-378FBDFC3AAD}"/>
    <cellStyle name="_N-share BU NL 2004-2008_20120821 Charts IFR 2012 - CM" xfId="880" xr:uid="{7C637D2E-11C9-4ED2-B823-FAC632437C7F}"/>
    <cellStyle name="_N-share BU NL 2004-2008_20120821 Charts IFR 2012 - CM 2" xfId="881" xr:uid="{C027C24D-D6A9-41E0-9B7A-CE60232B7AC7}"/>
    <cellStyle name="_N-share BU NL 2004-2008_20120821 Charts IFR 2012 - CM 2_Sheet1" xfId="3062" xr:uid="{2C44E4AE-C3D6-42F2-A650-53E524BF97D6}"/>
    <cellStyle name="_N-share BU NL 2004-2008_20120821 Charts IFR 2012 - CM_11.01.05 Remuneration" xfId="882" xr:uid="{AF1501C1-D1A9-4F7D-8FF5-E4DE767AAE3A}"/>
    <cellStyle name="_N-share BU NL 2004-2008_20120821 Charts IFR 2012 - CM_61.00.05 Major subs" xfId="883" xr:uid="{647E4B9E-8FE8-4370-8F5A-039B301BFE4A}"/>
    <cellStyle name="_N-share BU NL 2004-2008_20120821 Charts IFR 2012 - CM_Grafic long-term fund." xfId="884" xr:uid="{A87AC022-8160-4053-8073-F8F2DB76487B}"/>
    <cellStyle name="_N-share BU NL 2004-2008_20120821 Charts IFR 2012 - CM_Grafic long-term fund._Sheet1" xfId="3063" xr:uid="{0E0A5065-0D98-496A-9303-8C49D2321430}"/>
    <cellStyle name="_N-share BU NL 2004-2008_20120821 Charts IFR 2012 - CM_Grafic maturity" xfId="885" xr:uid="{466441A2-FC58-4DD5-95F4-C3DD4A9A164E}"/>
    <cellStyle name="_N-share BU NL 2004-2008_20120821 Charts IFR 2012 - CM_Grafic maturity_Sheet1" xfId="3064" xr:uid="{C59ADAB2-C4E4-4492-918F-5E604E6303B6}"/>
    <cellStyle name="_N-share BU NL 2004-2008_Sheet1" xfId="3065" xr:uid="{37E4E4F8-3CA8-4D3D-B597-54390BFEA20A}"/>
    <cellStyle name="_N-share BU NL Transition costs FY2008" xfId="3066" xr:uid="{466F85B4-6D7A-4A20-8D17-B7E0193475A9}"/>
    <cellStyle name="_N-Share Final Friday" xfId="3067" xr:uid="{BD407931-836B-475C-9771-10B91B36674A}"/>
    <cellStyle name="_N-Share Final Friday 2" xfId="3068" xr:uid="{D1F18933-E048-4141-92C5-2C70C090E076}"/>
    <cellStyle name="_N-Share Funding Plan December 2008 100209 12.28" xfId="886" xr:uid="{1187E090-78F6-405E-8759-47475818BE9E}"/>
    <cellStyle name="_N-Share Funding Plan December 2008 100209 12.28 2" xfId="887" xr:uid="{67CE1B6F-6B34-4B61-B5C1-057857A3D003}"/>
    <cellStyle name="_N-Share Funding Plan December 2008 100209 12.28 2_Sheet1" xfId="3069" xr:uid="{3F42D5C7-44CE-47B0-8DC5-C48BEE5D9C9C}"/>
    <cellStyle name="_N-Share Funding Plan December 2008 100209 12.28 3" xfId="3070" xr:uid="{C0397F6A-6710-4E9E-9098-CDEE59AD18CA}"/>
    <cellStyle name="_N-Share Funding Plan December 2008 100209 12.28 4" xfId="3071" xr:uid="{7396C120-0D37-4ED3-8C64-0A515DAB451C}"/>
    <cellStyle name="_N-Share Funding Plan December 2008 100209 12.28_00.02 Cons P&amp;L" xfId="888" xr:uid="{BC95D9BD-55B0-4FFC-99F6-61EA1FC472ED}"/>
    <cellStyle name="_N-Share Funding Plan December 2008 100209 12.28_29.00.25 Funding programme" xfId="889" xr:uid="{1060FAD0-5230-40B8-974A-DAD2667B31C6}"/>
    <cellStyle name="_N-Share Funding Plan December 2008 100209 12.28_29.00.25 Funding programme_Sheet1" xfId="3072" xr:uid="{8C5DC46F-FA5D-4F40-8A57-83E613BB771D}"/>
    <cellStyle name="_N-Share Funding Plan December 2008 100209 12.28_Sheet1" xfId="3073" xr:uid="{E81AC2BF-B6DA-45FB-B21C-DDF0CA7A5112}"/>
    <cellStyle name="_N-share standalone 2008FY v0.3" xfId="3074" xr:uid="{C2FCD018-B05B-498E-8CCF-3A01392EAFB1}"/>
    <cellStyle name="_OB N-share PC - Summary MPM BU Private Clients 32-12-2008" xfId="890" xr:uid="{A7815E34-D856-4EA3-843E-8F877102A19E}"/>
    <cellStyle name="_OB N-share PC - Summary MPM BU Private Clients 32-12-2008 2" xfId="3075" xr:uid="{8FD34626-E512-4380-A0F6-39A07CB9F10B}"/>
    <cellStyle name="_OB N-share PC - Summary MPM BU Private Clients 32-12-2008_20120820 Charts IFR 2012 - CM" xfId="891" xr:uid="{10C72694-7F31-44F1-A0DE-4AAB0C77A265}"/>
    <cellStyle name="_OB N-share PC - Summary MPM BU Private Clients 32-12-2008_20120820 Charts IFR 2012 - CM 2" xfId="892" xr:uid="{0DE5FEB2-019E-4E3B-9BD7-62F592959D52}"/>
    <cellStyle name="_OB N-share PC - Summary MPM BU Private Clients 32-12-2008_20120820 Charts IFR 2012 - CM 2_Sheet1" xfId="3076" xr:uid="{8164F29D-8B70-41B7-8689-62FF82AC7799}"/>
    <cellStyle name="_OB N-share PC - Summary MPM BU Private Clients 32-12-2008_20120820 Charts IFR 2012 - CM_11.01.05 Remuneration" xfId="893" xr:uid="{2740CB60-BE73-4113-A688-93370A931974}"/>
    <cellStyle name="_OB N-share PC - Summary MPM BU Private Clients 32-12-2008_20120820 Charts IFR 2012 - CM_61.00.05 Major subs" xfId="894" xr:uid="{8C4B6B65-9BEE-40D5-886D-D40A56017A6D}"/>
    <cellStyle name="_OB N-share PC - Summary MPM BU Private Clients 32-12-2008_20120820 Charts IFR 2012 - CM_Grafic long-term fund." xfId="895" xr:uid="{46EA6946-E3E1-445F-ABE8-F3FA866E2EC8}"/>
    <cellStyle name="_OB N-share PC - Summary MPM BU Private Clients 32-12-2008_20120820 Charts IFR 2012 - CM_Grafic long-term fund._Sheet1" xfId="3077" xr:uid="{D10F5658-A0BC-4D01-A4B6-C2E240EB26E5}"/>
    <cellStyle name="_OB N-share PC - Summary MPM BU Private Clients 32-12-2008_20120820 Charts IFR 2012 - CM_Grafic maturity" xfId="896" xr:uid="{F18011B5-B48C-4D6B-BD68-3DBAED8B93C8}"/>
    <cellStyle name="_OB N-share PC - Summary MPM BU Private Clients 32-12-2008_20120820 Charts IFR 2012 - CM_Grafic maturity_Sheet1" xfId="3078" xr:uid="{063DA99E-BEA8-4A70-9FB0-9E29C783062D}"/>
    <cellStyle name="_OB N-share PC - Summary MPM BU Private Clients 32-12-2008_20120821 Charts IFR 2012 - CM" xfId="897" xr:uid="{84813FFF-A490-42D4-BBE0-04EABDD7DC00}"/>
    <cellStyle name="_OB N-share PC - Summary MPM BU Private Clients 32-12-2008_20120821 Charts IFR 2012 - CM 2" xfId="898" xr:uid="{F32FCE44-C9E4-4848-96FE-109515C027E5}"/>
    <cellStyle name="_OB N-share PC - Summary MPM BU Private Clients 32-12-2008_20120821 Charts IFR 2012 - CM 2_Sheet1" xfId="3079" xr:uid="{07D46CF4-5524-449E-82C2-EF2F4FBB8189}"/>
    <cellStyle name="_OB N-share PC - Summary MPM BU Private Clients 32-12-2008_20120821 Charts IFR 2012 - CM_11.01.05 Remuneration" xfId="899" xr:uid="{AD5685AF-4C15-4625-AFAB-1D1AC1BF86DF}"/>
    <cellStyle name="_OB N-share PC - Summary MPM BU Private Clients 32-12-2008_20120821 Charts IFR 2012 - CM_61.00.05 Major subs" xfId="900" xr:uid="{F8D92BDB-A071-4878-BE64-6BDCC46AEC2A}"/>
    <cellStyle name="_OB N-share PC - Summary MPM BU Private Clients 32-12-2008_20120821 Charts IFR 2012 - CM_Grafic long-term fund." xfId="901" xr:uid="{EBCA910D-8492-446A-A691-5FFEBF3D60D4}"/>
    <cellStyle name="_OB N-share PC - Summary MPM BU Private Clients 32-12-2008_20120821 Charts IFR 2012 - CM_Grafic long-term fund._Sheet1" xfId="3080" xr:uid="{00EA9235-58D1-4DBC-AB7F-FCD5FA06B428}"/>
    <cellStyle name="_OB N-share PC - Summary MPM BU Private Clients 32-12-2008_20120821 Charts IFR 2012 - CM_Grafic maturity" xfId="902" xr:uid="{5F431A89-EB92-4EA3-B657-DA42A7E5E49D}"/>
    <cellStyle name="_OB N-share PC - Summary MPM BU Private Clients 32-12-2008_20120821 Charts IFR 2012 - CM_Grafic maturity_Sheet1" xfId="3081" xr:uid="{D5ECA706-3887-4CDF-AEA9-A6B053B04AD7}"/>
    <cellStyle name="_OB N-share PC - Summary MPM BU Private Clients 32-12-2008_Sheet1" xfId="3082" xr:uid="{5468FD1A-12BE-49C7-AE2E-D44FD2AD24C0}"/>
    <cellStyle name="_ontw ma hyp nw prod 2011" xfId="903" xr:uid="{1895AA5E-C7AB-4CA0-ADA4-CBAD50EB1393}"/>
    <cellStyle name="_ontw ma hyp nw prod 2011_Sheet1" xfId="3083" xr:uid="{88E07B65-A468-49E6-B274-0C30D01ABEAD}"/>
    <cellStyle name="_Other income overview 2008" xfId="904" xr:uid="{B63ABEB8-DC1A-4E79-BFBB-A51E08628F5E}"/>
    <cellStyle name="_Other income overview 2008 2" xfId="3084" xr:uid="{BDE6A9B6-30F2-4386-AC9A-DF778655D935}"/>
    <cellStyle name="_Other income overview 2008_20120820 Charts IFR 2012 - CM" xfId="905" xr:uid="{251B16AE-3B50-4B8D-803F-6A7B97ADAE7B}"/>
    <cellStyle name="_Other income overview 2008_20120820 Charts IFR 2012 - CM 2" xfId="906" xr:uid="{6368D5F6-A93B-4579-9B33-4802B0E541C8}"/>
    <cellStyle name="_Other income overview 2008_20120820 Charts IFR 2012 - CM 2_Sheet1" xfId="3085" xr:uid="{D7213B20-67E0-4276-8D00-7F90AF73B184}"/>
    <cellStyle name="_Other income overview 2008_20120820 Charts IFR 2012 - CM_11.01.05 Remuneration" xfId="907" xr:uid="{26094B15-2400-4720-9333-6BEDAAE0FF11}"/>
    <cellStyle name="_Other income overview 2008_20120820 Charts IFR 2012 - CM_61.00.05 Major subs" xfId="908" xr:uid="{DE91FB92-9E19-4939-B971-D52A9391EA76}"/>
    <cellStyle name="_Other income overview 2008_20120820 Charts IFR 2012 - CM_Grafic long-term fund." xfId="909" xr:uid="{5C81CC37-FAB4-41E9-A15B-C02A32E67B5D}"/>
    <cellStyle name="_Other income overview 2008_20120820 Charts IFR 2012 - CM_Grafic long-term fund._Sheet1" xfId="3086" xr:uid="{33A95CA3-F322-4A5B-8827-F22C0F1517B8}"/>
    <cellStyle name="_Other income overview 2008_20120820 Charts IFR 2012 - CM_Grafic maturity" xfId="910" xr:uid="{454B1FD8-6C34-4700-9491-1105410DD618}"/>
    <cellStyle name="_Other income overview 2008_20120820 Charts IFR 2012 - CM_Grafic maturity_Sheet1" xfId="3087" xr:uid="{E1806EEB-458A-414F-BD53-C954AE7EE3A5}"/>
    <cellStyle name="_Other income overview 2008_20120821 Charts IFR 2012 - CM" xfId="911" xr:uid="{3419C2E4-D399-4F12-9CD3-5DA201BE80EA}"/>
    <cellStyle name="_Other income overview 2008_20120821 Charts IFR 2012 - CM 2" xfId="912" xr:uid="{B2539E47-97D9-482B-8601-012F1139DEA2}"/>
    <cellStyle name="_Other income overview 2008_20120821 Charts IFR 2012 - CM 2_Sheet1" xfId="3088" xr:uid="{E38611EF-0D01-4237-8C57-FC0F4B9794EA}"/>
    <cellStyle name="_Other income overview 2008_20120821 Charts IFR 2012 - CM_11.01.05 Remuneration" xfId="913" xr:uid="{7C252511-957F-456D-9B53-65F9B1A93F23}"/>
    <cellStyle name="_Other income overview 2008_20120821 Charts IFR 2012 - CM_61.00.05 Major subs" xfId="914" xr:uid="{1D6D23B1-2D07-4622-A288-3A10B9F52AD9}"/>
    <cellStyle name="_Other income overview 2008_20120821 Charts IFR 2012 - CM_Grafic long-term fund." xfId="915" xr:uid="{D5401EF9-0FDE-477D-9E22-817D7E714668}"/>
    <cellStyle name="_Other income overview 2008_20120821 Charts IFR 2012 - CM_Grafic long-term fund._Sheet1" xfId="3089" xr:uid="{1E5B77AD-DFE8-4DBB-BAA3-C60745EFF604}"/>
    <cellStyle name="_Other income overview 2008_20120821 Charts IFR 2012 - CM_Grafic maturity" xfId="916" xr:uid="{B9BF3B3F-1E73-408A-9BA6-71E15AD158CA}"/>
    <cellStyle name="_Other income overview 2008_20120821 Charts IFR 2012 - CM_Grafic maturity_Sheet1" xfId="3090" xr:uid="{B761EAA7-A79E-4551-9239-0BE8CFA667D3}"/>
    <cellStyle name="_Other income overview 2008_Sheet1" xfId="3091" xr:uid="{59822A7C-F5F7-4BA2-BF6D-0BAFD134BB6A}"/>
    <cellStyle name="_P&amp;L calculatie budget CF 20091022 v10 (cons 22 okt) adj CV" xfId="3092" xr:uid="{2735618F-ABC6-4545-9E7C-CBF9C3B3E937}"/>
    <cellStyle name="_P&amp;L calculatie budget CF 20091022 v10 (cons 22 okt) adj CV 2" xfId="3093" xr:uid="{29A91D8B-7605-4BD8-B873-DD94C2D2FF46}"/>
    <cellStyle name="_P&amp;L tabel" xfId="3094" xr:uid="{B95376E1-F782-4157-812B-7EC77F8E5772}"/>
    <cellStyle name="_P&amp;L tabel_- 8 FTE RM&amp;S General" xfId="3095" xr:uid="{46F1F2CD-2D42-47B3-99CF-20FF6391B506}"/>
    <cellStyle name="_P&amp;L tabel_- 8 FTE RM&amp;S General 2" xfId="3096" xr:uid="{49F3ABDD-6AA4-488C-B095-B9CB935B8259}"/>
    <cellStyle name="_P&amp;L tabel_- 8 FTE RM&amp;S General_20120808_AvA_2.0" xfId="3097" xr:uid="{ECF94164-CD97-47D3-8A38-04BCCD706B1F}"/>
    <cellStyle name="_P&amp;L tabel_- 8 FTE RM&amp;S General_Forecast3_R&amp;PB" xfId="3098" xr:uid="{413F46D1-C1A6-4D03-A915-3F14BF68F2C1}"/>
    <cellStyle name="_P&amp;L tabel_16_05_2011_AvA Business Template LCMB_v_0 5" xfId="3099" xr:uid="{0C93D928-1797-410A-9B8A-46BFAB407FB8}"/>
    <cellStyle name="_P&amp;L tabel_16_05_2011_AvA Business Template LCMB_v_0 5_20120808_AvA_2.0" xfId="3100" xr:uid="{D3C53363-0718-47F3-A8AD-1A671A1BA275}"/>
    <cellStyle name="_P&amp;L tabel_16_05_2011_AvA Business Template LCMB_v_0 5_20120808_AvA_2.0_Totaal_Budget_2013_dummy_v0.1" xfId="3101" xr:uid="{2E3B5D78-3CC6-4B51-8258-9FB51BF4E3FE}"/>
    <cellStyle name="_P&amp;L tabel_16_05_2011_AvA Business Template LCMB_v_0 5_20120808_AvA_2.0_Totaal_Forecast3_dummy" xfId="3102" xr:uid="{3C12B679-0F70-45B7-8E10-A60A83BC31D3}"/>
    <cellStyle name="_P&amp;L tabel_16_05_2011_AvA Business Template LCMB_v_0 5_20121018_AvA 2.1_CFO sheets_RvW_0.1" xfId="3103" xr:uid="{9C99C927-4AB8-45DD-A361-D10B1F192EE1}"/>
    <cellStyle name="_P&amp;L tabel_16_05_2011_AvA Business Template LCMB_v_0 5_Forecast3_R&amp;PB" xfId="3104" xr:uid="{57B6C9C9-BB9D-43BF-B43A-F34CDB1B059A}"/>
    <cellStyle name="_P&amp;L tabel_16_05_2011_AvA Business Template LCMB_v_0 5_Forecast3_R&amp;PB_Totaal_Budget_2013_dummy_v0.1" xfId="3105" xr:uid="{0528AA00-3A98-4422-B582-EF511D168F73}"/>
    <cellStyle name="_P&amp;L tabel_16_05_2011_AvA Business Template LCMB_v_0 5_Forecast3_R&amp;PB_Totaal_Forecast3_dummy" xfId="3106" xr:uid="{11B03508-ED77-4BD8-844C-FBBE8E2AE860}"/>
    <cellStyle name="_P&amp;L tabel_16_05_2011_AvA Business Template LCMB_v_0 5_Map1" xfId="3107" xr:uid="{45AF73DD-57C8-4725-BB1F-26EAE050671B}"/>
    <cellStyle name="_P&amp;L tabel_16_05_2011_AvA Business Template LCMB_v_0 5_Official AvA Projections Sep 2011" xfId="3108" xr:uid="{23CD18B8-D9B2-46B9-AA70-0EAFEF102D54}"/>
    <cellStyle name="_P&amp;L tabel_16_05_2011_AvA Business Template LCMB_v_0 5_Official AvA Projections Sep 2011 2" xfId="3109" xr:uid="{7F51E2B5-7301-464D-9332-20355021DA0D}"/>
    <cellStyle name="_P&amp;L tabel_16_05_2011_AvA Business Template LCMB_v_0 5_Official AvA Projections Sep 2011_20120808_AvA_2.0" xfId="3110" xr:uid="{59C085A4-5ECF-447F-A58C-D9DB2B045F3A}"/>
    <cellStyle name="_P&amp;L tabel_16_05_2011_AvA Business Template LCMB_v_0 5_Official AvA Projections Sep 2011_Forecast3_R&amp;PB" xfId="3111" xr:uid="{BEEFF20E-7967-45FA-8F81-02357BDE4578}"/>
    <cellStyle name="_P&amp;L tabel_16_05_2011_AvA Business Template LCMB_v_0 5_PRM3_C&amp;MB" xfId="3112" xr:uid="{130833CE-EC24-4EFD-A69E-92428A4AD519}"/>
    <cellStyle name="_P&amp;L tabel_16_05_2011_AvA Business Template LCMB_v_0 5_Targets3" xfId="3113" xr:uid="{8056B1D1-BD41-4B51-A9D3-B45D92F8EBC4}"/>
    <cellStyle name="_P&amp;L tabel_16_05_2011_AvA Business Template LCMB_v_0 5_Totaal_Forecast3_dummy" xfId="3114" xr:uid="{63793B69-2319-4D22-95B7-2B53CFF7DCAE}"/>
    <cellStyle name="_P&amp;L tabel_16_05_2011_AvA Business Template LCMB_v_0 5_Totaal_Forecast3_TOPS v0.1" xfId="3115" xr:uid="{7CE4EA8B-2C4B-440B-A5B5-215441F0F42E}"/>
    <cellStyle name="_P&amp;L tabel_20110513 18-32 AvA Projections RMS May 2011" xfId="3116" xr:uid="{E3CDFB2D-A2B0-4AAC-A952-25C80D8FAED9}"/>
    <cellStyle name="_P&amp;L tabel_20110513 18-32 AvA Projections RMS May 2011 2" xfId="3117" xr:uid="{E5506D3E-262D-49F9-B4FB-49C2454F95A1}"/>
    <cellStyle name="_P&amp;L tabel_20110513 18-32 AvA Projections RMS May 2011_20120808_AvA_2.0" xfId="3118" xr:uid="{D8F24EC7-FF85-4C20-AD08-AFEDFB26B60C}"/>
    <cellStyle name="_P&amp;L tabel_20110513 18-32 AvA Projections RMS May 2011_Forecast3_R&amp;PB" xfId="3119" xr:uid="{03B94794-F38D-45A4-BD10-9AD07D591503}"/>
    <cellStyle name="_P&amp;L tabel_20110517 19-00 16_05_2011_AvA Business Template LC&amp;MB_v_0.5 - correctie 2011" xfId="3120" xr:uid="{6E08BC06-5CF4-4ABC-A9D4-D5280A4A9129}"/>
    <cellStyle name="_P&amp;L tabel_20110517 19-00 16_05_2011_AvA Business Template LC&amp;MB_v_0.5 - correctie 2011_20120808_AvA_2.0" xfId="3121" xr:uid="{FD1822E7-9EB1-4397-95C7-EA2E98CDD1FE}"/>
    <cellStyle name="_P&amp;L tabel_20110517 19-00 16_05_2011_AvA Business Template LC&amp;MB_v_0.5 - correctie 2011_20120808_AvA_2.0_Totaal_Budget_2013_dummy_v0.1" xfId="3122" xr:uid="{C37E10A5-8067-459F-8FE3-08CC328DC615}"/>
    <cellStyle name="_P&amp;L tabel_20110517 19-00 16_05_2011_AvA Business Template LC&amp;MB_v_0.5 - correctie 2011_20120808_AvA_2.0_Totaal_Forecast3_dummy" xfId="3123" xr:uid="{6B25BDEA-C39E-4346-A81C-D9F3AA749A61}"/>
    <cellStyle name="_P&amp;L tabel_20110517 19-00 16_05_2011_AvA Business Template LC&amp;MB_v_0.5 - correctie 2011_20121018_AvA 2.1_CFO sheets_RvW_0.1" xfId="3124" xr:uid="{005975A6-6592-4C3B-BF08-1C35247BD0DD}"/>
    <cellStyle name="_P&amp;L tabel_20110517 19-00 16_05_2011_AvA Business Template LC&amp;MB_v_0.5 - correctie 2011_Forecast3_R&amp;PB" xfId="3125" xr:uid="{CCEA7D71-A2A9-400E-A6D7-2D82E8B25C02}"/>
    <cellStyle name="_P&amp;L tabel_20110517 19-00 16_05_2011_AvA Business Template LC&amp;MB_v_0.5 - correctie 2011_Forecast3_R&amp;PB_Totaal_Budget_2013_dummy_v0.1" xfId="3126" xr:uid="{A94F7AA0-A36F-4510-9B4F-0139F80128BB}"/>
    <cellStyle name="_P&amp;L tabel_20110517 19-00 16_05_2011_AvA Business Template LC&amp;MB_v_0.5 - correctie 2011_Forecast3_R&amp;PB_Totaal_Forecast3_dummy" xfId="3127" xr:uid="{9DB80FA4-F72F-4E4F-B355-44A8B1B613BD}"/>
    <cellStyle name="_P&amp;L tabel_20110517 19-00 16_05_2011_AvA Business Template LC&amp;MB_v_0.5 - correctie 2011_Map1" xfId="3128" xr:uid="{B870F84D-71BF-4842-9B02-0F7ECDC0E206}"/>
    <cellStyle name="_P&amp;L tabel_20110517 19-00 16_05_2011_AvA Business Template LC&amp;MB_v_0.5 - correctie 2011_Official AvA Projections Sep 2011" xfId="3129" xr:uid="{AE0CCFAC-DBAB-4A90-BBD9-8DE409CD7624}"/>
    <cellStyle name="_P&amp;L tabel_20110517 19-00 16_05_2011_AvA Business Template LC&amp;MB_v_0.5 - correctie 2011_Official AvA Projections Sep 2011 2" xfId="3130" xr:uid="{860E0CF5-A678-48DD-B139-ABAD169C9F29}"/>
    <cellStyle name="_P&amp;L tabel_20110517 19-00 16_05_2011_AvA Business Template LC&amp;MB_v_0.5 - correctie 2011_Official AvA Projections Sep 2011_20120808_AvA_2.0" xfId="3131" xr:uid="{EC7C87CB-F279-4CB0-A863-AC14A22FB548}"/>
    <cellStyle name="_P&amp;L tabel_20110517 19-00 16_05_2011_AvA Business Template LC&amp;MB_v_0.5 - correctie 2011_Official AvA Projections Sep 2011_Forecast3_R&amp;PB" xfId="3132" xr:uid="{18784DC5-FFD9-4BA4-84BA-6E04F7D927FA}"/>
    <cellStyle name="_P&amp;L tabel_20110517 19-00 16_05_2011_AvA Business Template LC&amp;MB_v_0.5 - correctie 2011_PRM3_C&amp;MB" xfId="3133" xr:uid="{5AFDE973-E025-4B1A-8BB0-F2E374D54EBA}"/>
    <cellStyle name="_P&amp;L tabel_20110517 19-00 16_05_2011_AvA Business Template LC&amp;MB_v_0.5 - correctie 2011_Targets3" xfId="3134" xr:uid="{FFAA6D97-5343-4ED2-AB79-778282908E15}"/>
    <cellStyle name="_P&amp;L tabel_20110517 19-00 16_05_2011_AvA Business Template LC&amp;MB_v_0.5 - correctie 2011_Totaal_Forecast3_dummy" xfId="3135" xr:uid="{9839C770-724D-4C91-B408-628AB46E96B8}"/>
    <cellStyle name="_P&amp;L tabel_20110517 19-00 16_05_2011_AvA Business Template LC&amp;MB_v_0.5 - correctie 2011_Totaal_Forecast3_TOPS v0.1" xfId="3136" xr:uid="{E361B4C5-4F55-407E-A18F-090DB582C0DB}"/>
    <cellStyle name="_P&amp;L tabel_20110616 15-12 10_06_2011_AvA Business Template LCMB_v_0 7" xfId="3137" xr:uid="{03B1BBD2-687A-4091-A3EE-CE96A157BF1B}"/>
    <cellStyle name="_P&amp;L tabel_20110616 15-12 10_06_2011_AvA Business Template LCMB_v_0 7 2" xfId="3138" xr:uid="{82F1A70A-2DCF-4980-A90D-3C3DE5419E31}"/>
    <cellStyle name="_P&amp;L tabel_20110616 15-12 10_06_2011_AvA Business Template LCMB_v_0 7_20120808_AvA_2.0" xfId="3139" xr:uid="{97BBED44-0CDD-4CFA-ADA6-A541FECF5896}"/>
    <cellStyle name="_P&amp;L tabel_20110616 15-12 10_06_2011_AvA Business Template LCMB_v_0 7_Forecast3_R&amp;PB" xfId="3140" xr:uid="{52FEF55F-3F03-42F0-BF82-86519A960080}"/>
    <cellStyle name="_P&amp;L tabel_20120808_AvA_2.0" xfId="3141" xr:uid="{6DE0297B-EF63-4C86-B52B-E715593DAE25}"/>
    <cellStyle name="_P&amp;L tabel_20120808_AvA_2.0_Totaal_Budget_2013_dummy_v0.1" xfId="3142" xr:uid="{74A8B047-5BE5-44E5-8751-02B403664291}"/>
    <cellStyle name="_P&amp;L tabel_20120808_AvA_2.0_Totaal_Forecast3_dummy" xfId="3143" xr:uid="{9BA58E1A-FD31-4F96-AF40-811407C7CFF5}"/>
    <cellStyle name="_P&amp;L tabel_20121018_AvA 2.1_CFO sheets_RvW_0.1" xfId="3144" xr:uid="{DA51F2CC-5558-4AB1-B31A-B4C6E6E58D02}"/>
    <cellStyle name="_P&amp;L tabel_27_04_2011_AvA Business Template LC&amp;MB_v_0.2" xfId="3145" xr:uid="{1486AED3-52D8-4E4D-9FFE-13A14D047C39}"/>
    <cellStyle name="_P&amp;L tabel_27_04_2011_AvA Business Template LC&amp;MB_v_0.2 2" xfId="3146" xr:uid="{C40FB22A-0847-43B2-97C2-8EF1201DCBCF}"/>
    <cellStyle name="_P&amp;L tabel_27_04_2011_AvA Business Template LC&amp;MB_v_0.2_20120808_AvA_2.0" xfId="3147" xr:uid="{6A220EAA-0CD1-4677-B1A3-C5336623F3D8}"/>
    <cellStyle name="_P&amp;L tabel_27_04_2011_AvA Business Template LC&amp;MB_v_0.2_Forecast3_R&amp;PB" xfId="3148" xr:uid="{F13F9855-F0FC-490D-A4F9-3639C27EA375}"/>
    <cellStyle name="_P&amp;L tabel_49" xfId="3149" xr:uid="{ACB7F1C6-438D-421A-8A3F-C546697D7BF6}"/>
    <cellStyle name="_P&amp;L tabel_49_20120808_AvA_2.0" xfId="3150" xr:uid="{3A722767-A080-4F4F-AAB8-3E64BC9F5D13}"/>
    <cellStyle name="_P&amp;L tabel_49_20120808_AvA_2.0_Totaal_Budget_2013_dummy_v0.1" xfId="3151" xr:uid="{45B6E784-A65B-4801-A8F6-C3396E72954F}"/>
    <cellStyle name="_P&amp;L tabel_49_20120808_AvA_2.0_Totaal_Forecast3_dummy" xfId="3152" xr:uid="{30996ADF-0735-431A-8E74-D6F3FC38A8EF}"/>
    <cellStyle name="_P&amp;L tabel_49_20121018_AvA 2.1_CFO sheets_RvW_0.1" xfId="3153" xr:uid="{577F6D1E-EE29-4AE1-9283-AF6DC6B88D28}"/>
    <cellStyle name="_P&amp;L tabel_49_Forecast3_R&amp;PB" xfId="3154" xr:uid="{A4A23C95-29C4-46C6-A95D-5538E36756A5}"/>
    <cellStyle name="_P&amp;L tabel_49_Forecast3_R&amp;PB_Totaal_Budget_2013_dummy_v0.1" xfId="3155" xr:uid="{BE2DAEF9-2CD8-4BFA-B820-1F635DB9A41F}"/>
    <cellStyle name="_P&amp;L tabel_49_Forecast3_R&amp;PB_Totaal_Forecast3_dummy" xfId="3156" xr:uid="{67630EBE-6766-49FB-BA6B-7C1D23DBE10A}"/>
    <cellStyle name="_P&amp;L tabel_49_Map1" xfId="3157" xr:uid="{69BC54B6-6E55-4154-B1BD-9E1AF86F0B60}"/>
    <cellStyle name="_P&amp;L tabel_49_Official AvA Projections Sep 2011" xfId="3158" xr:uid="{DDD5E8FE-B06F-4062-BCDC-7674ED54D212}"/>
    <cellStyle name="_P&amp;L tabel_49_Official AvA Projections Sep 2011 2" xfId="3159" xr:uid="{625A1A0D-311A-4316-A02B-2F00ED023396}"/>
    <cellStyle name="_P&amp;L tabel_49_Official AvA Projections Sep 2011_20120808_AvA_2.0" xfId="3160" xr:uid="{3D92F336-2FEE-4D25-95DD-40888E33E776}"/>
    <cellStyle name="_P&amp;L tabel_49_Official AvA Projections Sep 2011_Forecast3_R&amp;PB" xfId="3161" xr:uid="{FB8CEE91-3DA8-44C6-8CF7-BFEC3C9EA18B}"/>
    <cellStyle name="_P&amp;L tabel_49_PRM3_C&amp;MB" xfId="3162" xr:uid="{68BBABC8-2AA5-479D-B278-9B7AA0E3ED9A}"/>
    <cellStyle name="_P&amp;L tabel_49_Targets3" xfId="3163" xr:uid="{145B7F80-4DAB-40EA-B5B2-EB12431DC79A}"/>
    <cellStyle name="_P&amp;L tabel_49_Totaal_Forecast2_presentatie finance v0.3" xfId="3164" xr:uid="{B81D97B1-B853-41D6-A14C-29DD863364E4}"/>
    <cellStyle name="_P&amp;L tabel_49_Totaal_Forecast3_dummy" xfId="3165" xr:uid="{3D20DC6A-9774-4EB4-98A8-94A5C58BA5B9}"/>
    <cellStyle name="_P&amp;L tabel_49_Totaal_Forecast3_TOPS v0.1" xfId="3166" xr:uid="{FE2BDE89-0306-4E7D-92D5-1BAF8F184795}"/>
    <cellStyle name="_P&amp;L tabel_Forecast3_R&amp;PB" xfId="3167" xr:uid="{78D75A3A-DA37-48B8-9EDC-451067635317}"/>
    <cellStyle name="_P&amp;L tabel_Forecast3_R&amp;PB_Totaal_Budget_2013_dummy_v0.1" xfId="3168" xr:uid="{E05D27A1-B10A-4BA9-83FE-B67C1C15A0C2}"/>
    <cellStyle name="_P&amp;L tabel_Forecast3_R&amp;PB_Totaal_Forecast3_dummy" xfId="3169" xr:uid="{D6C03565-6AB7-4001-8649-A511BEA5DDCF}"/>
    <cellStyle name="_P&amp;L tabel_Map1" xfId="3170" xr:uid="{11FBDA94-55EC-481F-B250-56F6275316FE}"/>
    <cellStyle name="_P&amp;L tabel_Model opzet v44.3 (incl. links)" xfId="3171" xr:uid="{903B423E-C536-4071-8662-45E83A80BCA6}"/>
    <cellStyle name="_P&amp;L tabel_Model opzet v44.3 (incl. links) 2" xfId="3172" xr:uid="{5D5733B2-10DE-476B-ACCC-3238C948795D}"/>
    <cellStyle name="_P&amp;L tabel_Model opzet v44.3 (incl. links)_20120808_AvA_2.0" xfId="3173" xr:uid="{9B1F3143-DFB1-4638-B6B1-97864951D1C0}"/>
    <cellStyle name="_P&amp;L tabel_Model opzet v44.3 (incl. links)_Forecast3_R&amp;PB" xfId="3174" xr:uid="{FEEB926B-136B-4F11-8BBE-65CDB2B83D25}"/>
    <cellStyle name="_P&amp;L tabel_Official AvA Projections Sep 2011" xfId="3175" xr:uid="{4669FBC2-959F-49C1-BB74-6FCC22821D39}"/>
    <cellStyle name="_P&amp;L tabel_Official AvA Projections Sep 2011 2" xfId="3176" xr:uid="{AB2E91CD-2AC0-45F1-9C4D-02138F1B5546}"/>
    <cellStyle name="_P&amp;L tabel_Official AvA Projections Sep 2011_20120808_AvA_2.0" xfId="3177" xr:uid="{905F18E6-CBA5-4DB5-B4FD-ADC4BF11B41A}"/>
    <cellStyle name="_P&amp;L tabel_Official AvA Projections Sep 2011_Forecast3_R&amp;PB" xfId="3178" xr:uid="{409472BA-33C8-48FE-A55C-E3F8E8692DDB}"/>
    <cellStyle name="_P&amp;L tabel_PRM3_C&amp;MB" xfId="3179" xr:uid="{6F941486-699C-4D51-89CC-3B0502E9A878}"/>
    <cellStyle name="_P&amp;L tabel_Sheet1" xfId="3180" xr:uid="{C92F2FFE-E4DD-4083-8C63-0E3B4CE1A9F9}"/>
    <cellStyle name="_P&amp;L tabel_Sheet1_20120808_AvA_2.0" xfId="3181" xr:uid="{2800A285-4E09-415B-ABB2-40EE3B71A5CF}"/>
    <cellStyle name="_P&amp;L tabel_Sheet1_20120808_AvA_2.0_Totaal_Budget_2013_dummy_v0.1" xfId="3182" xr:uid="{0E63F4AD-891F-4F37-8116-4CD16A899E79}"/>
    <cellStyle name="_P&amp;L tabel_Sheet1_20120808_AvA_2.0_Totaal_Forecast3_dummy" xfId="3183" xr:uid="{A98B47D5-3234-4D37-BCA3-AD453B1A889B}"/>
    <cellStyle name="_P&amp;L tabel_Sheet1_20121018_AvA 2.1_CFO sheets_RvW_0.1" xfId="3184" xr:uid="{6BE1C05A-D621-4973-9ADA-ECD64025213A}"/>
    <cellStyle name="_P&amp;L tabel_Sheet1_Forecast3_R&amp;PB" xfId="3185" xr:uid="{F89A03B1-BDDE-4368-8827-6406817D856A}"/>
    <cellStyle name="_P&amp;L tabel_Sheet1_Forecast3_R&amp;PB_Totaal_Budget_2013_dummy_v0.1" xfId="3186" xr:uid="{8D610AF7-3AA9-451F-B0D7-A29B9FE8F6D7}"/>
    <cellStyle name="_P&amp;L tabel_Sheet1_Forecast3_R&amp;PB_Totaal_Forecast3_dummy" xfId="3187" xr:uid="{28E98CB1-1617-497F-9703-D9B1A78D6AFE}"/>
    <cellStyle name="_P&amp;L tabel_Sheet1_Map1" xfId="3188" xr:uid="{EB44C599-CEBE-42A8-8F9D-08D952F9CF05}"/>
    <cellStyle name="_P&amp;L tabel_Sheet1_Official AvA Projections Sep 2011" xfId="3189" xr:uid="{6D8DFD49-99D4-4216-BDC4-4528E070D0F7}"/>
    <cellStyle name="_P&amp;L tabel_Sheet1_Official AvA Projections Sep 2011 2" xfId="3190" xr:uid="{02C80686-7CC5-4C07-B449-79551F1A6DB8}"/>
    <cellStyle name="_P&amp;L tabel_Sheet1_Official AvA Projections Sep 2011_20120808_AvA_2.0" xfId="3191" xr:uid="{777FE36E-85CA-4805-9EF2-69DB85D4C5E8}"/>
    <cellStyle name="_P&amp;L tabel_Sheet1_Official AvA Projections Sep 2011_Forecast3_R&amp;PB" xfId="3192" xr:uid="{EBB02D85-9EA0-4B70-ABD6-8FD23DF936B9}"/>
    <cellStyle name="_P&amp;L tabel_Sheet1_PRM3_C&amp;MB" xfId="3193" xr:uid="{619FB055-7BD6-4AAE-95B9-BB685A6DFBA0}"/>
    <cellStyle name="_P&amp;L tabel_Sheet1_Targets3" xfId="3194" xr:uid="{610879FB-A2F2-48C8-9690-4CBD7E72EF4C}"/>
    <cellStyle name="_P&amp;L tabel_Sheet1_Totaal_Forecast3_dummy" xfId="3195" xr:uid="{1CF9F172-33AB-4E68-B359-958F350B4809}"/>
    <cellStyle name="_P&amp;L tabel_Sheet1_Totaal_Forecast3_TOPS v0.1" xfId="3196" xr:uid="{66A4C24B-8288-492B-8F0D-2D8F92BE5620}"/>
    <cellStyle name="_P&amp;L tabel_Targets3" xfId="3197" xr:uid="{BCE06861-D008-4004-847A-EB99E6DD1BA8}"/>
    <cellStyle name="_P&amp;L tabel_Totaal_Forecast2_presentatie finance v0.3" xfId="3198" xr:uid="{2720751A-E6D7-42FA-9252-8C4E9911B6D1}"/>
    <cellStyle name="_P&amp;L tabel_Totaal_Forecast3_dummy" xfId="3199" xr:uid="{C6C34BEF-FC0E-41A6-A216-6FCD802D5596}"/>
    <cellStyle name="_P&amp;L tabel_Totaal_Forecast3_TOPS v0.1" xfId="3200" xr:uid="{B4930486-0B6B-419B-9DFC-ED90586D0ED6}"/>
    <cellStyle name="_Pakistan Commission " xfId="917" xr:uid="{212CBCDA-FE79-4718-BB69-0BDB396F6636}"/>
    <cellStyle name="_Pakistan Commission  2" xfId="918" xr:uid="{101872D2-4A48-44FD-B286-BE631DB66B5B}"/>
    <cellStyle name="_Pakistan Commission  2_Sheet1" xfId="3201" xr:uid="{E28B3DBE-969F-4EE8-B934-8F4C53EF1E82}"/>
    <cellStyle name="_Pakistan Commission  3" xfId="3202" xr:uid="{1A5052D2-724E-47DF-A33B-FB1CAA32B2AA}"/>
    <cellStyle name="_Pakistan Commission  4" xfId="3203" xr:uid="{A70355C8-2B25-4025-B529-AD2CD415AB52}"/>
    <cellStyle name="_Pakistan Commission _00.02 Cons P&amp;L" xfId="919" xr:uid="{51EAD284-5044-40F1-95C8-E809E3872EBC}"/>
    <cellStyle name="_Pakistan Commission _02.45 Mortgages LtMV" xfId="3204" xr:uid="{C368EF9F-A2D1-4652-B1F4-30BF5E32D66B}"/>
    <cellStyle name="_Pakistan Commission _02.50 Breakdown mortg." xfId="3205" xr:uid="{197D91CC-A9A7-493A-839F-7DC9116E0B28}"/>
    <cellStyle name="_Pakistan Commission _02.55 Oth. consumer loans" xfId="3206" xr:uid="{BAAB2A9F-0532-4986-8C82-414527E0A00A}"/>
    <cellStyle name="_Pakistan Commission _03.05 Capital " xfId="920" xr:uid="{AF6AAE66-55E7-4530-BD1B-883F140AE46F}"/>
    <cellStyle name="_Pakistan Commission _03.10 Eligibility cap. instr." xfId="3207" xr:uid="{BA104B0D-2BE9-4346-AF86-216280136254}"/>
    <cellStyle name="_Pakistan Commission _03.15 Basel III ratio" xfId="3208" xr:uid="{2396EF1A-CE6E-4971-90EE-B92EC52F3180}"/>
    <cellStyle name="_Pakistan Commission _04.05 LtD ratio" xfId="3209" xr:uid="{E725CAC3-2718-49A1-A9E5-3283D66A58AF}"/>
    <cellStyle name="_Pakistan Commission _04.15 Liquidity buffer" xfId="3210" xr:uid="{36463A3F-A284-464A-BEBF-59564EAA4A55}"/>
    <cellStyle name="_Pakistan Commission _04.20 Funding instruments" xfId="3211" xr:uid="{D5B19D5C-3B22-40C1-9B24-41EA8D542EBA}"/>
    <cellStyle name="_Pakistan Commission _05.05 Quarterly results" xfId="3212" xr:uid="{64D07A43-3E5B-4178-A49E-97E5AAADDD21}"/>
    <cellStyle name="_Pakistan Commission _05.10 Underl.-Reported P&amp;L" xfId="3213" xr:uid="{7F1D6D1C-8B6D-4412-A470-E0F2390090F5}"/>
    <cellStyle name="_Pakistan Commission _05.20 OCI" xfId="3214" xr:uid="{C4CBB59F-F271-4FAF-8E92-2C47F2D6FC26}"/>
    <cellStyle name="_Pakistan Commission _05.25 Balance sheet" xfId="3215" xr:uid="{DDC195D4-BC7C-4F37-89DE-DD1C761F57E6}"/>
    <cellStyle name="_Pakistan Commission _05.35 OCI in Equity" xfId="3216" xr:uid="{BD30A49F-D545-4C69-BB8B-FE7DEAEB4EEA}"/>
    <cellStyle name="_Pakistan Commission _05.40 Special items" xfId="3217" xr:uid="{C85BF1D3-7C7B-4A1D-87EA-E4EF740253D4}"/>
    <cellStyle name="_Pakistan Commission _29.00.25 Funding programme" xfId="921" xr:uid="{B4D4875C-2A38-464C-87C7-007E41482B6A}"/>
    <cellStyle name="_Pakistan Commission _29.00.25 Funding programme_Sheet1" xfId="3218" xr:uid="{6BA1AB79-BFF2-4299-BE79-B1FC44957F32}"/>
    <cellStyle name="_Pakistan Commission _61.00.05 Major subs" xfId="3219" xr:uid="{58CCDC48-BCB2-4EDB-91A3-9F6FFBDC9347}"/>
    <cellStyle name="_Pakistan Commission _Index" xfId="3220" xr:uid="{587B974A-0A4B-44F1-B3B0-65F4B96C66D2}"/>
    <cellStyle name="_Pakistan Commission _Q&amp;Aspreadsheet" xfId="922" xr:uid="{2993D32D-4A44-47E0-B135-FFD3A0EE3AE3}"/>
    <cellStyle name="_Pakistan Commission _Q&amp;Aspreadsheet_20120820 Charts IFR 2012 - CM" xfId="923" xr:uid="{41A0C8F3-423A-49B6-88BC-0E2169CA414F}"/>
    <cellStyle name="_Pakistan Commission _Q&amp;Aspreadsheet_20120820 Charts IFR 2012 - CM 2" xfId="924" xr:uid="{34120D42-81FF-41D4-A5B3-7E0913E1C2E5}"/>
    <cellStyle name="_Pakistan Commission _Q&amp;Aspreadsheet_20120820 Charts IFR 2012 - CM 2_Sheet1" xfId="3221" xr:uid="{F71BF430-288E-4224-AA0C-85A66464599A}"/>
    <cellStyle name="_Pakistan Commission _Q&amp;Aspreadsheet_20120820 Charts IFR 2012 - CM_11.01.05 Remuneration" xfId="925" xr:uid="{A32DA47F-0E2C-4933-8CAA-5F05EF7AE660}"/>
    <cellStyle name="_Pakistan Commission _Q&amp;Aspreadsheet_20120820 Charts IFR 2012 - CM_61.00.05 Major subs" xfId="926" xr:uid="{450CBF91-D673-4A7B-81F8-288B459E5EBA}"/>
    <cellStyle name="_Pakistan Commission _Q&amp;Aspreadsheet_20120820 Charts IFR 2012 - CM_Grafic long-term fund." xfId="927" xr:uid="{F4D0C235-9E60-46B8-89C2-C4CD50A97719}"/>
    <cellStyle name="_Pakistan Commission _Q&amp;Aspreadsheet_20120820 Charts IFR 2012 - CM_Grafic long-term fund._Sheet1" xfId="3222" xr:uid="{4B77E3B2-0DC3-4398-8F42-8AA8AE56DB8E}"/>
    <cellStyle name="_Pakistan Commission _Q&amp;Aspreadsheet_20120820 Charts IFR 2012 - CM_Grafic maturity" xfId="928" xr:uid="{E94BB94F-3E72-44ED-8B3B-49C63A882D4A}"/>
    <cellStyle name="_Pakistan Commission _Q&amp;Aspreadsheet_20120820 Charts IFR 2012 - CM_Grafic maturity_Sheet1" xfId="3223" xr:uid="{5CD282FB-38E2-4FD8-AC6E-27380A842B79}"/>
    <cellStyle name="_Pakistan Commission _Q&amp;Aspreadsheet_20120821 Charts IFR 2012 - CM" xfId="929" xr:uid="{3577FF02-299B-4251-B6C2-033AECAF8E2D}"/>
    <cellStyle name="_Pakistan Commission _Q&amp;Aspreadsheet_20120821 Charts IFR 2012 - CM 2" xfId="930" xr:uid="{AB2C0CB9-0646-4F22-B429-074265598EA9}"/>
    <cellStyle name="_Pakistan Commission _Q&amp;Aspreadsheet_20120821 Charts IFR 2012 - CM 2_Sheet1" xfId="3224" xr:uid="{9803D5AF-E4DC-437A-A0E3-BFD4A15FEBB1}"/>
    <cellStyle name="_Pakistan Commission _Q&amp;Aspreadsheet_20120821 Charts IFR 2012 - CM_11.01.05 Remuneration" xfId="931" xr:uid="{47968D94-B56E-4FEE-B705-42E8BE38BAF7}"/>
    <cellStyle name="_Pakistan Commission _Q&amp;Aspreadsheet_20120821 Charts IFR 2012 - CM_61.00.05 Major subs" xfId="932" xr:uid="{6018C3FE-F169-4771-A947-453DD9FDFC54}"/>
    <cellStyle name="_Pakistan Commission _Q&amp;Aspreadsheet_20120821 Charts IFR 2012 - CM_Grafic long-term fund." xfId="933" xr:uid="{EEEE0395-4234-4D9B-9D83-AC33E458D0AC}"/>
    <cellStyle name="_Pakistan Commission _Q&amp;Aspreadsheet_20120821 Charts IFR 2012 - CM_Grafic long-term fund._Sheet1" xfId="3225" xr:uid="{C4DE6585-6438-4494-9818-124D8EA80879}"/>
    <cellStyle name="_Pakistan Commission _Q&amp;Aspreadsheet_20120821 Charts IFR 2012 - CM_Grafic maturity" xfId="934" xr:uid="{319C1A8B-999C-4372-B5F8-88EF8B8AF53A}"/>
    <cellStyle name="_Pakistan Commission _Q&amp;Aspreadsheet_20120821 Charts IFR 2012 - CM_Grafic maturity_Sheet1" xfId="3226" xr:uid="{8B1BAD64-1070-48C5-9684-8BB2DAE93E85}"/>
    <cellStyle name="_Pakistan Commission _Q&amp;Aspreadsheet_Sheet1" xfId="3227" xr:uid="{5FA6CB81-3E8E-4834-92FE-37FF0F0EB063}"/>
    <cellStyle name="_Pakistan Commission _Riskspreadsheet" xfId="935" xr:uid="{86C91AF8-9669-42E4-9B26-D089DF8DE9F9}"/>
    <cellStyle name="_Pakistan Commission _Riskspreadsheet_20120820 Charts IFR 2012 - CM" xfId="936" xr:uid="{220BB2F5-C2F9-4CB8-8A6C-081E5A86D381}"/>
    <cellStyle name="_Pakistan Commission _Riskspreadsheet_20120820 Charts IFR 2012 - CM 2" xfId="937" xr:uid="{7356282A-7549-4B06-A086-4BD77F40A9B9}"/>
    <cellStyle name="_Pakistan Commission _Riskspreadsheet_20120820 Charts IFR 2012 - CM 2_Sheet1" xfId="3228" xr:uid="{6733F770-EBC2-4C94-9FA0-55EE8C87C83D}"/>
    <cellStyle name="_Pakistan Commission _Riskspreadsheet_20120820 Charts IFR 2012 - CM_11.01.05 Remuneration" xfId="938" xr:uid="{0B7633B7-942E-469D-BD9B-6CA836A94F76}"/>
    <cellStyle name="_Pakistan Commission _Riskspreadsheet_20120820 Charts IFR 2012 - CM_61.00.05 Major subs" xfId="939" xr:uid="{60B05F46-06AE-4F92-A4DB-ECB2E9B4A501}"/>
    <cellStyle name="_Pakistan Commission _Riskspreadsheet_20120820 Charts IFR 2012 - CM_Grafic long-term fund." xfId="940" xr:uid="{D34C6991-0AFF-4F4A-A7EC-AFF5D90ADB97}"/>
    <cellStyle name="_Pakistan Commission _Riskspreadsheet_20120820 Charts IFR 2012 - CM_Grafic long-term fund._Sheet1" xfId="3229" xr:uid="{F2F0EE90-20CE-40CB-809F-FFF0211272A6}"/>
    <cellStyle name="_Pakistan Commission _Riskspreadsheet_20120820 Charts IFR 2012 - CM_Grafic maturity" xfId="941" xr:uid="{16AD837F-20C6-4310-98BA-B36798869C9F}"/>
    <cellStyle name="_Pakistan Commission _Riskspreadsheet_20120820 Charts IFR 2012 - CM_Grafic maturity_Sheet1" xfId="3230" xr:uid="{C002CAEB-8EDA-4141-9B2A-F9DACD40E1CA}"/>
    <cellStyle name="_Pakistan Commission _Riskspreadsheet_20120821 Charts IFR 2012 - CM" xfId="942" xr:uid="{6B5BBFE7-7C33-4ABA-9CB0-C2664EA760C4}"/>
    <cellStyle name="_Pakistan Commission _Riskspreadsheet_20120821 Charts IFR 2012 - CM 2" xfId="943" xr:uid="{F153FBF9-0D34-4468-B984-9DA084DB4FDF}"/>
    <cellStyle name="_Pakistan Commission _Riskspreadsheet_20120821 Charts IFR 2012 - CM 2_Sheet1" xfId="3231" xr:uid="{9FC55249-14AE-42F2-AE5B-6243F703BAFF}"/>
    <cellStyle name="_Pakistan Commission _Riskspreadsheet_20120821 Charts IFR 2012 - CM_11.01.05 Remuneration" xfId="944" xr:uid="{0F3C443D-2275-4B95-BF5B-9078B6100AD8}"/>
    <cellStyle name="_Pakistan Commission _Riskspreadsheet_20120821 Charts IFR 2012 - CM_61.00.05 Major subs" xfId="945" xr:uid="{2FBF283E-E8A3-4B23-9726-4E69C7B5E1C3}"/>
    <cellStyle name="_Pakistan Commission _Riskspreadsheet_20120821 Charts IFR 2012 - CM_Grafic long-term fund." xfId="946" xr:uid="{F344260E-4844-4330-A3A8-E9847F9C4259}"/>
    <cellStyle name="_Pakistan Commission _Riskspreadsheet_20120821 Charts IFR 2012 - CM_Grafic long-term fund._Sheet1" xfId="3232" xr:uid="{8DE36131-5EF2-4AB5-88D1-FFD1CCF41665}"/>
    <cellStyle name="_Pakistan Commission _Riskspreadsheet_20120821 Charts IFR 2012 - CM_Grafic maturity" xfId="947" xr:uid="{C613F0E0-4C31-4BA0-9322-F613AD866CC9}"/>
    <cellStyle name="_Pakistan Commission _Riskspreadsheet_20120821 Charts IFR 2012 - CM_Grafic maturity_Sheet1" xfId="3233" xr:uid="{F7AC9B89-0ED1-4A64-AB08-C52B81C45039}"/>
    <cellStyle name="_Pakistan Commission _Riskspreadsheet_Sheet1" xfId="3234" xr:uid="{4EEF6C43-7FBA-4873-9B47-5A246BFF5768}"/>
    <cellStyle name="_Pakistan Commission _Sheet1" xfId="3235" xr:uid="{105B7F0F-DF90-43C0-AF71-AC9F1CC99AFF}"/>
    <cellStyle name="_PAKISTAN11MAY" xfId="948" xr:uid="{BCD11DB2-0E1B-4596-AD5F-C4852F4AC48B}"/>
    <cellStyle name="_PAKISTAN11MAY 2" xfId="949" xr:uid="{6C3493CF-C14B-472A-8416-046DE29300ED}"/>
    <cellStyle name="_PAKISTAN11MAY 2_Sheet1" xfId="3236" xr:uid="{C9828D3D-8BEB-4E31-A3EF-78F5373E96D5}"/>
    <cellStyle name="_PAKISTAN11MAY 3" xfId="3237" xr:uid="{3D08347D-627D-48A5-93CD-56372F9E4B88}"/>
    <cellStyle name="_PAKISTAN11MAY 4" xfId="3238" xr:uid="{63EEE440-9E95-4D6B-B240-1F5D6093C499}"/>
    <cellStyle name="_PAKISTAN11MAY_00.02 Cons P&amp;L" xfId="950" xr:uid="{95E0340F-BF8B-496D-ABF1-38BE2F2681EC}"/>
    <cellStyle name="_PAKISTAN11MAY_29.00.25 Funding programme" xfId="951" xr:uid="{BD40F85F-9C2F-40A8-A432-C875E1B83979}"/>
    <cellStyle name="_PAKISTAN11MAY_29.00.25 Funding programme_Sheet1" xfId="3239" xr:uid="{E4A1F7A7-E4BD-47B9-BAEC-3391D724B706}"/>
    <cellStyle name="_PAKISTAN11MAY_Q&amp;Aspreadsheet" xfId="952" xr:uid="{9593A55B-68DA-420E-AA48-45FEB4A10663}"/>
    <cellStyle name="_PAKISTAN11MAY_Q&amp;Aspreadsheet_20120820 Charts IFR 2012 - CM" xfId="953" xr:uid="{FCAE1D05-12C2-4321-B681-05278EC81B12}"/>
    <cellStyle name="_PAKISTAN11MAY_Q&amp;Aspreadsheet_20120820 Charts IFR 2012 - CM 2" xfId="954" xr:uid="{62A5A547-5EF5-4AE4-8812-5547201F713C}"/>
    <cellStyle name="_PAKISTAN11MAY_Q&amp;Aspreadsheet_20120820 Charts IFR 2012 - CM 2_Sheet1" xfId="3240" xr:uid="{FBE32431-A2B6-484F-B3CE-5A537EB5BBBF}"/>
    <cellStyle name="_PAKISTAN11MAY_Q&amp;Aspreadsheet_20120820 Charts IFR 2012 - CM_11.01.05 Remuneration" xfId="955" xr:uid="{9E2BA3DA-6281-41F4-85FF-4ADC95F3576E}"/>
    <cellStyle name="_PAKISTAN11MAY_Q&amp;Aspreadsheet_20120820 Charts IFR 2012 - CM_61.00.05 Major subs" xfId="956" xr:uid="{0717E112-CDDB-4984-B414-83F88DC94DA1}"/>
    <cellStyle name="_PAKISTAN11MAY_Q&amp;Aspreadsheet_20120820 Charts IFR 2012 - CM_Grafic long-term fund." xfId="957" xr:uid="{37DCB639-4986-47CA-B1F8-698B96C1F9B1}"/>
    <cellStyle name="_PAKISTAN11MAY_Q&amp;Aspreadsheet_20120820 Charts IFR 2012 - CM_Grafic long-term fund._Sheet1" xfId="3241" xr:uid="{422C7F07-1E32-4FF4-AAF6-9DDF6EC6BA52}"/>
    <cellStyle name="_PAKISTAN11MAY_Q&amp;Aspreadsheet_20120820 Charts IFR 2012 - CM_Grafic maturity" xfId="958" xr:uid="{E05B6E65-282A-4146-827B-962A63AFA6B5}"/>
    <cellStyle name="_PAKISTAN11MAY_Q&amp;Aspreadsheet_20120820 Charts IFR 2012 - CM_Grafic maturity_Sheet1" xfId="3242" xr:uid="{3DB6521B-715D-4CD1-8FB0-E2C69AAAE8D4}"/>
    <cellStyle name="_PAKISTAN11MAY_Q&amp;Aspreadsheet_20120821 Charts IFR 2012 - CM" xfId="959" xr:uid="{B58406B7-AA78-4977-AFBD-CAB3B9AE9C14}"/>
    <cellStyle name="_PAKISTAN11MAY_Q&amp;Aspreadsheet_20120821 Charts IFR 2012 - CM 2" xfId="960" xr:uid="{92F5CAF5-DE1B-4EAA-BA24-C80F07A4AC45}"/>
    <cellStyle name="_PAKISTAN11MAY_Q&amp;Aspreadsheet_20120821 Charts IFR 2012 - CM 2_Sheet1" xfId="3243" xr:uid="{71F7627C-CA4C-415E-9AD7-A72E25E798FE}"/>
    <cellStyle name="_PAKISTAN11MAY_Q&amp;Aspreadsheet_20120821 Charts IFR 2012 - CM_11.01.05 Remuneration" xfId="961" xr:uid="{AF64055F-3466-4DA6-8614-0DA3A2871ADA}"/>
    <cellStyle name="_PAKISTAN11MAY_Q&amp;Aspreadsheet_20120821 Charts IFR 2012 - CM_61.00.05 Major subs" xfId="962" xr:uid="{3F7F7963-E610-46E2-95B5-EA6DB37D9D6C}"/>
    <cellStyle name="_PAKISTAN11MAY_Q&amp;Aspreadsheet_20120821 Charts IFR 2012 - CM_Grafic long-term fund." xfId="963" xr:uid="{682FECD0-553D-4CC1-A20D-45F0DDA5AE82}"/>
    <cellStyle name="_PAKISTAN11MAY_Q&amp;Aspreadsheet_20120821 Charts IFR 2012 - CM_Grafic long-term fund._Sheet1" xfId="3244" xr:uid="{BA0E0FCE-4B75-4CA3-B122-E85CA6B24D89}"/>
    <cellStyle name="_PAKISTAN11MAY_Q&amp;Aspreadsheet_20120821 Charts IFR 2012 - CM_Grafic maturity" xfId="964" xr:uid="{C41716F5-33EB-4FEC-8B48-4930FA6DC1DD}"/>
    <cellStyle name="_PAKISTAN11MAY_Q&amp;Aspreadsheet_20120821 Charts IFR 2012 - CM_Grafic maturity_Sheet1" xfId="3245" xr:uid="{219CB4D0-0391-487A-AC1E-1A6B7A8FCEB7}"/>
    <cellStyle name="_PAKISTAN11MAY_Q&amp;Aspreadsheet_Sheet1" xfId="3246" xr:uid="{10DA894D-D42E-4B80-A656-8B118DA08397}"/>
    <cellStyle name="_PAKISTAN11MAY_Riskspreadsheet" xfId="965" xr:uid="{DB5737F4-7B08-4EF5-B8BF-F86DD79FC447}"/>
    <cellStyle name="_PAKISTAN11MAY_Riskspreadsheet_20120820 Charts IFR 2012 - CM" xfId="966" xr:uid="{B8330B4B-0A28-45D2-8271-B644A5651079}"/>
    <cellStyle name="_PAKISTAN11MAY_Riskspreadsheet_20120820 Charts IFR 2012 - CM 2" xfId="967" xr:uid="{78F18119-560C-4106-975D-3EB82A6A59A6}"/>
    <cellStyle name="_PAKISTAN11MAY_Riskspreadsheet_20120820 Charts IFR 2012 - CM 2_Sheet1" xfId="3247" xr:uid="{34A0EA76-AF64-4EAE-BDCD-97E336FC5ECA}"/>
    <cellStyle name="_PAKISTAN11MAY_Riskspreadsheet_20120820 Charts IFR 2012 - CM_11.01.05 Remuneration" xfId="968" xr:uid="{F7FA9D8B-6965-41C1-AB24-19A13D2E0FCE}"/>
    <cellStyle name="_PAKISTAN11MAY_Riskspreadsheet_20120820 Charts IFR 2012 - CM_61.00.05 Major subs" xfId="969" xr:uid="{79BCD3AC-B959-405A-A01B-A5F139B1A366}"/>
    <cellStyle name="_PAKISTAN11MAY_Riskspreadsheet_20120820 Charts IFR 2012 - CM_Grafic long-term fund." xfId="970" xr:uid="{F3721B3F-34C1-44C4-99F3-82685D09B359}"/>
    <cellStyle name="_PAKISTAN11MAY_Riskspreadsheet_20120820 Charts IFR 2012 - CM_Grafic long-term fund._Sheet1" xfId="3248" xr:uid="{E665EE7F-F4F4-41BC-81FB-211BB96A02C6}"/>
    <cellStyle name="_PAKISTAN11MAY_Riskspreadsheet_20120820 Charts IFR 2012 - CM_Grafic maturity" xfId="971" xr:uid="{89F9C0D9-850D-419D-992E-F9ADD0B7CCC6}"/>
    <cellStyle name="_PAKISTAN11MAY_Riskspreadsheet_20120820 Charts IFR 2012 - CM_Grafic maturity_Sheet1" xfId="3249" xr:uid="{122BE79A-8491-4E4D-BDFB-4B737457AC3F}"/>
    <cellStyle name="_PAKISTAN11MAY_Riskspreadsheet_20120821 Charts IFR 2012 - CM" xfId="972" xr:uid="{2D04A697-EBA9-4CCD-9804-BD134FE7D54D}"/>
    <cellStyle name="_PAKISTAN11MAY_Riskspreadsheet_20120821 Charts IFR 2012 - CM 2" xfId="973" xr:uid="{7F7B3AC2-6276-4663-B7ED-9EECA1C047F7}"/>
    <cellStyle name="_PAKISTAN11MAY_Riskspreadsheet_20120821 Charts IFR 2012 - CM 2_Sheet1" xfId="3250" xr:uid="{6C6365B5-0F8C-4334-8FA3-5C6D7E0B1D8E}"/>
    <cellStyle name="_PAKISTAN11MAY_Riskspreadsheet_20120821 Charts IFR 2012 - CM_11.01.05 Remuneration" xfId="974" xr:uid="{D9742B4C-EA8F-4452-BFB2-2A5BFF829986}"/>
    <cellStyle name="_PAKISTAN11MAY_Riskspreadsheet_20120821 Charts IFR 2012 - CM_61.00.05 Major subs" xfId="975" xr:uid="{A11533E1-268B-4147-8FFA-EDE352AFE795}"/>
    <cellStyle name="_PAKISTAN11MAY_Riskspreadsheet_20120821 Charts IFR 2012 - CM_Grafic long-term fund." xfId="976" xr:uid="{FA898CFF-1D27-4BCC-B475-96ED0C0D2D85}"/>
    <cellStyle name="_PAKISTAN11MAY_Riskspreadsheet_20120821 Charts IFR 2012 - CM_Grafic long-term fund._Sheet1" xfId="3251" xr:uid="{893CAFA4-9459-46F8-9666-75C743A178D6}"/>
    <cellStyle name="_PAKISTAN11MAY_Riskspreadsheet_20120821 Charts IFR 2012 - CM_Grafic maturity" xfId="977" xr:uid="{500F2637-EF2D-44F0-975D-B95E6523DD54}"/>
    <cellStyle name="_PAKISTAN11MAY_Riskspreadsheet_20120821 Charts IFR 2012 - CM_Grafic maturity_Sheet1" xfId="3252" xr:uid="{36E0A5F0-713F-413E-93E9-919E562D5E94}"/>
    <cellStyle name="_PAKISTAN11MAY_Riskspreadsheet_Sheet1" xfId="3253" xr:uid="{0EAB650F-A10B-488C-AF60-E85FE5B08E18}"/>
    <cellStyle name="_PAKISTAN11MAY_Sheet1" xfId="3254" xr:uid="{2683C486-FE81-489A-B791-A02090E6768E}"/>
    <cellStyle name="_Performance Dialogue Report_2008-07_v3.0_VERSTUURD" xfId="3255" xr:uid="{1FFBC7BE-A161-400F-947F-9E91C39E04A6}"/>
    <cellStyle name="_PK Liquidity Ratios - Jan'07" xfId="978" xr:uid="{62CD7A91-2B52-4C1E-A881-8FB354D387C1}"/>
    <cellStyle name="_PK Liquidity Ratios - Jan'07 2" xfId="979" xr:uid="{D7B803E8-CCA3-4867-BACB-AAD18111502F}"/>
    <cellStyle name="_PK Liquidity Ratios - Jan'07 2_Sheet1" xfId="3256" xr:uid="{1C10A62C-7F0B-4B4E-97DB-1D11313FE024}"/>
    <cellStyle name="_PK Liquidity Ratios - Jan'07 3" xfId="3257" xr:uid="{0BA54BA2-CBFB-4B5F-A317-437814B6E372}"/>
    <cellStyle name="_PK Liquidity Ratios - Jan'07 4" xfId="3258" xr:uid="{88B75DFF-3EEF-4904-862E-C33F7633A9B0}"/>
    <cellStyle name="_PK Liquidity Ratios - Jan'07_00.02 Cons P&amp;L" xfId="980" xr:uid="{C58B76E5-B384-43B3-B448-E8ECE0402078}"/>
    <cellStyle name="_PK Liquidity Ratios - Jan'07_29.00.25 Funding programme" xfId="981" xr:uid="{633C9BCD-AF9D-44E6-AC07-AE1FD917545A}"/>
    <cellStyle name="_PK Liquidity Ratios - Jan'07_29.00.25 Funding programme_Sheet1" xfId="3259" xr:uid="{CD1C682E-467B-420E-96C7-8C1F93C0993B}"/>
    <cellStyle name="_PK Liquidity Ratios - Jan'07_Sheet1" xfId="3260" xr:uid="{13B51123-0649-4E3E-85DA-36A328A7E36A}"/>
    <cellStyle name="_PL impact v8" xfId="3261" xr:uid="{50A620C6-61A1-4A8C-B2C5-1EF1B96602F6}"/>
    <cellStyle name="_PPT Karin" xfId="3262" xr:uid="{2A736EBE-3A40-407E-9CAC-AB68EAA1EC3E}"/>
    <cellStyle name="_PPT projectie" xfId="3263" xr:uid="{7EC6F3B9-6E11-4076-A061-DCC5DD6FB31D}"/>
    <cellStyle name="_PPT projectie 2" xfId="3264" xr:uid="{1D920C90-6BDA-41B6-9834-39F354E30D41}"/>
    <cellStyle name="_Projection FBN-ABN v8" xfId="3265" xr:uid="{0F1E96A7-36C6-4B78-B433-38707DCDD07B}"/>
    <cellStyle name="_Projection FBN-ABN v8 2" xfId="3266" xr:uid="{7A22CE9A-DA30-4BF5-BCC1-1313775326A8}"/>
    <cellStyle name="_Projects_overview" xfId="3267" xr:uid="{86504B5B-C77D-45AC-B98B-2AD8A88B4713}"/>
    <cellStyle name="_Projects_overview 2" xfId="3268" xr:uid="{9A118D1C-CFAA-4702-91A8-B87A88E27D54}"/>
    <cellStyle name="_R&amp;PB_PRM4_dummy" xfId="3269" xr:uid="{FDD70E8F-0F61-4E3B-95E4-5C93A900DBB0}"/>
    <cellStyle name="_R&amp;PB_Scenario 20132021 v14" xfId="3270" xr:uid="{D40E3A7B-2AEF-46C8-A785-97F1BD9D63D5}"/>
    <cellStyle name="_Reorganisatie Voorziening" xfId="3271" xr:uid="{30F12563-3A5E-47D0-8D5A-D252EFD8DBEA}"/>
    <cellStyle name="_Reversals" xfId="982" xr:uid="{35D698B1-4654-493D-B4DF-6B478E287185}"/>
    <cellStyle name="_Reversals 2" xfId="983" xr:uid="{115758C6-A4A0-4D37-A845-DB4F37EF90B8}"/>
    <cellStyle name="_Reversals 2_Sheet1" xfId="3272" xr:uid="{F955D310-1A5A-42A2-B4D8-EB04A108A90A}"/>
    <cellStyle name="_Reversals 3" xfId="3273" xr:uid="{FD7E6F04-CB84-42F8-9981-7AC8C9314C8D}"/>
    <cellStyle name="_Reversals 4" xfId="3274" xr:uid="{E34C071B-FC29-4FFB-890D-918F6FAB4F1C}"/>
    <cellStyle name="_Reversals_00.02 Cons P&amp;L" xfId="984" xr:uid="{49A91BA9-33EE-4A47-87E7-7A0A7643679A}"/>
    <cellStyle name="_Reversals_29.00.25 Funding programme" xfId="985" xr:uid="{0D1516F4-779D-4B92-9840-2598E31AB371}"/>
    <cellStyle name="_Reversals_29.00.25 Funding programme_Sheet1" xfId="3275" xr:uid="{E12E13FC-B0B5-4199-AAA8-D13B32D2DFA5}"/>
    <cellStyle name="_Reversals_Q&amp;Aspreadsheet" xfId="986" xr:uid="{44F1AE5E-9134-46E1-9897-D572A161AB8E}"/>
    <cellStyle name="_Reversals_Q&amp;Aspreadsheet_20120820 Charts IFR 2012 - CM" xfId="987" xr:uid="{096C9688-068A-4B7F-BF83-1087EECA5726}"/>
    <cellStyle name="_Reversals_Q&amp;Aspreadsheet_20120820 Charts IFR 2012 - CM 2" xfId="988" xr:uid="{241B7671-8E33-434C-A733-99A93866B260}"/>
    <cellStyle name="_Reversals_Q&amp;Aspreadsheet_20120820 Charts IFR 2012 - CM 2_Sheet1" xfId="3276" xr:uid="{D3653329-6553-4402-8AD8-2FFA3EED0C8B}"/>
    <cellStyle name="_Reversals_Q&amp;Aspreadsheet_20120820 Charts IFR 2012 - CM_11.01.05 Remuneration" xfId="989" xr:uid="{3650E6C7-9467-4E29-9D7F-465007A75045}"/>
    <cellStyle name="_Reversals_Q&amp;Aspreadsheet_20120820 Charts IFR 2012 - CM_61.00.05 Major subs" xfId="990" xr:uid="{8DF7531A-6B7D-40A4-92C0-E1362130F1FA}"/>
    <cellStyle name="_Reversals_Q&amp;Aspreadsheet_20120820 Charts IFR 2012 - CM_Grafic long-term fund." xfId="991" xr:uid="{351E1090-7FBF-4932-9C58-71774E98987D}"/>
    <cellStyle name="_Reversals_Q&amp;Aspreadsheet_20120820 Charts IFR 2012 - CM_Grafic long-term fund._Sheet1" xfId="3277" xr:uid="{4D3D7E6A-23F6-48E1-B8BF-3A58677E8035}"/>
    <cellStyle name="_Reversals_Q&amp;Aspreadsheet_20120820 Charts IFR 2012 - CM_Grafic maturity" xfId="992" xr:uid="{3ECB177E-F386-4A7B-ADDA-175D4DFB0344}"/>
    <cellStyle name="_Reversals_Q&amp;Aspreadsheet_20120820 Charts IFR 2012 - CM_Grafic maturity_Sheet1" xfId="3278" xr:uid="{38E9907C-843C-442A-80A4-6BCFBEFF6B47}"/>
    <cellStyle name="_Reversals_Q&amp;Aspreadsheet_20120821 Charts IFR 2012 - CM" xfId="993" xr:uid="{C61C5ABF-74A7-44AC-84FC-2696FC95A62F}"/>
    <cellStyle name="_Reversals_Q&amp;Aspreadsheet_20120821 Charts IFR 2012 - CM 2" xfId="994" xr:uid="{C072D719-D76C-4E21-AC7A-D389715DFD5D}"/>
    <cellStyle name="_Reversals_Q&amp;Aspreadsheet_20120821 Charts IFR 2012 - CM 2_Sheet1" xfId="3279" xr:uid="{106057E7-84A5-47E7-BB2B-F06D50946202}"/>
    <cellStyle name="_Reversals_Q&amp;Aspreadsheet_20120821 Charts IFR 2012 - CM_11.01.05 Remuneration" xfId="995" xr:uid="{76DE50F7-CF85-4346-9363-5C52815C5CAF}"/>
    <cellStyle name="_Reversals_Q&amp;Aspreadsheet_20120821 Charts IFR 2012 - CM_61.00.05 Major subs" xfId="996" xr:uid="{028D7E20-3B0E-44D5-81D9-8C7089E4D881}"/>
    <cellStyle name="_Reversals_Q&amp;Aspreadsheet_20120821 Charts IFR 2012 - CM_Grafic long-term fund." xfId="997" xr:uid="{C3D43EEB-BC20-47F0-920A-B68D158564DC}"/>
    <cellStyle name="_Reversals_Q&amp;Aspreadsheet_20120821 Charts IFR 2012 - CM_Grafic long-term fund._Sheet1" xfId="3280" xr:uid="{8AA34561-792F-4BCF-B0F1-D37C844EBC95}"/>
    <cellStyle name="_Reversals_Q&amp;Aspreadsheet_20120821 Charts IFR 2012 - CM_Grafic maturity" xfId="998" xr:uid="{12AB7946-3D43-4838-9B7D-54470FC1E6E4}"/>
    <cellStyle name="_Reversals_Q&amp;Aspreadsheet_20120821 Charts IFR 2012 - CM_Grafic maturity_Sheet1" xfId="3281" xr:uid="{13DD583D-C45C-4CCB-AD49-FABD00914260}"/>
    <cellStyle name="_Reversals_Q&amp;Aspreadsheet_Sheet1" xfId="3282" xr:uid="{91AF5F7A-3BD1-4B47-9286-52C1C6547C11}"/>
    <cellStyle name="_Reversals_Riskspreadsheet" xfId="999" xr:uid="{72D7F9DB-710A-48AE-933E-8628079E2CE7}"/>
    <cellStyle name="_Reversals_Riskspreadsheet_20120820 Charts IFR 2012 - CM" xfId="1000" xr:uid="{168377CA-3F77-48E4-826C-207C6C268953}"/>
    <cellStyle name="_Reversals_Riskspreadsheet_20120820 Charts IFR 2012 - CM 2" xfId="1001" xr:uid="{A802F096-B782-4E4E-AC4D-E14AEF1EB95B}"/>
    <cellStyle name="_Reversals_Riskspreadsheet_20120820 Charts IFR 2012 - CM 2_Sheet1" xfId="3283" xr:uid="{79E19C97-2B90-4D18-A416-62AE2E2C9F73}"/>
    <cellStyle name="_Reversals_Riskspreadsheet_20120820 Charts IFR 2012 - CM_11.01.05 Remuneration" xfId="1002" xr:uid="{4DE18C30-D6A7-4D3F-8E14-B237E965DAE3}"/>
    <cellStyle name="_Reversals_Riskspreadsheet_20120820 Charts IFR 2012 - CM_61.00.05 Major subs" xfId="1003" xr:uid="{F9B02738-CA8C-4855-B654-575ECDAB35B1}"/>
    <cellStyle name="_Reversals_Riskspreadsheet_20120820 Charts IFR 2012 - CM_Grafic long-term fund." xfId="1004" xr:uid="{4CD25532-25A7-4DAA-8D9E-1837C2959F7E}"/>
    <cellStyle name="_Reversals_Riskspreadsheet_20120820 Charts IFR 2012 - CM_Grafic long-term fund._Sheet1" xfId="3284" xr:uid="{210056B4-9834-4198-BDF9-CD6A3AA5F2B2}"/>
    <cellStyle name="_Reversals_Riskspreadsheet_20120820 Charts IFR 2012 - CM_Grafic maturity" xfId="1005" xr:uid="{A0F08B01-3005-4486-8F9B-5A5519D6AA97}"/>
    <cellStyle name="_Reversals_Riskspreadsheet_20120820 Charts IFR 2012 - CM_Grafic maturity_Sheet1" xfId="3285" xr:uid="{84F40323-4E38-4C16-81C4-92EEA92B619A}"/>
    <cellStyle name="_Reversals_Riskspreadsheet_20120821 Charts IFR 2012 - CM" xfId="1006" xr:uid="{5ACF684B-D620-41A1-B3F3-34C6485A50A2}"/>
    <cellStyle name="_Reversals_Riskspreadsheet_20120821 Charts IFR 2012 - CM 2" xfId="1007" xr:uid="{6C14FC69-4C1E-4687-8534-D3F793AD3BE2}"/>
    <cellStyle name="_Reversals_Riskspreadsheet_20120821 Charts IFR 2012 - CM 2_Sheet1" xfId="3286" xr:uid="{3AE29B9F-07E1-4691-9279-4C731AE88F83}"/>
    <cellStyle name="_Reversals_Riskspreadsheet_20120821 Charts IFR 2012 - CM_11.01.05 Remuneration" xfId="1008" xr:uid="{DCA697F5-B338-4A9A-A450-25E1DBFE49F6}"/>
    <cellStyle name="_Reversals_Riskspreadsheet_20120821 Charts IFR 2012 - CM_61.00.05 Major subs" xfId="1009" xr:uid="{CECD38D9-F30D-4F60-9A1D-C148CC61DC0B}"/>
    <cellStyle name="_Reversals_Riskspreadsheet_20120821 Charts IFR 2012 - CM_Grafic long-term fund." xfId="1010" xr:uid="{CDA4E6E0-4360-40EF-BC90-EC54D13CD229}"/>
    <cellStyle name="_Reversals_Riskspreadsheet_20120821 Charts IFR 2012 - CM_Grafic long-term fund._Sheet1" xfId="3287" xr:uid="{FDED4271-F66B-43B1-89C2-B4FD76A14DEE}"/>
    <cellStyle name="_Reversals_Riskspreadsheet_20120821 Charts IFR 2012 - CM_Grafic maturity" xfId="1011" xr:uid="{0327EFE0-13D3-4868-BBDD-CF5E2F9C1BBE}"/>
    <cellStyle name="_Reversals_Riskspreadsheet_20120821 Charts IFR 2012 - CM_Grafic maturity_Sheet1" xfId="3288" xr:uid="{D4AA194D-3A13-496F-8DF2-F5B1AE0C2044}"/>
    <cellStyle name="_Reversals_Riskspreadsheet_Sheet1" xfId="3289" xr:uid="{B96820AC-FEE8-4D61-96BD-EB6DDB88DC4D}"/>
    <cellStyle name="_Reversals_Sheet1" xfId="3290" xr:uid="{5B15FA0B-20E8-4338-99BC-2C8D8AA233A8}"/>
    <cellStyle name="_RFS slice 200805_def2_werkdocument" xfId="1012" xr:uid="{A30C6C5C-B9F4-484E-833D-1CBD4C5F68E2}"/>
    <cellStyle name="_RFS slice 200805_def2_werkdocument 2" xfId="1013" xr:uid="{050768B8-5C34-4408-9C6F-10327EFA7BFA}"/>
    <cellStyle name="_RFS slice 200805_def2_werkdocument 2_Sheet1" xfId="3291" xr:uid="{D02A35E4-C625-46C0-84FA-51AFFA0BA1CA}"/>
    <cellStyle name="_RFS slice 200805_def2_werkdocument 3" xfId="3292" xr:uid="{CF81EFE6-4DE6-446E-8806-A6019824DFFD}"/>
    <cellStyle name="_RFS slice 200805_def2_werkdocument 4" xfId="3293" xr:uid="{DA10FA25-CC5A-4FE7-AF2D-75BA9C1AAB8A}"/>
    <cellStyle name="_RFS slice 200805_def2_werkdocument_00.02 Cons P&amp;L" xfId="1014" xr:uid="{81187078-1427-41F9-97CA-7CAC5E714F10}"/>
    <cellStyle name="_RFS slice 200805_def2_werkdocument_29.00.25 Funding programme" xfId="1015" xr:uid="{F181BA65-52B2-42E6-A35B-F74A4D437891}"/>
    <cellStyle name="_RFS slice 200805_def2_werkdocument_29.00.25 Funding programme_Sheet1" xfId="3294" xr:uid="{96265FE9-1C5E-4C3D-B8D8-8C71146CA98E}"/>
    <cellStyle name="_RFS slice 200805_def2_werkdocument_Sheet1" xfId="3295" xr:uid="{2A600CE1-6E71-4D46-B263-F7304C998E39}"/>
    <cellStyle name="_RWA" xfId="1016" xr:uid="{6D2C26D9-4120-4431-A251-FEB7AAC802E5}"/>
    <cellStyle name="_RWA 2" xfId="3296" xr:uid="{B88464C4-D966-4674-BABD-BA30D0758FEB}"/>
    <cellStyle name="_RWA II Budget 2011 Private Banking International" xfId="3297" xr:uid="{5266F8F9-ED88-459B-835D-B5AD6769C8C2}"/>
    <cellStyle name="_RWA II Budget 2011 Private Banking International 2" xfId="3298" xr:uid="{C73A3C1D-A4D2-4958-A94F-DAC45E81785B}"/>
    <cellStyle name="_RWA Reduction - 7.31.07 Notionals" xfId="1017" xr:uid="{42A97E67-C88C-421A-86DB-17CF98B2348B}"/>
    <cellStyle name="_RWA Reduction - 7.31.07 Notionals 2" xfId="1018" xr:uid="{7C6E866C-250C-4E22-B6AB-C7FB3389D4E2}"/>
    <cellStyle name="_RWA Reduction - 7.31.07 Notionals 2_Sheet1" xfId="3299" xr:uid="{E2E01263-E2E0-477B-B69B-53C6478767E4}"/>
    <cellStyle name="_RWA Reduction - 7.31.07 Notionals 3" xfId="3300" xr:uid="{559B5F31-45EB-4DA8-8153-2CEC3AF662CB}"/>
    <cellStyle name="_RWA Reduction - 7.31.07 Notionals 4" xfId="3301" xr:uid="{7D98465B-E456-454F-A0BF-113F8AA3F7AC}"/>
    <cellStyle name="_RWA Reduction - 7.31.07 Notionals_00.02 Cons P&amp;L" xfId="1019" xr:uid="{10145913-A315-441A-8EF2-073FD822C7B0}"/>
    <cellStyle name="_RWA Reduction - 7.31.07 Notionals_29.00.25 Funding programme" xfId="1020" xr:uid="{4F39014F-3F29-403F-9FF5-E292B1E2A4DC}"/>
    <cellStyle name="_RWA Reduction - 7.31.07 Notionals_29.00.25 Funding programme_Sheet1" xfId="3302" xr:uid="{6923E551-9416-4E1A-AC8E-FC13AC6E42D6}"/>
    <cellStyle name="_RWA Reduction - 7.31.07 Notionals_Sheet1" xfId="3303" xr:uid="{91140F5E-2A65-498B-A726-A0180D892CD3}"/>
    <cellStyle name="_RWA_20120820 Charts IFR 2012 - CM" xfId="1021" xr:uid="{0E8141B3-1102-4193-B1A8-69E4BBDAF684}"/>
    <cellStyle name="_RWA_20120820 Charts IFR 2012 - CM 2" xfId="1022" xr:uid="{7A9A8A06-6772-45EC-8347-A07213077154}"/>
    <cellStyle name="_RWA_20120820 Charts IFR 2012 - CM 2_Sheet1" xfId="3304" xr:uid="{6890C65A-3880-4984-A808-758790185361}"/>
    <cellStyle name="_RWA_20120820 Charts IFR 2012 - CM_11.01.05 Remuneration" xfId="1023" xr:uid="{462D8901-D923-4467-8D3E-BE0B7AFE6344}"/>
    <cellStyle name="_RWA_20120820 Charts IFR 2012 - CM_61.00.05 Major subs" xfId="1024" xr:uid="{027EFD47-CC20-43EE-BC52-91A6AB2CFBD7}"/>
    <cellStyle name="_RWA_20120820 Charts IFR 2012 - CM_Grafic long-term fund." xfId="1025" xr:uid="{2292F501-78A9-4B0C-B0CC-0EDE4B1B7D7D}"/>
    <cellStyle name="_RWA_20120820 Charts IFR 2012 - CM_Grafic long-term fund._Sheet1" xfId="3305" xr:uid="{33BFAAAA-5EA2-458C-9DEC-2C55C4B1DF4C}"/>
    <cellStyle name="_RWA_20120820 Charts IFR 2012 - CM_Grafic maturity" xfId="1026" xr:uid="{1E675172-B361-4C0F-9722-F6B8CC9CAFFF}"/>
    <cellStyle name="_RWA_20120820 Charts IFR 2012 - CM_Grafic maturity_Sheet1" xfId="3306" xr:uid="{D770FA03-7BA2-43C5-9749-0EC54B953337}"/>
    <cellStyle name="_RWA_20120821 Charts IFR 2012 - CM" xfId="1027" xr:uid="{8967E4D2-63C0-4F97-A26A-9FCF5347FE0B}"/>
    <cellStyle name="_RWA_20120821 Charts IFR 2012 - CM 2" xfId="1028" xr:uid="{CFEE8F53-6B3C-4EFE-9440-A3243F464A93}"/>
    <cellStyle name="_RWA_20120821 Charts IFR 2012 - CM 2_Sheet1" xfId="3307" xr:uid="{E37A4745-13F1-44B7-BC22-64483BC179C0}"/>
    <cellStyle name="_RWA_20120821 Charts IFR 2012 - CM_11.01.05 Remuneration" xfId="1029" xr:uid="{FEC9D7A6-8B25-4177-BB56-42310F31C73F}"/>
    <cellStyle name="_RWA_20120821 Charts IFR 2012 - CM_61.00.05 Major subs" xfId="1030" xr:uid="{DA126212-E1E5-4731-A985-9880C9EC2377}"/>
    <cellStyle name="_RWA_20120821 Charts IFR 2012 - CM_Grafic long-term fund." xfId="1031" xr:uid="{3C1BFCC5-8D71-4476-99FA-DF0515C68835}"/>
    <cellStyle name="_RWA_20120821 Charts IFR 2012 - CM_Grafic long-term fund._Sheet1" xfId="3308" xr:uid="{1617BD17-232D-4C2B-8AEC-BF8E3E2BEB96}"/>
    <cellStyle name="_RWA_20120821 Charts IFR 2012 - CM_Grafic maturity" xfId="1032" xr:uid="{A69B76F2-3C37-4C69-AF59-51FD15291967}"/>
    <cellStyle name="_RWA_20120821 Charts IFR 2012 - CM_Grafic maturity_Sheet1" xfId="3309" xr:uid="{6A3DF26C-5E54-4ECC-8F75-7C6C65769455}"/>
    <cellStyle name="_RWA_Sheet1" xfId="3310" xr:uid="{546384D2-DFB0-4407-A94E-8549704C4DF0}"/>
    <cellStyle name="_Settlements" xfId="3311" xr:uid="{E0D03D48-981D-43E1-83EB-B98EB16E80B5}"/>
    <cellStyle name="_settlements 2009" xfId="3312" xr:uid="{71334D6F-394F-4AE6-A179-9DE672EB1DE6}"/>
    <cellStyle name="_Sheet1" xfId="1033" xr:uid="{35098FCD-98D7-4839-89E0-0185F12A9006}"/>
    <cellStyle name="_Sheet1 2" xfId="3313" xr:uid="{0A30A8C1-B596-48AC-B262-BB00BB2B705C}"/>
    <cellStyle name="_Sheet1_1" xfId="1034" xr:uid="{A2670DDF-2602-441C-A3D7-CB215B272FA5}"/>
    <cellStyle name="_Sheet1_1 2" xfId="3314" xr:uid="{D14314F5-DA17-433A-A0FD-7DDD0443D7D9}"/>
    <cellStyle name="_Sheet1_1_00.01.01Y" xfId="3315" xr:uid="{DCF88582-64A1-472C-B794-69DC9CB9F636}"/>
    <cellStyle name="_Sheet1_1_00.04R" xfId="3316" xr:uid="{A443180B-BAFF-43EA-BC82-4D35274D9FE9}"/>
    <cellStyle name="_Sheet1_1_01.05" xfId="3317" xr:uid="{113DC12C-96D1-413B-BDA6-91298006359F}"/>
    <cellStyle name="_Sheet1_1_01.06" xfId="3318" xr:uid="{452B3EC5-A1A6-46B7-939B-FCBEFC2F8BE8}"/>
    <cellStyle name="_Sheet1_1_01.15" xfId="3319" xr:uid="{273D08B0-C414-4F1D-A2FC-D5E150B237F7}"/>
    <cellStyle name="_Sheet1_1_01.26" xfId="3320" xr:uid="{D3708639-E8BE-4D00-91FC-0CA3874AE88B}"/>
    <cellStyle name="_Sheet1_1_01.52" xfId="3321" xr:uid="{C162C00F-42B9-4A1A-9D2D-A839C23FEC5A}"/>
    <cellStyle name="_Sheet1_1_03.05.05YR" xfId="3322" xr:uid="{95808C7D-DD65-4F9C-8D82-1202B89FB1A6}"/>
    <cellStyle name="_Sheet1_1_3.25" xfId="3323" xr:uid="{2A3FA6A6-F7D5-44A3-8572-E10FE133F4FA}"/>
    <cellStyle name="_Sheet1_1_5.30" xfId="3324" xr:uid="{0DDBF2C6-C6C2-4833-AB0A-2911223F33FB}"/>
    <cellStyle name="_Sheet1_1_5.35" xfId="3325" xr:uid="{EFE9B7F3-055E-4AE9-A39E-A668A4D00DF3}"/>
    <cellStyle name="_Sheet1_1_CorpRep" xfId="3326" xr:uid="{508B3676-5197-45D3-9EB7-EBA1FFCA9965}"/>
    <cellStyle name="_Sheet1_1_Sheet1" xfId="3327" xr:uid="{56FDD967-3ADB-4EFD-9E53-053A41B8BF23}"/>
    <cellStyle name="_Sheet1_20120820 Charts IFR 2012 - CM" xfId="1035" xr:uid="{12D913E7-684C-44CC-9291-A2834EE98415}"/>
    <cellStyle name="_Sheet1_20120820 Charts IFR 2012 - CM 2" xfId="1036" xr:uid="{6CE046A8-5EBC-4C29-B641-F39D4B909951}"/>
    <cellStyle name="_Sheet1_20120820 Charts IFR 2012 - CM 2_Sheet1" xfId="3328" xr:uid="{DB35B78C-652D-4A8B-9DCD-7AE44505CC48}"/>
    <cellStyle name="_Sheet1_20120820 Charts IFR 2012 - CM_11.01.05 Remuneration" xfId="1037" xr:uid="{6079AACE-857B-466D-AEB6-340EF9B70454}"/>
    <cellStyle name="_Sheet1_20120820 Charts IFR 2012 - CM_61.00.05 Major subs" xfId="1038" xr:uid="{9D4E4838-DB0E-48C5-9DBA-C11E8C7D362E}"/>
    <cellStyle name="_Sheet1_20120820 Charts IFR 2012 - CM_Grafic long-term fund." xfId="1039" xr:uid="{3EA89FEF-5ED8-4D2D-83C1-9C7682084352}"/>
    <cellStyle name="_Sheet1_20120820 Charts IFR 2012 - CM_Grafic long-term fund._Sheet1" xfId="3329" xr:uid="{93CA6FDF-A08A-48FC-A779-C7B237404285}"/>
    <cellStyle name="_Sheet1_20120820 Charts IFR 2012 - CM_Grafic maturity" xfId="1040" xr:uid="{FE637812-C2C8-4B80-876A-6C7144908281}"/>
    <cellStyle name="_Sheet1_20120820 Charts IFR 2012 - CM_Grafic maturity_Sheet1" xfId="3330" xr:uid="{F97778B9-5AAC-42FE-8062-94A127B82C6E}"/>
    <cellStyle name="_Sheet1_20120821 Charts IFR 2012 - CM" xfId="1041" xr:uid="{B60CA22C-6DE3-4D56-80AF-DDA01CE4C5A6}"/>
    <cellStyle name="_Sheet1_20120821 Charts IFR 2012 - CM 2" xfId="1042" xr:uid="{8ECD7E76-FB50-4C91-97CE-13EA4C91254F}"/>
    <cellStyle name="_Sheet1_20120821 Charts IFR 2012 - CM 2_Sheet1" xfId="3331" xr:uid="{89E8DD00-E4B5-4ABB-B24B-9D13C74047F8}"/>
    <cellStyle name="_Sheet1_20120821 Charts IFR 2012 - CM_11.01.05 Remuneration" xfId="1043" xr:uid="{BD3FC26F-7B37-4A3C-898F-F397CF1D2F08}"/>
    <cellStyle name="_Sheet1_20120821 Charts IFR 2012 - CM_61.00.05 Major subs" xfId="1044" xr:uid="{CD1BA535-171E-44F3-B363-A07B198A666A}"/>
    <cellStyle name="_Sheet1_20120821 Charts IFR 2012 - CM_Grafic long-term fund." xfId="1045" xr:uid="{91D59057-8E62-4C8B-8588-8CD8CBD8EBAC}"/>
    <cellStyle name="_Sheet1_20120821 Charts IFR 2012 - CM_Grafic long-term fund._Sheet1" xfId="3332" xr:uid="{F0FA24B4-7EF0-4564-99FC-B8DD5B40BC3F}"/>
    <cellStyle name="_Sheet1_20120821 Charts IFR 2012 - CM_Grafic maturity" xfId="1046" xr:uid="{F7AF2162-31A0-4B3A-A123-78D635BE0EDA}"/>
    <cellStyle name="_Sheet1_20120821 Charts IFR 2012 - CM_Grafic maturity_Sheet1" xfId="3333" xr:uid="{072A24E4-74C5-4392-BDA1-70C8347CFA66}"/>
    <cellStyle name="_Sheet1_Sheet1" xfId="3334" xr:uid="{952A3E83-2F84-43E9-A740-F8400C525B10}"/>
    <cellStyle name="_Sheet2" xfId="1047" xr:uid="{B2C8E704-6BAC-4651-8603-8D302030B121}"/>
    <cellStyle name="_Sheet2 2" xfId="1048" xr:uid="{7F250933-447C-45B2-912A-2EE9D984349F}"/>
    <cellStyle name="_Sheet2 2_Sheet1" xfId="3335" xr:uid="{0989EBD9-351C-4D0C-BF17-D58820469745}"/>
    <cellStyle name="_Sheet2 3" xfId="3336" xr:uid="{C9B66DED-A82D-44BA-B4EA-41AE9E6C7C90}"/>
    <cellStyle name="_Sheet2 4" xfId="3337" xr:uid="{7F93E843-3A8F-4704-943B-BFE844BC5289}"/>
    <cellStyle name="_Sheet2_00.02 Cons P&amp;L" xfId="1049" xr:uid="{538837CE-96AD-4DAE-8DAB-1AA362B2E19E}"/>
    <cellStyle name="_Sheet2_29.00.25 Funding programme" xfId="1050" xr:uid="{9CD6DD4E-950B-4A02-B746-9FFC12E6BD58}"/>
    <cellStyle name="_Sheet2_29.00.25 Funding programme_Sheet1" xfId="3338" xr:uid="{0534D317-9207-4185-9F55-8E53C4C27BE8}"/>
    <cellStyle name="_Sheet2_Q&amp;Aspreadsheet" xfId="1051" xr:uid="{1E24C97B-9499-4BFD-A655-1B0ADB257D25}"/>
    <cellStyle name="_Sheet2_Q&amp;Aspreadsheet_20120820 Charts IFR 2012 - CM" xfId="1052" xr:uid="{F5AC9FC9-782A-4A21-9C55-CA881850D276}"/>
    <cellStyle name="_Sheet2_Q&amp;Aspreadsheet_20120820 Charts IFR 2012 - CM 2" xfId="1053" xr:uid="{2C6C5812-6A57-4A5D-A3FF-4E9499FF2E66}"/>
    <cellStyle name="_Sheet2_Q&amp;Aspreadsheet_20120820 Charts IFR 2012 - CM 2_Sheet1" xfId="3339" xr:uid="{E15B1ECA-09AE-4CE4-8C87-51EE81319298}"/>
    <cellStyle name="_Sheet2_Q&amp;Aspreadsheet_20120820 Charts IFR 2012 - CM_11.01.05 Remuneration" xfId="1054" xr:uid="{28884FBF-8A44-47A1-A61C-22EFC4E93414}"/>
    <cellStyle name="_Sheet2_Q&amp;Aspreadsheet_20120820 Charts IFR 2012 - CM_61.00.05 Major subs" xfId="1055" xr:uid="{B86F9BEF-A290-44EE-A4D7-9A9B0B6B02E5}"/>
    <cellStyle name="_Sheet2_Q&amp;Aspreadsheet_20120820 Charts IFR 2012 - CM_Grafic long-term fund." xfId="1056" xr:uid="{1AEC176A-1087-43E3-808F-D262CF590A03}"/>
    <cellStyle name="_Sheet2_Q&amp;Aspreadsheet_20120820 Charts IFR 2012 - CM_Grafic long-term fund._Sheet1" xfId="3340" xr:uid="{B61DCC4D-7BBE-4595-A54D-65D34BEBDDBD}"/>
    <cellStyle name="_Sheet2_Q&amp;Aspreadsheet_20120820 Charts IFR 2012 - CM_Grafic maturity" xfId="1057" xr:uid="{177DBCA3-F1BA-4F6D-B56E-2C4FCFC537E4}"/>
    <cellStyle name="_Sheet2_Q&amp;Aspreadsheet_20120820 Charts IFR 2012 - CM_Grafic maturity_Sheet1" xfId="3341" xr:uid="{7E191D14-18FA-423E-824A-48103C333116}"/>
    <cellStyle name="_Sheet2_Q&amp;Aspreadsheet_20120821 Charts IFR 2012 - CM" xfId="1058" xr:uid="{5A3AD558-9AE6-4708-A6D6-77D1E258C7D8}"/>
    <cellStyle name="_Sheet2_Q&amp;Aspreadsheet_20120821 Charts IFR 2012 - CM 2" xfId="1059" xr:uid="{5F45A883-D241-4B61-B474-05203C79A93D}"/>
    <cellStyle name="_Sheet2_Q&amp;Aspreadsheet_20120821 Charts IFR 2012 - CM 2_Sheet1" xfId="3342" xr:uid="{3012E0AC-C199-401F-A49F-C5D42AF66AC6}"/>
    <cellStyle name="_Sheet2_Q&amp;Aspreadsheet_20120821 Charts IFR 2012 - CM_11.01.05 Remuneration" xfId="1060" xr:uid="{4E103173-5EF3-49E3-84A7-53B4CC32679A}"/>
    <cellStyle name="_Sheet2_Q&amp;Aspreadsheet_20120821 Charts IFR 2012 - CM_61.00.05 Major subs" xfId="1061" xr:uid="{4F3E1DB6-1F9E-4312-B277-4C0EE2B2A727}"/>
    <cellStyle name="_Sheet2_Q&amp;Aspreadsheet_20120821 Charts IFR 2012 - CM_Grafic long-term fund." xfId="1062" xr:uid="{7E6D85E9-7BCE-4F38-BB05-5D014101F4AD}"/>
    <cellStyle name="_Sheet2_Q&amp;Aspreadsheet_20120821 Charts IFR 2012 - CM_Grafic long-term fund._Sheet1" xfId="3343" xr:uid="{4554E202-D042-4A59-92D2-5080B7BE790C}"/>
    <cellStyle name="_Sheet2_Q&amp;Aspreadsheet_20120821 Charts IFR 2012 - CM_Grafic maturity" xfId="1063" xr:uid="{105C9660-9452-42AF-B279-FDAFD0221ABC}"/>
    <cellStyle name="_Sheet2_Q&amp;Aspreadsheet_20120821 Charts IFR 2012 - CM_Grafic maturity_Sheet1" xfId="3344" xr:uid="{C10E8A31-F852-48F3-8BCE-21C73C87E899}"/>
    <cellStyle name="_Sheet2_Q&amp;Aspreadsheet_Sheet1" xfId="3345" xr:uid="{4B49E558-2F09-4F36-B16E-EA376A8B06E9}"/>
    <cellStyle name="_Sheet2_Riskspreadsheet" xfId="1064" xr:uid="{459E7D63-EEF3-45B1-B3B3-82F9965DC8A0}"/>
    <cellStyle name="_Sheet2_Riskspreadsheet_20120820 Charts IFR 2012 - CM" xfId="1065" xr:uid="{6C38BC89-9144-44A8-A9C1-46DD892F6336}"/>
    <cellStyle name="_Sheet2_Riskspreadsheet_20120820 Charts IFR 2012 - CM 2" xfId="1066" xr:uid="{C7B5A58B-4F46-4F9C-B506-D71CD3EBDFF2}"/>
    <cellStyle name="_Sheet2_Riskspreadsheet_20120820 Charts IFR 2012 - CM 2_Sheet1" xfId="3346" xr:uid="{DD4D315D-5BB5-471A-9CBB-8306C858E235}"/>
    <cellStyle name="_Sheet2_Riskspreadsheet_20120820 Charts IFR 2012 - CM_11.01.05 Remuneration" xfId="1067" xr:uid="{3A1F224B-5436-46A3-A679-D751745BE644}"/>
    <cellStyle name="_Sheet2_Riskspreadsheet_20120820 Charts IFR 2012 - CM_61.00.05 Major subs" xfId="1068" xr:uid="{4DEF1518-F90E-4ACC-9336-BFA6DB972D80}"/>
    <cellStyle name="_Sheet2_Riskspreadsheet_20120820 Charts IFR 2012 - CM_Grafic long-term fund." xfId="1069" xr:uid="{B8A3DCE5-5DF5-4A17-9F6E-14EAA7ADE65C}"/>
    <cellStyle name="_Sheet2_Riskspreadsheet_20120820 Charts IFR 2012 - CM_Grafic long-term fund._Sheet1" xfId="3347" xr:uid="{77551EFC-2379-4D27-8C74-011A875CE080}"/>
    <cellStyle name="_Sheet2_Riskspreadsheet_20120820 Charts IFR 2012 - CM_Grafic maturity" xfId="1070" xr:uid="{C15B379F-C56D-440B-9CA5-FF87CE86593A}"/>
    <cellStyle name="_Sheet2_Riskspreadsheet_20120820 Charts IFR 2012 - CM_Grafic maturity_Sheet1" xfId="3348" xr:uid="{88109500-8881-4853-B19E-7E5E091E9AE0}"/>
    <cellStyle name="_Sheet2_Riskspreadsheet_20120821 Charts IFR 2012 - CM" xfId="1071" xr:uid="{29B42A0E-A8D3-489C-BF8F-57331BCFD916}"/>
    <cellStyle name="_Sheet2_Riskspreadsheet_20120821 Charts IFR 2012 - CM 2" xfId="1072" xr:uid="{ADA46F38-6C53-4FBE-B9B9-6F50EF71A19E}"/>
    <cellStyle name="_Sheet2_Riskspreadsheet_20120821 Charts IFR 2012 - CM 2_Sheet1" xfId="3349" xr:uid="{E745A3FE-A106-40E9-9C11-7DACE92FDE86}"/>
    <cellStyle name="_Sheet2_Riskspreadsheet_20120821 Charts IFR 2012 - CM_11.01.05 Remuneration" xfId="1073" xr:uid="{4D3F95DB-48C5-4F64-BA22-67E392AAA9E7}"/>
    <cellStyle name="_Sheet2_Riskspreadsheet_20120821 Charts IFR 2012 - CM_61.00.05 Major subs" xfId="1074" xr:uid="{BFE5ACA0-DC5C-426E-BF41-8358F0380A65}"/>
    <cellStyle name="_Sheet2_Riskspreadsheet_20120821 Charts IFR 2012 - CM_Grafic long-term fund." xfId="1075" xr:uid="{F00F591B-A122-49A4-82C7-33CDC68E5D59}"/>
    <cellStyle name="_Sheet2_Riskspreadsheet_20120821 Charts IFR 2012 - CM_Grafic long-term fund._Sheet1" xfId="3350" xr:uid="{A5EC80B7-5993-47F5-A51C-068FAAD060E9}"/>
    <cellStyle name="_Sheet2_Riskspreadsheet_20120821 Charts IFR 2012 - CM_Grafic maturity" xfId="1076" xr:uid="{F11216EC-E379-457D-A8C8-F5B815EA196E}"/>
    <cellStyle name="_Sheet2_Riskspreadsheet_20120821 Charts IFR 2012 - CM_Grafic maturity_Sheet1" xfId="3351" xr:uid="{0C8F8F99-AAF5-48F3-A144-9A2A16331969}"/>
    <cellStyle name="_Sheet2_Riskspreadsheet_Sheet1" xfId="3352" xr:uid="{07AF64D6-21D0-4E35-9EDF-C28734A51ECB}"/>
    <cellStyle name="_Sheet2_Sheet1" xfId="3353" xr:uid="{421C0C96-6470-47ED-84B1-962EEBF9EC40}"/>
    <cellStyle name="_slm_290906_FINAL" xfId="1077" xr:uid="{CB282E87-2983-4977-9A7E-EBB417D1EB9D}"/>
    <cellStyle name="_slm_290906_FINAL 2" xfId="1078" xr:uid="{A2832396-6793-4FA4-8C1E-5E5104D836D4}"/>
    <cellStyle name="_slm_290906_FINAL 2_Sheet1" xfId="3354" xr:uid="{09B7AAD6-5419-4A58-9DDC-A04AC2F382ED}"/>
    <cellStyle name="_slm_290906_FINAL 3" xfId="3355" xr:uid="{31A843E5-1D9D-45AB-BCD3-A56EA4AB13C7}"/>
    <cellStyle name="_slm_290906_FINAL 4" xfId="3356" xr:uid="{80CEC1AD-439F-4BDD-94E0-00C9FA2E4694}"/>
    <cellStyle name="_slm_290906_FINAL_00.02 Cons P&amp;L" xfId="1079" xr:uid="{6C334107-9853-47C6-A44F-EBFF4A74E207}"/>
    <cellStyle name="_slm_290906_FINAL_29.00.25 Funding programme" xfId="1080" xr:uid="{0E76FF47-341D-49FE-A08B-7336F65F940E}"/>
    <cellStyle name="_slm_290906_FINAL_29.00.25 Funding programme_Sheet1" xfId="3357" xr:uid="{917C1194-5948-477C-AA7E-019425282C7E}"/>
    <cellStyle name="_slm_290906_FINAL_Sheet1" xfId="3358" xr:uid="{CF2AFAB7-5C95-49E4-80B6-2D9E69A4CD49}"/>
    <cellStyle name="_SMP2009 REPORT - 1601 2009 (MT 4 feb 2009)v3" xfId="3359" xr:uid="{E0F1A988-F36F-490B-BFAC-4317506D938D}"/>
    <cellStyle name="_SMP2009 REPORT - 1601 2009 (MT 4 feb 2009)v3 2" xfId="3360" xr:uid="{B8B0FD1E-C916-42C6-AFFE-08675F224893}"/>
    <cellStyle name="_Staff Costs 2003 Asia-Aus (To Simon)" xfId="1081" xr:uid="{2281E5F6-5307-4406-B77A-8296C934DC02}"/>
    <cellStyle name="_Staff Costs 2003 Asia-Aus (To Simon) 2" xfId="1082" xr:uid="{CDA0D9EB-E12A-4391-9CA8-6BD0DA718DD8}"/>
    <cellStyle name="_Staff Costs 2003 Asia-Aus (To Simon) 2_Sheet1" xfId="3361" xr:uid="{417C61AD-3601-498B-BFF8-CFF5073D1545}"/>
    <cellStyle name="_Staff Costs 2003 Asia-Aus (To Simon) 3" xfId="3362" xr:uid="{E69B1AD9-A7DC-4797-BF39-118D9FB98A32}"/>
    <cellStyle name="_Staff Costs 2003 Asia-Aus (To Simon) 4" xfId="3363" xr:uid="{CA3E87F6-A91E-4D9A-A5A5-EB3621D0521E}"/>
    <cellStyle name="_Staff Costs 2003 Asia-Aus (To Simon)_00.02 Cons P&amp;L" xfId="1083" xr:uid="{D46E1951-4230-4A9D-A3AE-30D526148332}"/>
    <cellStyle name="_Staff Costs 2003 Asia-Aus (To Simon)_29.00.25 Funding programme" xfId="1084" xr:uid="{BB38A722-4C6D-442F-ACC4-C080CCCBE60A}"/>
    <cellStyle name="_Staff Costs 2003 Asia-Aus (To Simon)_29.00.25 Funding programme_Sheet1" xfId="3364" xr:uid="{F0643F15-9187-47F0-A34E-D3E768DA18E2}"/>
    <cellStyle name="_Staff Costs 2003 Asia-Aus (To Simon)_Q&amp;Aspreadsheet" xfId="1085" xr:uid="{0557A497-650F-41AB-BE2C-231815A2FB69}"/>
    <cellStyle name="_Staff Costs 2003 Asia-Aus (To Simon)_Q&amp;Aspreadsheet_20120820 Charts IFR 2012 - CM" xfId="1086" xr:uid="{F99DCB51-E814-4416-B950-4E6BB0AEB52B}"/>
    <cellStyle name="_Staff Costs 2003 Asia-Aus (To Simon)_Q&amp;Aspreadsheet_20120820 Charts IFR 2012 - CM 2" xfId="1087" xr:uid="{F45A537F-385D-481D-B75E-6C988BABB38C}"/>
    <cellStyle name="_Staff Costs 2003 Asia-Aus (To Simon)_Q&amp;Aspreadsheet_20120820 Charts IFR 2012 - CM 2_Sheet1" xfId="3365" xr:uid="{9AF7243C-6342-466A-A465-841D5550E846}"/>
    <cellStyle name="_Staff Costs 2003 Asia-Aus (To Simon)_Q&amp;Aspreadsheet_20120820 Charts IFR 2012 - CM_11.01.05 Remuneration" xfId="1088" xr:uid="{AA632E35-5BE1-4CBB-A1F4-F5E9142C852C}"/>
    <cellStyle name="_Staff Costs 2003 Asia-Aus (To Simon)_Q&amp;Aspreadsheet_20120820 Charts IFR 2012 - CM_61.00.05 Major subs" xfId="1089" xr:uid="{7CA10BE2-56F9-40B7-BE3C-48ED4687E32A}"/>
    <cellStyle name="_Staff Costs 2003 Asia-Aus (To Simon)_Q&amp;Aspreadsheet_20120820 Charts IFR 2012 - CM_Grafic long-term fund." xfId="1090" xr:uid="{4515C1CB-70A1-4213-A7AA-D004BB0F7599}"/>
    <cellStyle name="_Staff Costs 2003 Asia-Aus (To Simon)_Q&amp;Aspreadsheet_20120820 Charts IFR 2012 - CM_Grafic long-term fund._Sheet1" xfId="3366" xr:uid="{F2949914-46A6-41D9-9C15-C3D22176C727}"/>
    <cellStyle name="_Staff Costs 2003 Asia-Aus (To Simon)_Q&amp;Aspreadsheet_20120820 Charts IFR 2012 - CM_Grafic maturity" xfId="1091" xr:uid="{68E73881-AF6E-4ED0-90E9-37B408D03BC5}"/>
    <cellStyle name="_Staff Costs 2003 Asia-Aus (To Simon)_Q&amp;Aspreadsheet_20120820 Charts IFR 2012 - CM_Grafic maturity_Sheet1" xfId="3367" xr:uid="{D12E28CD-04F8-489A-8F27-2FEFC5578C66}"/>
    <cellStyle name="_Staff Costs 2003 Asia-Aus (To Simon)_Q&amp;Aspreadsheet_20120821 Charts IFR 2012 - CM" xfId="1092" xr:uid="{081C0D5B-5F60-4318-8068-EAB34FF34EB0}"/>
    <cellStyle name="_Staff Costs 2003 Asia-Aus (To Simon)_Q&amp;Aspreadsheet_20120821 Charts IFR 2012 - CM 2" xfId="1093" xr:uid="{F6436422-40A9-49A3-9258-70F139DFB088}"/>
    <cellStyle name="_Staff Costs 2003 Asia-Aus (To Simon)_Q&amp;Aspreadsheet_20120821 Charts IFR 2012 - CM 2_Sheet1" xfId="3368" xr:uid="{021E40CF-F3D3-4D36-9F5C-A4213763CE50}"/>
    <cellStyle name="_Staff Costs 2003 Asia-Aus (To Simon)_Q&amp;Aspreadsheet_20120821 Charts IFR 2012 - CM_11.01.05 Remuneration" xfId="1094" xr:uid="{2810D716-C432-4FA1-912B-D4EF29924B20}"/>
    <cellStyle name="_Staff Costs 2003 Asia-Aus (To Simon)_Q&amp;Aspreadsheet_20120821 Charts IFR 2012 - CM_61.00.05 Major subs" xfId="1095" xr:uid="{3D655AD5-C551-4BC3-A14E-F06AAB50445D}"/>
    <cellStyle name="_Staff Costs 2003 Asia-Aus (To Simon)_Q&amp;Aspreadsheet_20120821 Charts IFR 2012 - CM_Grafic long-term fund." xfId="1096" xr:uid="{C28632E3-9359-4614-9BDB-D1CAF6B052B8}"/>
    <cellStyle name="_Staff Costs 2003 Asia-Aus (To Simon)_Q&amp;Aspreadsheet_20120821 Charts IFR 2012 - CM_Grafic long-term fund._Sheet1" xfId="3369" xr:uid="{C3B73AA2-DE9F-4FBA-81F5-D170C898054F}"/>
    <cellStyle name="_Staff Costs 2003 Asia-Aus (To Simon)_Q&amp;Aspreadsheet_20120821 Charts IFR 2012 - CM_Grafic maturity" xfId="1097" xr:uid="{CC77DDB5-E353-43CF-8EB5-0366112CE8C0}"/>
    <cellStyle name="_Staff Costs 2003 Asia-Aus (To Simon)_Q&amp;Aspreadsheet_20120821 Charts IFR 2012 - CM_Grafic maturity_Sheet1" xfId="3370" xr:uid="{49D17AFA-2D87-4B8C-A431-9703DA301100}"/>
    <cellStyle name="_Staff Costs 2003 Asia-Aus (To Simon)_Q&amp;Aspreadsheet_Sheet1" xfId="3371" xr:uid="{57F03C71-30C5-427C-860C-0CC1D72530B8}"/>
    <cellStyle name="_Staff Costs 2003 Asia-Aus (To Simon)_Riskspreadsheet" xfId="1098" xr:uid="{ADCB2322-3162-42D4-AEEB-D425D2EFCA35}"/>
    <cellStyle name="_Staff Costs 2003 Asia-Aus (To Simon)_Riskspreadsheet_20120820 Charts IFR 2012 - CM" xfId="1099" xr:uid="{E2BE2B23-0FF8-4460-8621-3F5154BF95EF}"/>
    <cellStyle name="_Staff Costs 2003 Asia-Aus (To Simon)_Riskspreadsheet_20120820 Charts IFR 2012 - CM 2" xfId="1100" xr:uid="{D1A6E315-261D-4EB6-94D5-C3D1A24AABFC}"/>
    <cellStyle name="_Staff Costs 2003 Asia-Aus (To Simon)_Riskspreadsheet_20120820 Charts IFR 2012 - CM 2_Sheet1" xfId="3372" xr:uid="{E71E1C4C-21B7-4E8A-80D9-37094B0A2BFD}"/>
    <cellStyle name="_Staff Costs 2003 Asia-Aus (To Simon)_Riskspreadsheet_20120820 Charts IFR 2012 - CM_11.01.05 Remuneration" xfId="1101" xr:uid="{76619449-42C3-453B-9CA9-3A4664F18A97}"/>
    <cellStyle name="_Staff Costs 2003 Asia-Aus (To Simon)_Riskspreadsheet_20120820 Charts IFR 2012 - CM_61.00.05 Major subs" xfId="1102" xr:uid="{5617E36E-E3F2-46F0-A198-7F32438B0382}"/>
    <cellStyle name="_Staff Costs 2003 Asia-Aus (To Simon)_Riskspreadsheet_20120820 Charts IFR 2012 - CM_Grafic long-term fund." xfId="1103" xr:uid="{7420385C-9A74-4AC6-910D-9911EE3FAF2B}"/>
    <cellStyle name="_Staff Costs 2003 Asia-Aus (To Simon)_Riskspreadsheet_20120820 Charts IFR 2012 - CM_Grafic long-term fund._Sheet1" xfId="3373" xr:uid="{2348782A-C80A-4BA7-8EED-F80DEA174E71}"/>
    <cellStyle name="_Staff Costs 2003 Asia-Aus (To Simon)_Riskspreadsheet_20120820 Charts IFR 2012 - CM_Grafic maturity" xfId="1104" xr:uid="{84171792-14BA-4877-8380-B28C67BECB9A}"/>
    <cellStyle name="_Staff Costs 2003 Asia-Aus (To Simon)_Riskspreadsheet_20120820 Charts IFR 2012 - CM_Grafic maturity_Sheet1" xfId="3374" xr:uid="{53681634-8A8F-4CA6-A803-B2C043361184}"/>
    <cellStyle name="_Staff Costs 2003 Asia-Aus (To Simon)_Riskspreadsheet_20120821 Charts IFR 2012 - CM" xfId="1105" xr:uid="{772CD721-8ED0-4B35-8B1B-683F242FB717}"/>
    <cellStyle name="_Staff Costs 2003 Asia-Aus (To Simon)_Riskspreadsheet_20120821 Charts IFR 2012 - CM 2" xfId="1106" xr:uid="{5DC42CB1-FDA1-456D-929A-EC8C28FAAB3F}"/>
    <cellStyle name="_Staff Costs 2003 Asia-Aus (To Simon)_Riskspreadsheet_20120821 Charts IFR 2012 - CM 2_Sheet1" xfId="3375" xr:uid="{1FB43AFE-8FB5-430B-B445-0C8907E5E87E}"/>
    <cellStyle name="_Staff Costs 2003 Asia-Aus (To Simon)_Riskspreadsheet_20120821 Charts IFR 2012 - CM_11.01.05 Remuneration" xfId="1107" xr:uid="{F8D30090-301C-4260-9B14-109F3AD08D2E}"/>
    <cellStyle name="_Staff Costs 2003 Asia-Aus (To Simon)_Riskspreadsheet_20120821 Charts IFR 2012 - CM_61.00.05 Major subs" xfId="1108" xr:uid="{4BF051B7-2D8E-4456-96DD-E21C9334F0DF}"/>
    <cellStyle name="_Staff Costs 2003 Asia-Aus (To Simon)_Riskspreadsheet_20120821 Charts IFR 2012 - CM_Grafic long-term fund." xfId="1109" xr:uid="{92008842-0578-4A0A-9ACC-7AF7D95CE4AE}"/>
    <cellStyle name="_Staff Costs 2003 Asia-Aus (To Simon)_Riskspreadsheet_20120821 Charts IFR 2012 - CM_Grafic long-term fund._Sheet1" xfId="3376" xr:uid="{F4A551F2-09B2-4CFA-9222-61E96EA2C1BC}"/>
    <cellStyle name="_Staff Costs 2003 Asia-Aus (To Simon)_Riskspreadsheet_20120821 Charts IFR 2012 - CM_Grafic maturity" xfId="1110" xr:uid="{0DFA7483-BDBE-4368-A6F5-AE8C712241E4}"/>
    <cellStyle name="_Staff Costs 2003 Asia-Aus (To Simon)_Riskspreadsheet_20120821 Charts IFR 2012 - CM_Grafic maturity_Sheet1" xfId="3377" xr:uid="{7132AF7F-E612-49DF-B949-E372B9008F5E}"/>
    <cellStyle name="_Staff Costs 2003 Asia-Aus (To Simon)_Riskspreadsheet_Sheet1" xfId="3378" xr:uid="{13ED1F91-5B49-4412-A5DF-2B2638492AC7}"/>
    <cellStyle name="_Staff Costs 2003 Asia-Aus (To Simon)_Sheet1" xfId="3379" xr:uid="{093A47FF-E0F3-433C-A74C-53BEA5C0FAAE}"/>
    <cellStyle name="_Strategic decisions impact" xfId="3380" xr:uid="{D417AC1E-D8D8-4F9F-9043-E0E22F80E52A}"/>
    <cellStyle name="_Strategy inputs" xfId="3381" xr:uid="{0EC285C1-7DAC-4443-84F1-F8723AE802F6}"/>
    <cellStyle name="_Strategy inputs 2" xfId="3382" xr:uid="{781062B6-9784-48BF-A82C-F7A9733B7DF6}"/>
    <cellStyle name="_Strategy inputsv2" xfId="3383" xr:uid="{75E8C33A-5255-415C-BB10-98B32C4F613C}"/>
    <cellStyle name="_Strategy inputsv2 2" xfId="3384" xr:uid="{9A7DC4E3-36B1-4A1E-9099-7C49266B88E5}"/>
    <cellStyle name="_Summary" xfId="1111" xr:uid="{63E30DA9-A543-4E70-9F88-71C45C7225ED}"/>
    <cellStyle name="_Summary 2" xfId="1112" xr:uid="{219CDBB6-C3C0-466C-B24F-8612AD3C54EF}"/>
    <cellStyle name="_Summary 2_Sheet1" xfId="3385" xr:uid="{389A58A0-6D16-4C99-A3B7-0F3D095E97C2}"/>
    <cellStyle name="_Summary 3" xfId="3386" xr:uid="{D80E49FC-D78E-4456-BE6C-E703C01D16B9}"/>
    <cellStyle name="_Summary 4" xfId="3387" xr:uid="{E5511FEF-BD19-420C-B82F-A3C9380EF8C8}"/>
    <cellStyle name="_Summary_00.02 Cons P&amp;L" xfId="1113" xr:uid="{D74219B7-886E-4FC3-A253-318F8E35D3A8}"/>
    <cellStyle name="_Summary_29.00.25 Funding programme" xfId="1114" xr:uid="{CA34724B-584F-4A0D-876C-6C8C39144773}"/>
    <cellStyle name="_Summary_29.00.25 Funding programme_Sheet1" xfId="3388" xr:uid="{E8B14880-2061-4429-B18F-9DED804E4486}"/>
    <cellStyle name="_Summary_Q&amp;Aspreadsheet" xfId="1115" xr:uid="{FB80B9BE-2D6E-4160-A285-0E18B7A8B7E8}"/>
    <cellStyle name="_Summary_Q&amp;Aspreadsheet_20120820 Charts IFR 2012 - CM" xfId="1116" xr:uid="{5E6DEAE0-B91B-4DC0-8C89-15CC095160D7}"/>
    <cellStyle name="_Summary_Q&amp;Aspreadsheet_20120820 Charts IFR 2012 - CM 2" xfId="1117" xr:uid="{39C2D90C-0805-4C00-B750-66272C48CFE1}"/>
    <cellStyle name="_Summary_Q&amp;Aspreadsheet_20120820 Charts IFR 2012 - CM 2_Sheet1" xfId="3389" xr:uid="{68122831-B57A-4A5D-81A0-7F1685EC85FE}"/>
    <cellStyle name="_Summary_Q&amp;Aspreadsheet_20120820 Charts IFR 2012 - CM_11.01.05 Remuneration" xfId="1118" xr:uid="{C6D9601B-2BCC-4E89-8448-E77F746E8517}"/>
    <cellStyle name="_Summary_Q&amp;Aspreadsheet_20120820 Charts IFR 2012 - CM_61.00.05 Major subs" xfId="1119" xr:uid="{ED91716D-B247-4BD8-AC44-B34308D86015}"/>
    <cellStyle name="_Summary_Q&amp;Aspreadsheet_20120820 Charts IFR 2012 - CM_Grafic long-term fund." xfId="1120" xr:uid="{18BC002F-DD72-4B26-87EB-45AC1F35871D}"/>
    <cellStyle name="_Summary_Q&amp;Aspreadsheet_20120820 Charts IFR 2012 - CM_Grafic long-term fund._Sheet1" xfId="3390" xr:uid="{CFEFCC82-9937-47D3-9D15-6BB3FFF670C7}"/>
    <cellStyle name="_Summary_Q&amp;Aspreadsheet_20120820 Charts IFR 2012 - CM_Grafic maturity" xfId="1121" xr:uid="{952AEE5E-34DF-4143-9EEF-0C7EC7EA10DB}"/>
    <cellStyle name="_Summary_Q&amp;Aspreadsheet_20120820 Charts IFR 2012 - CM_Grafic maturity_Sheet1" xfId="3391" xr:uid="{9B921458-BF9D-418E-B372-88AA62F977D1}"/>
    <cellStyle name="_Summary_Q&amp;Aspreadsheet_20120821 Charts IFR 2012 - CM" xfId="1122" xr:uid="{9083546D-A3E8-4DB6-905E-476740EEDF5D}"/>
    <cellStyle name="_Summary_Q&amp;Aspreadsheet_20120821 Charts IFR 2012 - CM 2" xfId="1123" xr:uid="{26F45AA7-AD04-4C6E-9030-4536069DB71A}"/>
    <cellStyle name="_Summary_Q&amp;Aspreadsheet_20120821 Charts IFR 2012 - CM 2_Sheet1" xfId="3392" xr:uid="{8BBFE247-1A1C-4FF3-B490-2444CD0B4444}"/>
    <cellStyle name="_Summary_Q&amp;Aspreadsheet_20120821 Charts IFR 2012 - CM_11.01.05 Remuneration" xfId="1124" xr:uid="{986F5F9C-8E54-43BA-A78D-28557040ADCC}"/>
    <cellStyle name="_Summary_Q&amp;Aspreadsheet_20120821 Charts IFR 2012 - CM_61.00.05 Major subs" xfId="1125" xr:uid="{69B0181F-5127-483D-BB34-B023A826C36F}"/>
    <cellStyle name="_Summary_Q&amp;Aspreadsheet_20120821 Charts IFR 2012 - CM_Grafic long-term fund." xfId="1126" xr:uid="{9237A1A5-0D67-4064-BBC5-1A1F2DE39748}"/>
    <cellStyle name="_Summary_Q&amp;Aspreadsheet_20120821 Charts IFR 2012 - CM_Grafic long-term fund._Sheet1" xfId="3393" xr:uid="{582D0680-A277-4F34-BD92-89650A3656CC}"/>
    <cellStyle name="_Summary_Q&amp;Aspreadsheet_20120821 Charts IFR 2012 - CM_Grafic maturity" xfId="1127" xr:uid="{A9A3CE3D-638F-45D2-AA8C-2CEEBCD66BE6}"/>
    <cellStyle name="_Summary_Q&amp;Aspreadsheet_20120821 Charts IFR 2012 - CM_Grafic maturity_Sheet1" xfId="3394" xr:uid="{AF8E6002-599B-47A9-A7FF-E40B9A3B9111}"/>
    <cellStyle name="_Summary_Q&amp;Aspreadsheet_Sheet1" xfId="3395" xr:uid="{64D92066-6B45-459D-B01A-C3FB7D64BAF8}"/>
    <cellStyle name="_Summary_Riskspreadsheet" xfId="1128" xr:uid="{C2B98EB5-B113-46CF-8B61-6D23DFC90A6E}"/>
    <cellStyle name="_Summary_Riskspreadsheet_20120820 Charts IFR 2012 - CM" xfId="1129" xr:uid="{C50CBD11-1661-43EB-9D52-371697D448B0}"/>
    <cellStyle name="_Summary_Riskspreadsheet_20120820 Charts IFR 2012 - CM 2" xfId="1130" xr:uid="{82D9A581-1D38-47A9-8354-C61395010DF6}"/>
    <cellStyle name="_Summary_Riskspreadsheet_20120820 Charts IFR 2012 - CM 2_Sheet1" xfId="3396" xr:uid="{92A0C9F9-7F0C-4BD0-908C-534956C40B53}"/>
    <cellStyle name="_Summary_Riskspreadsheet_20120820 Charts IFR 2012 - CM_11.01.05 Remuneration" xfId="1131" xr:uid="{FB1613BC-5C32-45AF-9BDC-DBE0998BB2CE}"/>
    <cellStyle name="_Summary_Riskspreadsheet_20120820 Charts IFR 2012 - CM_61.00.05 Major subs" xfId="1132" xr:uid="{B1F8A14B-D820-4EDA-A59A-EA2070282714}"/>
    <cellStyle name="_Summary_Riskspreadsheet_20120820 Charts IFR 2012 - CM_Grafic long-term fund." xfId="1133" xr:uid="{85B7EF8B-3760-4914-A9A5-46835122E11C}"/>
    <cellStyle name="_Summary_Riskspreadsheet_20120820 Charts IFR 2012 - CM_Grafic long-term fund._Sheet1" xfId="3397" xr:uid="{44D80D54-C61B-4D73-9374-1810C66C94E7}"/>
    <cellStyle name="_Summary_Riskspreadsheet_20120820 Charts IFR 2012 - CM_Grafic maturity" xfId="1134" xr:uid="{239C6448-8FC5-4AA9-9188-1699C40F641A}"/>
    <cellStyle name="_Summary_Riskspreadsheet_20120820 Charts IFR 2012 - CM_Grafic maturity_Sheet1" xfId="3398" xr:uid="{720B4F1F-C64C-4AD2-B44A-1C337DA67279}"/>
    <cellStyle name="_Summary_Riskspreadsheet_20120821 Charts IFR 2012 - CM" xfId="1135" xr:uid="{1333E19C-8E56-4941-A8B5-FCFDD2F62129}"/>
    <cellStyle name="_Summary_Riskspreadsheet_20120821 Charts IFR 2012 - CM 2" xfId="1136" xr:uid="{3E08782F-8670-40AF-84CD-240280C62959}"/>
    <cellStyle name="_Summary_Riskspreadsheet_20120821 Charts IFR 2012 - CM 2_Sheet1" xfId="3399" xr:uid="{F7CB38F9-6164-4D54-8EF8-DE2658C4F9CF}"/>
    <cellStyle name="_Summary_Riskspreadsheet_20120821 Charts IFR 2012 - CM_11.01.05 Remuneration" xfId="1137" xr:uid="{23DBA2A1-5074-427A-8B1C-C5418ADF5D4A}"/>
    <cellStyle name="_Summary_Riskspreadsheet_20120821 Charts IFR 2012 - CM_61.00.05 Major subs" xfId="1138" xr:uid="{49F8AF1E-8894-4A00-807B-CB583EB40C05}"/>
    <cellStyle name="_Summary_Riskspreadsheet_20120821 Charts IFR 2012 - CM_Grafic long-term fund." xfId="1139" xr:uid="{81BB6F67-24D2-485C-9661-E75E8D2C7E34}"/>
    <cellStyle name="_Summary_Riskspreadsheet_20120821 Charts IFR 2012 - CM_Grafic long-term fund._Sheet1" xfId="3400" xr:uid="{F38ABB01-B311-4FD4-8BB8-C096DA80AF9A}"/>
    <cellStyle name="_Summary_Riskspreadsheet_20120821 Charts IFR 2012 - CM_Grafic maturity" xfId="1140" xr:uid="{23868E29-7808-47E3-936C-F41A864E6498}"/>
    <cellStyle name="_Summary_Riskspreadsheet_20120821 Charts IFR 2012 - CM_Grafic maturity_Sheet1" xfId="3401" xr:uid="{9EC03A6D-E672-4C9F-8671-25D07D9C618C}"/>
    <cellStyle name="_Summary_Riskspreadsheet_Sheet1" xfId="3402" xr:uid="{3FBF58FA-74F6-4683-8E4B-5C0989BE6B72}"/>
    <cellStyle name="_Summary_Sheet1" xfId="3403" xr:uid="{14AEF23E-71CB-4228-B5ED-6DF1B235A41D}"/>
    <cellStyle name="_Totaal budget dummy RvC" xfId="3404" xr:uid="{FBE556F7-6011-4D8E-9AF0-6993ABE1F3B0}"/>
    <cellStyle name="=C:\WINNT\SYSTEM32\COMMAND.COM" xfId="1141" xr:uid="{5D37BDFD-99A0-486A-888E-04CD00B1BB92}"/>
    <cellStyle name="=C:\WINNT\SYSTEM32\COMMAND.COM 2" xfId="3405" xr:uid="{C699F609-39CC-4956-A71A-2157691AB643}"/>
    <cellStyle name="=C:\WINNT\SYSTEM32\COMMAND.COM_00.01.01Y" xfId="3406" xr:uid="{96797B39-8D89-40C2-9BE1-4A362E0AAF0E}"/>
    <cellStyle name="=C:\WINNT35\SYSTEM32\COMMAND.COM" xfId="1142" xr:uid="{1E553A3D-04BC-4DFB-8645-2667A6171400}"/>
    <cellStyle name="=C:\WINNT35\SYSTEM32\COMMAND.COM 2" xfId="3407" xr:uid="{6C8E8FB4-01A6-43E6-9832-29DA4EAF7036}"/>
    <cellStyle name="=C:\WINNT35\SYSTEM32\COMMAND.COM_20120808_AvA_2.0" xfId="3408" xr:uid="{86623CB8-F2C8-4882-8D70-141C6E105CCB}"/>
    <cellStyle name="¾‰" xfId="1143" xr:uid="{7D3D4F93-349E-42B9-AEE9-2C2892A7ACFE}"/>
    <cellStyle name="¾‰ 2" xfId="1144" xr:uid="{D2B1D1D2-8692-45C6-BBFD-586C93DAB72D}"/>
    <cellStyle name="¾‰ 3" xfId="3409" xr:uid="{75CBE591-D0A9-4525-9CD4-850DFCCFCB73}"/>
    <cellStyle name="¾‰ 4" xfId="3410" xr:uid="{C5EA393F-E08A-427F-9E6C-CA350BA6DA4E}"/>
    <cellStyle name="¾‰_00.02 Cons P&amp;L" xfId="1145" xr:uid="{3E31589F-9599-4A29-89FB-A7F12630F08F}"/>
    <cellStyle name="20% - Accent1 10" xfId="3411" xr:uid="{334B797D-0FC3-4E54-8ED0-FBF916FEA06A}"/>
    <cellStyle name="20% - Accent1 10 2" xfId="3412" xr:uid="{D07A773D-FAF3-45D8-BCEE-D0B33FB9C6CC}"/>
    <cellStyle name="20% - Accent1 10 2 2" xfId="3413" xr:uid="{DD99272E-DB16-4154-BFC7-C4AF13653961}"/>
    <cellStyle name="20% - Accent1 10 2 3" xfId="3414" xr:uid="{A97A4913-44E3-437F-9951-9A23A1CAFCCF}"/>
    <cellStyle name="20% - Accent1 10 2_3" xfId="3415" xr:uid="{1BB91C64-2562-423D-92C0-DC7002FA92B6}"/>
    <cellStyle name="20% - Accent1 10 3" xfId="3416" xr:uid="{0F431C8D-5196-4B68-86A1-248140FA484C}"/>
    <cellStyle name="20% - Accent1 10 4" xfId="3417" xr:uid="{098C1D96-C851-4CE2-B9E2-EB65ECD027E8}"/>
    <cellStyle name="20% - Accent1 10_00.04R" xfId="3418" xr:uid="{ED1DDA5A-D649-481B-B877-C726EBD3026A}"/>
    <cellStyle name="20% - Accent1 11" xfId="3419" xr:uid="{4337F9E5-715C-456C-AD9D-5EA23B3E59AC}"/>
    <cellStyle name="20% - Accent1 11 2" xfId="3420" xr:uid="{55654027-5CC1-4AAD-901C-E1D762679A73}"/>
    <cellStyle name="20% - Accent1 11 2 2" xfId="3421" xr:uid="{B8964212-DEAD-49CF-957A-EBF5653001EB}"/>
    <cellStyle name="20% - Accent1 11 2 3" xfId="3422" xr:uid="{93D5D44B-0267-4AEA-8B53-1B42FB26B814}"/>
    <cellStyle name="20% - Accent1 11 2_3" xfId="3423" xr:uid="{03EDE7DF-1F67-4785-987D-E600B6F65414}"/>
    <cellStyle name="20% - Accent1 11 3" xfId="3424" xr:uid="{2DD6EC6B-B627-47B4-9BB1-792B81CBF009}"/>
    <cellStyle name="20% - Accent1 11 4" xfId="3425" xr:uid="{52199077-7EFF-4851-AADF-BAC87BF6A66F}"/>
    <cellStyle name="20% - Accent1 11_00.04R" xfId="3426" xr:uid="{6D99590A-B248-4C95-8C3D-AFCCDAF8BE47}"/>
    <cellStyle name="20% - Accent1 12" xfId="3427" xr:uid="{7947BC0D-F342-4307-A268-3D12F9DB9ECC}"/>
    <cellStyle name="20% - Accent1 12 2" xfId="3428" xr:uid="{B87D17D5-19E2-4B88-8A63-C736DDCDCF85}"/>
    <cellStyle name="20% - Accent1 12 3" xfId="3429" xr:uid="{AA12EA5E-1930-483D-80F7-4B03CAE01825}"/>
    <cellStyle name="20% - Accent1 12_3" xfId="3430" xr:uid="{6C902F82-8CFE-48CD-809B-D91E8338DBD1}"/>
    <cellStyle name="20% - Accent1 13" xfId="3431" xr:uid="{CF70C811-2AFB-40F3-85CB-24CE78A443D0}"/>
    <cellStyle name="20% - Accent1 13 2" xfId="3432" xr:uid="{261D7EEE-F76B-463E-B18A-82FBFF35AA20}"/>
    <cellStyle name="20% - Accent1 13 3" xfId="3433" xr:uid="{D44AA1BE-4664-4C0F-AE68-D9C917C51F09}"/>
    <cellStyle name="20% - Accent1 13_3" xfId="3434" xr:uid="{054BE9FF-93BA-42CB-A1F0-5B2BAB959ED0}"/>
    <cellStyle name="20% - Accent1 14" xfId="3435" xr:uid="{6E2688CE-7309-45CD-B7D9-E3B0C1359306}"/>
    <cellStyle name="20% - Accent1 14 2" xfId="3436" xr:uid="{E481324B-7B47-46A1-AAAE-2961AB8BE99F}"/>
    <cellStyle name="20% - Accent1 14 3" xfId="3437" xr:uid="{4175F8C2-C2C7-4C33-8898-18F4BA9E230F}"/>
    <cellStyle name="20% - Accent1 14_3" xfId="3438" xr:uid="{0F34EAA9-EB6E-44AC-B6D0-0C2457235940}"/>
    <cellStyle name="20% - Accent1 15" xfId="3439" xr:uid="{F21C5E10-A170-4DD6-8879-DB66245443DD}"/>
    <cellStyle name="20% - Accent1 15 2" xfId="3440" xr:uid="{7C469F7E-4486-462F-A4F4-BDD124D22427}"/>
    <cellStyle name="20% - Accent1 15 3" xfId="3441" xr:uid="{61D67006-923B-4299-8DF3-D64E60AF37C3}"/>
    <cellStyle name="20% - Accent1 15_3" xfId="3442" xr:uid="{56A93E18-5901-4575-81C7-23E8C3A22925}"/>
    <cellStyle name="20% - Accent1 16" xfId="3443" xr:uid="{AFA51AE7-DE2B-42B1-89D3-C56EADECE351}"/>
    <cellStyle name="20% - Accent1 16 2" xfId="3444" xr:uid="{4597A299-F27F-4B57-B733-B5BB130591F2}"/>
    <cellStyle name="20% - Accent1 16 3" xfId="3445" xr:uid="{7BD6253B-662F-4FD2-BC0C-1D8953BCBD91}"/>
    <cellStyle name="20% - Accent1 16_3" xfId="3446" xr:uid="{0C3932FE-F16C-4FBF-8DC1-C5BD344DFF10}"/>
    <cellStyle name="20% - Accent1 17" xfId="3447" xr:uid="{2189E39A-1953-48F9-A0E7-34BB3D956127}"/>
    <cellStyle name="20% - Accent1 17 2" xfId="3448" xr:uid="{1A1401C0-D947-47F0-9444-776A7092C422}"/>
    <cellStyle name="20% - Accent1 17 3" xfId="3449" xr:uid="{D11C1869-6FE2-49CA-BDEB-DAB505310033}"/>
    <cellStyle name="20% - Accent1 17_3" xfId="3450" xr:uid="{82F32924-57C4-4D11-8543-A03E3DF35398}"/>
    <cellStyle name="20% - Accent1 18" xfId="3451" xr:uid="{B0913275-5004-4EE5-A96B-3B20906FD8DA}"/>
    <cellStyle name="20% - Accent1 18 2" xfId="3452" xr:uid="{699B9101-4AE9-4279-AE9D-ECA5220C69AF}"/>
    <cellStyle name="20% - Accent1 18 3" xfId="3453" xr:uid="{5A5E8171-83FD-4C37-8CEC-4258FA69BD80}"/>
    <cellStyle name="20% - Accent1 18_3" xfId="3454" xr:uid="{D814D525-E785-4B3C-9123-A2D9CEF47CD8}"/>
    <cellStyle name="20% - Accent1 19" xfId="3455" xr:uid="{61425295-8B50-4BBC-A39D-69B9012A1127}"/>
    <cellStyle name="20% - Accent1 19 2" xfId="3456" xr:uid="{A5D6A6E0-9777-4A44-8985-D6449946D964}"/>
    <cellStyle name="20% - Accent1 19 3" xfId="3457" xr:uid="{62EBF88B-E57F-4419-8ECE-FA7086AAC2D4}"/>
    <cellStyle name="20% - Accent1 19_3" xfId="3458" xr:uid="{82CE3CC7-39CA-4A49-930D-AC707D8C0131}"/>
    <cellStyle name="20% - Accent1 2" xfId="3459" xr:uid="{B60B6A90-46CC-45C9-988F-2D059F0920F2}"/>
    <cellStyle name="20% - Accent1 2 2" xfId="3460" xr:uid="{A3B79D06-A37B-4DE3-95C7-478609A5019F}"/>
    <cellStyle name="20% - Accent1 2 2 2" xfId="3461" xr:uid="{5F291A1F-6F9B-4DC5-A4ED-A7424B681452}"/>
    <cellStyle name="20% - Accent1 2 2 3" xfId="3462" xr:uid="{552583D9-07F7-4BEA-8D73-336691253965}"/>
    <cellStyle name="20% - Accent1 2 2_3" xfId="3463" xr:uid="{3A728DD2-D624-4F4F-9A24-B891A37BDA59}"/>
    <cellStyle name="20% - Accent1 20" xfId="3464" xr:uid="{A4ECE3E6-C8A6-40F7-B958-F189A23A856F}"/>
    <cellStyle name="20% - Accent1 21" xfId="3465" xr:uid="{120DA47C-EDCF-427F-9469-571404EA22FC}"/>
    <cellStyle name="20% - Accent1 22" xfId="3466" xr:uid="{D01CF028-352B-4E9C-93E7-A31946DE13DA}"/>
    <cellStyle name="20% - Accent1 3" xfId="3467" xr:uid="{A2E97FD9-A494-4E77-B8D7-B36A3426C648}"/>
    <cellStyle name="20% - Accent1 3 2" xfId="3468" xr:uid="{AD69862B-8830-4466-B44E-3E932D25D0BE}"/>
    <cellStyle name="20% - Accent1 3 2 2" xfId="3469" xr:uid="{422B78F6-D9B0-422A-869A-B64C2FF0B189}"/>
    <cellStyle name="20% - Accent1 3 2 3" xfId="3470" xr:uid="{365BB2A1-E1FB-4A27-90F0-4127E2ED3D94}"/>
    <cellStyle name="20% - Accent1 3 2_3" xfId="3471" xr:uid="{6735F8F5-B152-41D4-8058-FDA8C913A6D0}"/>
    <cellStyle name="20% - Accent1 4" xfId="3472" xr:uid="{1EC59DAC-A11B-4CCD-A1CD-8CF98E5B7688}"/>
    <cellStyle name="20% - Accent1 4 2" xfId="3473" xr:uid="{D3D106F3-6C4E-470E-A510-E26DCB045834}"/>
    <cellStyle name="20% - Accent1 4 2 2" xfId="3474" xr:uid="{31873F28-4857-4F14-B86D-9F215A3A7B32}"/>
    <cellStyle name="20% - Accent1 4 2 3" xfId="3475" xr:uid="{B369DDF0-DB4A-4C5A-AA4E-96FB600D781D}"/>
    <cellStyle name="20% - Accent1 4 2_3" xfId="3476" xr:uid="{3BFA858E-6EDB-46E9-A04C-7B239744DB2A}"/>
    <cellStyle name="20% - Accent1 4 3" xfId="3477" xr:uid="{047D1966-9552-4EE2-878A-F6102188BE7F}"/>
    <cellStyle name="20% - Accent1 4 4" xfId="3478" xr:uid="{29F3F38D-CD1D-4B2E-9244-FCAC0414B182}"/>
    <cellStyle name="20% - Accent1 4_00.04R" xfId="3479" xr:uid="{D82A20C1-153E-4418-8B6B-CF02984EBA54}"/>
    <cellStyle name="20% - Accent1 5" xfId="3480" xr:uid="{BDD322FE-A77B-4FD5-8525-F5181586BCEB}"/>
    <cellStyle name="20% - Accent1 5 2" xfId="3481" xr:uid="{0B7DE8BA-2DBD-4F78-85CD-B0125BEDA81F}"/>
    <cellStyle name="20% - Accent1 5 2 2" xfId="3482" xr:uid="{DC06DD05-99BD-4B57-9AC5-C5DEE586B6CA}"/>
    <cellStyle name="20% - Accent1 5 2 3" xfId="3483" xr:uid="{7C42A0F4-7AB8-47FA-85CB-BF1223520A32}"/>
    <cellStyle name="20% - Accent1 5 2_3" xfId="3484" xr:uid="{7AD8DC9B-1D2A-4CB3-85E2-80FD27EBE488}"/>
    <cellStyle name="20% - Accent1 5 3" xfId="3485" xr:uid="{5BCB0576-CC0A-44A5-8AA1-F616FB9388B6}"/>
    <cellStyle name="20% - Accent1 5 4" xfId="3486" xr:uid="{05ED91D5-EE8C-40D6-8AD5-296C222C316E}"/>
    <cellStyle name="20% - Accent1 5_00.04R" xfId="3487" xr:uid="{1F96EC95-906C-4602-8F56-6996758A6A59}"/>
    <cellStyle name="20% - Accent1 6" xfId="3488" xr:uid="{02E0B8DA-A981-428F-B819-2931A92CDF36}"/>
    <cellStyle name="20% - Accent1 6 2" xfId="3489" xr:uid="{270829F2-0A82-442E-AECD-B31061E81FA5}"/>
    <cellStyle name="20% - Accent1 6 2 2" xfId="3490" xr:uid="{883F4EC6-F7F6-424C-9672-6DE4D225B06A}"/>
    <cellStyle name="20% - Accent1 6 2 3" xfId="3491" xr:uid="{1EEA08D8-4A4D-437F-8192-3BA00596329E}"/>
    <cellStyle name="20% - Accent1 6 2_3" xfId="3492" xr:uid="{779F8D57-BAB4-4638-9996-5398B06D19EF}"/>
    <cellStyle name="20% - Accent1 6 3" xfId="3493" xr:uid="{47E21F30-1D52-4FFC-AED7-8EF70C79EDBF}"/>
    <cellStyle name="20% - Accent1 6 4" xfId="3494" xr:uid="{17FFBFCD-E5AD-40CE-A6B2-095FBBB54260}"/>
    <cellStyle name="20% - Accent1 6_00.04R" xfId="3495" xr:uid="{AAF0896C-9E9A-412E-93F8-3A77766BF05E}"/>
    <cellStyle name="20% - Accent1 7" xfId="3496" xr:uid="{335E44BB-CDFF-4C61-B25F-D7B6CAE7E50E}"/>
    <cellStyle name="20% - Accent1 7 2" xfId="3497" xr:uid="{F461327B-F327-4F8D-8A79-63A2B4CF830A}"/>
    <cellStyle name="20% - Accent1 7 2 2" xfId="3498" xr:uid="{F7CF03D9-0086-473A-9F8E-D63894CD32F6}"/>
    <cellStyle name="20% - Accent1 7 2 3" xfId="3499" xr:uid="{CC6FB5F9-B0F8-477F-A477-B8FA8FE0D95F}"/>
    <cellStyle name="20% - Accent1 7 2_3" xfId="3500" xr:uid="{3A725641-C4B1-4443-B5E4-EA1D7BAA5075}"/>
    <cellStyle name="20% - Accent1 7 3" xfId="3501" xr:uid="{6DEB8E1E-4329-45CD-8596-CAED5F5D25AF}"/>
    <cellStyle name="20% - Accent1 7 4" xfId="3502" xr:uid="{FE55C533-A650-4F42-9902-2BEA3C9B3C5B}"/>
    <cellStyle name="20% - Accent1 7_00.04R" xfId="3503" xr:uid="{B80CA50B-4613-4B40-BD23-36E1352595DF}"/>
    <cellStyle name="20% - Accent1 8" xfId="3504" xr:uid="{B99C8813-541C-4159-A744-5F251AB14DEB}"/>
    <cellStyle name="20% - Accent1 8 2" xfId="3505" xr:uid="{DFCFBF84-9C10-4ACF-B698-02DD3C0F18FE}"/>
    <cellStyle name="20% - Accent1 8 2 2" xfId="3506" xr:uid="{A0107BBC-1B62-46B1-BD3D-77D78A8DAB97}"/>
    <cellStyle name="20% - Accent1 8 2 3" xfId="3507" xr:uid="{13E79618-6361-47A5-9463-D5D8804E4939}"/>
    <cellStyle name="20% - Accent1 8 2_3" xfId="3508" xr:uid="{843014F4-6B7F-4D22-9425-30F10B02A86F}"/>
    <cellStyle name="20% - Accent1 8 3" xfId="3509" xr:uid="{2BF109AD-C18B-4312-9951-8F1FFA30CD73}"/>
    <cellStyle name="20% - Accent1 8 4" xfId="3510" xr:uid="{B081B895-5B31-4D67-B69F-E855718AACB2}"/>
    <cellStyle name="20% - Accent1 8_00.04R" xfId="3511" xr:uid="{95961E75-C4B7-4D92-AF47-4D00A0E9E030}"/>
    <cellStyle name="20% - Accent1 9" xfId="3512" xr:uid="{389B73B7-8A69-4651-8D3F-445071C0B762}"/>
    <cellStyle name="20% - Accent1 9 2" xfId="3513" xr:uid="{51EB9E35-A35B-479A-91A0-3A0F169BD66A}"/>
    <cellStyle name="20% - Accent1 9 2 2" xfId="3514" xr:uid="{8AD904D8-6D6D-4977-9B5C-F1AC4065CB6D}"/>
    <cellStyle name="20% - Accent1 9 2 3" xfId="3515" xr:uid="{8DEC828E-43AE-46A3-92B3-F780611988E4}"/>
    <cellStyle name="20% - Accent1 9 2_3" xfId="3516" xr:uid="{C0D24806-0E88-40E5-9EF6-CF19F41D32E1}"/>
    <cellStyle name="20% - Accent1 9 3" xfId="3517" xr:uid="{A2F5CDFA-4279-435C-9A7E-24C70823EDA1}"/>
    <cellStyle name="20% - Accent1 9 4" xfId="3518" xr:uid="{CF63430E-03DC-4301-A1DF-267356C672C3}"/>
    <cellStyle name="20% - Accent1 9_00.04R" xfId="3519" xr:uid="{4B531D87-F099-4DCD-9525-4315C035CD3E}"/>
    <cellStyle name="20% - Accent2 10" xfId="3520" xr:uid="{8F6670B5-9635-4002-8D5A-BE12D5E13C96}"/>
    <cellStyle name="20% - Accent2 10 2" xfId="3521" xr:uid="{C0B13E75-54DB-4DD0-A9D1-557959B12D2E}"/>
    <cellStyle name="20% - Accent2 10 2 2" xfId="3522" xr:uid="{B0C35241-04B2-458D-90E0-E353E2CB4E47}"/>
    <cellStyle name="20% - Accent2 10 2 3" xfId="3523" xr:uid="{88D0F636-87E7-469A-BD7E-9F3EBC643488}"/>
    <cellStyle name="20% - Accent2 10 2_3" xfId="3524" xr:uid="{092C070A-7A3B-4983-A316-266A00C28B1E}"/>
    <cellStyle name="20% - Accent2 10 3" xfId="3525" xr:uid="{CE452D9E-D03F-442B-A4DA-41E03BD86A2B}"/>
    <cellStyle name="20% - Accent2 10 4" xfId="3526" xr:uid="{B1EF148F-A84C-4164-8F72-1EA7AAA86FEB}"/>
    <cellStyle name="20% - Accent2 10_00.04R" xfId="3527" xr:uid="{B934126C-CD9C-435A-B23C-FE373C409EBA}"/>
    <cellStyle name="20% - Accent2 11" xfId="3528" xr:uid="{E7387DE0-A0BF-4161-BFA5-E4935A33734F}"/>
    <cellStyle name="20% - Accent2 11 2" xfId="3529" xr:uid="{6A014137-C689-4E9A-9E25-86F89B9019F5}"/>
    <cellStyle name="20% - Accent2 11 2 2" xfId="3530" xr:uid="{C2FB37A6-6977-43FC-947A-54A04D928B96}"/>
    <cellStyle name="20% - Accent2 11 2 3" xfId="3531" xr:uid="{C7F6AE05-A063-4360-8D91-37F590431453}"/>
    <cellStyle name="20% - Accent2 11 2_3" xfId="3532" xr:uid="{9C8F883F-CF2D-4988-93B6-ADF1F05E5C4A}"/>
    <cellStyle name="20% - Accent2 11 3" xfId="3533" xr:uid="{732C7BB0-9C4E-4C03-84A8-ACFCCF4B6B88}"/>
    <cellStyle name="20% - Accent2 11 4" xfId="3534" xr:uid="{E52F8BCC-9604-4AB6-A0C6-23EACE3C56DA}"/>
    <cellStyle name="20% - Accent2 11_00.04R" xfId="3535" xr:uid="{128DD852-5616-4460-B86E-2FA24AA0FDA9}"/>
    <cellStyle name="20% - Accent2 12" xfId="3536" xr:uid="{BDE370C3-B753-4F59-965A-675D2200BD4D}"/>
    <cellStyle name="20% - Accent2 12 2" xfId="3537" xr:uid="{784F0303-E289-4854-9CA8-9DC870C3DFF8}"/>
    <cellStyle name="20% - Accent2 12 3" xfId="3538" xr:uid="{495C49FC-DEBE-4FE9-BC78-7CDDAE8534CF}"/>
    <cellStyle name="20% - Accent2 12_3" xfId="3539" xr:uid="{D1A29B38-F1B6-41FC-A41E-40F4A78BCC87}"/>
    <cellStyle name="20% - Accent2 13" xfId="3540" xr:uid="{7585FE90-77ED-4345-BBFF-7A7C45676036}"/>
    <cellStyle name="20% - Accent2 13 2" xfId="3541" xr:uid="{A57BD1AB-5887-49A5-BEA9-3E98540EAF71}"/>
    <cellStyle name="20% - Accent2 13 3" xfId="3542" xr:uid="{98CE34D9-2BF4-4882-B542-EB0261E9633E}"/>
    <cellStyle name="20% - Accent2 13_3" xfId="3543" xr:uid="{B1B07C1F-5788-4FA6-8724-2DFE1CF69C0E}"/>
    <cellStyle name="20% - Accent2 14" xfId="3544" xr:uid="{BCBC25E4-D256-43C2-8ADC-AE1C09431D0A}"/>
    <cellStyle name="20% - Accent2 14 2" xfId="3545" xr:uid="{D73B72BF-D76D-43D9-B2EC-71FE3F261FD1}"/>
    <cellStyle name="20% - Accent2 14 3" xfId="3546" xr:uid="{087AC596-9AC4-4207-B3C1-B232A359CF9E}"/>
    <cellStyle name="20% - Accent2 14_3" xfId="3547" xr:uid="{F0996984-5094-4FF1-9792-264A37CC1CB2}"/>
    <cellStyle name="20% - Accent2 15" xfId="3548" xr:uid="{07898B69-962B-4C54-B5F0-D45CF38AE7A9}"/>
    <cellStyle name="20% - Accent2 15 2" xfId="3549" xr:uid="{3AA91866-C07D-450E-B26B-13B9631BC19C}"/>
    <cellStyle name="20% - Accent2 15 3" xfId="3550" xr:uid="{A8FA0169-9A58-4793-8705-65DBCF9BECD5}"/>
    <cellStyle name="20% - Accent2 15_3" xfId="3551" xr:uid="{9FE48C7B-1B07-4035-A030-F06AA4B09EBE}"/>
    <cellStyle name="20% - Accent2 16" xfId="3552" xr:uid="{9538F2E9-4D9B-4855-B027-FCADF4B69872}"/>
    <cellStyle name="20% - Accent2 16 2" xfId="3553" xr:uid="{F5FA0BCB-890E-4AB4-BCB7-4024CF16A75A}"/>
    <cellStyle name="20% - Accent2 16 3" xfId="3554" xr:uid="{B76079D8-8D6C-4BFA-9C89-1D479BA4B3F6}"/>
    <cellStyle name="20% - Accent2 16_3" xfId="3555" xr:uid="{12F35E0B-0ECE-4A70-B507-8B7424FDF7B4}"/>
    <cellStyle name="20% - Accent2 17" xfId="3556" xr:uid="{9DCAB544-AA1F-4C1A-82B9-A9B8FFE74161}"/>
    <cellStyle name="20% - Accent2 17 2" xfId="3557" xr:uid="{93C207BA-2D5B-4C21-80F4-E1D212541600}"/>
    <cellStyle name="20% - Accent2 17 3" xfId="3558" xr:uid="{5AE10F6A-46A2-43A5-982F-A69AE562E7A2}"/>
    <cellStyle name="20% - Accent2 17_3" xfId="3559" xr:uid="{51FCC505-0312-46D5-8AA4-29A5EEDC6584}"/>
    <cellStyle name="20% - Accent2 18" xfId="3560" xr:uid="{E6D3F323-4C2B-46D2-A792-9CB107A8920B}"/>
    <cellStyle name="20% - Accent2 18 2" xfId="3561" xr:uid="{919E7F66-C79D-49EB-977A-B53A44773652}"/>
    <cellStyle name="20% - Accent2 18 3" xfId="3562" xr:uid="{9C8B6F0E-E7CA-4967-BA96-B838E8B83B85}"/>
    <cellStyle name="20% - Accent2 18_3" xfId="3563" xr:uid="{A1247716-8DA8-4E75-B649-D686F13D01F0}"/>
    <cellStyle name="20% - Accent2 19" xfId="3564" xr:uid="{BA796DAB-E37A-4463-AB76-53992C431377}"/>
    <cellStyle name="20% - Accent2 19 2" xfId="3565" xr:uid="{105C94A4-A08D-4777-8E43-A9EF3D894721}"/>
    <cellStyle name="20% - Accent2 19 3" xfId="3566" xr:uid="{E6F34BB2-B7B2-424E-8EDD-46B99D1B3850}"/>
    <cellStyle name="20% - Accent2 19_3" xfId="3567" xr:uid="{567A9720-EDE8-40D9-AD2D-5AC96BFAE034}"/>
    <cellStyle name="20% - Accent2 2" xfId="3568" xr:uid="{0A07F5D8-0CE7-4F5A-B98F-CFCF37DBA0D6}"/>
    <cellStyle name="20% - Accent2 2 2" xfId="3569" xr:uid="{11FD786C-4479-4174-AD6C-0C8FE7049296}"/>
    <cellStyle name="20% - Accent2 2 2 2" xfId="3570" xr:uid="{248CF95A-EB16-4BC0-AD64-593826BE26A3}"/>
    <cellStyle name="20% - Accent2 2 2 3" xfId="3571" xr:uid="{5B84DB9F-94D4-471E-9129-BB63DAAB6515}"/>
    <cellStyle name="20% - Accent2 2 2_3" xfId="3572" xr:uid="{9696294D-4833-42D2-9D45-13CEF29B363C}"/>
    <cellStyle name="20% - Accent2 20" xfId="3573" xr:uid="{A439A98A-1AA5-4B61-8307-3024DB9D4A19}"/>
    <cellStyle name="20% - Accent2 21" xfId="3574" xr:uid="{19E0C7E1-A539-4638-825F-F0364629F266}"/>
    <cellStyle name="20% - Accent2 22" xfId="3575" xr:uid="{61F0387E-BB99-4404-BACF-883364B5C13D}"/>
    <cellStyle name="20% - Accent2 3" xfId="3576" xr:uid="{4F67C00D-6252-4F2F-8B54-A74ADD75DD18}"/>
    <cellStyle name="20% - Accent2 3 2" xfId="3577" xr:uid="{3806F14E-365B-40BD-9DF1-F9F29979B82D}"/>
    <cellStyle name="20% - Accent2 3 2 2" xfId="3578" xr:uid="{BAC50F11-B9F8-4497-BF51-E7760F70265B}"/>
    <cellStyle name="20% - Accent2 3 2 3" xfId="3579" xr:uid="{FF8CAADB-E3F8-4C61-9CE9-BD39184E9FBE}"/>
    <cellStyle name="20% - Accent2 3 2_3" xfId="3580" xr:uid="{F2FB4D0E-2681-4E0D-AA0F-A872CC831105}"/>
    <cellStyle name="20% - Accent2 4" xfId="3581" xr:uid="{4E9C8ADE-DA91-469A-A8E2-6D68AA7E455D}"/>
    <cellStyle name="20% - Accent2 4 2" xfId="3582" xr:uid="{E68C0BBD-D4A8-4174-B1B9-715CD470ED30}"/>
    <cellStyle name="20% - Accent2 4 2 2" xfId="3583" xr:uid="{391885DC-B821-44EB-A086-75D15578B592}"/>
    <cellStyle name="20% - Accent2 4 2 3" xfId="3584" xr:uid="{EF456C40-0E83-4C58-A2B6-8096FBD8EC24}"/>
    <cellStyle name="20% - Accent2 4 2_3" xfId="3585" xr:uid="{C4FC3E7D-6F67-49F5-941D-B7E134F1FDEA}"/>
    <cellStyle name="20% - Accent2 4 3" xfId="3586" xr:uid="{8142B189-49B4-4A76-9B85-E86939F2A885}"/>
    <cellStyle name="20% - Accent2 4 4" xfId="3587" xr:uid="{C2806D56-33A7-4059-80CF-152EA200C605}"/>
    <cellStyle name="20% - Accent2 4_00.04R" xfId="3588" xr:uid="{F659DE52-2CAB-4BD2-B4C1-105476937BDA}"/>
    <cellStyle name="20% - Accent2 5" xfId="3589" xr:uid="{446B920B-BED4-45BD-BA10-A4BEC224B219}"/>
    <cellStyle name="20% - Accent2 5 2" xfId="3590" xr:uid="{CBBAADC4-957D-4C3F-A14E-27092A92F78E}"/>
    <cellStyle name="20% - Accent2 5 2 2" xfId="3591" xr:uid="{FEDB271E-FC46-4E62-BB8C-49A46DD93461}"/>
    <cellStyle name="20% - Accent2 5 2 3" xfId="3592" xr:uid="{8E1C4D47-B109-44A2-A9E0-999B3700EBCE}"/>
    <cellStyle name="20% - Accent2 5 2_3" xfId="3593" xr:uid="{F75659B1-890A-401E-B56D-EC7EC7D2FE67}"/>
    <cellStyle name="20% - Accent2 5 3" xfId="3594" xr:uid="{E19B9664-FB8D-4EBB-9FDA-224C0568834E}"/>
    <cellStyle name="20% - Accent2 5 4" xfId="3595" xr:uid="{EEB1003C-2A27-4D01-928D-07C658A6ED19}"/>
    <cellStyle name="20% - Accent2 5_00.04R" xfId="3596" xr:uid="{C02F9762-F038-45F8-A2D3-4A70A91A7662}"/>
    <cellStyle name="20% - Accent2 6" xfId="3597" xr:uid="{61E6122A-3399-4FA8-A405-64760A2BC00F}"/>
    <cellStyle name="20% - Accent2 6 2" xfId="3598" xr:uid="{F960F34B-8780-4DFA-9ECE-75B5A79B02F9}"/>
    <cellStyle name="20% - Accent2 6 2 2" xfId="3599" xr:uid="{B8C0D234-493A-4717-91E7-4E0E797A6E12}"/>
    <cellStyle name="20% - Accent2 6 2 3" xfId="3600" xr:uid="{29B87E48-73F8-460F-9939-5A523F2C670B}"/>
    <cellStyle name="20% - Accent2 6 2_3" xfId="3601" xr:uid="{3EA4A515-024E-4082-9E6C-A5299F9D27AF}"/>
    <cellStyle name="20% - Accent2 6 3" xfId="3602" xr:uid="{BDF45E52-7467-40B4-A4A2-F5AC84DCD7F1}"/>
    <cellStyle name="20% - Accent2 6 4" xfId="3603" xr:uid="{3969E62F-1FCE-43B7-9B48-46940EF50DAD}"/>
    <cellStyle name="20% - Accent2 6_00.04R" xfId="3604" xr:uid="{1ABA53E3-4A49-4310-B35F-6611EFF58AA3}"/>
    <cellStyle name="20% - Accent2 7" xfId="3605" xr:uid="{33025AFB-46D9-4420-97C7-DC09AE7DC305}"/>
    <cellStyle name="20% - Accent2 7 2" xfId="3606" xr:uid="{9FC85E8C-864B-407F-8C9B-18DD964B4487}"/>
    <cellStyle name="20% - Accent2 7 2 2" xfId="3607" xr:uid="{D8BEAA19-5C68-4AAB-91AA-9C42F0D73175}"/>
    <cellStyle name="20% - Accent2 7 2 3" xfId="3608" xr:uid="{8162AA33-E8CC-41C6-9CF2-A8CF38F0CBF2}"/>
    <cellStyle name="20% - Accent2 7 2_3" xfId="3609" xr:uid="{187DEDF2-3369-4EEF-977A-3D70B3612030}"/>
    <cellStyle name="20% - Accent2 7 3" xfId="3610" xr:uid="{BB05BF42-00B9-4DDA-BFC7-3B10ED318813}"/>
    <cellStyle name="20% - Accent2 7 4" xfId="3611" xr:uid="{D4924576-B0A5-408F-A2AA-22FAF0E2D1A8}"/>
    <cellStyle name="20% - Accent2 7_00.04R" xfId="3612" xr:uid="{23F60AD9-ABDF-4E04-979E-BBE99952DE5E}"/>
    <cellStyle name="20% - Accent2 8" xfId="3613" xr:uid="{4AEE1612-0CB2-4A91-83D6-6667AB3BB282}"/>
    <cellStyle name="20% - Accent2 8 2" xfId="3614" xr:uid="{A0476621-8C29-4C51-B068-AA049281B2F6}"/>
    <cellStyle name="20% - Accent2 8 2 2" xfId="3615" xr:uid="{BA423BC7-9F4D-4E99-B955-58CCDD84DAE0}"/>
    <cellStyle name="20% - Accent2 8 2 3" xfId="3616" xr:uid="{CCADF275-3C6E-4BB0-9AB0-E9D3B03523FB}"/>
    <cellStyle name="20% - Accent2 8 2_3" xfId="3617" xr:uid="{62491F9F-B4B0-4DEB-B87C-E68BBD77CC02}"/>
    <cellStyle name="20% - Accent2 8 3" xfId="3618" xr:uid="{A56A741A-2C57-4420-91B7-F085E30E1AA1}"/>
    <cellStyle name="20% - Accent2 8 4" xfId="3619" xr:uid="{5A30CA48-DF34-4AAA-8C0B-B4A3A0E860EE}"/>
    <cellStyle name="20% - Accent2 8_00.04R" xfId="3620" xr:uid="{45E6AE67-F499-4619-838D-6035D7D78B59}"/>
    <cellStyle name="20% - Accent2 9" xfId="3621" xr:uid="{729B58F2-C6A8-43E2-B5A6-621B5D8B3A57}"/>
    <cellStyle name="20% - Accent2 9 2" xfId="3622" xr:uid="{2724D231-374D-4E71-A749-7FC10A5CB313}"/>
    <cellStyle name="20% - Accent2 9 2 2" xfId="3623" xr:uid="{2274A670-D40C-4968-98AD-BC290D67E58F}"/>
    <cellStyle name="20% - Accent2 9 2 3" xfId="3624" xr:uid="{4EE836BF-5C1D-4A05-A91A-3A60C37F83B8}"/>
    <cellStyle name="20% - Accent2 9 2_3" xfId="3625" xr:uid="{5D7D9C31-7C71-49F1-8E1D-5A63A83A52EF}"/>
    <cellStyle name="20% - Accent2 9 3" xfId="3626" xr:uid="{F7C38A27-2E80-4520-9C3A-D5E728EE1FA9}"/>
    <cellStyle name="20% - Accent2 9 4" xfId="3627" xr:uid="{32FF8EF2-9F47-4DF6-B02B-74DD2A59802F}"/>
    <cellStyle name="20% - Accent2 9_00.04R" xfId="3628" xr:uid="{C0B38D14-4D46-4B8B-93B1-D6C002C2ECF6}"/>
    <cellStyle name="20% - Accent3 10" xfId="3629" xr:uid="{B56DA6A5-7F5B-430A-AE5C-09DA555350FB}"/>
    <cellStyle name="20% - Accent3 10 2" xfId="3630" xr:uid="{9C6CB7EA-AC85-4F7C-9A7F-C2CB9ACDAF6D}"/>
    <cellStyle name="20% - Accent3 10 2 2" xfId="3631" xr:uid="{12AC20A0-D08D-4D65-8C27-BDAC25E64207}"/>
    <cellStyle name="20% - Accent3 10 2 3" xfId="3632" xr:uid="{A13840AB-C395-4C84-8106-EE37052E33E6}"/>
    <cellStyle name="20% - Accent3 10 2_3" xfId="3633" xr:uid="{3702DEEE-9FE1-4C6E-BD77-545F96FBA3D9}"/>
    <cellStyle name="20% - Accent3 10 3" xfId="3634" xr:uid="{B00876EA-EAE5-4CBD-B99E-0B95E0CCA45A}"/>
    <cellStyle name="20% - Accent3 10 4" xfId="3635" xr:uid="{C64F032A-D5A6-44B6-9967-3FD9BB9104C5}"/>
    <cellStyle name="20% - Accent3 10_00.04R" xfId="3636" xr:uid="{30ACB14C-8DC9-495C-82B9-F70F3DEC5A65}"/>
    <cellStyle name="20% - Accent3 11" xfId="3637" xr:uid="{0AD1EAD4-2A8E-47AA-8A5D-CA38715D7446}"/>
    <cellStyle name="20% - Accent3 11 2" xfId="3638" xr:uid="{5BF04C1B-549A-49E5-BA9B-4B7B08F486CE}"/>
    <cellStyle name="20% - Accent3 11 2 2" xfId="3639" xr:uid="{CA8E27CD-89B9-47C4-ACF9-18FFAFFDF51B}"/>
    <cellStyle name="20% - Accent3 11 2 3" xfId="3640" xr:uid="{4B05CF6B-57EC-4EBA-949B-DBCBB9F511BC}"/>
    <cellStyle name="20% - Accent3 11 2_3" xfId="3641" xr:uid="{B97E5698-E83B-4EE3-A65B-57970997D0D5}"/>
    <cellStyle name="20% - Accent3 11 3" xfId="3642" xr:uid="{DD049139-1418-46CC-BEC1-3EB77D78E2D6}"/>
    <cellStyle name="20% - Accent3 11 4" xfId="3643" xr:uid="{99FC6F60-0445-4D0F-93C5-381B1934F3AB}"/>
    <cellStyle name="20% - Accent3 11_00.04R" xfId="3644" xr:uid="{54BB525C-2317-4E26-B7EB-10A1789F8BDF}"/>
    <cellStyle name="20% - Accent3 12" xfId="3645" xr:uid="{59A1E1CD-5253-476C-9966-BAEE940CDF58}"/>
    <cellStyle name="20% - Accent3 12 2" xfId="3646" xr:uid="{6B03A155-935E-417D-9F9A-E7E554BF4CC8}"/>
    <cellStyle name="20% - Accent3 12 3" xfId="3647" xr:uid="{FD6C235B-2D16-4FD8-9E54-E6EAB0FD5363}"/>
    <cellStyle name="20% - Accent3 12_3" xfId="3648" xr:uid="{CD2B24D5-25B0-4BCB-9D35-67BA911DBF68}"/>
    <cellStyle name="20% - Accent3 13" xfId="3649" xr:uid="{37B86320-5FDA-4E51-B5E9-6CFFCFA88E35}"/>
    <cellStyle name="20% - Accent3 13 2" xfId="3650" xr:uid="{3CBC478F-2E58-4AF4-9B2D-9D96D3FE6B1C}"/>
    <cellStyle name="20% - Accent3 13 3" xfId="3651" xr:uid="{CB2DA357-0BEA-47BE-B934-63F9FEB9057C}"/>
    <cellStyle name="20% - Accent3 13_3" xfId="3652" xr:uid="{DBDB6EF6-E383-4A64-AE5F-6BE80A9130C7}"/>
    <cellStyle name="20% - Accent3 14" xfId="3653" xr:uid="{77858F23-2BDD-44EC-A5BC-041B978D3455}"/>
    <cellStyle name="20% - Accent3 14 2" xfId="3654" xr:uid="{17B2CA44-1DB9-4BAD-B319-EB92FA7E54D6}"/>
    <cellStyle name="20% - Accent3 14 3" xfId="3655" xr:uid="{500C7454-9E04-4436-AE1B-368234BC4FEB}"/>
    <cellStyle name="20% - Accent3 14_3" xfId="3656" xr:uid="{A339F2E4-B60E-47B1-BBF6-204D3C477D8F}"/>
    <cellStyle name="20% - Accent3 15" xfId="3657" xr:uid="{277D4675-0439-44A7-B7E1-815A9C6C82BE}"/>
    <cellStyle name="20% - Accent3 15 2" xfId="3658" xr:uid="{CEF600BD-44BC-4C0B-97DA-48493AEBE0EF}"/>
    <cellStyle name="20% - Accent3 15 3" xfId="3659" xr:uid="{54D0730A-AB3D-4409-BE0A-2F511A9365DB}"/>
    <cellStyle name="20% - Accent3 15_3" xfId="3660" xr:uid="{5D7F92A3-C745-4314-9DC1-59CD47F71194}"/>
    <cellStyle name="20% - Accent3 16" xfId="3661" xr:uid="{0C641121-9983-495A-9845-80464A4CB1CF}"/>
    <cellStyle name="20% - Accent3 16 2" xfId="3662" xr:uid="{91DA4D50-0CA5-4E79-B5C3-FEB64E128463}"/>
    <cellStyle name="20% - Accent3 16 3" xfId="3663" xr:uid="{2FCE3F78-6002-40A3-8780-5925171AC087}"/>
    <cellStyle name="20% - Accent3 16_3" xfId="3664" xr:uid="{EF30EE5D-82BD-47FF-9280-76B3D6BA61D7}"/>
    <cellStyle name="20% - Accent3 17" xfId="3665" xr:uid="{FCD28086-8E08-43E5-BBC2-810762EA7E07}"/>
    <cellStyle name="20% - Accent3 17 2" xfId="3666" xr:uid="{943A3145-0710-4DB5-ABEC-9AC71EC29380}"/>
    <cellStyle name="20% - Accent3 17 3" xfId="3667" xr:uid="{CB7997E7-799D-474E-89D0-8625274DC466}"/>
    <cellStyle name="20% - Accent3 17_3" xfId="3668" xr:uid="{B6157FD0-69C7-4719-805A-214889420065}"/>
    <cellStyle name="20% - Accent3 18" xfId="3669" xr:uid="{E8504AD4-AFCB-4C43-8709-FAA9B825F733}"/>
    <cellStyle name="20% - Accent3 18 2" xfId="3670" xr:uid="{673E26D9-0F50-498C-A75E-4E2CE61804D3}"/>
    <cellStyle name="20% - Accent3 18 3" xfId="3671" xr:uid="{CE87BBDE-E929-4957-BBD1-271A95171878}"/>
    <cellStyle name="20% - Accent3 18_3" xfId="3672" xr:uid="{1B65E565-BCB4-4854-A64A-B6042FCE826D}"/>
    <cellStyle name="20% - Accent3 19" xfId="3673" xr:uid="{0D946FFD-B504-4632-AF3A-E8C89B7596FB}"/>
    <cellStyle name="20% - Accent3 19 2" xfId="3674" xr:uid="{B310B954-2EDD-4635-BCE9-AEEDC829EB84}"/>
    <cellStyle name="20% - Accent3 19 3" xfId="3675" xr:uid="{E61D9A13-257A-40FB-B00B-15A4F23BEF88}"/>
    <cellStyle name="20% - Accent3 19_3" xfId="3676" xr:uid="{595D2E25-D34E-4AAB-A459-A87EF7DBFB57}"/>
    <cellStyle name="20% - Accent3 2" xfId="3677" xr:uid="{008AB4C5-8E1A-46DA-81BA-73D87A323FC1}"/>
    <cellStyle name="20% - Accent3 2 2" xfId="3678" xr:uid="{49CB651B-8B15-4F1C-8BC9-B5EA3C7E28E9}"/>
    <cellStyle name="20% - Accent3 2 2 2" xfId="3679" xr:uid="{E707F0C5-2436-4D20-8B22-1D7A44491CC1}"/>
    <cellStyle name="20% - Accent3 2 2 3" xfId="3680" xr:uid="{C3A3DF0E-58D7-42F6-BAA7-7E0F0FA2A29D}"/>
    <cellStyle name="20% - Accent3 2 2_3" xfId="3681" xr:uid="{536DCE9A-26D5-49B0-AD43-4AEA4CF029C5}"/>
    <cellStyle name="20% - Accent3 20" xfId="3682" xr:uid="{F2B98D2D-53F6-4E86-A398-268153F9290E}"/>
    <cellStyle name="20% - Accent3 21" xfId="3683" xr:uid="{EBC38061-733E-4836-BC5C-F736A834539F}"/>
    <cellStyle name="20% - Accent3 22" xfId="3684" xr:uid="{EDA0C320-917D-481A-A72C-2FA15620F755}"/>
    <cellStyle name="20% - Accent3 3" xfId="3685" xr:uid="{0DEB1B99-FE76-4444-9D98-FB190638CE10}"/>
    <cellStyle name="20% - Accent3 3 2" xfId="3686" xr:uid="{908C7CA5-3630-46F7-9FD9-E9C2F0C24CD7}"/>
    <cellStyle name="20% - Accent3 3 2 2" xfId="3687" xr:uid="{6F4C581E-260A-403D-A77D-5CA61069D931}"/>
    <cellStyle name="20% - Accent3 3 2 3" xfId="3688" xr:uid="{714351E8-B1C4-4CA7-AEB9-87B579709307}"/>
    <cellStyle name="20% - Accent3 3 2_3" xfId="3689" xr:uid="{D39D37ED-A2B3-4044-A03B-AC9A0DA68F3D}"/>
    <cellStyle name="20% - Accent3 4" xfId="3690" xr:uid="{481F6DB4-EB46-4A6C-8FB4-B1E3F72C2C7B}"/>
    <cellStyle name="20% - Accent3 4 2" xfId="3691" xr:uid="{6D7EE89B-3F45-4FE6-A1F9-0ADD9BB4E52C}"/>
    <cellStyle name="20% - Accent3 4 2 2" xfId="3692" xr:uid="{DAAFD72F-BFBB-479E-9DC3-88DDE90874F9}"/>
    <cellStyle name="20% - Accent3 4 2 3" xfId="3693" xr:uid="{772996C1-2F1C-450A-A4F1-582FF12E5EBA}"/>
    <cellStyle name="20% - Accent3 4 2_3" xfId="3694" xr:uid="{AB3B5772-D68C-4DA0-AC0D-EF5939F867E7}"/>
    <cellStyle name="20% - Accent3 4 3" xfId="3695" xr:uid="{B0E21F39-ECBD-4642-AE48-31EFBF15C2D8}"/>
    <cellStyle name="20% - Accent3 4 4" xfId="3696" xr:uid="{D22399A4-8662-4981-A667-D40D1383B9D7}"/>
    <cellStyle name="20% - Accent3 4_00.04R" xfId="3697" xr:uid="{065AC3AD-2C26-4424-9468-A117FFEC2479}"/>
    <cellStyle name="20% - Accent3 5" xfId="3698" xr:uid="{AA2D2A76-CC5E-4526-9695-9B3CF6F93085}"/>
    <cellStyle name="20% - Accent3 5 2" xfId="3699" xr:uid="{E896297A-7820-4851-A906-5E9F1B5204D7}"/>
    <cellStyle name="20% - Accent3 5 2 2" xfId="3700" xr:uid="{72ED6054-3851-4220-AEAE-46DB7A135993}"/>
    <cellStyle name="20% - Accent3 5 2 3" xfId="3701" xr:uid="{7E938BE4-69D3-47FB-9F0D-AA655D890CC4}"/>
    <cellStyle name="20% - Accent3 5 2_3" xfId="3702" xr:uid="{F8A35CEC-90E1-4434-B733-5D6C24045FA3}"/>
    <cellStyle name="20% - Accent3 5 3" xfId="3703" xr:uid="{4E9F0CF7-1BE8-4AD4-AEF9-3D94C289A101}"/>
    <cellStyle name="20% - Accent3 5 4" xfId="3704" xr:uid="{4654D3CB-5AB4-4E95-ADAE-E1402EBBF1A2}"/>
    <cellStyle name="20% - Accent3 5_00.04R" xfId="3705" xr:uid="{627E1F40-AE77-419F-8344-6C9E3BE49105}"/>
    <cellStyle name="20% - Accent3 6" xfId="3706" xr:uid="{8B88B5FD-43D5-4C63-91A9-F58A361FED14}"/>
    <cellStyle name="20% - Accent3 6 2" xfId="3707" xr:uid="{4244A6F5-544E-4278-9F22-F996ACC902D4}"/>
    <cellStyle name="20% - Accent3 6 2 2" xfId="3708" xr:uid="{1A8A5212-B999-4848-A64A-D986912A6EF7}"/>
    <cellStyle name="20% - Accent3 6 2 3" xfId="3709" xr:uid="{87CF8493-5339-4F87-BD78-27EBE4E1F751}"/>
    <cellStyle name="20% - Accent3 6 2_3" xfId="3710" xr:uid="{32B68E2F-9664-4727-B082-1EA8C41449E6}"/>
    <cellStyle name="20% - Accent3 6 3" xfId="3711" xr:uid="{FE2035DC-8F94-4DDC-A3CC-6168C470B621}"/>
    <cellStyle name="20% - Accent3 6 4" xfId="3712" xr:uid="{9FF08563-67DE-4802-BF2E-A4ED12826CFE}"/>
    <cellStyle name="20% - Accent3 6_00.04R" xfId="3713" xr:uid="{8BDA9546-1663-4968-8064-E5C285BB553E}"/>
    <cellStyle name="20% - Accent3 7" xfId="3714" xr:uid="{640037E5-08A0-4333-B046-C86E83796EB1}"/>
    <cellStyle name="20% - Accent3 7 2" xfId="3715" xr:uid="{42633588-905C-4673-AADE-F8C5E6112C50}"/>
    <cellStyle name="20% - Accent3 7 2 2" xfId="3716" xr:uid="{E911C7EE-787F-4B9C-B0DB-4FDEA669C96C}"/>
    <cellStyle name="20% - Accent3 7 2 3" xfId="3717" xr:uid="{DB376767-2E12-419F-A032-E6CE0F0A33C2}"/>
    <cellStyle name="20% - Accent3 7 2_3" xfId="3718" xr:uid="{FC8685B8-FFEC-43F3-BCC7-A1AF6CEE7447}"/>
    <cellStyle name="20% - Accent3 7 3" xfId="3719" xr:uid="{A2548DFE-8A78-4329-B54E-19350A25E058}"/>
    <cellStyle name="20% - Accent3 7 4" xfId="3720" xr:uid="{8E5DC0AD-E7AD-4DA0-8FDA-12033713753B}"/>
    <cellStyle name="20% - Accent3 7_00.04R" xfId="3721" xr:uid="{EFDEFBBF-B2E8-40DC-B6BD-D0774819DE30}"/>
    <cellStyle name="20% - Accent3 8" xfId="3722" xr:uid="{7FD820B2-74F9-44FD-AE78-45D32E2A3C13}"/>
    <cellStyle name="20% - Accent3 8 2" xfId="3723" xr:uid="{E1077522-9A36-464B-AA5F-F9A64815E9BC}"/>
    <cellStyle name="20% - Accent3 8 2 2" xfId="3724" xr:uid="{45728C48-4D3D-4294-B3CA-3189443F2F7F}"/>
    <cellStyle name="20% - Accent3 8 2 3" xfId="3725" xr:uid="{7E9696FB-9EF8-4877-B460-17D3116DF4CE}"/>
    <cellStyle name="20% - Accent3 8 2_3" xfId="3726" xr:uid="{C7F38CEF-CF76-40B7-8F8B-37CCEBE96F01}"/>
    <cellStyle name="20% - Accent3 8 3" xfId="3727" xr:uid="{AB7B8271-F080-4E43-8210-7201741CB2A4}"/>
    <cellStyle name="20% - Accent3 8 4" xfId="3728" xr:uid="{F6ECB417-56B9-4425-A967-C52F4C7DD76A}"/>
    <cellStyle name="20% - Accent3 8_00.04R" xfId="3729" xr:uid="{F87FD045-25CA-4AE1-83CE-96D4195C81C6}"/>
    <cellStyle name="20% - Accent3 9" xfId="3730" xr:uid="{257760F8-53C9-4454-8920-DC01744F05B0}"/>
    <cellStyle name="20% - Accent3 9 2" xfId="3731" xr:uid="{EB4832C0-77A6-42AE-A4E4-B28CAFB329F3}"/>
    <cellStyle name="20% - Accent3 9 2 2" xfId="3732" xr:uid="{D91CBF23-A2AB-4C8C-A670-84C28E112239}"/>
    <cellStyle name="20% - Accent3 9 2 3" xfId="3733" xr:uid="{717AA6B4-0E82-4802-9E80-D7770F0FAAEA}"/>
    <cellStyle name="20% - Accent3 9 2_3" xfId="3734" xr:uid="{27615BC3-6A2E-41FE-8D9F-E14533FBCD98}"/>
    <cellStyle name="20% - Accent3 9 3" xfId="3735" xr:uid="{48052894-98C3-4E13-86A0-7855CA6DD96D}"/>
    <cellStyle name="20% - Accent3 9 4" xfId="3736" xr:uid="{08E78C14-B1BC-485D-B171-567510B998CB}"/>
    <cellStyle name="20% - Accent3 9_00.04R" xfId="3737" xr:uid="{33D937B8-6053-476A-BE94-89419D783B16}"/>
    <cellStyle name="20% - Accent4 10" xfId="3738" xr:uid="{BA6F4582-F154-46E6-BFB2-53C9FD6FFAF8}"/>
    <cellStyle name="20% - Accent4 10 2" xfId="3739" xr:uid="{D3688EA4-86D9-4D56-A6E9-905A057A8589}"/>
    <cellStyle name="20% - Accent4 10 2 2" xfId="3740" xr:uid="{6499A46F-6E43-4A42-A6AB-2AF7B2167B20}"/>
    <cellStyle name="20% - Accent4 10 2 3" xfId="3741" xr:uid="{D67C32EC-17CB-47B3-8932-1821E1FD3B7D}"/>
    <cellStyle name="20% - Accent4 10 2_3" xfId="3742" xr:uid="{C128BF62-A9C6-4FEE-9C46-0EAC748F3B0D}"/>
    <cellStyle name="20% - Accent4 10 3" xfId="3743" xr:uid="{16B28CCE-C063-4D8F-B258-0844C8C0773D}"/>
    <cellStyle name="20% - Accent4 10 4" xfId="3744" xr:uid="{2E959828-9BC5-4FA8-97C5-56FC5475374B}"/>
    <cellStyle name="20% - Accent4 10_00.04R" xfId="3745" xr:uid="{5B915C9D-1C70-4866-8639-8AAC9AC36801}"/>
    <cellStyle name="20% - Accent4 11" xfId="3746" xr:uid="{8D3F400A-917C-46C7-A6E3-D2EEA3A508E1}"/>
    <cellStyle name="20% - Accent4 11 2" xfId="3747" xr:uid="{E34528EB-5A04-41F4-8E4B-D875A8A6ECEA}"/>
    <cellStyle name="20% - Accent4 11 2 2" xfId="3748" xr:uid="{D6396A88-4106-48BD-931F-E51B164C2D37}"/>
    <cellStyle name="20% - Accent4 11 2 3" xfId="3749" xr:uid="{3FED4F89-B9AF-47FA-90BB-6AA80957FAA3}"/>
    <cellStyle name="20% - Accent4 11 2_3" xfId="3750" xr:uid="{F9529B2E-5835-4C50-9E99-831A6FDA51FA}"/>
    <cellStyle name="20% - Accent4 11 3" xfId="3751" xr:uid="{02D895A0-90C5-440D-97BF-2EECF69D05D6}"/>
    <cellStyle name="20% - Accent4 11 4" xfId="3752" xr:uid="{411AF3FA-712D-49FF-9D0B-843784404636}"/>
    <cellStyle name="20% - Accent4 11_00.04R" xfId="3753" xr:uid="{74AC41AF-05C1-49BD-982A-16A06EE8F9FA}"/>
    <cellStyle name="20% - Accent4 12" xfId="3754" xr:uid="{467C45E8-317B-4D8E-8675-D363E85B1F24}"/>
    <cellStyle name="20% - Accent4 12 2" xfId="3755" xr:uid="{B22BAD75-54F7-4BD8-9BCB-0A88A8EC29AF}"/>
    <cellStyle name="20% - Accent4 12 3" xfId="3756" xr:uid="{7D1A2200-08EB-41DF-BB96-F042DB43B439}"/>
    <cellStyle name="20% - Accent4 12_3" xfId="3757" xr:uid="{7AE62912-0DD2-427A-8158-7134422F0F1B}"/>
    <cellStyle name="20% - Accent4 13" xfId="3758" xr:uid="{85EFCE1A-F50E-4BCA-B754-637B602D6D20}"/>
    <cellStyle name="20% - Accent4 13 2" xfId="3759" xr:uid="{B4D43436-6F0E-4B87-A117-F87D977F36D3}"/>
    <cellStyle name="20% - Accent4 13 3" xfId="3760" xr:uid="{68546A9A-EA62-4FEA-B587-1DC57BFA20BC}"/>
    <cellStyle name="20% - Accent4 13_3" xfId="3761" xr:uid="{6FA5979A-7A72-41D6-BE43-1921B843C27E}"/>
    <cellStyle name="20% - Accent4 14" xfId="3762" xr:uid="{C41AE9D9-BBDF-40FC-B8D9-3BEA1932E73C}"/>
    <cellStyle name="20% - Accent4 14 2" xfId="3763" xr:uid="{BBDA3CB5-8A25-464F-8E8E-E15DCCF863EA}"/>
    <cellStyle name="20% - Accent4 14 3" xfId="3764" xr:uid="{E0819D6D-228B-4815-851A-B9D5FE6F0CCF}"/>
    <cellStyle name="20% - Accent4 14_3" xfId="3765" xr:uid="{6C0F38D9-D4FD-4368-969C-C75EDD945FBC}"/>
    <cellStyle name="20% - Accent4 15" xfId="3766" xr:uid="{88CA5C1F-94F9-47D6-991E-4E88BCF83045}"/>
    <cellStyle name="20% - Accent4 15 2" xfId="3767" xr:uid="{8AEA7A43-BC5D-4C04-BBA8-A470B6A28B65}"/>
    <cellStyle name="20% - Accent4 15 3" xfId="3768" xr:uid="{8ABB8B71-1D2F-459F-8D36-18BB25C4B8F2}"/>
    <cellStyle name="20% - Accent4 15_3" xfId="3769" xr:uid="{C01AD3D0-61EA-4D60-9AE3-1AF752CF517B}"/>
    <cellStyle name="20% - Accent4 16" xfId="3770" xr:uid="{D4CF2230-20D8-44DF-A213-2889710A002A}"/>
    <cellStyle name="20% - Accent4 16 2" xfId="3771" xr:uid="{AF15E2A1-0E14-48BD-B0F1-A35F3F4B24FD}"/>
    <cellStyle name="20% - Accent4 16 3" xfId="3772" xr:uid="{B7F34E8E-FF48-4D75-97E6-1F8152060535}"/>
    <cellStyle name="20% - Accent4 16_3" xfId="3773" xr:uid="{9D64F84E-6DD0-49EE-96B5-0D8950C3170D}"/>
    <cellStyle name="20% - Accent4 17" xfId="3774" xr:uid="{ED96E694-D541-47E9-9CF7-D5814C3BEBD4}"/>
    <cellStyle name="20% - Accent4 17 2" xfId="3775" xr:uid="{6EB168C6-638F-4DD0-B222-2843C9C6E920}"/>
    <cellStyle name="20% - Accent4 17 3" xfId="3776" xr:uid="{887B1FED-6BBC-43B2-95C7-F858B5E054FD}"/>
    <cellStyle name="20% - Accent4 17_3" xfId="3777" xr:uid="{6486AC1D-F458-4E9F-B0C4-43632CB359A9}"/>
    <cellStyle name="20% - Accent4 18" xfId="3778" xr:uid="{08B727F6-0ED0-4477-9CB3-1E1DC8A6E012}"/>
    <cellStyle name="20% - Accent4 18 2" xfId="3779" xr:uid="{C03ADAB3-B39C-4403-A74E-8BDA7965768C}"/>
    <cellStyle name="20% - Accent4 18 3" xfId="3780" xr:uid="{1890551B-BC11-4479-B237-B10D18610C83}"/>
    <cellStyle name="20% - Accent4 18_3" xfId="3781" xr:uid="{BC04B4ED-331C-4E85-8129-260B9FD763CB}"/>
    <cellStyle name="20% - Accent4 19" xfId="3782" xr:uid="{FDAC700C-3C00-421C-968B-7FFAFCE464FB}"/>
    <cellStyle name="20% - Accent4 19 2" xfId="3783" xr:uid="{638AB853-2115-419F-9231-81A1181AFEC3}"/>
    <cellStyle name="20% - Accent4 19 3" xfId="3784" xr:uid="{780E6F6C-2C17-4BE1-B5BB-C3D349144A32}"/>
    <cellStyle name="20% - Accent4 19_3" xfId="3785" xr:uid="{D2F4F07E-3716-40B1-A68D-A6F81B35DA0E}"/>
    <cellStyle name="20% - Accent4 2" xfId="3786" xr:uid="{E95EC133-6349-49DD-BAFC-746A3CE8154C}"/>
    <cellStyle name="20% - Accent4 2 2" xfId="3787" xr:uid="{BEE0A751-3262-4A8A-B8F3-9D3A3F253D4B}"/>
    <cellStyle name="20% - Accent4 2 2 2" xfId="3788" xr:uid="{631E1428-C51E-440C-95D1-C4AA960C6972}"/>
    <cellStyle name="20% - Accent4 2 2 3" xfId="3789" xr:uid="{F2AA7C87-0090-45B2-9881-F39E0CF0976F}"/>
    <cellStyle name="20% - Accent4 2 2_3" xfId="3790" xr:uid="{B899497A-5C15-4CBA-A850-864451455196}"/>
    <cellStyle name="20% - Accent4 20" xfId="3791" xr:uid="{62AD9E48-58A8-4DB1-864A-974336B5C042}"/>
    <cellStyle name="20% - Accent4 21" xfId="3792" xr:uid="{CCB94879-1F3B-4053-861C-66909954A2E4}"/>
    <cellStyle name="20% - Accent4 22" xfId="3793" xr:uid="{703161FB-DC1A-45DF-94C2-BF6BC649EB60}"/>
    <cellStyle name="20% - Accent4 3" xfId="3794" xr:uid="{1937A52D-193F-4E6D-A94F-05102132DCAE}"/>
    <cellStyle name="20% - Accent4 3 2" xfId="3795" xr:uid="{3A836354-9768-4990-B1FF-DD57B0C035DE}"/>
    <cellStyle name="20% - Accent4 3 2 2" xfId="3796" xr:uid="{05DD102E-A090-4905-B4AA-41D68E1E2347}"/>
    <cellStyle name="20% - Accent4 3 2 3" xfId="3797" xr:uid="{250BFA19-45F9-4F40-8B6A-926F5D5EC87F}"/>
    <cellStyle name="20% - Accent4 3 2_3" xfId="3798" xr:uid="{5F30A05E-5C69-446B-92AE-C490BAAF5CB0}"/>
    <cellStyle name="20% - Accent4 4" xfId="3799" xr:uid="{39B2CF26-E2DB-4176-A2C0-067808FD6F0E}"/>
    <cellStyle name="20% - Accent4 4 2" xfId="3800" xr:uid="{67A83D13-72BE-422C-8C81-004E2AB332B9}"/>
    <cellStyle name="20% - Accent4 4 2 2" xfId="3801" xr:uid="{8BEA7539-9858-413B-8732-5F5FE492B609}"/>
    <cellStyle name="20% - Accent4 4 2 3" xfId="3802" xr:uid="{68092081-C735-4DB7-AC82-07F52345D803}"/>
    <cellStyle name="20% - Accent4 4 2_3" xfId="3803" xr:uid="{26521888-7576-493D-B22A-903C79488C15}"/>
    <cellStyle name="20% - Accent4 4 3" xfId="3804" xr:uid="{692E1FA1-190B-4B1A-B157-39FB9EA4D36E}"/>
    <cellStyle name="20% - Accent4 4 4" xfId="3805" xr:uid="{C68234A8-11B8-43CC-837C-BDFF95C77340}"/>
    <cellStyle name="20% - Accent4 4_00.04R" xfId="3806" xr:uid="{E486EEB6-6879-4828-86BA-5C4F322E3393}"/>
    <cellStyle name="20% - Accent4 5" xfId="3807" xr:uid="{4FE241C9-FD42-419F-8B9E-6A8D41481367}"/>
    <cellStyle name="20% - Accent4 5 2" xfId="3808" xr:uid="{A8BB6724-FA8D-47E1-A6F5-60D91BE24503}"/>
    <cellStyle name="20% - Accent4 5 2 2" xfId="3809" xr:uid="{2A21F476-38FF-49B3-8612-3FDB2FBD8FCE}"/>
    <cellStyle name="20% - Accent4 5 2 3" xfId="3810" xr:uid="{8146F2B1-26A1-42E6-BBFF-D9E6A7B3C896}"/>
    <cellStyle name="20% - Accent4 5 2_3" xfId="3811" xr:uid="{C624A9EC-6B1C-4B63-9F23-D200CB536C67}"/>
    <cellStyle name="20% - Accent4 5 3" xfId="3812" xr:uid="{672DEA9E-D334-4AA0-BF65-74182157FFC3}"/>
    <cellStyle name="20% - Accent4 5 4" xfId="3813" xr:uid="{AFB82EA8-677F-4B85-AD68-69058037FB34}"/>
    <cellStyle name="20% - Accent4 5_00.04R" xfId="3814" xr:uid="{38BB1220-775A-4343-8B49-5BE127BE0863}"/>
    <cellStyle name="20% - Accent4 6" xfId="3815" xr:uid="{8F6D18F1-D365-47A8-949E-069986AD45C3}"/>
    <cellStyle name="20% - Accent4 6 2" xfId="3816" xr:uid="{D9F674E2-B164-44EE-AA40-FC3936CCC350}"/>
    <cellStyle name="20% - Accent4 6 2 2" xfId="3817" xr:uid="{63C3BD5E-54FE-47C5-BDBF-A2EFA63E1E14}"/>
    <cellStyle name="20% - Accent4 6 2 3" xfId="3818" xr:uid="{C4F1D6DF-8F22-4545-B743-3907A303F203}"/>
    <cellStyle name="20% - Accent4 6 2_3" xfId="3819" xr:uid="{79E2ADE4-8211-4E9E-A5C6-4F28B7D7CBFD}"/>
    <cellStyle name="20% - Accent4 6 3" xfId="3820" xr:uid="{3632BDAC-7DCD-4D10-BAB5-D09B8E15871F}"/>
    <cellStyle name="20% - Accent4 6 4" xfId="3821" xr:uid="{B6B3065D-FA08-4049-9985-CCA058897BB6}"/>
    <cellStyle name="20% - Accent4 6_00.04R" xfId="3822" xr:uid="{6BF135C1-F0C2-475D-94F9-B450FF2DC6D7}"/>
    <cellStyle name="20% - Accent4 7" xfId="3823" xr:uid="{DBF887A4-6B11-4E20-9D57-D331D63F102F}"/>
    <cellStyle name="20% - Accent4 7 2" xfId="3824" xr:uid="{85F51767-BAC1-4C32-8BB4-87A7AC3CEDB9}"/>
    <cellStyle name="20% - Accent4 7 2 2" xfId="3825" xr:uid="{A96748F3-8605-4E82-BF77-F1F2DC6D2885}"/>
    <cellStyle name="20% - Accent4 7 2 3" xfId="3826" xr:uid="{D15573EA-ABD9-4253-BCF7-D61D912F5622}"/>
    <cellStyle name="20% - Accent4 7 2_3" xfId="3827" xr:uid="{5C7E505C-C119-483B-84DA-29E253661D59}"/>
    <cellStyle name="20% - Accent4 7 3" xfId="3828" xr:uid="{0192C671-232C-408E-AB8E-3AF41346AB64}"/>
    <cellStyle name="20% - Accent4 7 4" xfId="3829" xr:uid="{691C2F85-F7CE-4B17-84D4-1D8FA66370BB}"/>
    <cellStyle name="20% - Accent4 7_00.04R" xfId="3830" xr:uid="{B671BED6-2858-4EB5-9F3C-17594C13CFA6}"/>
    <cellStyle name="20% - Accent4 8" xfId="3831" xr:uid="{19F4B316-841D-4CC4-9CA1-660D2ADEE9DB}"/>
    <cellStyle name="20% - Accent4 8 2" xfId="3832" xr:uid="{0DAC367A-7545-4128-B5DD-00E5C2198814}"/>
    <cellStyle name="20% - Accent4 8 2 2" xfId="3833" xr:uid="{CC8658C1-6E15-4B2F-BE84-EDFE1F625BB3}"/>
    <cellStyle name="20% - Accent4 8 2 3" xfId="3834" xr:uid="{FC93ADEE-2D83-4804-BE97-5CD58DF4BD36}"/>
    <cellStyle name="20% - Accent4 8 2_3" xfId="3835" xr:uid="{02D1A2CE-A7AA-44FA-A54A-9FC4197B1CC6}"/>
    <cellStyle name="20% - Accent4 8 3" xfId="3836" xr:uid="{5EB7CDF1-6E96-4260-A4E9-AD97D0E1CF1E}"/>
    <cellStyle name="20% - Accent4 8 4" xfId="3837" xr:uid="{D0AEEDE5-E132-42EC-8D66-51C9211EE4A7}"/>
    <cellStyle name="20% - Accent4 8_00.04R" xfId="3838" xr:uid="{638D9F39-093D-4D43-B9EB-857545792607}"/>
    <cellStyle name="20% - Accent4 9" xfId="3839" xr:uid="{597F2384-F948-4BB9-8575-0C762EF9189A}"/>
    <cellStyle name="20% - Accent4 9 2" xfId="3840" xr:uid="{7AEB9569-447D-487F-9F8E-D13C11954013}"/>
    <cellStyle name="20% - Accent4 9 2 2" xfId="3841" xr:uid="{4518104A-116A-4962-AA95-E116EEE776D7}"/>
    <cellStyle name="20% - Accent4 9 2 3" xfId="3842" xr:uid="{D9740C80-3697-4679-8B52-4748454DDCAF}"/>
    <cellStyle name="20% - Accent4 9 2_3" xfId="3843" xr:uid="{498BEB48-C6DF-4843-8D22-395166C97D18}"/>
    <cellStyle name="20% - Accent4 9 3" xfId="3844" xr:uid="{91A3F7B3-F2B7-40F8-9075-77CB95644BF7}"/>
    <cellStyle name="20% - Accent4 9 4" xfId="3845" xr:uid="{0666D0AD-FBC3-44BC-97D5-F1A7A58CAC3C}"/>
    <cellStyle name="20% - Accent4 9_00.04R" xfId="3846" xr:uid="{FFEBE027-DBE8-43E9-A358-65B226D08F12}"/>
    <cellStyle name="20% - Accent5 10" xfId="3847" xr:uid="{3F9AE4A4-3BBA-4BE3-9A0C-BB381EE68EA7}"/>
    <cellStyle name="20% - Accent5 10 2" xfId="3848" xr:uid="{C14374CB-A7BA-4AE3-B72C-8094F2B30EA2}"/>
    <cellStyle name="20% - Accent5 10 2 2" xfId="3849" xr:uid="{59C80ADE-2248-4C94-AF24-8FABD1715AEF}"/>
    <cellStyle name="20% - Accent5 10 2 3" xfId="3850" xr:uid="{CCBFE731-2325-4217-B78F-207BE48E9D54}"/>
    <cellStyle name="20% - Accent5 10 2_3" xfId="3851" xr:uid="{4E0B8D35-CFDF-41C7-9327-62C717611A4B}"/>
    <cellStyle name="20% - Accent5 10 3" xfId="3852" xr:uid="{5F0D96C2-5C45-4BEC-832B-BA1C1EDB52D6}"/>
    <cellStyle name="20% - Accent5 10 4" xfId="3853" xr:uid="{B2DBB7E8-FBDE-4FCC-961E-3C9CE3FDB8CF}"/>
    <cellStyle name="20% - Accent5 10_00.04R" xfId="3854" xr:uid="{FFAAED58-2553-41D5-9016-DD761765037E}"/>
    <cellStyle name="20% - Accent5 11" xfId="3855" xr:uid="{06728925-1786-4FF1-9786-700B3BB0B373}"/>
    <cellStyle name="20% - Accent5 11 2" xfId="3856" xr:uid="{3351ADAB-54F1-4F44-8941-BDE25236A3AE}"/>
    <cellStyle name="20% - Accent5 11 2 2" xfId="3857" xr:uid="{689844F8-BB57-4C1B-8276-4D3B32A762DE}"/>
    <cellStyle name="20% - Accent5 11 2 3" xfId="3858" xr:uid="{85553EA0-9C72-42CA-BDE7-01C9636877A6}"/>
    <cellStyle name="20% - Accent5 11 2_3" xfId="3859" xr:uid="{00C2D570-AFE1-4EAF-B43A-E00BBB9E7491}"/>
    <cellStyle name="20% - Accent5 11 3" xfId="3860" xr:uid="{FB5235B5-A223-4345-A294-5CA3CBEC5A01}"/>
    <cellStyle name="20% - Accent5 11 4" xfId="3861" xr:uid="{88772207-3251-4C4C-ADD0-1CBD8CF6CF19}"/>
    <cellStyle name="20% - Accent5 11_00.04R" xfId="3862" xr:uid="{72B50497-BFC8-4D14-AC39-A6EC31840213}"/>
    <cellStyle name="20% - Accent5 12" xfId="3863" xr:uid="{687CD397-BF69-442E-BF35-2C7A6542DC73}"/>
    <cellStyle name="20% - Accent5 12 2" xfId="3864" xr:uid="{115A7537-137C-40D2-BDED-BEE23CDD7900}"/>
    <cellStyle name="20% - Accent5 12 3" xfId="3865" xr:uid="{9ECE7D12-5A4D-4611-89AB-7878F4834FC3}"/>
    <cellStyle name="20% - Accent5 12_3" xfId="3866" xr:uid="{2172B1B9-560E-4458-BD72-C75EF202F57E}"/>
    <cellStyle name="20% - Accent5 13" xfId="3867" xr:uid="{5C8C8479-B779-4396-B038-8FB7A85B6811}"/>
    <cellStyle name="20% - Accent5 13 2" xfId="3868" xr:uid="{F87340C1-4BAC-442C-818D-91452E25C76D}"/>
    <cellStyle name="20% - Accent5 13 3" xfId="3869" xr:uid="{EBB53354-0B3D-4485-A827-2205C868039B}"/>
    <cellStyle name="20% - Accent5 13_3" xfId="3870" xr:uid="{D3790085-457A-48BE-A1A4-C1C24B4F97AF}"/>
    <cellStyle name="20% - Accent5 14" xfId="3871" xr:uid="{3F0B3656-9CD1-4B40-9DFA-5F32D405476F}"/>
    <cellStyle name="20% - Accent5 14 2" xfId="3872" xr:uid="{B4DFD173-4EA2-40ED-A60F-91FA8469C5C6}"/>
    <cellStyle name="20% - Accent5 14 3" xfId="3873" xr:uid="{F40E4C05-91B0-4388-A66F-812A98D50721}"/>
    <cellStyle name="20% - Accent5 14_3" xfId="3874" xr:uid="{63108510-8F46-4D6F-A354-AC77E33C539C}"/>
    <cellStyle name="20% - Accent5 15" xfId="3875" xr:uid="{29FDDB0B-DB97-4510-8FB6-95F00CDBF73E}"/>
    <cellStyle name="20% - Accent5 15 2" xfId="3876" xr:uid="{9FD77841-8DC1-48F6-9CB6-A4288471DE52}"/>
    <cellStyle name="20% - Accent5 15 3" xfId="3877" xr:uid="{890DEE6F-9A89-40C2-BCA1-993E2A81E7C6}"/>
    <cellStyle name="20% - Accent5 15_3" xfId="3878" xr:uid="{2230EE36-063B-4A7D-967F-080C670F93DA}"/>
    <cellStyle name="20% - Accent5 16" xfId="3879" xr:uid="{98F961E2-F53C-482C-965E-C88A0509F5C6}"/>
    <cellStyle name="20% - Accent5 16 2" xfId="3880" xr:uid="{75DE0F5A-04FD-435C-9842-C9B0E30DBD24}"/>
    <cellStyle name="20% - Accent5 16 3" xfId="3881" xr:uid="{97355BC7-9207-4D76-99DE-1D65B59ABCD1}"/>
    <cellStyle name="20% - Accent5 16_3" xfId="3882" xr:uid="{8B0621AD-5E4D-41EB-A3C8-7CB7E5C27C94}"/>
    <cellStyle name="20% - Accent5 17" xfId="3883" xr:uid="{58B3D925-BC2E-4498-B0A5-FD09907A49F1}"/>
    <cellStyle name="20% - Accent5 17 2" xfId="3884" xr:uid="{A21A42C4-8F0F-4D54-A7A0-3AB735539A50}"/>
    <cellStyle name="20% - Accent5 17 3" xfId="3885" xr:uid="{76E89F07-50A8-4109-97BF-7344A559DDA9}"/>
    <cellStyle name="20% - Accent5 17_3" xfId="3886" xr:uid="{24579CD8-0C3C-4E78-917F-EE364C266022}"/>
    <cellStyle name="20% - Accent5 18" xfId="3887" xr:uid="{0786E1C7-140A-4583-8EC1-EEC0C4CB0223}"/>
    <cellStyle name="20% - Accent5 18 2" xfId="3888" xr:uid="{2DAC6DCF-5708-4FE3-B358-79F45C135C0A}"/>
    <cellStyle name="20% - Accent5 18 3" xfId="3889" xr:uid="{4FD457ED-5BCE-4885-8825-DA5599F21B5B}"/>
    <cellStyle name="20% - Accent5 18_3" xfId="3890" xr:uid="{EF303835-38CE-46C8-A032-FBD92FC6CC80}"/>
    <cellStyle name="20% - Accent5 19" xfId="3891" xr:uid="{9DEE6F8C-6C82-4DC4-B0B3-04785B72A2D9}"/>
    <cellStyle name="20% - Accent5 19 2" xfId="3892" xr:uid="{267EA193-77D3-4329-AC39-1EA6EEEA0EC8}"/>
    <cellStyle name="20% - Accent5 19 3" xfId="3893" xr:uid="{FCCFDA45-97FE-43CF-8CF1-44A68E19436F}"/>
    <cellStyle name="20% - Accent5 19_3" xfId="3894" xr:uid="{8FA1E7E0-1E91-47E8-A00D-F40C976729B5}"/>
    <cellStyle name="20% - Accent5 2" xfId="3895" xr:uid="{D6010F89-C6F4-4745-9D1A-2DCAA02C7431}"/>
    <cellStyle name="20% - Accent5 2 2" xfId="3896" xr:uid="{658D3CE4-999C-49E0-9111-E293C3EA8773}"/>
    <cellStyle name="20% - Accent5 2 2 2" xfId="3897" xr:uid="{F34F442C-1D18-4342-9564-73B6411747CD}"/>
    <cellStyle name="20% - Accent5 2 2 3" xfId="3898" xr:uid="{8B43E076-DF43-46C9-86CC-A3C976AFA133}"/>
    <cellStyle name="20% - Accent5 2 2_3" xfId="3899" xr:uid="{E4E7A5A6-6ADE-4B14-9540-E0F29E27B231}"/>
    <cellStyle name="20% - Accent5 20" xfId="3900" xr:uid="{DB25796A-F015-4A74-83FF-A647FA761114}"/>
    <cellStyle name="20% - Accent5 21" xfId="3901" xr:uid="{68AAF3AF-4B8B-44FE-81A7-7646734A8131}"/>
    <cellStyle name="20% - Accent5 22" xfId="3902" xr:uid="{F5846BFE-FE12-4525-90DD-ABB2F80DBE20}"/>
    <cellStyle name="20% - Accent5 3" xfId="3903" xr:uid="{A54F33FE-DCB3-4E1F-AFCF-897359A29F9B}"/>
    <cellStyle name="20% - Accent5 3 2" xfId="3904" xr:uid="{6DFF90A5-3A35-4C88-9BC4-E08313F40E65}"/>
    <cellStyle name="20% - Accent5 3 2 2" xfId="3905" xr:uid="{85A62932-9C32-4125-BE6A-33C5EBEB247F}"/>
    <cellStyle name="20% - Accent5 3 2 3" xfId="3906" xr:uid="{0F10C9DE-CC5E-40E2-9A7F-ACB2E612787F}"/>
    <cellStyle name="20% - Accent5 3 2_3" xfId="3907" xr:uid="{190D06E5-5CB3-47C0-AD12-2CD3001B13B9}"/>
    <cellStyle name="20% - Accent5 4" xfId="3908" xr:uid="{66740EFF-7F81-48BB-B3C6-C6EDBE99B2B4}"/>
    <cellStyle name="20% - Accent5 4 2" xfId="3909" xr:uid="{16018F88-1AC3-473A-8F57-7CE748272E0C}"/>
    <cellStyle name="20% - Accent5 4 2 2" xfId="3910" xr:uid="{6306269B-571F-4056-8313-BBD41414285D}"/>
    <cellStyle name="20% - Accent5 4 2 3" xfId="3911" xr:uid="{AE1BA9CB-424D-46B2-ABB2-3A297AD5B378}"/>
    <cellStyle name="20% - Accent5 4 2_3" xfId="3912" xr:uid="{54BF3777-E622-42C5-AFF7-33B29FD25908}"/>
    <cellStyle name="20% - Accent5 4 3" xfId="3913" xr:uid="{3FF72D6E-77EB-4624-A62F-4A2F00C095CE}"/>
    <cellStyle name="20% - Accent5 4 4" xfId="3914" xr:uid="{C247C9DF-EDC6-4648-81BF-0070B7DF258C}"/>
    <cellStyle name="20% - Accent5 4_00.04R" xfId="3915" xr:uid="{3F1629F3-E369-4D68-A795-AF3F28262FB9}"/>
    <cellStyle name="20% - Accent5 5" xfId="3916" xr:uid="{9DB29EB5-BCA0-42AB-9495-1A90E1CFBCBE}"/>
    <cellStyle name="20% - Accent5 5 2" xfId="3917" xr:uid="{D0C0752C-8623-48BF-9D71-B639B4AFC1D9}"/>
    <cellStyle name="20% - Accent5 5 2 2" xfId="3918" xr:uid="{48D8659B-4CD7-40F2-9472-66EC86FFEA4C}"/>
    <cellStyle name="20% - Accent5 5 2 3" xfId="3919" xr:uid="{A5FEADA9-A780-43AC-AA50-E33C5C8DD1AE}"/>
    <cellStyle name="20% - Accent5 5 2_3" xfId="3920" xr:uid="{2BDC5092-8B5D-4AE4-A4C8-33426C62A4AB}"/>
    <cellStyle name="20% - Accent5 5 3" xfId="3921" xr:uid="{8B8E8677-23F9-48EB-A5E0-E963268BB7BC}"/>
    <cellStyle name="20% - Accent5 5 4" xfId="3922" xr:uid="{91747A0B-4A5C-4B3A-AA1F-0A002822DAD3}"/>
    <cellStyle name="20% - Accent5 5_00.04R" xfId="3923" xr:uid="{53EAA889-621B-4B5C-B13E-A18496FE625C}"/>
    <cellStyle name="20% - Accent5 6" xfId="3924" xr:uid="{85BD71EB-87B0-4AC7-B76C-EAB6AE3F4A08}"/>
    <cellStyle name="20% - Accent5 6 2" xfId="3925" xr:uid="{F6723CF3-4774-48B1-8AD6-A767215A63A9}"/>
    <cellStyle name="20% - Accent5 6 2 2" xfId="3926" xr:uid="{2C547ADE-42A0-4714-B83C-7F5EBBF7FFB6}"/>
    <cellStyle name="20% - Accent5 6 2 3" xfId="3927" xr:uid="{CDAB5B5F-CA20-448A-AFCD-D5363CAB11B6}"/>
    <cellStyle name="20% - Accent5 6 2_3" xfId="3928" xr:uid="{D381FB98-4705-4874-964B-3CE43A7B41F5}"/>
    <cellStyle name="20% - Accent5 6 3" xfId="3929" xr:uid="{0E79D907-F25B-4485-81B2-1C5D014F87E4}"/>
    <cellStyle name="20% - Accent5 6 4" xfId="3930" xr:uid="{D04F3372-1421-4177-ACD7-205CA79184A4}"/>
    <cellStyle name="20% - Accent5 6_00.04R" xfId="3931" xr:uid="{B8702041-000A-4B79-99C5-0C93C059A333}"/>
    <cellStyle name="20% - Accent5 7" xfId="3932" xr:uid="{0BA6FE45-7A2F-4CCA-8BE2-1EA44B0C43E1}"/>
    <cellStyle name="20% - Accent5 7 2" xfId="3933" xr:uid="{9A90F229-CDDE-4DC6-9D65-1A123811B47B}"/>
    <cellStyle name="20% - Accent5 7 2 2" xfId="3934" xr:uid="{50AD4E28-467E-485E-A440-0D5B71A8B8F9}"/>
    <cellStyle name="20% - Accent5 7 2 3" xfId="3935" xr:uid="{874C4291-E669-418E-9014-1487BE087CCD}"/>
    <cellStyle name="20% - Accent5 7 2_3" xfId="3936" xr:uid="{C693BC6D-1B41-422D-9885-07D7FF7B0E0F}"/>
    <cellStyle name="20% - Accent5 7 3" xfId="3937" xr:uid="{5CDAC46F-41E6-47EF-A199-8122B1DA9AF7}"/>
    <cellStyle name="20% - Accent5 7 4" xfId="3938" xr:uid="{C5BCD251-3543-4D26-8E65-1D79886C3DBE}"/>
    <cellStyle name="20% - Accent5 7_00.04R" xfId="3939" xr:uid="{85F73E7B-E0FC-4B71-8277-5340D39BABBD}"/>
    <cellStyle name="20% - Accent5 8" xfId="3940" xr:uid="{BA68891E-4690-4130-8DA2-AAC20989F4B1}"/>
    <cellStyle name="20% - Accent5 8 2" xfId="3941" xr:uid="{A16A4A91-0B53-40AD-83A0-6E06C2611AB3}"/>
    <cellStyle name="20% - Accent5 8 2 2" xfId="3942" xr:uid="{323E3B46-F4AF-4F60-B8BD-66DA2345247C}"/>
    <cellStyle name="20% - Accent5 8 2 3" xfId="3943" xr:uid="{C2AF30DA-EC82-4692-916F-26FDE097030D}"/>
    <cellStyle name="20% - Accent5 8 2_3" xfId="3944" xr:uid="{E842F4CC-9A01-464A-B046-7784E44A0BA2}"/>
    <cellStyle name="20% - Accent5 8 3" xfId="3945" xr:uid="{56BA7287-BCC1-40D7-8C62-787F08991F4A}"/>
    <cellStyle name="20% - Accent5 8 4" xfId="3946" xr:uid="{95627924-7F66-4A57-9196-11F788D4CD73}"/>
    <cellStyle name="20% - Accent5 8_00.04R" xfId="3947" xr:uid="{564518DB-EBD7-463E-9EDB-998D0AFD37AD}"/>
    <cellStyle name="20% - Accent5 9" xfId="3948" xr:uid="{E97D7BC1-1758-4F41-9FB5-511A51857717}"/>
    <cellStyle name="20% - Accent5 9 2" xfId="3949" xr:uid="{1780A449-2C20-4DE5-8E42-796B0061F0E9}"/>
    <cellStyle name="20% - Accent5 9 2 2" xfId="3950" xr:uid="{3A7F77C0-74F1-4747-8886-B567810E2D4E}"/>
    <cellStyle name="20% - Accent5 9 2 3" xfId="3951" xr:uid="{95F4E7D5-101D-4E96-B4A3-A373810EF352}"/>
    <cellStyle name="20% - Accent5 9 2_3" xfId="3952" xr:uid="{ED04604A-F44D-463F-A637-1FBF48725459}"/>
    <cellStyle name="20% - Accent5 9 3" xfId="3953" xr:uid="{8744550D-BF30-4640-B71F-E3027E2FC0DB}"/>
    <cellStyle name="20% - Accent5 9 4" xfId="3954" xr:uid="{44CEF56E-D230-4D8C-BD1C-170BABFAA1BE}"/>
    <cellStyle name="20% - Accent5 9_00.04R" xfId="3955" xr:uid="{A8691E10-7AD5-4421-954E-D7A2F1C0C459}"/>
    <cellStyle name="20% - Accent6 10" xfId="3956" xr:uid="{8678DF72-346F-422D-94C9-824FF0C78D6F}"/>
    <cellStyle name="20% - Accent6 10 2" xfId="3957" xr:uid="{A1227F37-9D13-4E91-B818-3626C41452EF}"/>
    <cellStyle name="20% - Accent6 10 2 2" xfId="3958" xr:uid="{12AE08EC-016E-42B0-8AEC-174AE68E071D}"/>
    <cellStyle name="20% - Accent6 10 2 3" xfId="3959" xr:uid="{2F9A46CE-82B3-4ED5-960C-17AE3000DE42}"/>
    <cellStyle name="20% - Accent6 10 2_3" xfId="3960" xr:uid="{BA7B6B06-254E-43F1-AAE0-2E32E70A2472}"/>
    <cellStyle name="20% - Accent6 10 3" xfId="3961" xr:uid="{B53DBA6C-2FB4-465D-87ED-DF28461FB558}"/>
    <cellStyle name="20% - Accent6 10 4" xfId="3962" xr:uid="{E595C9CD-A9E9-4C70-B246-9296D141DDEF}"/>
    <cellStyle name="20% - Accent6 10_00.04R" xfId="3963" xr:uid="{AFF636F9-2C40-40A7-A8B8-6C34775F809A}"/>
    <cellStyle name="20% - Accent6 11" xfId="3964" xr:uid="{D655ED70-6672-4177-B16C-BA6AB419D98B}"/>
    <cellStyle name="20% - Accent6 11 2" xfId="3965" xr:uid="{14C688DE-5475-4CCE-9662-AD5A57CBBAA5}"/>
    <cellStyle name="20% - Accent6 11 2 2" xfId="3966" xr:uid="{BBF10E61-B19D-4DDD-8C1D-033DC7A8AD48}"/>
    <cellStyle name="20% - Accent6 11 2 3" xfId="3967" xr:uid="{EAB23555-C193-4A6B-84DF-3681BA00BFC3}"/>
    <cellStyle name="20% - Accent6 11 2_3" xfId="3968" xr:uid="{33C1CA95-50D1-4BED-8EF4-716743D94C50}"/>
    <cellStyle name="20% - Accent6 11 3" xfId="3969" xr:uid="{3C92C01B-CB54-4061-BFC2-34944C6DCD81}"/>
    <cellStyle name="20% - Accent6 11 4" xfId="3970" xr:uid="{92C87AF3-CF5C-44B0-8588-B173F8217574}"/>
    <cellStyle name="20% - Accent6 11_00.04R" xfId="3971" xr:uid="{BFCD0C5B-EBAD-4F6F-909E-79A871118A75}"/>
    <cellStyle name="20% - Accent6 12" xfId="3972" xr:uid="{F3D490F4-257F-49D3-9F0D-7DB318888843}"/>
    <cellStyle name="20% - Accent6 12 2" xfId="3973" xr:uid="{1B04FFAB-6B9D-4812-8758-0EF4A9A7A462}"/>
    <cellStyle name="20% - Accent6 12 3" xfId="3974" xr:uid="{EC32C3CF-78C5-4C06-824E-1787595AA060}"/>
    <cellStyle name="20% - Accent6 12_3" xfId="3975" xr:uid="{EFC862C1-0ABD-4648-B1FC-7F938AABE0FD}"/>
    <cellStyle name="20% - Accent6 13" xfId="3976" xr:uid="{08829998-88CD-4C4F-A9DC-F29B0C39BFD4}"/>
    <cellStyle name="20% - Accent6 13 2" xfId="3977" xr:uid="{0E84C0E4-1CC9-4307-9094-87C2BFF00374}"/>
    <cellStyle name="20% - Accent6 13 3" xfId="3978" xr:uid="{F4C82C7A-1DD6-4437-8915-DEDD4BCC056F}"/>
    <cellStyle name="20% - Accent6 13_3" xfId="3979" xr:uid="{24196694-EAE9-464F-82F1-276D39D95736}"/>
    <cellStyle name="20% - Accent6 14" xfId="3980" xr:uid="{AC33724A-7DDC-46E5-AD9F-8716F9548D2C}"/>
    <cellStyle name="20% - Accent6 14 2" xfId="3981" xr:uid="{F34F1CE7-DFBC-4171-BA5E-0AB8AF56A307}"/>
    <cellStyle name="20% - Accent6 14 3" xfId="3982" xr:uid="{39453261-A3A4-474A-B07B-ADEA25BEDCD6}"/>
    <cellStyle name="20% - Accent6 14_3" xfId="3983" xr:uid="{82CD23DF-462B-4102-B68C-14A3B010043A}"/>
    <cellStyle name="20% - Accent6 15" xfId="3984" xr:uid="{53148265-46E4-4B0C-84B9-D5CFBF81B394}"/>
    <cellStyle name="20% - Accent6 15 2" xfId="3985" xr:uid="{FACA0E40-3C76-472B-BA5C-79745953D778}"/>
    <cellStyle name="20% - Accent6 15 3" xfId="3986" xr:uid="{4C4CCDF4-8A56-49B3-9E6C-4881B4C81F69}"/>
    <cellStyle name="20% - Accent6 15_3" xfId="3987" xr:uid="{255181AA-74E8-41D7-AD57-B301D2EF2ADA}"/>
    <cellStyle name="20% - Accent6 16" xfId="3988" xr:uid="{15507EED-A6B1-4F07-895F-2C3C508FCD2A}"/>
    <cellStyle name="20% - Accent6 16 2" xfId="3989" xr:uid="{511CD392-ABBF-4193-85A0-A839BB940501}"/>
    <cellStyle name="20% - Accent6 16 3" xfId="3990" xr:uid="{4E9A06D7-A766-4295-851E-54FDD2AFC398}"/>
    <cellStyle name="20% - Accent6 16_3" xfId="3991" xr:uid="{F9CA8A71-F81A-4D85-9075-F35338778393}"/>
    <cellStyle name="20% - Accent6 17" xfId="3992" xr:uid="{F8F1F719-98BB-4947-8D64-1D5053B32251}"/>
    <cellStyle name="20% - Accent6 17 2" xfId="3993" xr:uid="{5F886CC9-2A37-49E1-85D4-69BB84F8C5A1}"/>
    <cellStyle name="20% - Accent6 17 3" xfId="3994" xr:uid="{FCC2EBFF-558D-47DE-8121-38CED622BEC1}"/>
    <cellStyle name="20% - Accent6 17_3" xfId="3995" xr:uid="{7FDD4329-D24B-4C27-9983-049DB6C48048}"/>
    <cellStyle name="20% - Accent6 18" xfId="3996" xr:uid="{CCE68407-BD8A-4446-A331-4A41F0A0A774}"/>
    <cellStyle name="20% - Accent6 18 2" xfId="3997" xr:uid="{71F070B4-16A3-4602-A010-F0EFDFC7237A}"/>
    <cellStyle name="20% - Accent6 18 3" xfId="3998" xr:uid="{D0B97E21-97F7-4FBF-9438-0C65DEBE6720}"/>
    <cellStyle name="20% - Accent6 18_3" xfId="3999" xr:uid="{E1349612-C95A-4AAD-AF35-B3C6E719F1E2}"/>
    <cellStyle name="20% - Accent6 19" xfId="4000" xr:uid="{086C1909-D360-42A7-AEB5-C402C53DBA7E}"/>
    <cellStyle name="20% - Accent6 19 2" xfId="4001" xr:uid="{4B947E91-F2F2-41A3-A80A-7A2CBBED900C}"/>
    <cellStyle name="20% - Accent6 19 3" xfId="4002" xr:uid="{5C9DCC8E-B8D2-4262-981B-5E6AD0522AD6}"/>
    <cellStyle name="20% - Accent6 19_3" xfId="4003" xr:uid="{5B2957CB-4076-4936-B388-4770742E47A7}"/>
    <cellStyle name="20% - Accent6 2" xfId="4004" xr:uid="{39CBE951-1358-4BE2-BEF0-A54A2ADF6229}"/>
    <cellStyle name="20% - Accent6 2 2" xfId="4005" xr:uid="{C9665BBA-5BC3-47C9-95FD-D4A2CAFDBD13}"/>
    <cellStyle name="20% - Accent6 2 2 2" xfId="4006" xr:uid="{1374151B-12DF-40A2-9C2B-1A2B2037C6EB}"/>
    <cellStyle name="20% - Accent6 2 2 3" xfId="4007" xr:uid="{F2B30C13-06E0-44F9-AD4D-798FEDD59581}"/>
    <cellStyle name="20% - Accent6 2 2_3" xfId="4008" xr:uid="{F078E98B-F762-4134-974C-1013855990A7}"/>
    <cellStyle name="20% - Accent6 20" xfId="4009" xr:uid="{1598E108-C43E-4C50-ACAC-60596831DDF1}"/>
    <cellStyle name="20% - Accent6 21" xfId="4010" xr:uid="{5D49B4DB-B50B-4339-A327-D69BFC99625B}"/>
    <cellStyle name="20% - Accent6 22" xfId="4011" xr:uid="{3697AB6E-F87E-449A-A005-600850F264AA}"/>
    <cellStyle name="20% - Accent6 3" xfId="4012" xr:uid="{EC804265-C28A-4C5F-8221-8AF6A36C4166}"/>
    <cellStyle name="20% - Accent6 3 2" xfId="4013" xr:uid="{872F0249-7B1F-4A39-A3B1-BD2D5CA8D263}"/>
    <cellStyle name="20% - Accent6 3 2 2" xfId="4014" xr:uid="{B524E9F4-E89F-4953-9F3A-375B41A72DFA}"/>
    <cellStyle name="20% - Accent6 3 2 3" xfId="4015" xr:uid="{D6EA3777-8C83-4582-A122-8C935038C3AE}"/>
    <cellStyle name="20% - Accent6 3 2_3" xfId="4016" xr:uid="{B082C487-A30B-40AD-BAAF-41E2CC1FC8EC}"/>
    <cellStyle name="20% - Accent6 4" xfId="4017" xr:uid="{43F907B0-AFD4-4107-96E7-9DA6721FA840}"/>
    <cellStyle name="20% - Accent6 4 2" xfId="4018" xr:uid="{EB05B809-AA2D-48C0-8074-D2D59457D852}"/>
    <cellStyle name="20% - Accent6 4 2 2" xfId="4019" xr:uid="{6F2E9AD6-76B7-412C-B3A8-45AB07950E16}"/>
    <cellStyle name="20% - Accent6 4 2 3" xfId="4020" xr:uid="{148E8474-BCFA-4B04-B4C9-FC936A0A0FBF}"/>
    <cellStyle name="20% - Accent6 4 2_3" xfId="4021" xr:uid="{511D1E30-A7C1-4688-BEB0-3BACC80F8FDC}"/>
    <cellStyle name="20% - Accent6 4 3" xfId="4022" xr:uid="{9ADAC11C-E227-46D0-89F3-9199D62EF7C6}"/>
    <cellStyle name="20% - Accent6 4 4" xfId="4023" xr:uid="{3C3CC10E-C3F6-4D6D-9FFC-4298D6062EEF}"/>
    <cellStyle name="20% - Accent6 4_00.04R" xfId="4024" xr:uid="{AB530839-2E3B-44D1-A4EB-E8965E9A24B0}"/>
    <cellStyle name="20% - Accent6 5" xfId="4025" xr:uid="{AC150933-E0B5-413E-9337-7B6CA165E879}"/>
    <cellStyle name="20% - Accent6 5 2" xfId="4026" xr:uid="{ACCAE73F-95BA-4F43-AA1F-0218704FA68F}"/>
    <cellStyle name="20% - Accent6 5 2 2" xfId="4027" xr:uid="{62E2CD75-C04B-42F1-BAC5-F1D359C5790A}"/>
    <cellStyle name="20% - Accent6 5 2 3" xfId="4028" xr:uid="{233EDE03-AF95-4346-ADFA-C4A8DFE0D977}"/>
    <cellStyle name="20% - Accent6 5 2_3" xfId="4029" xr:uid="{28519229-F5C3-4BEB-A6AC-F92CF26F8449}"/>
    <cellStyle name="20% - Accent6 5 3" xfId="4030" xr:uid="{349D4E27-ADC6-444A-B12E-9DC81EA8C3BD}"/>
    <cellStyle name="20% - Accent6 5 4" xfId="4031" xr:uid="{CBEA4CDC-986A-40A7-BA2B-3E89F718B9D9}"/>
    <cellStyle name="20% - Accent6 5_00.04R" xfId="4032" xr:uid="{93601941-6B91-4B2D-9602-3CDD648FD1FE}"/>
    <cellStyle name="20% - Accent6 6" xfId="4033" xr:uid="{A0CC333D-2508-4F5A-8792-864AFD13335F}"/>
    <cellStyle name="20% - Accent6 6 2" xfId="4034" xr:uid="{E5E02C50-E849-4148-A8BD-6E66FF8A408E}"/>
    <cellStyle name="20% - Accent6 6 2 2" xfId="4035" xr:uid="{EFAA9821-A715-4A26-91F7-FCE49D992046}"/>
    <cellStyle name="20% - Accent6 6 2 3" xfId="4036" xr:uid="{82077392-EF2A-48B4-BED2-F19687898FD3}"/>
    <cellStyle name="20% - Accent6 6 2_3" xfId="4037" xr:uid="{3D4468A1-8F31-4A9D-84A1-109354C4CB00}"/>
    <cellStyle name="20% - Accent6 6 3" xfId="4038" xr:uid="{83FA3432-AB2B-492C-8156-A85CD0F3904C}"/>
    <cellStyle name="20% - Accent6 6 4" xfId="4039" xr:uid="{D7F02A05-E3FC-4F24-BCA2-B14A8578D1CC}"/>
    <cellStyle name="20% - Accent6 6_00.04R" xfId="4040" xr:uid="{787ABB7C-D591-438E-A176-FA1BED951EAE}"/>
    <cellStyle name="20% - Accent6 7" xfId="4041" xr:uid="{F41F408A-F0D0-49A7-8CB6-6BC5F4DF4079}"/>
    <cellStyle name="20% - Accent6 7 2" xfId="4042" xr:uid="{724DA567-7F4D-4EA0-A9C4-3C810A74C2A4}"/>
    <cellStyle name="20% - Accent6 7 2 2" xfId="4043" xr:uid="{FFE37A0A-0423-4526-ACCF-6FDBC7E2A2C0}"/>
    <cellStyle name="20% - Accent6 7 2 3" xfId="4044" xr:uid="{C0498F8B-D027-4995-8371-6795CBEB0EFF}"/>
    <cellStyle name="20% - Accent6 7 2_3" xfId="4045" xr:uid="{A0090472-DD56-48A1-8635-E77AF0D398A6}"/>
    <cellStyle name="20% - Accent6 7 3" xfId="4046" xr:uid="{D4CA03AA-6924-4824-9514-DD34ACCA899E}"/>
    <cellStyle name="20% - Accent6 7 4" xfId="4047" xr:uid="{0CED3AC9-67CE-4574-8022-E16B1DC1C6F2}"/>
    <cellStyle name="20% - Accent6 7_00.04R" xfId="4048" xr:uid="{7481B80B-A823-4711-A4C6-418667F709CA}"/>
    <cellStyle name="20% - Accent6 8" xfId="4049" xr:uid="{399DF5CA-CED4-4547-95E9-B8798477DCCD}"/>
    <cellStyle name="20% - Accent6 8 2" xfId="4050" xr:uid="{AF14EB83-E5E5-41A5-90B7-82372AFE902E}"/>
    <cellStyle name="20% - Accent6 8 2 2" xfId="4051" xr:uid="{49754DA6-FFAD-4707-ABA1-B157E46D8C67}"/>
    <cellStyle name="20% - Accent6 8 2 3" xfId="4052" xr:uid="{49782BD6-858D-40E7-9BFE-695B45871077}"/>
    <cellStyle name="20% - Accent6 8 2_3" xfId="4053" xr:uid="{0C803599-7143-4D36-9569-D70FD9F60FF3}"/>
    <cellStyle name="20% - Accent6 8 3" xfId="4054" xr:uid="{8EDEC11C-C92A-4056-9333-8B6B22BD06C2}"/>
    <cellStyle name="20% - Accent6 8 4" xfId="4055" xr:uid="{4227667A-646F-4705-A86D-DCE54636A36E}"/>
    <cellStyle name="20% - Accent6 8_00.04R" xfId="4056" xr:uid="{2A374D17-27A1-4179-8D21-0D5A93BEC78F}"/>
    <cellStyle name="20% - Accent6 9" xfId="4057" xr:uid="{3BFF04D9-FEB8-47A0-A44A-0B1E007A7226}"/>
    <cellStyle name="20% - Accent6 9 2" xfId="4058" xr:uid="{92032E12-56DB-400D-961B-B7ECE662ACD2}"/>
    <cellStyle name="20% - Accent6 9 2 2" xfId="4059" xr:uid="{A998D509-F8FD-4C3C-B488-3E40C903E158}"/>
    <cellStyle name="20% - Accent6 9 2 3" xfId="4060" xr:uid="{6B03E877-F2F1-444E-BCFC-E6EA6D795799}"/>
    <cellStyle name="20% - Accent6 9 2_3" xfId="4061" xr:uid="{7ECA03C8-2956-48A6-BA4C-2109F0D3B17C}"/>
    <cellStyle name="20% - Accent6 9 3" xfId="4062" xr:uid="{52F3C52B-6A2A-42B6-969D-BCE3CDE42766}"/>
    <cellStyle name="20% - Accent6 9 4" xfId="4063" xr:uid="{AF28A61E-6DB8-4DEC-A13D-053C8457847B}"/>
    <cellStyle name="20% - Accent6 9_00.04R" xfId="4064" xr:uid="{28C919C0-BD6F-4CFA-97AF-311FD1168BE5}"/>
    <cellStyle name="20% - akcent 1" xfId="4065" xr:uid="{CBAE423D-056E-4228-8987-792BDD9C532E}"/>
    <cellStyle name="20% - akcent 2" xfId="4066" xr:uid="{CA876332-24FF-46E3-A6F6-EC82B44CA604}"/>
    <cellStyle name="20% - akcent 3" xfId="4067" xr:uid="{D7B8ABD8-9952-46A8-9210-4F55CBACC5A4}"/>
    <cellStyle name="20% - akcent 4" xfId="4068" xr:uid="{37CF5107-4B00-4A28-A3C6-F7D47D763EE1}"/>
    <cellStyle name="20% - akcent 5" xfId="4069" xr:uid="{EB3208A3-C37E-43BB-85DF-48CB61343398}"/>
    <cellStyle name="20% - akcent 6" xfId="4070" xr:uid="{84AE2849-5867-4EDF-A7E0-A801A5C1A22A}"/>
    <cellStyle name="20% - Akzent1" xfId="4071" xr:uid="{BDD412DF-1D3E-4F64-BEC8-8D727905274B}"/>
    <cellStyle name="20% - Akzent2" xfId="4072" xr:uid="{4B500BEA-F207-40C6-B461-5173388339FA}"/>
    <cellStyle name="20% - Akzent3" xfId="4073" xr:uid="{7F72B737-19AA-4431-BD8B-9588C3A681F2}"/>
    <cellStyle name="20% - Akzent4" xfId="4074" xr:uid="{01B4DBA0-AA59-45FA-92B9-55B134DDB1E8}"/>
    <cellStyle name="20% - Akzent5" xfId="4075" xr:uid="{8A0B4C76-111B-4385-B71F-B0964F530341}"/>
    <cellStyle name="20% - Akzent6" xfId="4076" xr:uid="{21262772-6AE4-49BA-9FDB-270FDF716FB1}"/>
    <cellStyle name="20% - Colore 1" xfId="4077" xr:uid="{0D869B9A-766B-4C40-AC75-0F827995163F}"/>
    <cellStyle name="20% - Colore 2" xfId="4078" xr:uid="{C12DC39B-2F07-400B-9A3C-58EF2888AECC}"/>
    <cellStyle name="20% - Colore 3" xfId="4079" xr:uid="{36910AB1-C829-4364-B8AB-F33DF144AC27}"/>
    <cellStyle name="20% - Colore 4" xfId="4080" xr:uid="{7E3347E6-E61B-47CB-BC1A-D4741D1461B1}"/>
    <cellStyle name="20% - Colore 5" xfId="4081" xr:uid="{C6388C3F-0091-467B-B521-53A09937A548}"/>
    <cellStyle name="20% - Colore 6" xfId="4082" xr:uid="{F12B116E-ADB7-45A2-A144-7ECAA3B724BF}"/>
    <cellStyle name="40% - Accent1 10" xfId="4083" xr:uid="{0131DCB6-7C05-4EED-BEA6-2F4F99BB217A}"/>
    <cellStyle name="40% - Accent1 10 2" xfId="4084" xr:uid="{B5BF8E56-4D44-425E-8B10-1A99B7D3642D}"/>
    <cellStyle name="40% - Accent1 10 2 2" xfId="4085" xr:uid="{CCFC5263-E698-44E7-8EE2-C6BF5553C862}"/>
    <cellStyle name="40% - Accent1 10 2 3" xfId="4086" xr:uid="{885245D0-3296-4CDB-A232-B7257BB35F39}"/>
    <cellStyle name="40% - Accent1 10 2_3" xfId="4087" xr:uid="{51CEF6AD-EFB5-47AA-8627-3668F7FB033C}"/>
    <cellStyle name="40% - Accent1 10 3" xfId="4088" xr:uid="{43440519-E37A-4B3C-8F10-56CB8C03A3D1}"/>
    <cellStyle name="40% - Accent1 10 4" xfId="4089" xr:uid="{D1C5133B-CF7A-4FC3-955C-421FD6228B18}"/>
    <cellStyle name="40% - Accent1 10_00.04R" xfId="4090" xr:uid="{8EEB6E4E-F020-4B5D-9190-6AE346924947}"/>
    <cellStyle name="40% - Accent1 11" xfId="4091" xr:uid="{77CE62B4-9CE5-4803-A7DF-4E7F5DBD2796}"/>
    <cellStyle name="40% - Accent1 11 2" xfId="4092" xr:uid="{9B3E56E6-8E79-4ACD-A904-18168069A28B}"/>
    <cellStyle name="40% - Accent1 11 2 2" xfId="4093" xr:uid="{5590E61E-6683-456A-B59C-5B1406508694}"/>
    <cellStyle name="40% - Accent1 11 2 3" xfId="4094" xr:uid="{5C6F9FDD-B547-4EDF-ACFE-68E6CA9D1D40}"/>
    <cellStyle name="40% - Accent1 11 2_3" xfId="4095" xr:uid="{AF459B33-BB11-4A34-B343-F1F6DC0D9A8E}"/>
    <cellStyle name="40% - Accent1 11 3" xfId="4096" xr:uid="{88A6FA79-8815-40C4-948E-62C56E3F2340}"/>
    <cellStyle name="40% - Accent1 11 4" xfId="4097" xr:uid="{C6283B92-A15D-43BF-A52B-9F7A468C1DB1}"/>
    <cellStyle name="40% - Accent1 11_00.04R" xfId="4098" xr:uid="{8015833D-CE37-4D04-8507-6B45FEA5F46F}"/>
    <cellStyle name="40% - Accent1 12" xfId="4099" xr:uid="{83E419C1-9A4F-40B9-842E-F4647BA17406}"/>
    <cellStyle name="40% - Accent1 12 2" xfId="4100" xr:uid="{A5C54F82-B753-4281-A966-136D5FE0EF2E}"/>
    <cellStyle name="40% - Accent1 12 3" xfId="4101" xr:uid="{262E2061-40E2-461D-AAD2-96685E3982B8}"/>
    <cellStyle name="40% - Accent1 12_3" xfId="4102" xr:uid="{14C13570-6273-42DE-8585-9D7B4B822A88}"/>
    <cellStyle name="40% - Accent1 13" xfId="4103" xr:uid="{FF06B1E2-667D-42A1-83D6-12DB54279E11}"/>
    <cellStyle name="40% - Accent1 13 2" xfId="4104" xr:uid="{C289D601-9A97-4A59-993F-4E9BF3BECBAE}"/>
    <cellStyle name="40% - Accent1 13 3" xfId="4105" xr:uid="{CAA26F93-BAAF-4E83-A66E-C2B834C0C3AA}"/>
    <cellStyle name="40% - Accent1 13_3" xfId="4106" xr:uid="{089BD2FB-1969-415D-946C-FBF7B72C85E1}"/>
    <cellStyle name="40% - Accent1 14" xfId="4107" xr:uid="{A8238485-D26C-44FF-91E7-F5DFD9A6F0B0}"/>
    <cellStyle name="40% - Accent1 14 2" xfId="4108" xr:uid="{C2E9CAE8-FEA0-49ED-A503-C42ED341735C}"/>
    <cellStyle name="40% - Accent1 14 3" xfId="4109" xr:uid="{4BEB51EC-8441-4F99-AD68-0DD11F7C13B0}"/>
    <cellStyle name="40% - Accent1 14_3" xfId="4110" xr:uid="{7800DD71-1568-4A70-ACA3-F63D5348D867}"/>
    <cellStyle name="40% - Accent1 15" xfId="4111" xr:uid="{ED076CB1-5BCE-4683-BE36-9D238ED530CA}"/>
    <cellStyle name="40% - Accent1 15 2" xfId="4112" xr:uid="{ADB8A65E-5840-4F9E-B292-8CB8AB60C6A0}"/>
    <cellStyle name="40% - Accent1 15 3" xfId="4113" xr:uid="{A623AAAF-5992-4BB0-9B87-CEF2AE93F1A1}"/>
    <cellStyle name="40% - Accent1 15_3" xfId="4114" xr:uid="{FE0C6FD4-F392-4141-A0AD-1B33FF8CC6DF}"/>
    <cellStyle name="40% - Accent1 16" xfId="4115" xr:uid="{6D7D442E-E942-4ADE-B6BD-171E40935FB8}"/>
    <cellStyle name="40% - Accent1 16 2" xfId="4116" xr:uid="{874C1163-AD72-401B-A633-255D436B8261}"/>
    <cellStyle name="40% - Accent1 16 3" xfId="4117" xr:uid="{DE31B8FE-1C7E-4E60-A2F9-088779B21BBF}"/>
    <cellStyle name="40% - Accent1 16_3" xfId="4118" xr:uid="{5925FD53-EBA6-4BF7-B022-5EA819BE20AE}"/>
    <cellStyle name="40% - Accent1 17" xfId="4119" xr:uid="{D68922E8-A767-44C4-AFEE-FA122026176E}"/>
    <cellStyle name="40% - Accent1 17 2" xfId="4120" xr:uid="{3B8BB2E9-68BB-46C2-AB83-38A27BEA85FE}"/>
    <cellStyle name="40% - Accent1 17 3" xfId="4121" xr:uid="{F95B22CF-23E5-4582-B325-4C3008457856}"/>
    <cellStyle name="40% - Accent1 17_3" xfId="4122" xr:uid="{2A872CA4-A16C-46DC-B7A9-2AED646CB6EE}"/>
    <cellStyle name="40% - Accent1 18" xfId="4123" xr:uid="{108F48A7-424F-42E4-966B-6ABB1BFD0EA2}"/>
    <cellStyle name="40% - Accent1 18 2" xfId="4124" xr:uid="{1736833E-43CC-4CBF-8616-CCF74AC99794}"/>
    <cellStyle name="40% - Accent1 18 3" xfId="4125" xr:uid="{F191C420-3C33-430B-9047-46F9121F4BFB}"/>
    <cellStyle name="40% - Accent1 18_3" xfId="4126" xr:uid="{6D35ED9F-02B5-49D8-B22D-FBBCFB475273}"/>
    <cellStyle name="40% - Accent1 19" xfId="4127" xr:uid="{FD05CE2F-951F-488A-89A8-360E43A42EED}"/>
    <cellStyle name="40% - Accent1 19 2" xfId="4128" xr:uid="{DE627595-F4A2-4656-9E13-82C171533968}"/>
    <cellStyle name="40% - Accent1 19 3" xfId="4129" xr:uid="{CA04AA43-6F57-4076-B3ED-B581C9BD3651}"/>
    <cellStyle name="40% - Accent1 19_3" xfId="4130" xr:uid="{1EC35F83-3DC4-40FA-B06F-CBF8435BA197}"/>
    <cellStyle name="40% - Accent1 2" xfId="4131" xr:uid="{59D44B13-BF59-4046-A6D3-6E3869AAD1BA}"/>
    <cellStyle name="40% - Accent1 2 2" xfId="4132" xr:uid="{6AEEFC18-BA82-4662-B3F5-F17F4F5FFA0C}"/>
    <cellStyle name="40% - Accent1 2 2 2" xfId="4133" xr:uid="{4E48BD54-1FAD-4F72-9DEE-7FDFA2F9454B}"/>
    <cellStyle name="40% - Accent1 2 2 3" xfId="4134" xr:uid="{1F604CAC-94F8-4D4C-BEAF-9C9EA1916334}"/>
    <cellStyle name="40% - Accent1 2 2_3" xfId="4135" xr:uid="{10552548-A92B-43AB-8877-425E8BE6844F}"/>
    <cellStyle name="40% - Accent1 20" xfId="4136" xr:uid="{D237490C-2CD2-40CF-A154-A093F4F57866}"/>
    <cellStyle name="40% - Accent1 21" xfId="4137" xr:uid="{C59CF9A2-9774-45BF-BA0A-D8A4826DBB8A}"/>
    <cellStyle name="40% - Accent1 22" xfId="4138" xr:uid="{7AD6A30E-90DD-4AEC-9D2B-BF692D43C4F7}"/>
    <cellStyle name="40% - Accent1 3" xfId="4139" xr:uid="{A0CC1FE9-BD0B-49C4-A99B-1546121BFF86}"/>
    <cellStyle name="40% - Accent1 3 2" xfId="4140" xr:uid="{C8C49983-C854-4903-820D-C8DC97367E9B}"/>
    <cellStyle name="40% - Accent1 3 2 2" xfId="4141" xr:uid="{C91F4659-19F1-43BB-B433-7713D6BDC85F}"/>
    <cellStyle name="40% - Accent1 3 2 3" xfId="4142" xr:uid="{F130F7DE-8CED-48AD-9E03-0DE7BA8E3903}"/>
    <cellStyle name="40% - Accent1 3 2_3" xfId="4143" xr:uid="{3F41A030-2ECA-4631-A16B-7C640726B0E0}"/>
    <cellStyle name="40% - Accent1 4" xfId="4144" xr:uid="{4F215A34-CC78-4C2E-BC76-03EF353244F3}"/>
    <cellStyle name="40% - Accent1 4 2" xfId="4145" xr:uid="{93D2D005-80E2-4330-97EE-AFF8DA6A3FB6}"/>
    <cellStyle name="40% - Accent1 4 2 2" xfId="4146" xr:uid="{0AEC7962-066C-4989-85A1-5B389B2F4145}"/>
    <cellStyle name="40% - Accent1 4 2 3" xfId="4147" xr:uid="{FAAA50B6-7637-4172-A215-7947C0CA6DCA}"/>
    <cellStyle name="40% - Accent1 4 2_3" xfId="4148" xr:uid="{AEDD540F-0F13-4CB9-81A9-0B25C88A8F48}"/>
    <cellStyle name="40% - Accent1 4 3" xfId="4149" xr:uid="{343A6D68-372F-4FB7-81B8-7DE2B87E865B}"/>
    <cellStyle name="40% - Accent1 4 4" xfId="4150" xr:uid="{02AAF9E7-14AC-48AB-9BF2-7D1A074E2DA3}"/>
    <cellStyle name="40% - Accent1 4_00.04R" xfId="4151" xr:uid="{D33FED0D-D4E9-4D91-975C-5FDD32B565B4}"/>
    <cellStyle name="40% - Accent1 5" xfId="4152" xr:uid="{23545754-6751-4A1D-9CAC-5A4F6546D84B}"/>
    <cellStyle name="40% - Accent1 5 2" xfId="4153" xr:uid="{289FD0F1-E78E-48D2-8889-CBE5349CFE49}"/>
    <cellStyle name="40% - Accent1 5 2 2" xfId="4154" xr:uid="{73BEDBBB-1325-4827-B72D-8F3F3936F4AC}"/>
    <cellStyle name="40% - Accent1 5 2 3" xfId="4155" xr:uid="{7A6CB766-F52F-4BD2-9455-E3358E890049}"/>
    <cellStyle name="40% - Accent1 5 2_3" xfId="4156" xr:uid="{9E0420F4-3D00-4516-936B-32AB4B403563}"/>
    <cellStyle name="40% - Accent1 5 3" xfId="4157" xr:uid="{469F67B1-77E4-4CCE-A553-74B5AA30FD03}"/>
    <cellStyle name="40% - Accent1 5 4" xfId="4158" xr:uid="{5B13A912-04D7-46F0-9089-9FAE88CE9E7B}"/>
    <cellStyle name="40% - Accent1 5_00.04R" xfId="4159" xr:uid="{D2495FDC-EB14-4A18-B0FC-CA2264B93851}"/>
    <cellStyle name="40% - Accent1 6" xfId="4160" xr:uid="{9418140A-5A8D-4D06-9864-4CE8B8BE8643}"/>
    <cellStyle name="40% - Accent1 6 2" xfId="4161" xr:uid="{B814CD5E-9E91-4AEE-B980-66A17E9831A9}"/>
    <cellStyle name="40% - Accent1 6 2 2" xfId="4162" xr:uid="{B8B5B8A7-8CCD-40BC-973D-CC0708C64373}"/>
    <cellStyle name="40% - Accent1 6 2 3" xfId="4163" xr:uid="{0BF8D720-55E7-4B7F-AAA2-4DAE2E7F9DAA}"/>
    <cellStyle name="40% - Accent1 6 2_3" xfId="4164" xr:uid="{57BD8D43-704E-490E-A91A-F2A77E71A232}"/>
    <cellStyle name="40% - Accent1 6 3" xfId="4165" xr:uid="{83C37AE5-C116-490C-B41D-A4E35795CA35}"/>
    <cellStyle name="40% - Accent1 6 4" xfId="4166" xr:uid="{6FE3341A-F12E-4842-B8C9-1220A859CA30}"/>
    <cellStyle name="40% - Accent1 6_00.04R" xfId="4167" xr:uid="{D1A0DE70-C141-4F47-85DD-6E8BE3B3475B}"/>
    <cellStyle name="40% - Accent1 7" xfId="4168" xr:uid="{0FE66534-2579-435A-97EB-4839DEF6E6F6}"/>
    <cellStyle name="40% - Accent1 7 2" xfId="4169" xr:uid="{1368DD62-7A47-43BF-98E1-424A98A1EBF2}"/>
    <cellStyle name="40% - Accent1 7 2 2" xfId="4170" xr:uid="{E54BDB44-32EC-4310-8E06-756D2A15E071}"/>
    <cellStyle name="40% - Accent1 7 2 3" xfId="4171" xr:uid="{252B690A-AE10-4B24-8CB0-DEBD9632A769}"/>
    <cellStyle name="40% - Accent1 7 2_3" xfId="4172" xr:uid="{CB3883DA-2E5D-43C0-AB96-63964C30CC4A}"/>
    <cellStyle name="40% - Accent1 7 3" xfId="4173" xr:uid="{2ED51941-A865-41C0-AAE3-1D0649EE468B}"/>
    <cellStyle name="40% - Accent1 7 4" xfId="4174" xr:uid="{8DEB8511-1AEA-4732-B581-D219D2672CD4}"/>
    <cellStyle name="40% - Accent1 7_00.04R" xfId="4175" xr:uid="{40DC3054-851C-43E0-86C4-24CD0095C9E9}"/>
    <cellStyle name="40% - Accent1 8" xfId="4176" xr:uid="{B06E6254-2B7D-4AD2-B4DB-2947AD7EDF34}"/>
    <cellStyle name="40% - Accent1 8 2" xfId="4177" xr:uid="{54309BC8-130D-492D-90C0-733BAA5120A7}"/>
    <cellStyle name="40% - Accent1 8 2 2" xfId="4178" xr:uid="{89AC25F1-60D8-494F-B052-D9B58CF9DDBD}"/>
    <cellStyle name="40% - Accent1 8 2 3" xfId="4179" xr:uid="{999E7C3A-FAA6-4957-8ABD-195113D84A90}"/>
    <cellStyle name="40% - Accent1 8 2_3" xfId="4180" xr:uid="{F2A3BA5F-4C83-41D3-8257-F037B52F6E6C}"/>
    <cellStyle name="40% - Accent1 8 3" xfId="4181" xr:uid="{AEB27DAC-1BB9-4DF7-9440-5335D20C537B}"/>
    <cellStyle name="40% - Accent1 8 4" xfId="4182" xr:uid="{D93C9449-CCD7-4EF8-A8EC-59257F66EB44}"/>
    <cellStyle name="40% - Accent1 8_00.04R" xfId="4183" xr:uid="{E06DEB42-2A9C-48AC-8172-C87D50D59381}"/>
    <cellStyle name="40% - Accent1 9" xfId="4184" xr:uid="{484491F6-1B0C-4BBA-9792-5BF36ABB4F2D}"/>
    <cellStyle name="40% - Accent1 9 2" xfId="4185" xr:uid="{410493C0-800A-41CF-91FB-79CD22024857}"/>
    <cellStyle name="40% - Accent1 9 2 2" xfId="4186" xr:uid="{77418C18-60C2-49BE-9BEF-E5486814A4D8}"/>
    <cellStyle name="40% - Accent1 9 2 3" xfId="4187" xr:uid="{856F2829-A2FF-4F3B-B668-98379367C7E9}"/>
    <cellStyle name="40% - Accent1 9 2_3" xfId="4188" xr:uid="{A4C88BAD-7793-4472-A51E-0113CB56B4B2}"/>
    <cellStyle name="40% - Accent1 9 3" xfId="4189" xr:uid="{A1AA7594-D002-4D73-8C1D-65BB22D0707E}"/>
    <cellStyle name="40% - Accent1 9 4" xfId="4190" xr:uid="{A2936313-3294-4773-958E-62ACE60D744B}"/>
    <cellStyle name="40% - Accent1 9_00.04R" xfId="4191" xr:uid="{CF60FFAE-F6B3-4956-8E93-92BE2178AB32}"/>
    <cellStyle name="40% - Accent2 10" xfId="4192" xr:uid="{17F2839F-13A3-4A22-9A0D-A072BF679C29}"/>
    <cellStyle name="40% - Accent2 10 2" xfId="4193" xr:uid="{C260A7D3-1423-47A9-8A2F-2BA7BDC0A18B}"/>
    <cellStyle name="40% - Accent2 10 2 2" xfId="4194" xr:uid="{D39EF189-4935-4F90-9235-E7F7C89E1AAC}"/>
    <cellStyle name="40% - Accent2 10 2 3" xfId="4195" xr:uid="{695F9BAE-5E86-4E51-B214-8FFC78D6B148}"/>
    <cellStyle name="40% - Accent2 10 2_3" xfId="4196" xr:uid="{C646FEE0-50B7-431C-8B78-4352300918CA}"/>
    <cellStyle name="40% - Accent2 10 3" xfId="4197" xr:uid="{E030257A-8E7B-412B-A12B-113A7A2E90B1}"/>
    <cellStyle name="40% - Accent2 10 4" xfId="4198" xr:uid="{832578B5-BB91-4B7C-8AC1-3ACBDD6D94C1}"/>
    <cellStyle name="40% - Accent2 10_00.04R" xfId="4199" xr:uid="{7BF7A7BA-D21E-4F58-A81C-CD223F33D7BB}"/>
    <cellStyle name="40% - Accent2 11" xfId="4200" xr:uid="{03685526-FBB8-45D4-878D-A36EE2B188D3}"/>
    <cellStyle name="40% - Accent2 11 2" xfId="4201" xr:uid="{5C4CCA25-557F-436A-B3A3-754B93816A60}"/>
    <cellStyle name="40% - Accent2 11 2 2" xfId="4202" xr:uid="{84864491-0BDE-4EB5-BC19-16AB7BB5BAF2}"/>
    <cellStyle name="40% - Accent2 11 2 3" xfId="4203" xr:uid="{E970214F-270E-44E4-A561-5EA9F8AAF95D}"/>
    <cellStyle name="40% - Accent2 11 2_3" xfId="4204" xr:uid="{158D5E91-D7F4-4A88-9042-0BF70C6EB4CD}"/>
    <cellStyle name="40% - Accent2 11 3" xfId="4205" xr:uid="{8F0440C8-CAFF-43BA-A208-7C6A3E95E857}"/>
    <cellStyle name="40% - Accent2 11 4" xfId="4206" xr:uid="{F4120A71-8DCB-4F08-8B2C-ED7D22150CDA}"/>
    <cellStyle name="40% - Accent2 11_00.04R" xfId="4207" xr:uid="{BED2381B-29C3-4173-BED1-45DA6C67F148}"/>
    <cellStyle name="40% - Accent2 12" xfId="4208" xr:uid="{04848623-65BB-480B-B0D7-D007F3A9FDDA}"/>
    <cellStyle name="40% - Accent2 12 2" xfId="4209" xr:uid="{37A8DE91-81B7-448E-9CD6-09CC95688195}"/>
    <cellStyle name="40% - Accent2 12 3" xfId="4210" xr:uid="{1273E207-86DE-4DCD-BA56-3B90796F2E6F}"/>
    <cellStyle name="40% - Accent2 12_3" xfId="4211" xr:uid="{E035654E-6EC8-4349-861D-0E7B67657D2A}"/>
    <cellStyle name="40% - Accent2 13" xfId="4212" xr:uid="{776D2010-45A2-447B-8A23-4742AE371A1C}"/>
    <cellStyle name="40% - Accent2 13 2" xfId="4213" xr:uid="{93059643-610F-463F-B06E-301B10AF15D3}"/>
    <cellStyle name="40% - Accent2 13 3" xfId="4214" xr:uid="{31B9B786-F16D-46B3-84E0-F61AEDA7DF16}"/>
    <cellStyle name="40% - Accent2 13_3" xfId="4215" xr:uid="{C5DF2942-304F-4869-9A43-FDA197717303}"/>
    <cellStyle name="40% - Accent2 14" xfId="4216" xr:uid="{2B9ECA33-0CA7-4F6D-912F-E908E9C6DF08}"/>
    <cellStyle name="40% - Accent2 14 2" xfId="4217" xr:uid="{B84980AF-9D5D-4CF7-83DF-8C8FE895A97A}"/>
    <cellStyle name="40% - Accent2 14 3" xfId="4218" xr:uid="{6C0B05EF-2A7F-4F8A-9779-320773C0462D}"/>
    <cellStyle name="40% - Accent2 14_3" xfId="4219" xr:uid="{B0CE666F-D9AE-4B28-8367-046C3FCFC246}"/>
    <cellStyle name="40% - Accent2 15" xfId="4220" xr:uid="{778CA17D-C37A-4A02-B2DA-FF0C1F4F3C81}"/>
    <cellStyle name="40% - Accent2 15 2" xfId="4221" xr:uid="{B7A26881-25F5-46A0-B0B0-19187AD251C3}"/>
    <cellStyle name="40% - Accent2 15 3" xfId="4222" xr:uid="{55AA3A9B-270F-43AA-8BF1-A14E77C952DB}"/>
    <cellStyle name="40% - Accent2 15_3" xfId="4223" xr:uid="{F322873B-11B6-46E5-B88F-C8A6C3DAC293}"/>
    <cellStyle name="40% - Accent2 16" xfId="4224" xr:uid="{9044C0E0-2E6B-4A50-92E8-F79FEEFFB8B6}"/>
    <cellStyle name="40% - Accent2 16 2" xfId="4225" xr:uid="{ED2758C1-791A-4AC1-9235-8BE78D7ABCA5}"/>
    <cellStyle name="40% - Accent2 16 3" xfId="4226" xr:uid="{41EA958B-4029-4708-BDCE-38F4DBD647BB}"/>
    <cellStyle name="40% - Accent2 16_3" xfId="4227" xr:uid="{1BCD7B7C-ECF3-4D75-9EF1-95514773D2FD}"/>
    <cellStyle name="40% - Accent2 17" xfId="4228" xr:uid="{81CDBA7A-4426-448E-9821-EB51296A3924}"/>
    <cellStyle name="40% - Accent2 17 2" xfId="4229" xr:uid="{947E0976-3E81-4A27-8493-83415FA50B02}"/>
    <cellStyle name="40% - Accent2 17 3" xfId="4230" xr:uid="{429C78D8-4A2E-4F5A-B692-1ED0966A6C94}"/>
    <cellStyle name="40% - Accent2 17_3" xfId="4231" xr:uid="{A7528B18-C04B-45A3-AA73-7B783AFF18BC}"/>
    <cellStyle name="40% - Accent2 18" xfId="4232" xr:uid="{BBE2166E-4930-4CA6-BC80-5FA6F3BF1642}"/>
    <cellStyle name="40% - Accent2 18 2" xfId="4233" xr:uid="{A07524D8-D6A8-4167-9D94-1720977DD22D}"/>
    <cellStyle name="40% - Accent2 18 3" xfId="4234" xr:uid="{E6ED6A32-EEA9-4414-B88C-B8A2A55C81B8}"/>
    <cellStyle name="40% - Accent2 18_3" xfId="4235" xr:uid="{CB1CC7DC-7461-4114-B54C-E3DE211DD025}"/>
    <cellStyle name="40% - Accent2 19" xfId="4236" xr:uid="{944B118C-D9B0-4CE3-9E7C-5C2F720FAE72}"/>
    <cellStyle name="40% - Accent2 19 2" xfId="4237" xr:uid="{BDB1D7A0-32A7-4BC4-856C-AEBEA2003D3F}"/>
    <cellStyle name="40% - Accent2 19 3" xfId="4238" xr:uid="{4D8C9608-5790-44AE-AFBE-E10338B7245B}"/>
    <cellStyle name="40% - Accent2 19_3" xfId="4239" xr:uid="{8E33ED29-8F4E-4CEE-8709-5B75096BA6B8}"/>
    <cellStyle name="40% - Accent2 2" xfId="4240" xr:uid="{89DF468F-9247-460A-9685-7F6E1ACA6730}"/>
    <cellStyle name="40% - Accent2 2 2" xfId="4241" xr:uid="{06E0DFA5-0804-4F8D-8992-293575129F02}"/>
    <cellStyle name="40% - Accent2 2 2 2" xfId="4242" xr:uid="{F35EC507-A03E-4AE7-94E1-BF3C98B14472}"/>
    <cellStyle name="40% - Accent2 2 2 3" xfId="4243" xr:uid="{C0DF986D-1EE3-4983-B184-5677FDC3918F}"/>
    <cellStyle name="40% - Accent2 2 2_3" xfId="4244" xr:uid="{18F65BF8-3119-4B31-B311-1AE21F95FECC}"/>
    <cellStyle name="40% - Accent2 20" xfId="4245" xr:uid="{BCFBEFBC-3942-46A9-9AF0-6EB146E1E73B}"/>
    <cellStyle name="40% - Accent2 21" xfId="4246" xr:uid="{AB444936-B187-46BC-BF97-C6A2574C5428}"/>
    <cellStyle name="40% - Accent2 22" xfId="4247" xr:uid="{AA357C55-94C8-4B70-9E02-D95A579370BE}"/>
    <cellStyle name="40% - Accent2 3" xfId="4248" xr:uid="{019EC217-45A4-4DA5-BC3E-44E767EB2E5C}"/>
    <cellStyle name="40% - Accent2 3 2" xfId="4249" xr:uid="{2DAF8248-4747-464C-9AE3-086E3A8756B2}"/>
    <cellStyle name="40% - Accent2 3 2 2" xfId="4250" xr:uid="{C2972FBE-7EDC-4C48-A284-0DA98ED9C5AC}"/>
    <cellStyle name="40% - Accent2 3 2 3" xfId="4251" xr:uid="{E8758491-9FB1-4923-88CD-E22B0C20FD0F}"/>
    <cellStyle name="40% - Accent2 3 2_3" xfId="4252" xr:uid="{1B0C365D-CE0A-4598-80E5-9A85E0A3844D}"/>
    <cellStyle name="40% - Accent2 4" xfId="4253" xr:uid="{9CB29046-E096-441C-BAC1-F755F781CF99}"/>
    <cellStyle name="40% - Accent2 4 2" xfId="4254" xr:uid="{87D48B7C-5B35-44E2-8795-D0A606EBA69C}"/>
    <cellStyle name="40% - Accent2 4 2 2" xfId="4255" xr:uid="{7477E097-54F0-40D1-B33E-312DA644ABC9}"/>
    <cellStyle name="40% - Accent2 4 2 3" xfId="4256" xr:uid="{86FDEF4C-42F6-4B5C-A77F-B4CF0DA7E8F2}"/>
    <cellStyle name="40% - Accent2 4 2_3" xfId="4257" xr:uid="{4E17A12A-D72B-478C-A044-0F7ECE9EE5DC}"/>
    <cellStyle name="40% - Accent2 4 3" xfId="4258" xr:uid="{7C915CC1-2392-4171-B263-FDC7C1EB5663}"/>
    <cellStyle name="40% - Accent2 4 4" xfId="4259" xr:uid="{D958EC6E-B50C-46BD-B07F-8A31C344B81D}"/>
    <cellStyle name="40% - Accent2 4_00.04R" xfId="4260" xr:uid="{32F6C178-D749-4519-82D1-6C50D0E18695}"/>
    <cellStyle name="40% - Accent2 5" xfId="4261" xr:uid="{26A1E0B6-F31E-44EA-9572-A44712417C1D}"/>
    <cellStyle name="40% - Accent2 5 2" xfId="4262" xr:uid="{022A3794-ADD0-4CA9-AFF1-7647E7C97E5B}"/>
    <cellStyle name="40% - Accent2 5 2 2" xfId="4263" xr:uid="{2572C39F-E300-4DA9-82E7-E8B4FF5A411D}"/>
    <cellStyle name="40% - Accent2 5 2 3" xfId="4264" xr:uid="{AC5B393A-9B9D-4D90-8DC9-1664E71B0A47}"/>
    <cellStyle name="40% - Accent2 5 2_3" xfId="4265" xr:uid="{E4C435EE-F1BB-40AA-B3F9-92B10A5C6583}"/>
    <cellStyle name="40% - Accent2 5 3" xfId="4266" xr:uid="{09CD3FA4-4D29-49D9-AA3C-0345BD756C8E}"/>
    <cellStyle name="40% - Accent2 5 4" xfId="4267" xr:uid="{091B270E-61DB-4CFF-81F2-6BBA1F76B3AD}"/>
    <cellStyle name="40% - Accent2 5_00.04R" xfId="4268" xr:uid="{985A8A12-7EB4-4115-B186-87C8A5340624}"/>
    <cellStyle name="40% - Accent2 6" xfId="4269" xr:uid="{9BCAD68B-780B-4A62-A027-7DA35EE520F7}"/>
    <cellStyle name="40% - Accent2 6 2" xfId="4270" xr:uid="{FC41B6BA-09D9-42C6-AADD-3BF82E5F1A2F}"/>
    <cellStyle name="40% - Accent2 6 2 2" xfId="4271" xr:uid="{B147AB9B-2E44-45F4-94C2-65577BC0E1A6}"/>
    <cellStyle name="40% - Accent2 6 2 3" xfId="4272" xr:uid="{D00DAFF9-4504-4584-9A7F-BC180E5591F2}"/>
    <cellStyle name="40% - Accent2 6 2_3" xfId="4273" xr:uid="{5A50FD70-C7CA-410A-A2D7-CB573CA1C3C0}"/>
    <cellStyle name="40% - Accent2 6 3" xfId="4274" xr:uid="{D633FC85-E146-4176-A76A-E4B9F567FDD8}"/>
    <cellStyle name="40% - Accent2 6 4" xfId="4275" xr:uid="{A65B9257-D197-463C-8510-5E546A6D11BA}"/>
    <cellStyle name="40% - Accent2 6_00.04R" xfId="4276" xr:uid="{58C029C3-5837-4ECD-B0F1-6AE4C4272CB1}"/>
    <cellStyle name="40% - Accent2 7" xfId="4277" xr:uid="{4BCC8EB6-8141-44AE-ADFE-EB839DC0F592}"/>
    <cellStyle name="40% - Accent2 7 2" xfId="4278" xr:uid="{D0C4BBC9-BB6F-4B18-887A-1AF2D88E3491}"/>
    <cellStyle name="40% - Accent2 7 2 2" xfId="4279" xr:uid="{B63E3A97-2CC6-4251-8F12-5E0DB573726F}"/>
    <cellStyle name="40% - Accent2 7 2 3" xfId="4280" xr:uid="{3973D747-2099-4217-99BE-4E7378DD9B15}"/>
    <cellStyle name="40% - Accent2 7 2_3" xfId="4281" xr:uid="{30518754-AE70-40C5-A690-6CDDC519051A}"/>
    <cellStyle name="40% - Accent2 7 3" xfId="4282" xr:uid="{5E4E567B-3374-4B45-A2B4-F3E8868C303A}"/>
    <cellStyle name="40% - Accent2 7 4" xfId="4283" xr:uid="{15D3ADFA-846D-4FAC-BD63-3128013C094E}"/>
    <cellStyle name="40% - Accent2 7_00.04R" xfId="4284" xr:uid="{52780331-2385-4877-A2B9-6EC1CE04B1A3}"/>
    <cellStyle name="40% - Accent2 8" xfId="4285" xr:uid="{69071915-F19F-4D76-A261-BAD894D8246A}"/>
    <cellStyle name="40% - Accent2 8 2" xfId="4286" xr:uid="{AD82CDDA-CD39-412B-9619-36CF0966BE61}"/>
    <cellStyle name="40% - Accent2 8 2 2" xfId="4287" xr:uid="{4435C400-E0C1-434A-B397-A69D621C55F7}"/>
    <cellStyle name="40% - Accent2 8 2 3" xfId="4288" xr:uid="{D45FACCB-A9AB-485A-89FA-A22C297A292C}"/>
    <cellStyle name="40% - Accent2 8 2_3" xfId="4289" xr:uid="{68090BAE-C35A-4533-9B4B-093E0B8C08B3}"/>
    <cellStyle name="40% - Accent2 8 3" xfId="4290" xr:uid="{0A253694-0CF3-4E7D-8221-1267FB38EE8B}"/>
    <cellStyle name="40% - Accent2 8 4" xfId="4291" xr:uid="{C6A73F85-BF3F-4A77-880B-9630EEBADF1A}"/>
    <cellStyle name="40% - Accent2 8_00.04R" xfId="4292" xr:uid="{573A51D9-B17B-4F6F-8003-7A6B8461ABA2}"/>
    <cellStyle name="40% - Accent2 9" xfId="4293" xr:uid="{7C85637B-F613-4583-A7B4-5CC98E458EA0}"/>
    <cellStyle name="40% - Accent2 9 2" xfId="4294" xr:uid="{807204D3-31E4-4719-AD97-8EEC90A14CEB}"/>
    <cellStyle name="40% - Accent2 9 2 2" xfId="4295" xr:uid="{35647A55-183C-4B95-97DD-1E85F340B141}"/>
    <cellStyle name="40% - Accent2 9 2 3" xfId="4296" xr:uid="{73630ACE-E970-4059-86B7-B0FF16D9B853}"/>
    <cellStyle name="40% - Accent2 9 2_3" xfId="4297" xr:uid="{AFC3BD47-A4BC-49EA-9721-12F54E935A27}"/>
    <cellStyle name="40% - Accent2 9 3" xfId="4298" xr:uid="{319563ED-6A25-4D11-B273-E7E7C8DEE002}"/>
    <cellStyle name="40% - Accent2 9 4" xfId="4299" xr:uid="{93FE63AC-A740-468F-B7BC-786AEE6B70DC}"/>
    <cellStyle name="40% - Accent2 9_00.04R" xfId="4300" xr:uid="{03AEBDCC-08E1-4C6E-BCAD-B83BFEE14E16}"/>
    <cellStyle name="40% - Accent3 10" xfId="4301" xr:uid="{871B1C79-9E86-4BC2-854B-927724FD59D5}"/>
    <cellStyle name="40% - Accent3 10 2" xfId="4302" xr:uid="{BC3AB1FC-FE7B-464A-B82E-807B0C5A20AA}"/>
    <cellStyle name="40% - Accent3 10 2 2" xfId="4303" xr:uid="{0CAC9CC5-5C88-4814-B1B8-94B12A2161C7}"/>
    <cellStyle name="40% - Accent3 10 2 3" xfId="4304" xr:uid="{EACF6ABD-99A3-4335-9858-B1DD9F80DCC5}"/>
    <cellStyle name="40% - Accent3 10 2_3" xfId="4305" xr:uid="{2D8AF704-9227-4E7E-B93B-EEA0DD934A5E}"/>
    <cellStyle name="40% - Accent3 10 3" xfId="4306" xr:uid="{CB27A292-22FF-4B95-90CC-976C5D4EA3BB}"/>
    <cellStyle name="40% - Accent3 10 4" xfId="4307" xr:uid="{F6261097-E6D2-442E-9E94-F8E57D373630}"/>
    <cellStyle name="40% - Accent3 10_00.04R" xfId="4308" xr:uid="{6A05F80E-7D8C-494F-B4C8-BAC1BE3B4B86}"/>
    <cellStyle name="40% - Accent3 11" xfId="4309" xr:uid="{2EC5C512-84BB-41AA-A876-B8955E8A62B7}"/>
    <cellStyle name="40% - Accent3 11 2" xfId="4310" xr:uid="{462CBC1C-3F0E-408A-B349-295B4C9147C3}"/>
    <cellStyle name="40% - Accent3 11 2 2" xfId="4311" xr:uid="{55E593AE-A28F-456A-B613-1A7E9DE68E16}"/>
    <cellStyle name="40% - Accent3 11 2 3" xfId="4312" xr:uid="{0ECE5C99-95E8-4311-ABAF-2C3007EE4AE6}"/>
    <cellStyle name="40% - Accent3 11 2_3" xfId="4313" xr:uid="{E8A0485D-F3D6-457F-A127-B12279A61B10}"/>
    <cellStyle name="40% - Accent3 11 3" xfId="4314" xr:uid="{2C53AAE9-CC71-4678-B515-E74B5178C8A1}"/>
    <cellStyle name="40% - Accent3 11 4" xfId="4315" xr:uid="{3C976F21-C177-4C85-8491-D62CEF3748B4}"/>
    <cellStyle name="40% - Accent3 11_00.04R" xfId="4316" xr:uid="{7FF91D8E-7FA8-4A39-A5FC-64745EE7D527}"/>
    <cellStyle name="40% - Accent3 12" xfId="4317" xr:uid="{6705ACE5-29D5-4EF8-8740-ABF6099B0B60}"/>
    <cellStyle name="40% - Accent3 12 2" xfId="4318" xr:uid="{43ED9AC5-65A3-437D-8AE6-6AB4D917F99D}"/>
    <cellStyle name="40% - Accent3 12 3" xfId="4319" xr:uid="{3B466787-EF6D-4EFC-8ECC-422BE1154A40}"/>
    <cellStyle name="40% - Accent3 12_3" xfId="4320" xr:uid="{996A5563-3483-41DE-B52B-E04E9A00BFA1}"/>
    <cellStyle name="40% - Accent3 13" xfId="4321" xr:uid="{6598CB8F-02DF-4550-B3F3-F76BAEF17455}"/>
    <cellStyle name="40% - Accent3 13 2" xfId="4322" xr:uid="{4CF62C43-D98C-436E-B701-C34C13DCB6AC}"/>
    <cellStyle name="40% - Accent3 13 3" xfId="4323" xr:uid="{9F10BD31-CB38-4773-8242-DCD9BED33AE7}"/>
    <cellStyle name="40% - Accent3 13_3" xfId="4324" xr:uid="{72CCE4E4-5840-4137-A7C4-BB894C7950D9}"/>
    <cellStyle name="40% - Accent3 14" xfId="4325" xr:uid="{B020D1EB-833B-419F-A148-EE5EE2A445A5}"/>
    <cellStyle name="40% - Accent3 14 2" xfId="4326" xr:uid="{BD3108CD-77FD-4BCD-B608-0248102C8977}"/>
    <cellStyle name="40% - Accent3 14 3" xfId="4327" xr:uid="{64C73F98-3F02-45E2-9C5D-2B55D6736BBA}"/>
    <cellStyle name="40% - Accent3 14_3" xfId="4328" xr:uid="{E2F4AA8C-D326-42B7-8828-C9EDC05861A5}"/>
    <cellStyle name="40% - Accent3 15" xfId="4329" xr:uid="{66B22999-1668-41A6-BBAA-A34E734BEBC0}"/>
    <cellStyle name="40% - Accent3 15 2" xfId="4330" xr:uid="{B74F1EED-3A16-4371-98D6-5E686A36F4B2}"/>
    <cellStyle name="40% - Accent3 15 3" xfId="4331" xr:uid="{E7DE74FB-F941-4ED6-923A-DAEBB551A101}"/>
    <cellStyle name="40% - Accent3 15_3" xfId="4332" xr:uid="{15F86937-8C50-4D6A-919E-2D3D176C05B8}"/>
    <cellStyle name="40% - Accent3 16" xfId="4333" xr:uid="{07B28964-157A-4843-87A5-5087B35B5C35}"/>
    <cellStyle name="40% - Accent3 16 2" xfId="4334" xr:uid="{9C5B34DF-10EE-4094-8B67-3D9EDEC95122}"/>
    <cellStyle name="40% - Accent3 16 3" xfId="4335" xr:uid="{E97F9D44-AFF7-4CB0-B0EF-E65BBCA23E96}"/>
    <cellStyle name="40% - Accent3 16_3" xfId="4336" xr:uid="{A5B0363C-6709-4C09-9B39-FB40FC92EB76}"/>
    <cellStyle name="40% - Accent3 17" xfId="4337" xr:uid="{C73CCC50-DD13-4081-8CF1-79A8BCA353ED}"/>
    <cellStyle name="40% - Accent3 17 2" xfId="4338" xr:uid="{595A521B-D961-460D-987B-6E5B28D400CA}"/>
    <cellStyle name="40% - Accent3 17 3" xfId="4339" xr:uid="{E61DA8B6-163C-4404-B068-CFC6797BF253}"/>
    <cellStyle name="40% - Accent3 17_3" xfId="4340" xr:uid="{2E6C5A3C-0348-43A8-824C-91FC114C99F6}"/>
    <cellStyle name="40% - Accent3 18" xfId="4341" xr:uid="{E981D8C8-6E8C-4FC0-8573-101F1863EF82}"/>
    <cellStyle name="40% - Accent3 18 2" xfId="4342" xr:uid="{228BB8A2-20DC-49C6-88DA-50F1BAED8B2F}"/>
    <cellStyle name="40% - Accent3 18 3" xfId="4343" xr:uid="{24005E54-95AA-4529-B03E-EDAE484ACB44}"/>
    <cellStyle name="40% - Accent3 18_3" xfId="4344" xr:uid="{350E85F8-CCD3-4B07-8FDC-AEAE363DE99F}"/>
    <cellStyle name="40% - Accent3 19" xfId="4345" xr:uid="{7B754406-6AA2-4231-9E71-B9F8FA02E4FA}"/>
    <cellStyle name="40% - Accent3 19 2" xfId="4346" xr:uid="{17EACB26-F084-4811-888D-DC750379CC7A}"/>
    <cellStyle name="40% - Accent3 19 3" xfId="4347" xr:uid="{9C6ED7E5-3954-4181-B7F3-B09C70E561EB}"/>
    <cellStyle name="40% - Accent3 19_3" xfId="4348" xr:uid="{4C905857-057A-439B-B85C-2152A6735570}"/>
    <cellStyle name="40% - Accent3 2" xfId="4349" xr:uid="{E5A6B320-7BD5-40E5-8662-D7C76387883A}"/>
    <cellStyle name="40% - Accent3 2 2" xfId="4350" xr:uid="{5C648065-E087-4EC6-94F5-E90B3EF1C767}"/>
    <cellStyle name="40% - Accent3 2 2 2" xfId="4351" xr:uid="{4928B2BA-4D10-4423-A343-5466107580EF}"/>
    <cellStyle name="40% - Accent3 2 2 3" xfId="4352" xr:uid="{760FA2EC-9AA5-4524-9BE9-85E6C7A738BD}"/>
    <cellStyle name="40% - Accent3 2 2_3" xfId="4353" xr:uid="{2D57CB43-DD6A-4933-BA1E-5C7FCC520100}"/>
    <cellStyle name="40% - Accent3 20" xfId="4354" xr:uid="{937962E8-DAA1-4513-9D28-1D002A694084}"/>
    <cellStyle name="40% - Accent3 21" xfId="4355" xr:uid="{38EF3847-5EE0-4805-A2D5-FBB0CBC72CBD}"/>
    <cellStyle name="40% - Accent3 22" xfId="4356" xr:uid="{6E0898F0-A5A8-4FE6-A290-B47BF1195B74}"/>
    <cellStyle name="40% - Accent3 3" xfId="4357" xr:uid="{9C452B15-353D-4A06-B1E8-7C865D801A26}"/>
    <cellStyle name="40% - Accent3 3 2" xfId="4358" xr:uid="{71BB8143-4352-4F3F-B24A-3FD78929A68A}"/>
    <cellStyle name="40% - Accent3 3 2 2" xfId="4359" xr:uid="{B77619F6-CCB4-4155-BB43-1D92F24E0B96}"/>
    <cellStyle name="40% - Accent3 3 2 3" xfId="4360" xr:uid="{ED9DD364-1D71-45C1-99C9-B6E7957AC7A3}"/>
    <cellStyle name="40% - Accent3 3 2_3" xfId="4361" xr:uid="{62A163F3-7307-4A27-855A-610DA413A4EE}"/>
    <cellStyle name="40% - Accent3 4" xfId="4362" xr:uid="{A87CF25B-4346-4995-A6CD-71FD78FFC2C1}"/>
    <cellStyle name="40% - Accent3 4 2" xfId="4363" xr:uid="{5C1A8BF0-4C5D-4B38-AECF-541E5C9C4764}"/>
    <cellStyle name="40% - Accent3 4 2 2" xfId="4364" xr:uid="{A19E5CA3-2721-4461-95AD-A2B8D50503EC}"/>
    <cellStyle name="40% - Accent3 4 2 3" xfId="4365" xr:uid="{359ACE15-A4BD-4DDF-A4C2-195BEE83C753}"/>
    <cellStyle name="40% - Accent3 4 2_3" xfId="4366" xr:uid="{DF8CB691-F58A-400E-AF4E-6DE8AE5C6541}"/>
    <cellStyle name="40% - Accent3 4 3" xfId="4367" xr:uid="{4BB52188-A0BA-4570-AC30-A11BE7E550E0}"/>
    <cellStyle name="40% - Accent3 4 4" xfId="4368" xr:uid="{C27D6535-F7CE-4842-8E5C-472736B770CE}"/>
    <cellStyle name="40% - Accent3 4_00.04R" xfId="4369" xr:uid="{EE1976AE-D8A9-444B-8B32-F75DF64C40B8}"/>
    <cellStyle name="40% - Accent3 5" xfId="4370" xr:uid="{E7538FB6-EE3A-4E20-A65E-B591859E3B35}"/>
    <cellStyle name="40% - Accent3 5 2" xfId="4371" xr:uid="{811DDF0B-94C2-45EC-ADE0-4E7844AA4BE7}"/>
    <cellStyle name="40% - Accent3 5 2 2" xfId="4372" xr:uid="{DD8AA0C7-4F15-4D25-B311-E9FD1BDF3066}"/>
    <cellStyle name="40% - Accent3 5 2 3" xfId="4373" xr:uid="{F2EE9048-706E-4EE0-BDA2-F7D6FCA3901A}"/>
    <cellStyle name="40% - Accent3 5 2_3" xfId="4374" xr:uid="{D6644990-7EFE-421F-B946-5BFB3630AFA6}"/>
    <cellStyle name="40% - Accent3 5 3" xfId="4375" xr:uid="{BA817DD8-A324-4F11-81E2-003666281CE3}"/>
    <cellStyle name="40% - Accent3 5 4" xfId="4376" xr:uid="{0FAFE481-44C9-4BAD-AD1D-DD71AA8ECB37}"/>
    <cellStyle name="40% - Accent3 5_00.04R" xfId="4377" xr:uid="{9D16FE06-C693-43E8-95E1-6AC70720EF06}"/>
    <cellStyle name="40% - Accent3 6" xfId="4378" xr:uid="{CF6BF00A-38AF-477F-83A9-D171BF2489EA}"/>
    <cellStyle name="40% - Accent3 6 2" xfId="4379" xr:uid="{594773EF-C90A-4408-BDCE-08A85C80263C}"/>
    <cellStyle name="40% - Accent3 6 2 2" xfId="4380" xr:uid="{4AA2E0A8-6235-46D2-9168-B945912326CD}"/>
    <cellStyle name="40% - Accent3 6 2 3" xfId="4381" xr:uid="{73CC2575-C189-4F8D-A1D7-FA66E08E9D43}"/>
    <cellStyle name="40% - Accent3 6 2_3" xfId="4382" xr:uid="{001E0FEA-C815-4EA4-B003-7F342C59C09D}"/>
    <cellStyle name="40% - Accent3 6 3" xfId="4383" xr:uid="{F2AB5A24-7226-4ACD-BD24-4987BB1DF2F6}"/>
    <cellStyle name="40% - Accent3 6 4" xfId="4384" xr:uid="{40B0B033-EAB8-4A8D-A30E-46EF9DA16910}"/>
    <cellStyle name="40% - Accent3 6_00.04R" xfId="4385" xr:uid="{40C8E118-ADF6-4BC6-9497-5718BF164241}"/>
    <cellStyle name="40% - Accent3 7" xfId="4386" xr:uid="{B5439645-9D24-442A-B5CE-0EA4551322E7}"/>
    <cellStyle name="40% - Accent3 7 2" xfId="4387" xr:uid="{40C12742-8DFA-4E7B-B7C4-55C71E3F77A2}"/>
    <cellStyle name="40% - Accent3 7 2 2" xfId="4388" xr:uid="{90004336-4CF8-4CF1-94BF-B69D763F247E}"/>
    <cellStyle name="40% - Accent3 7 2 3" xfId="4389" xr:uid="{CA86557F-AF2E-41E8-90B3-0F32C99F514B}"/>
    <cellStyle name="40% - Accent3 7 2_3" xfId="4390" xr:uid="{547DDC34-C565-482F-97B3-F6B78A46FF41}"/>
    <cellStyle name="40% - Accent3 7 3" xfId="4391" xr:uid="{B96264F1-1694-44D1-A58C-88422301E57F}"/>
    <cellStyle name="40% - Accent3 7 4" xfId="4392" xr:uid="{57DCF5D4-6ED3-47F6-8058-8A815A568F39}"/>
    <cellStyle name="40% - Accent3 7_00.04R" xfId="4393" xr:uid="{E594F2BA-F1C8-475E-8A2D-8255AAD959D2}"/>
    <cellStyle name="40% - Accent3 8" xfId="4394" xr:uid="{AB468685-4F83-41EF-BE52-121FCCC832D4}"/>
    <cellStyle name="40% - Accent3 8 2" xfId="4395" xr:uid="{A48E4DA1-4445-45CC-BFD6-6DB8B5C7AB7D}"/>
    <cellStyle name="40% - Accent3 8 2 2" xfId="4396" xr:uid="{D585B332-FCA4-43FF-A855-41585D4E40E7}"/>
    <cellStyle name="40% - Accent3 8 2 3" xfId="4397" xr:uid="{B06E6482-3A66-406C-8EEF-0C4B3418D836}"/>
    <cellStyle name="40% - Accent3 8 2_3" xfId="4398" xr:uid="{52C04AE7-E208-4DB9-A801-C57219F4DA9E}"/>
    <cellStyle name="40% - Accent3 8 3" xfId="4399" xr:uid="{2D681FAB-E88C-46E2-84AB-441F6AEFB147}"/>
    <cellStyle name="40% - Accent3 8 4" xfId="4400" xr:uid="{33C3CE07-A18A-45BC-A034-01B708AC0909}"/>
    <cellStyle name="40% - Accent3 8_00.04R" xfId="4401" xr:uid="{77586189-A310-4BD9-BC8E-B974BAC3B8BF}"/>
    <cellStyle name="40% - Accent3 9" xfId="4402" xr:uid="{6C3B1BBC-AF64-4224-8A43-951E47CAC707}"/>
    <cellStyle name="40% - Accent3 9 2" xfId="4403" xr:uid="{313CBDDC-9B8E-47F7-A39E-31F0A475A54B}"/>
    <cellStyle name="40% - Accent3 9 2 2" xfId="4404" xr:uid="{E44B17F8-CCB9-49C1-9CA6-87F2FEEECB2D}"/>
    <cellStyle name="40% - Accent3 9 2 3" xfId="4405" xr:uid="{BA60501D-72E6-4E22-9EB3-D8F85C5FE2A6}"/>
    <cellStyle name="40% - Accent3 9 2_3" xfId="4406" xr:uid="{665FFCA3-AE42-4022-955E-9B4DC1C3A91E}"/>
    <cellStyle name="40% - Accent3 9 3" xfId="4407" xr:uid="{95821C06-060C-4E56-B1CE-80D2A1248039}"/>
    <cellStyle name="40% - Accent3 9 4" xfId="4408" xr:uid="{34269C5A-E164-443B-B189-73D230755D0A}"/>
    <cellStyle name="40% - Accent3 9_00.04R" xfId="4409" xr:uid="{79E63F42-3F59-48F3-91E5-6CBB91FA4DC6}"/>
    <cellStyle name="40% - Accent4 10" xfId="4410" xr:uid="{87FECB57-837A-4042-B1B2-6A3A01A141EF}"/>
    <cellStyle name="40% - Accent4 10 2" xfId="4411" xr:uid="{9F841C2E-EC46-4793-95DF-5DBCC82C4A86}"/>
    <cellStyle name="40% - Accent4 10 2 2" xfId="4412" xr:uid="{8C0C843D-C57A-474C-ADBD-E28A6D419057}"/>
    <cellStyle name="40% - Accent4 10 2 3" xfId="4413" xr:uid="{FF95DF3B-1CC6-430C-A2CC-1072B9F7AA64}"/>
    <cellStyle name="40% - Accent4 10 2_3" xfId="4414" xr:uid="{B6050E29-AB49-4080-9FA0-CB300561CF9E}"/>
    <cellStyle name="40% - Accent4 10 3" xfId="4415" xr:uid="{4E27F386-3242-459E-9047-B8F29E9DA44E}"/>
    <cellStyle name="40% - Accent4 10 4" xfId="4416" xr:uid="{A433B405-C06E-431F-866C-4F053513B793}"/>
    <cellStyle name="40% - Accent4 10_00.04R" xfId="4417" xr:uid="{DD8C9114-62AB-465E-8F50-BDE691DE4EF6}"/>
    <cellStyle name="40% - Accent4 11" xfId="4418" xr:uid="{D36A9A26-542D-46EC-90F1-1AE202FE35CA}"/>
    <cellStyle name="40% - Accent4 11 2" xfId="4419" xr:uid="{1B7EF3DA-EEBC-49B0-BF0D-78839C097022}"/>
    <cellStyle name="40% - Accent4 11 2 2" xfId="4420" xr:uid="{9347EF06-3D93-49AF-82D5-AFE23B2B4B30}"/>
    <cellStyle name="40% - Accent4 11 2 3" xfId="4421" xr:uid="{163FD229-665B-4E18-8C2B-BD25D5A0DA84}"/>
    <cellStyle name="40% - Accent4 11 2_3" xfId="4422" xr:uid="{ACF8F98C-E441-4371-A159-F6F0E290A6B4}"/>
    <cellStyle name="40% - Accent4 11 3" xfId="4423" xr:uid="{D65362C1-3E6D-4B5B-9344-44344718BE1A}"/>
    <cellStyle name="40% - Accent4 11 4" xfId="4424" xr:uid="{7F6C56D1-92FE-4318-86E1-B38C3379BF8A}"/>
    <cellStyle name="40% - Accent4 11_00.04R" xfId="4425" xr:uid="{55DA692D-B43C-449A-B1F7-78C9677F2F96}"/>
    <cellStyle name="40% - Accent4 12" xfId="4426" xr:uid="{F1CA4F22-7AEF-4A73-B224-BBAE61B13D8F}"/>
    <cellStyle name="40% - Accent4 12 2" xfId="4427" xr:uid="{492C394B-25AD-43F3-AC76-64C437C6F619}"/>
    <cellStyle name="40% - Accent4 12 3" xfId="4428" xr:uid="{1198D40A-9258-456D-A3DA-8CB3173811E5}"/>
    <cellStyle name="40% - Accent4 12_3" xfId="4429" xr:uid="{71DB058E-491E-4549-9FD5-E099EAEEFAA1}"/>
    <cellStyle name="40% - Accent4 13" xfId="4430" xr:uid="{4B1A0A87-D742-402A-A1BE-1F3119A1D904}"/>
    <cellStyle name="40% - Accent4 13 2" xfId="4431" xr:uid="{43221785-F64C-4266-86BA-231A9E10C237}"/>
    <cellStyle name="40% - Accent4 13 3" xfId="4432" xr:uid="{9BC4CEDE-A83B-4B1D-9148-ADA0F670B237}"/>
    <cellStyle name="40% - Accent4 13_3" xfId="4433" xr:uid="{82A3215B-3CE1-4B4E-9547-676DC32DED2D}"/>
    <cellStyle name="40% - Accent4 14" xfId="4434" xr:uid="{C3CD5AE2-7E78-4B3B-B944-7CD94BFEF5EC}"/>
    <cellStyle name="40% - Accent4 14 2" xfId="4435" xr:uid="{2FEFA1D9-0FF2-4493-8695-56B59378C570}"/>
    <cellStyle name="40% - Accent4 14 3" xfId="4436" xr:uid="{751BF213-6535-40EA-869D-34A96A8D637C}"/>
    <cellStyle name="40% - Accent4 14_3" xfId="4437" xr:uid="{6887AD97-7FD1-4E36-A47A-9722B92D42AA}"/>
    <cellStyle name="40% - Accent4 15" xfId="4438" xr:uid="{A91CB4E5-ED0A-4AE4-8F3E-52945D3718FB}"/>
    <cellStyle name="40% - Accent4 15 2" xfId="4439" xr:uid="{09586301-6413-4E92-9CFA-50BF303F3C37}"/>
    <cellStyle name="40% - Accent4 15 3" xfId="4440" xr:uid="{BF60B940-CFEC-41AA-835A-BF92816B53EE}"/>
    <cellStyle name="40% - Accent4 15_3" xfId="4441" xr:uid="{629316E1-D163-424F-B0DA-7F492A8A5C9F}"/>
    <cellStyle name="40% - Accent4 16" xfId="4442" xr:uid="{C7C8608D-AAD5-42BC-A33C-0D26C7208763}"/>
    <cellStyle name="40% - Accent4 16 2" xfId="4443" xr:uid="{F62A55A9-F265-4354-AAE3-144AE7ACBB34}"/>
    <cellStyle name="40% - Accent4 16 3" xfId="4444" xr:uid="{298DC737-EC67-451D-B5EF-40A1F12AC772}"/>
    <cellStyle name="40% - Accent4 16_3" xfId="4445" xr:uid="{3ED842C9-0A70-4BEA-BDF2-F2BCE3B9088D}"/>
    <cellStyle name="40% - Accent4 17" xfId="4446" xr:uid="{154E615C-407E-4E9F-8DEE-27D8A0153E80}"/>
    <cellStyle name="40% - Accent4 17 2" xfId="4447" xr:uid="{9F339447-0198-4E34-A5C9-6E0B6506EFFD}"/>
    <cellStyle name="40% - Accent4 17 3" xfId="4448" xr:uid="{BEAC7B08-D0FF-462C-BD99-FE9A762D1BD0}"/>
    <cellStyle name="40% - Accent4 17_3" xfId="4449" xr:uid="{7067AA32-0575-4378-A5C5-A0EEA4CD7B5F}"/>
    <cellStyle name="40% - Accent4 18" xfId="4450" xr:uid="{66A13AB2-7827-45F1-9707-02F520FCED89}"/>
    <cellStyle name="40% - Accent4 18 2" xfId="4451" xr:uid="{474B33D9-C892-433A-8747-C0EFB0691057}"/>
    <cellStyle name="40% - Accent4 18 3" xfId="4452" xr:uid="{B83919C6-C36A-4E83-AF2B-1972DEFD9F52}"/>
    <cellStyle name="40% - Accent4 18_3" xfId="4453" xr:uid="{5FB03046-300E-41B9-BCF5-498EA216E009}"/>
    <cellStyle name="40% - Accent4 19" xfId="4454" xr:uid="{BC87CA1B-7E44-46A8-A92F-49CE7B983872}"/>
    <cellStyle name="40% - Accent4 19 2" xfId="4455" xr:uid="{0470735D-A9C1-4525-8960-880D47B98AAC}"/>
    <cellStyle name="40% - Accent4 19 3" xfId="4456" xr:uid="{BA92E776-A49D-4829-8B00-AFAD9E3ADB67}"/>
    <cellStyle name="40% - Accent4 19_3" xfId="4457" xr:uid="{FD14EE56-C8B6-494B-91A6-A1A06280018D}"/>
    <cellStyle name="40% - Accent4 2" xfId="4458" xr:uid="{0C066FF6-F569-40A8-A859-D331A69F662E}"/>
    <cellStyle name="40% - Accent4 2 2" xfId="4459" xr:uid="{D45BF10D-6BB7-42F9-A4CF-76124F041A17}"/>
    <cellStyle name="40% - Accent4 2 2 2" xfId="4460" xr:uid="{82249616-DE1C-4EC6-B1B8-39C789EC0178}"/>
    <cellStyle name="40% - Accent4 2 2 3" xfId="4461" xr:uid="{B62106AD-6366-43F9-A726-564F0E229AD7}"/>
    <cellStyle name="40% - Accent4 2 2_3" xfId="4462" xr:uid="{7F55164E-27B8-4A4B-9BAA-8473C2D50F6B}"/>
    <cellStyle name="40% - Accent4 2_3" xfId="4463" xr:uid="{29A6412A-1DCD-4959-8C52-6B59EBC2B650}"/>
    <cellStyle name="40% - Accent4 20" xfId="4464" xr:uid="{A1466A61-E5CA-487F-A8A1-6B834785877A}"/>
    <cellStyle name="40% - Accent4 21" xfId="4465" xr:uid="{66E82BE6-5CBB-4965-A89D-5DDDF83D7C05}"/>
    <cellStyle name="40% - Accent4 22" xfId="4466" xr:uid="{2D73444C-0C77-4412-A4BB-7A2A56A581CE}"/>
    <cellStyle name="40% - Accent4 3" xfId="4467" xr:uid="{0F43BC55-F732-4D35-8D19-EB75380132AB}"/>
    <cellStyle name="40% - Accent4 3 2" xfId="4468" xr:uid="{5F8DFF17-1531-482A-AC2D-895679B41AE3}"/>
    <cellStyle name="40% - Accent4 3 2 2" xfId="4469" xr:uid="{74BFE47E-C0C3-4CC3-A847-1B9FE959DD81}"/>
    <cellStyle name="40% - Accent4 3 2 3" xfId="4470" xr:uid="{C3C3AF27-9FB4-4CD4-8114-5EB78B1CDCDB}"/>
    <cellStyle name="40% - Accent4 3 2_3" xfId="4471" xr:uid="{55A2DFDC-9C72-44BD-8591-0671C783A2B4}"/>
    <cellStyle name="40% - Accent4 3_3" xfId="4472" xr:uid="{02D47362-0414-469C-9E8C-9C2B42A02304}"/>
    <cellStyle name="40% - Accent4 4" xfId="4473" xr:uid="{95D9538C-A7CC-4824-8AD5-3E04873316EC}"/>
    <cellStyle name="40% - Accent4 4 2" xfId="4474" xr:uid="{B362011E-113F-4A35-AE51-662C050C19D0}"/>
    <cellStyle name="40% - Accent4 4 2 2" xfId="4475" xr:uid="{3C08B384-D2EE-4D81-9DD1-3CCE9F3D622A}"/>
    <cellStyle name="40% - Accent4 4 2 3" xfId="4476" xr:uid="{FB553C21-771E-4E5B-A441-9DC6D9D3E226}"/>
    <cellStyle name="40% - Accent4 4 2_3" xfId="4477" xr:uid="{13B53A75-A2B6-4A27-AAF5-ED2B939D7AAF}"/>
    <cellStyle name="40% - Accent4 4 3" xfId="4478" xr:uid="{500187F2-85A4-4835-B469-459E923EA2BD}"/>
    <cellStyle name="40% - Accent4 4 4" xfId="4479" xr:uid="{93EC49E0-4DFC-45F1-B1CD-45AF6064A154}"/>
    <cellStyle name="40% - Accent4 4_00.04R" xfId="4480" xr:uid="{F695D09F-BDE6-4BCA-A0AD-671BACF5CA58}"/>
    <cellStyle name="40% - Accent4 5" xfId="4481" xr:uid="{D7171814-A3DC-4343-B072-F0F95D674E29}"/>
    <cellStyle name="40% - Accent4 5 2" xfId="4482" xr:uid="{15A4EC7C-8EA3-42E3-B552-D3C804F00FB8}"/>
    <cellStyle name="40% - Accent4 5 2 2" xfId="4483" xr:uid="{E3F46169-4DF4-4622-89CE-6BDE71D68D5C}"/>
    <cellStyle name="40% - Accent4 5 2 3" xfId="4484" xr:uid="{D2ED84C0-4AD9-4898-9F62-EE7BB0A823FE}"/>
    <cellStyle name="40% - Accent4 5 2_3" xfId="4485" xr:uid="{77C63B75-B504-48CD-A7B9-F27D74C01179}"/>
    <cellStyle name="40% - Accent4 5 3" xfId="4486" xr:uid="{6939C71A-31EF-41EC-BC19-11D49984892D}"/>
    <cellStyle name="40% - Accent4 5 4" xfId="4487" xr:uid="{E8EEDA52-4D62-4771-A10C-073DD9837F71}"/>
    <cellStyle name="40% - Accent4 5_00.04R" xfId="4488" xr:uid="{572004CE-06E0-44F3-B98C-22D0A903318F}"/>
    <cellStyle name="40% - Accent4 6" xfId="4489" xr:uid="{A9812584-1CC5-4C07-AEA8-9065DC8BC1DD}"/>
    <cellStyle name="40% - Accent4 6 2" xfId="4490" xr:uid="{37AC3B9C-BCB8-43EC-9BAF-3D679EFB191F}"/>
    <cellStyle name="40% - Accent4 6 2 2" xfId="4491" xr:uid="{D618FFDB-3EC9-436E-9DFE-D611964A2B3D}"/>
    <cellStyle name="40% - Accent4 6 2 3" xfId="4492" xr:uid="{D73A7729-E318-4553-A892-5449739ECB93}"/>
    <cellStyle name="40% - Accent4 6 2_3" xfId="4493" xr:uid="{BEF38B19-5DB1-4127-B330-BEC4DFBD56BF}"/>
    <cellStyle name="40% - Accent4 6 3" xfId="4494" xr:uid="{B8DB3566-358F-4373-82AD-A534C70D1498}"/>
    <cellStyle name="40% - Accent4 6 4" xfId="4495" xr:uid="{BDC0A46D-B6D6-4075-A66E-442F0EC46C24}"/>
    <cellStyle name="40% - Accent4 6_00.04R" xfId="4496" xr:uid="{54173494-FBA3-4C6D-841B-535EDF09686F}"/>
    <cellStyle name="40% - Accent4 7" xfId="4497" xr:uid="{A2C149BB-2D06-411F-A3F8-2BE45B9549D4}"/>
    <cellStyle name="40% - Accent4 7 2" xfId="4498" xr:uid="{994FEE89-6387-49B4-89B1-4D51871F79A0}"/>
    <cellStyle name="40% - Accent4 7 2 2" xfId="4499" xr:uid="{E1FECB8D-5139-4F5F-B526-A69929EC1391}"/>
    <cellStyle name="40% - Accent4 7 2 3" xfId="4500" xr:uid="{FF21B4A1-A60A-4C0B-B733-E82B962B6861}"/>
    <cellStyle name="40% - Accent4 7 2_3" xfId="4501" xr:uid="{B2220DE5-19D4-450A-B82C-C9A11AEBC27C}"/>
    <cellStyle name="40% - Accent4 7 3" xfId="4502" xr:uid="{E8D15B6F-4647-402F-AE1C-05AC900230DB}"/>
    <cellStyle name="40% - Accent4 7 4" xfId="4503" xr:uid="{DABB4930-DFC5-4FF8-A16D-4309C984D495}"/>
    <cellStyle name="40% - Accent4 7_00.04R" xfId="4504" xr:uid="{DC677F05-97B0-4E45-AEAD-D66D885C2C33}"/>
    <cellStyle name="40% - Accent4 8" xfId="4505" xr:uid="{67A8E03D-DA22-45AF-A0DA-ED03AD474213}"/>
    <cellStyle name="40% - Accent4 8 2" xfId="4506" xr:uid="{153374D8-517F-4277-B430-423A1DDD458E}"/>
    <cellStyle name="40% - Accent4 8 2 2" xfId="4507" xr:uid="{2458E6B8-0B4A-433C-A7A7-428731E3CAAF}"/>
    <cellStyle name="40% - Accent4 8 2 3" xfId="4508" xr:uid="{7741DD1D-6C7F-4AC3-A912-404A6649403E}"/>
    <cellStyle name="40% - Accent4 8 2_3" xfId="4509" xr:uid="{D9A69F8F-5853-495F-B0C7-59C3909911FF}"/>
    <cellStyle name="40% - Accent4 8 3" xfId="4510" xr:uid="{A922EBA1-D71B-4C00-AC9E-34E6CD95C77A}"/>
    <cellStyle name="40% - Accent4 8 4" xfId="4511" xr:uid="{DFE9C9E8-5F16-4711-892A-BF7209743AED}"/>
    <cellStyle name="40% - Accent4 8_00.04R" xfId="4512" xr:uid="{A7F214DA-B648-4ED7-8DBA-410FA678367A}"/>
    <cellStyle name="40% - Accent4 9" xfId="4513" xr:uid="{FC0099F5-E9A1-47B2-9C97-5BB57D4EA5A8}"/>
    <cellStyle name="40% - Accent4 9 2" xfId="4514" xr:uid="{46D61B6F-5B49-460A-85AF-A1DB480FB3CD}"/>
    <cellStyle name="40% - Accent4 9 2 2" xfId="4515" xr:uid="{557E625B-C759-4D33-B58A-B493D02C49A1}"/>
    <cellStyle name="40% - Accent4 9 2 3" xfId="4516" xr:uid="{DC7C54E3-693E-4923-B4BC-3CFCC32692D8}"/>
    <cellStyle name="40% - Accent4 9 2_3" xfId="4517" xr:uid="{814954F4-6E1D-4BF6-BCD6-339E2331E792}"/>
    <cellStyle name="40% - Accent4 9 3" xfId="4518" xr:uid="{F2F0B474-250F-4B1E-806E-299AE8802795}"/>
    <cellStyle name="40% - Accent4 9 4" xfId="4519" xr:uid="{A0AFE641-6217-4FF4-90BF-F71BD9886D76}"/>
    <cellStyle name="40% - Accent4 9_00.04R" xfId="4520" xr:uid="{10790C06-0B06-4BFA-8611-CDE7D3F0C09D}"/>
    <cellStyle name="40% - Accent5 10" xfId="4521" xr:uid="{EC943900-93C5-4873-9F86-8807EBDCB00E}"/>
    <cellStyle name="40% - Accent5 10 2" xfId="4522" xr:uid="{B0F19C64-1908-4AF2-AC1C-DA39D06A5F36}"/>
    <cellStyle name="40% - Accent5 10 2 2" xfId="4523" xr:uid="{83D7ECB1-2127-40BC-B884-54CD0D555647}"/>
    <cellStyle name="40% - Accent5 10 2 3" xfId="4524" xr:uid="{388FF03F-12DD-4442-A23D-7257B3CE3FD7}"/>
    <cellStyle name="40% - Accent5 10 2_3" xfId="4525" xr:uid="{258E254C-69E4-4BFA-8A11-4D13C63C2308}"/>
    <cellStyle name="40% - Accent5 10 3" xfId="4526" xr:uid="{BE218759-E091-4F23-9B06-0999966EAD31}"/>
    <cellStyle name="40% - Accent5 10 4" xfId="4527" xr:uid="{4D6C5634-BF3D-4390-A433-89A035F6D2F7}"/>
    <cellStyle name="40% - Accent5 10_00.04R" xfId="4528" xr:uid="{5A82C7CB-2D4D-498D-9276-B8759783B71E}"/>
    <cellStyle name="40% - Accent5 11" xfId="4529" xr:uid="{31D9CC37-EDBC-4B2F-829D-13149BF7AFF3}"/>
    <cellStyle name="40% - Accent5 11 2" xfId="4530" xr:uid="{24B52A6C-523B-4895-9796-B5131A26AAA8}"/>
    <cellStyle name="40% - Accent5 11 2 2" xfId="4531" xr:uid="{4E2DF46D-77DC-441A-B03A-EBDD24744242}"/>
    <cellStyle name="40% - Accent5 11 2 3" xfId="4532" xr:uid="{F3F68635-AD2F-45B1-9119-94CFAB0BCAEA}"/>
    <cellStyle name="40% - Accent5 11 2_3" xfId="4533" xr:uid="{B95FFE41-797B-4DC0-83E3-48263A70BE79}"/>
    <cellStyle name="40% - Accent5 11 3" xfId="4534" xr:uid="{9A8F79A6-C0EB-4C75-B2BC-7BD3F7D66DF3}"/>
    <cellStyle name="40% - Accent5 11 4" xfId="4535" xr:uid="{8AE36B71-D343-462F-BE3D-FA57D08E48D5}"/>
    <cellStyle name="40% - Accent5 11_00.04R" xfId="4536" xr:uid="{739F8DE6-F17E-4F9C-BDEC-EA4F34480882}"/>
    <cellStyle name="40% - Accent5 12" xfId="4537" xr:uid="{F5377393-2A46-4FC8-9C37-0A875A8F722A}"/>
    <cellStyle name="40% - Accent5 12 2" xfId="4538" xr:uid="{DCA053A1-C094-4045-9ADC-BDBAEC13B281}"/>
    <cellStyle name="40% - Accent5 12 3" xfId="4539" xr:uid="{6A3D2F7D-CEB4-4C91-96D2-7CB9EFC0A729}"/>
    <cellStyle name="40% - Accent5 12_3" xfId="4540" xr:uid="{CA69002C-09C9-4ACA-98FE-AD3B28B5437A}"/>
    <cellStyle name="40% - Accent5 13" xfId="4541" xr:uid="{8F642904-629C-46E5-9995-DA2EA6BC0B35}"/>
    <cellStyle name="40% - Accent5 13 2" xfId="4542" xr:uid="{A2D26C87-A845-4B84-99C6-09BB561573EE}"/>
    <cellStyle name="40% - Accent5 13 3" xfId="4543" xr:uid="{C7FAD95A-8498-4DD6-8E13-CB15EF9AA8AD}"/>
    <cellStyle name="40% - Accent5 13_3" xfId="4544" xr:uid="{1814B69C-FDA8-4E26-8366-00779DDB4EC1}"/>
    <cellStyle name="40% - Accent5 14" xfId="4545" xr:uid="{317AF2CC-8250-46CC-BEC0-1FF77C7ADE66}"/>
    <cellStyle name="40% - Accent5 14 2" xfId="4546" xr:uid="{651C04D6-AEF7-4078-8E2D-EE7383EBEFED}"/>
    <cellStyle name="40% - Accent5 14 3" xfId="4547" xr:uid="{828CC51A-30AF-4787-8514-9DA00BDCEF03}"/>
    <cellStyle name="40% - Accent5 14_3" xfId="4548" xr:uid="{1DEC0F1B-90B2-417B-A44D-5FE051CEC30A}"/>
    <cellStyle name="40% - Accent5 15" xfId="4549" xr:uid="{920D54BA-57E5-43A7-A5B1-E208D69754DE}"/>
    <cellStyle name="40% - Accent5 15 2" xfId="4550" xr:uid="{7F3BDD6D-3289-4F38-ABD3-85CCBE0E3CB9}"/>
    <cellStyle name="40% - Accent5 15 3" xfId="4551" xr:uid="{43EF9C5D-E150-48CC-A2C5-0297C9331704}"/>
    <cellStyle name="40% - Accent5 15_3" xfId="4552" xr:uid="{9BCE970A-C59C-4084-85F7-C4175A17469F}"/>
    <cellStyle name="40% - Accent5 16" xfId="4553" xr:uid="{25D6BCBB-ED64-45D1-9BD2-545D0BA65134}"/>
    <cellStyle name="40% - Accent5 16 2" xfId="4554" xr:uid="{4DFC8434-41FC-4A3C-A4BE-320D34088405}"/>
    <cellStyle name="40% - Accent5 16 3" xfId="4555" xr:uid="{40A43486-EA34-4416-B9CB-DA3902D0D957}"/>
    <cellStyle name="40% - Accent5 16_3" xfId="4556" xr:uid="{924E5916-3E39-4362-92F7-3187C286E38D}"/>
    <cellStyle name="40% - Accent5 17" xfId="4557" xr:uid="{91882CCB-5458-455A-AF97-D5DF450FE816}"/>
    <cellStyle name="40% - Accent5 17 2" xfId="4558" xr:uid="{D8261F0A-5F8F-4C59-B5D6-EDD47207E1EC}"/>
    <cellStyle name="40% - Accent5 17 3" xfId="4559" xr:uid="{6EC8FCAE-06A1-4ABC-B463-7394DD90B087}"/>
    <cellStyle name="40% - Accent5 17_3" xfId="4560" xr:uid="{25D68B31-4CC4-4EB5-A9DA-FBB0B4653CEB}"/>
    <cellStyle name="40% - Accent5 18" xfId="4561" xr:uid="{43A7104F-6087-4D87-852C-3CFF48017545}"/>
    <cellStyle name="40% - Accent5 18 2" xfId="4562" xr:uid="{C063BEA7-01F1-435B-8043-535208A81167}"/>
    <cellStyle name="40% - Accent5 18 3" xfId="4563" xr:uid="{8D5D5F44-A46A-483D-8A51-8B589E6FBA3E}"/>
    <cellStyle name="40% - Accent5 18_3" xfId="4564" xr:uid="{F558C9BF-26E8-44B1-A0D4-9C4731752973}"/>
    <cellStyle name="40% - Accent5 19" xfId="4565" xr:uid="{C98C98A8-A388-4C94-A879-7BE2A55D5189}"/>
    <cellStyle name="40% - Accent5 19 2" xfId="4566" xr:uid="{7810B1EE-00FA-42F1-843D-1047535FD065}"/>
    <cellStyle name="40% - Accent5 19 3" xfId="4567" xr:uid="{96E748D8-559F-42AD-B025-43759FCDB12B}"/>
    <cellStyle name="40% - Accent5 19_3" xfId="4568" xr:uid="{0E288FD4-4085-4334-9DD7-D7574CACF363}"/>
    <cellStyle name="40% - Accent5 2" xfId="4569" xr:uid="{2BF13CC7-4A7A-4B35-98EC-BE3A67C4ACF5}"/>
    <cellStyle name="40% - Accent5 2 2" xfId="4570" xr:uid="{0F194720-1793-4A89-92DA-1C2BCCADE5C2}"/>
    <cellStyle name="40% - Accent5 2 2 2" xfId="4571" xr:uid="{38FF6EA5-E4BD-4710-A6F5-FB9B80A8A430}"/>
    <cellStyle name="40% - Accent5 2 2 3" xfId="4572" xr:uid="{5676D920-17D1-411D-A7A6-AA7CEF9C6C52}"/>
    <cellStyle name="40% - Accent5 2 2_3" xfId="4573" xr:uid="{09D0C3E8-1220-4BE8-8E93-FEC469CAA933}"/>
    <cellStyle name="40% - Accent5 2_3" xfId="4574" xr:uid="{99379EC9-FC79-4BBD-8284-3F67263CDE5A}"/>
    <cellStyle name="40% - Accent5 20" xfId="4575" xr:uid="{FF75BB50-5F22-49AB-BF98-A28440BEFE8D}"/>
    <cellStyle name="40% - Accent5 21" xfId="4576" xr:uid="{285B6E80-D2A0-41EE-AE98-47C2E4BF005C}"/>
    <cellStyle name="40% - Accent5 22" xfId="4577" xr:uid="{880C263A-4140-495A-910D-05390CC5EA5A}"/>
    <cellStyle name="40% - Accent5 3" xfId="4578" xr:uid="{3762EF54-2BB4-4D0D-B8EE-0AB6BD111458}"/>
    <cellStyle name="40% - Accent5 3 2" xfId="4579" xr:uid="{1F8A1ECB-FF74-4194-94B8-360757EF71CA}"/>
    <cellStyle name="40% - Accent5 3 2 2" xfId="4580" xr:uid="{C3E3E4DF-FEF8-45A0-9BA6-FBDBC7D0A86A}"/>
    <cellStyle name="40% - Accent5 3 2 3" xfId="4581" xr:uid="{D7D5FF09-6ACA-4DEA-A466-5B384C110E5C}"/>
    <cellStyle name="40% - Accent5 3 2_3" xfId="4582" xr:uid="{122080E9-2579-416A-875E-5A21F510CB85}"/>
    <cellStyle name="40% - Accent5 3_3" xfId="4583" xr:uid="{E1E2568A-2616-4BBB-8F68-C2BDF8A80903}"/>
    <cellStyle name="40% - Accent5 4" xfId="4584" xr:uid="{759343AB-91E8-4CAD-AB9B-0F9F91EB0874}"/>
    <cellStyle name="40% - Accent5 4 2" xfId="4585" xr:uid="{8AB36D69-4311-4B9F-AC4D-A3E3DDB147B7}"/>
    <cellStyle name="40% - Accent5 4 2 2" xfId="4586" xr:uid="{829BA7CF-14BA-408C-820F-6C5507A50C34}"/>
    <cellStyle name="40% - Accent5 4 2 3" xfId="4587" xr:uid="{C6CF4CF4-6860-4269-9677-A9FFE101A66A}"/>
    <cellStyle name="40% - Accent5 4 2_3" xfId="4588" xr:uid="{CF7B92CC-C11C-4B3D-8622-A5B143BE3950}"/>
    <cellStyle name="40% - Accent5 4 3" xfId="4589" xr:uid="{F3F7430A-A6F0-448D-BCF2-5B2EFBA46544}"/>
    <cellStyle name="40% - Accent5 4 4" xfId="4590" xr:uid="{D23AE520-319F-468F-AACB-0634C96A49D1}"/>
    <cellStyle name="40% - Accent5 4_00.04R" xfId="4591" xr:uid="{CBC50436-D825-4A68-921D-26822FA2C4E8}"/>
    <cellStyle name="40% - Accent5 5" xfId="4592" xr:uid="{0663B1B7-10B7-442C-906A-0D30F3A0FEF4}"/>
    <cellStyle name="40% - Accent5 5 2" xfId="4593" xr:uid="{B4945452-1A0D-4D5C-AC9F-D8B48341E25A}"/>
    <cellStyle name="40% - Accent5 5 2 2" xfId="4594" xr:uid="{594F9E19-AC9F-499C-9AB2-301E843241EE}"/>
    <cellStyle name="40% - Accent5 5 2 3" xfId="4595" xr:uid="{2C1E6CE9-B994-4788-B360-DD03AD23CC08}"/>
    <cellStyle name="40% - Accent5 5 2_3" xfId="4596" xr:uid="{27A79F7F-175C-48CD-B6C6-96C8BEBA54CF}"/>
    <cellStyle name="40% - Accent5 5 3" xfId="4597" xr:uid="{957A9435-9811-4435-8007-DDE776ACD9D7}"/>
    <cellStyle name="40% - Accent5 5 4" xfId="4598" xr:uid="{939BF4B1-EF90-4C99-8FC4-09236B562AC8}"/>
    <cellStyle name="40% - Accent5 5_00.04R" xfId="4599" xr:uid="{31FBC26B-2209-469C-97E1-372B14B41FEB}"/>
    <cellStyle name="40% - Accent5 6" xfId="4600" xr:uid="{4463B0CA-C24D-4CB8-8E43-1155FEE0B7AA}"/>
    <cellStyle name="40% - Accent5 6 2" xfId="4601" xr:uid="{A200F9CD-9A76-4864-8DC6-0AB7FC939541}"/>
    <cellStyle name="40% - Accent5 6 2 2" xfId="4602" xr:uid="{03DBAAB7-B0BB-4D8C-AA71-3E3949F483EB}"/>
    <cellStyle name="40% - Accent5 6 2 3" xfId="4603" xr:uid="{8A930FDB-EB9A-425C-90F7-1A9D2888B6F5}"/>
    <cellStyle name="40% - Accent5 6 2_3" xfId="4604" xr:uid="{AE86DCBE-A572-4D1D-B5A7-3A2C38141495}"/>
    <cellStyle name="40% - Accent5 6 3" xfId="4605" xr:uid="{791E81AD-7695-447B-A446-D9907A24D43E}"/>
    <cellStyle name="40% - Accent5 6 4" xfId="4606" xr:uid="{38771330-6371-4692-B647-1A0C36AC0947}"/>
    <cellStyle name="40% - Accent5 6_00.04R" xfId="4607" xr:uid="{51201359-ABC4-46B4-AC9C-44F846D91FB5}"/>
    <cellStyle name="40% - Accent5 7" xfId="4608" xr:uid="{322961FD-D09F-4966-A3D9-D916CCDA03E1}"/>
    <cellStyle name="40% - Accent5 7 2" xfId="4609" xr:uid="{6BE6A123-8CCC-471A-BA79-6CD92BF6FBD9}"/>
    <cellStyle name="40% - Accent5 7 2 2" xfId="4610" xr:uid="{F1F57726-039D-43B7-9194-E59F086198FA}"/>
    <cellStyle name="40% - Accent5 7 2 3" xfId="4611" xr:uid="{A38B10F5-4745-47A3-A848-427E1DCB5E2A}"/>
    <cellStyle name="40% - Accent5 7 2_3" xfId="4612" xr:uid="{D67B44FC-B78D-4208-A893-5AA17CE665D8}"/>
    <cellStyle name="40% - Accent5 7 3" xfId="4613" xr:uid="{6A7EDFDE-B06F-4DA7-B6F0-5F7F4A67EB5C}"/>
    <cellStyle name="40% - Accent5 7 4" xfId="4614" xr:uid="{D356000F-CC29-46F8-B664-FEC9FA493465}"/>
    <cellStyle name="40% - Accent5 7_00.04R" xfId="4615" xr:uid="{A9CEE63B-7818-4A65-AD6B-8E8E9C33DA33}"/>
    <cellStyle name="40% - Accent5 8" xfId="4616" xr:uid="{415625AB-35F2-4918-AC03-CA07A2B4583A}"/>
    <cellStyle name="40% - Accent5 8 2" xfId="4617" xr:uid="{1756B299-599E-4005-9336-E8A8E5062265}"/>
    <cellStyle name="40% - Accent5 8 2 2" xfId="4618" xr:uid="{FA0C1DF7-5B5B-4520-B46A-48885215923B}"/>
    <cellStyle name="40% - Accent5 8 2 3" xfId="4619" xr:uid="{62BC1137-516F-4899-9A63-44FA2526E58A}"/>
    <cellStyle name="40% - Accent5 8 2_3" xfId="4620" xr:uid="{EEA843DD-E84B-43BF-B344-583BD99AF94E}"/>
    <cellStyle name="40% - Accent5 8 3" xfId="4621" xr:uid="{9A7C996B-08D2-491D-B8AA-B9A82824203D}"/>
    <cellStyle name="40% - Accent5 8 4" xfId="4622" xr:uid="{80BDE848-5BD5-4947-9B75-4FE6E9EB5581}"/>
    <cellStyle name="40% - Accent5 8_00.04R" xfId="4623" xr:uid="{3D239041-CA90-40BC-97C0-48618A737FBF}"/>
    <cellStyle name="40% - Accent5 9" xfId="4624" xr:uid="{FBBF7375-528E-4E10-80B4-81002E33F38C}"/>
    <cellStyle name="40% - Accent5 9 2" xfId="4625" xr:uid="{F3726566-42F2-4D3F-A4B7-1DACFA651FC3}"/>
    <cellStyle name="40% - Accent5 9 2 2" xfId="4626" xr:uid="{33D1A866-1CA5-4AD6-BB60-1ED3D2F03245}"/>
    <cellStyle name="40% - Accent5 9 2 3" xfId="4627" xr:uid="{DD0749BD-3743-4290-B4E9-120FFC85BC8A}"/>
    <cellStyle name="40% - Accent5 9 2_14.07.05" xfId="4628" xr:uid="{315C06F0-0C95-4A78-89FB-5CF660E07A9E}"/>
    <cellStyle name="40% - Accent5 9 3" xfId="4629" xr:uid="{84183B43-6519-4D65-85C0-688933977B5B}"/>
    <cellStyle name="40% - Accent5 9 4" xfId="4630" xr:uid="{ECA0AE5A-5CC0-4EBF-9D27-8258A831DC51}"/>
    <cellStyle name="40% - Accent5 9_00.04R" xfId="4631" xr:uid="{C2088CAD-5D01-4B92-B323-C47CCBB73148}"/>
    <cellStyle name="40% - Accent6 10" xfId="4632" xr:uid="{EDC96851-375E-4D24-B1B3-9E1FFC1E52D8}"/>
    <cellStyle name="40% - Accent6 10 2" xfId="4633" xr:uid="{735264F1-9485-4BD8-9BE8-892E5B6F7EFB}"/>
    <cellStyle name="40% - Accent6 10 2 2" xfId="4634" xr:uid="{044393E5-CE79-4FA2-B8F4-BEF430CDD860}"/>
    <cellStyle name="40% - Accent6 10 2 3" xfId="4635" xr:uid="{7AD6559F-C337-4EDE-BD33-BDAFE0DB876E}"/>
    <cellStyle name="40% - Accent6 10 2_14.07.05" xfId="4636" xr:uid="{DE73DDAA-5D63-4F07-92CD-83305F4B31BA}"/>
    <cellStyle name="40% - Accent6 10 3" xfId="4637" xr:uid="{AD630A74-C9C9-41D2-A2B7-102EFF5C3E98}"/>
    <cellStyle name="40% - Accent6 10 4" xfId="4638" xr:uid="{665C6573-FE45-4475-B971-0295E6B01C20}"/>
    <cellStyle name="40% - Accent6 10_00.04R" xfId="4639" xr:uid="{5219E295-BC8D-47A3-8D45-5F54542A2982}"/>
    <cellStyle name="40% - Accent6 11" xfId="4640" xr:uid="{17498101-2EC7-4C4E-93A3-ACAC1522D13C}"/>
    <cellStyle name="40% - Accent6 11 2" xfId="4641" xr:uid="{5779F7EC-55D5-4265-AA7F-59AE5A1D2BC9}"/>
    <cellStyle name="40% - Accent6 11 2 2" xfId="4642" xr:uid="{30634BBC-EF03-45AD-A7E5-7A75585CF11C}"/>
    <cellStyle name="40% - Accent6 11 2 3" xfId="4643" xr:uid="{AB41F27B-3A95-43E8-8AD6-2B5BBCB2EBA7}"/>
    <cellStyle name="40% - Accent6 11 2_14.07.05" xfId="4644" xr:uid="{CC3659CE-5C28-4D63-93BD-02BC0DA587EB}"/>
    <cellStyle name="40% - Accent6 11 3" xfId="4645" xr:uid="{E814962C-6456-492F-B311-0913B9BE536B}"/>
    <cellStyle name="40% - Accent6 11 4" xfId="4646" xr:uid="{60DFAA4C-9BF6-464E-BDD3-793FFF2E4F07}"/>
    <cellStyle name="40% - Accent6 11_00.04R" xfId="4647" xr:uid="{F9F5D14B-7FDE-4F88-AFB4-0398B9E5DA0B}"/>
    <cellStyle name="40% - Accent6 12" xfId="4648" xr:uid="{697B5A19-12CC-4EE9-82CD-0A57E7E85E8F}"/>
    <cellStyle name="40% - Accent6 12 2" xfId="4649" xr:uid="{3BF8B66A-6315-4694-A996-E291E606CF06}"/>
    <cellStyle name="40% - Accent6 12 3" xfId="4650" xr:uid="{C19BF252-37AE-4424-B130-7F1BBC7E8000}"/>
    <cellStyle name="40% - Accent6 12_14.07.05" xfId="4651" xr:uid="{4F4C895E-6BE9-4A7B-A506-A80F47E29840}"/>
    <cellStyle name="40% - Accent6 13" xfId="4652" xr:uid="{75952AE4-BAB6-40DD-866B-8F384C1A51D9}"/>
    <cellStyle name="40% - Accent6 13 2" xfId="4653" xr:uid="{85F51901-1749-4428-B275-8D9050E0F6EC}"/>
    <cellStyle name="40% - Accent6 13 3" xfId="4654" xr:uid="{54E486E0-C74A-43C3-AA52-51A02E82DE64}"/>
    <cellStyle name="40% - Accent6 13_14.07.05" xfId="4655" xr:uid="{0DA8003F-A4D8-4617-A13E-25C7BB5C842D}"/>
    <cellStyle name="40% - Accent6 14" xfId="4656" xr:uid="{CB5B088E-A247-4542-B60C-6E0E5B73D282}"/>
    <cellStyle name="40% - Accent6 14 2" xfId="4657" xr:uid="{39AA3E49-6223-422D-839B-93EE4A793EE5}"/>
    <cellStyle name="40% - Accent6 14 3" xfId="4658" xr:uid="{AAE72A2F-E443-449A-85B4-EB6B8CF0BA94}"/>
    <cellStyle name="40% - Accent6 14_14.07.05" xfId="4659" xr:uid="{E768BA73-B4AC-4322-85BE-22985CFE1532}"/>
    <cellStyle name="40% - Accent6 15" xfId="4660" xr:uid="{EF196514-11AD-493C-BA7E-35A1D70C71C9}"/>
    <cellStyle name="40% - Accent6 15 2" xfId="4661" xr:uid="{BDD6B450-1F4E-4D30-8779-232A248A54A4}"/>
    <cellStyle name="40% - Accent6 15 3" xfId="4662" xr:uid="{377A6241-FA34-4178-8F85-9CBD681449D6}"/>
    <cellStyle name="40% - Accent6 15_14.07.05" xfId="4663" xr:uid="{A9780AF2-4B14-4241-9C1B-A015429F7770}"/>
    <cellStyle name="40% - Accent6 16" xfId="4664" xr:uid="{51E732E1-B960-4C64-AA21-37BBDCB8EB8E}"/>
    <cellStyle name="40% - Accent6 16 2" xfId="4665" xr:uid="{D1A6FDB4-0F80-4179-9CD0-76B2D9B926FA}"/>
    <cellStyle name="40% - Accent6 16 3" xfId="4666" xr:uid="{A12AB62E-28C0-436D-8C23-07AC6DD5B7C3}"/>
    <cellStyle name="40% - Accent6 16_14.07.05" xfId="4667" xr:uid="{900CB9F6-F369-4E2F-ACC7-B52D63CE712A}"/>
    <cellStyle name="40% - Accent6 17" xfId="4668" xr:uid="{6AEB214D-FDD6-4962-92C4-0FC25CEE9363}"/>
    <cellStyle name="40% - Accent6 17 2" xfId="4669" xr:uid="{21A51B31-2AA0-4A7F-A0CB-800FFF4F5DBA}"/>
    <cellStyle name="40% - Accent6 17 3" xfId="4670" xr:uid="{647ADC73-90CF-4500-8C2A-96BD4C98993A}"/>
    <cellStyle name="40% - Accent6 17_14.07.05" xfId="4671" xr:uid="{AAB01A4A-7685-401A-AF0B-2DE84D72A12A}"/>
    <cellStyle name="40% - Accent6 18" xfId="4672" xr:uid="{8C31157E-A270-4E6D-B3C3-55EBA3022107}"/>
    <cellStyle name="40% - Accent6 18 2" xfId="4673" xr:uid="{2B13FB5B-5632-4023-B650-854F8C862FE8}"/>
    <cellStyle name="40% - Accent6 18 3" xfId="4674" xr:uid="{B0CD2A17-FFE5-49BE-9624-AE5D09093898}"/>
    <cellStyle name="40% - Accent6 18_14.07.05" xfId="4675" xr:uid="{F64B0451-A701-4A75-8F7C-072B1812E405}"/>
    <cellStyle name="40% - Accent6 19" xfId="4676" xr:uid="{006C4C6E-682D-4633-813D-F309B7BF56DD}"/>
    <cellStyle name="40% - Accent6 19 2" xfId="4677" xr:uid="{7519DD64-A21A-4AD9-BF94-FE8BF7D560A0}"/>
    <cellStyle name="40% - Accent6 19 3" xfId="4678" xr:uid="{392F445A-DC06-4539-AABE-C01ADFF2A964}"/>
    <cellStyle name="40% - Accent6 19_14.07.05" xfId="4679" xr:uid="{9DA455A0-5DDC-41B6-B040-3CAAFB337FE2}"/>
    <cellStyle name="40% - Accent6 2" xfId="4680" xr:uid="{E377ED80-9CEA-488E-900F-109D7DF64C0D}"/>
    <cellStyle name="40% - Accent6 2 2" xfId="4681" xr:uid="{42C84494-64EF-4BC2-889A-472FF2C1AA5F}"/>
    <cellStyle name="40% - Accent6 2 2 2" xfId="4682" xr:uid="{04E4313C-CF4E-4B95-BD32-2CD6532041DA}"/>
    <cellStyle name="40% - Accent6 2 2 3" xfId="4683" xr:uid="{D80FAED3-D084-4B38-B558-BC90943C250B}"/>
    <cellStyle name="40% - Accent6 2 2_14.07.05" xfId="4684" xr:uid="{08463A15-D5EC-4C62-A27D-3609D72ADB5E}"/>
    <cellStyle name="40% - Accent6 2_14.07.05" xfId="4685" xr:uid="{F69788C4-200A-40D9-965B-4F24ABEE68AF}"/>
    <cellStyle name="40% - Accent6 20" xfId="4686" xr:uid="{A34932A8-801E-42D6-A61E-F12949A367B3}"/>
    <cellStyle name="40% - Accent6 21" xfId="4687" xr:uid="{D0243185-4DBB-4592-96EE-153B2897346D}"/>
    <cellStyle name="40% - Accent6 22" xfId="4688" xr:uid="{94AEEAB0-4B78-4068-AA7B-20649A2262BF}"/>
    <cellStyle name="40% - Accent6 3" xfId="4689" xr:uid="{3C6554D0-73FB-43C6-962A-259E15D89FFD}"/>
    <cellStyle name="40% - Accent6 3 2" xfId="4690" xr:uid="{17481AAD-8DDD-4AB6-90DE-94D2BF180C10}"/>
    <cellStyle name="40% - Accent6 3 2 2" xfId="4691" xr:uid="{2ECA30D4-9486-46C5-B49D-569602034637}"/>
    <cellStyle name="40% - Accent6 3 2 3" xfId="4692" xr:uid="{BF71865F-8236-4920-B663-36B7C4E06F38}"/>
    <cellStyle name="40% - Accent6 3 2_14.07.05" xfId="4693" xr:uid="{437BA568-5D7E-4705-8247-83EADA85E064}"/>
    <cellStyle name="40% - Accent6 3_14.07.05" xfId="4694" xr:uid="{95D7AA16-BF12-488B-A390-4545B7418348}"/>
    <cellStyle name="40% - Accent6 4" xfId="4695" xr:uid="{F31FCD6D-B8F7-44A5-930C-F514B0F2461D}"/>
    <cellStyle name="40% - Accent6 4 2" xfId="4696" xr:uid="{F546E3E6-5973-4975-9006-1E91BE92D774}"/>
    <cellStyle name="40% - Accent6 4 2 2" xfId="4697" xr:uid="{9521F1A3-95AF-4F33-94E7-CF5A6A63DF3D}"/>
    <cellStyle name="40% - Accent6 4 2 3" xfId="4698" xr:uid="{10FBF7AC-A99D-4D6B-96A4-D5586DC4148F}"/>
    <cellStyle name="40% - Accent6 4 2_14.07.05" xfId="4699" xr:uid="{9ACC7196-6CEA-4F71-8173-98DF1B6E194B}"/>
    <cellStyle name="40% - Accent6 4 3" xfId="4700" xr:uid="{F8E5818B-FD2F-4931-907A-BF2DE8DC86BE}"/>
    <cellStyle name="40% - Accent6 4 4" xfId="4701" xr:uid="{88651199-F0FC-4E52-BBBF-C5EB1E9C0ABE}"/>
    <cellStyle name="40% - Accent6 4_00.04R" xfId="4702" xr:uid="{C5132E1A-A2FF-4A62-91B2-5AEB8CDC1F2F}"/>
    <cellStyle name="40% - Accent6 5" xfId="4703" xr:uid="{38EB983D-8026-4BBC-9590-84C94E010563}"/>
    <cellStyle name="40% - Accent6 5 2" xfId="4704" xr:uid="{19DA5022-8359-4CCD-B461-1F303A94886D}"/>
    <cellStyle name="40% - Accent6 5 2 2" xfId="4705" xr:uid="{2CA6FFCB-E96A-4263-9064-4C3FBF16B1B7}"/>
    <cellStyle name="40% - Accent6 5 2 3" xfId="4706" xr:uid="{B5EC5988-A853-4FBC-AC90-B6B407328734}"/>
    <cellStyle name="40% - Accent6 5 2_14.07.05" xfId="4707" xr:uid="{B66B5796-0695-4265-AB16-22EE1CEAAC44}"/>
    <cellStyle name="40% - Accent6 5 3" xfId="4708" xr:uid="{DE142C85-995B-43F2-9D6F-0A318ED171A6}"/>
    <cellStyle name="40% - Accent6 5 4" xfId="4709" xr:uid="{4371AAA1-3D28-4DE2-AC74-E3A40AB65FAD}"/>
    <cellStyle name="40% - Accent6 5_00.04R" xfId="4710" xr:uid="{C078190C-CEB4-469E-8358-45ACC3A51BF6}"/>
    <cellStyle name="40% - Accent6 6" xfId="4711" xr:uid="{59982B9B-4186-4C7F-A158-75BA3A1BEEDE}"/>
    <cellStyle name="40% - Accent6 6 2" xfId="4712" xr:uid="{70BDE523-6A9A-424F-92ED-7F67E87E176B}"/>
    <cellStyle name="40% - Accent6 6 2 2" xfId="4713" xr:uid="{EDD75912-9343-4A1D-98E3-522160AB1DC6}"/>
    <cellStyle name="40% - Accent6 6 2 3" xfId="4714" xr:uid="{1B590DD0-FBC6-4E3F-B641-91558531F1A8}"/>
    <cellStyle name="40% - Accent6 6 2_14.07.05" xfId="4715" xr:uid="{0EA04393-D604-469B-8DFE-F0EEC8362227}"/>
    <cellStyle name="40% - Accent6 6 3" xfId="4716" xr:uid="{2E529AD6-F5AC-4A11-8961-4FC56E6D8DD7}"/>
    <cellStyle name="40% - Accent6 6 4" xfId="4717" xr:uid="{9ACB7F16-4694-46B6-9705-C2516D1B8AC3}"/>
    <cellStyle name="40% - Accent6 6_00.04R" xfId="4718" xr:uid="{53AC1417-08F4-4A8C-BA81-604EB514F70A}"/>
    <cellStyle name="40% - Accent6 7" xfId="4719" xr:uid="{E41B739E-44C3-40DF-A3D5-597BEAB7B055}"/>
    <cellStyle name="40% - Accent6 7 2" xfId="4720" xr:uid="{5693F5DC-57F4-460C-BEB0-229BDC0592EA}"/>
    <cellStyle name="40% - Accent6 7 2 2" xfId="4721" xr:uid="{EA6C4A30-59A2-4E7C-B5ED-CD57C0FBBFE0}"/>
    <cellStyle name="40% - Accent6 7 2 3" xfId="4722" xr:uid="{760808BB-1769-46A7-9232-BE188397BD73}"/>
    <cellStyle name="40% - Accent6 7 2_14.07.05" xfId="4723" xr:uid="{C3B867A0-C4A3-4DDC-87EA-4CA29C7F3DCF}"/>
    <cellStyle name="40% - Accent6 7 3" xfId="4724" xr:uid="{BFD45E99-66D7-4472-888A-FB527E9140D2}"/>
    <cellStyle name="40% - Accent6 7 4" xfId="4725" xr:uid="{346F4F29-A7ED-4B40-BD1D-44D34155269E}"/>
    <cellStyle name="40% - Accent6 7_00.04R" xfId="4726" xr:uid="{F68212BD-333A-4141-A687-99EDE36CC18A}"/>
    <cellStyle name="40% - Accent6 8" xfId="4727" xr:uid="{94E1A7AE-C28E-467B-B113-182BCC0F2320}"/>
    <cellStyle name="40% - Accent6 8 2" xfId="4728" xr:uid="{E687D431-CE9E-44AA-B3F3-DEB7588B57A0}"/>
    <cellStyle name="40% - Accent6 8 2 2" xfId="4729" xr:uid="{5F320A4D-318F-4B17-A219-A6FCD62D9379}"/>
    <cellStyle name="40% - Accent6 8 2 3" xfId="4730" xr:uid="{85AC760D-60EA-416A-B981-D2DB0222DD21}"/>
    <cellStyle name="40% - Accent6 8 2_14.07.05" xfId="4731" xr:uid="{57075548-91BE-4830-BADD-00AA87FCE792}"/>
    <cellStyle name="40% - Accent6 8 3" xfId="4732" xr:uid="{05DAC153-813B-497A-BE38-E1155A4908D8}"/>
    <cellStyle name="40% - Accent6 8 4" xfId="4733" xr:uid="{FBB79623-1C0D-40F7-A5E1-F7714B9A737C}"/>
    <cellStyle name="40% - Accent6 8_00.04R" xfId="4734" xr:uid="{6C9363A7-0848-4F38-AB42-89544BC0C9A6}"/>
    <cellStyle name="40% - Accent6 9" xfId="4735" xr:uid="{FD65F0CB-5441-4C21-B671-800B6BD55196}"/>
    <cellStyle name="40% - Accent6 9 2" xfId="4736" xr:uid="{757E0B3E-60D2-4E55-BAFF-24686601ACB5}"/>
    <cellStyle name="40% - Accent6 9 2 2" xfId="4737" xr:uid="{A62EA604-25AB-4E24-BF36-190FCB0777B0}"/>
    <cellStyle name="40% - Accent6 9 2 3" xfId="4738" xr:uid="{B02A0302-E447-4DE0-9499-D249488D2731}"/>
    <cellStyle name="40% - Accent6 9 2_14.07.05" xfId="4739" xr:uid="{C97FD3A6-7806-492B-9CAA-46FBC340F823}"/>
    <cellStyle name="40% - Accent6 9 3" xfId="4740" xr:uid="{78E76D23-1085-4788-BB6B-4C9C6E1B581E}"/>
    <cellStyle name="40% - Accent6 9 4" xfId="4741" xr:uid="{E9674FBB-A49C-4829-A5E0-E9D2DF799799}"/>
    <cellStyle name="40% - Accent6 9_00.04R" xfId="4742" xr:uid="{0A8141DB-1EAF-4804-9938-7B1BCE9687F3}"/>
    <cellStyle name="40% - akcent 1" xfId="4743" xr:uid="{50EA6FDE-B35A-40A1-BE8D-0887ABBDF993}"/>
    <cellStyle name="40% - akcent 2" xfId="4744" xr:uid="{EAE3DE71-F683-435B-83A7-CCFF8D95834F}"/>
    <cellStyle name="40% - akcent 3" xfId="4745" xr:uid="{88089FE7-17F6-49A8-9531-F03A4C773A4C}"/>
    <cellStyle name="40% - akcent 4" xfId="4746" xr:uid="{9008B281-9970-4907-8364-4F982CD29C58}"/>
    <cellStyle name="40% - akcent 5" xfId="4747" xr:uid="{16831843-5255-41A6-87CA-36C7D72CB525}"/>
    <cellStyle name="40% - akcent 6" xfId="4748" xr:uid="{3859C8BA-240E-4894-8242-9C19AED92FE3}"/>
    <cellStyle name="40% - Akzent1" xfId="4749" xr:uid="{AB208A6C-D5AF-46BF-B566-76BEF3005B04}"/>
    <cellStyle name="40% - Akzent2" xfId="4750" xr:uid="{6A33A044-4A43-4D55-B200-FE7FE5A31435}"/>
    <cellStyle name="40% - Akzent3" xfId="4751" xr:uid="{0EC1823D-74E1-4D16-9D98-D2CAAA2D1C00}"/>
    <cellStyle name="40% - Akzent4" xfId="4752" xr:uid="{C62FDAA3-02FE-41FB-9375-6A048282B862}"/>
    <cellStyle name="40% - Akzent5" xfId="4753" xr:uid="{292D74AD-D51F-4D5E-BB8C-D57B39413A6D}"/>
    <cellStyle name="40% - Akzent6" xfId="4754" xr:uid="{6E2726C2-937F-4C56-BFE0-F649340A111D}"/>
    <cellStyle name="40% - Colore 1" xfId="4755" xr:uid="{66E3C1EA-F257-430C-AA58-D38F59CD5CFB}"/>
    <cellStyle name="40% - Colore 2" xfId="4756" xr:uid="{8C384A7A-D0D4-4E56-B478-1D7E1DCB4F6D}"/>
    <cellStyle name="40% - Colore 3" xfId="4757" xr:uid="{14C63CAE-1446-42E5-BAC9-35802790DEC8}"/>
    <cellStyle name="40% - Colore 4" xfId="4758" xr:uid="{3D8D2EA7-4FA0-4F6D-BB55-318DB6452381}"/>
    <cellStyle name="40% - Colore 5" xfId="4759" xr:uid="{644EC1FC-7866-428D-B0AD-A734638A0E10}"/>
    <cellStyle name="40% - Colore 6" xfId="4760" xr:uid="{5FE92CE1-089D-4E4F-A027-BE1DD66CDDF0}"/>
    <cellStyle name="60% - Accent1 2" xfId="4761" xr:uid="{FD3FDB91-F0DD-4425-A063-F4369F5A4527}"/>
    <cellStyle name="60% - Accent1 3" xfId="4762" xr:uid="{34CAB493-7B84-440C-8F14-91CB961CEE90}"/>
    <cellStyle name="60% - Accent1 4" xfId="4763" xr:uid="{EBFC2FEA-3A29-480A-813A-505E75D9D78F}"/>
    <cellStyle name="60% - Accent1 5" xfId="4764" xr:uid="{8F5D9305-2598-4AF2-9354-D638DC56DC95}"/>
    <cellStyle name="60% - Accent2 2" xfId="4765" xr:uid="{C1003C90-0B1C-4A28-B886-02938B8A6548}"/>
    <cellStyle name="60% - Accent2 3" xfId="4766" xr:uid="{9BD9DDF4-A964-4F4B-AF4F-BA1A38876173}"/>
    <cellStyle name="60% - Accent2 4" xfId="4767" xr:uid="{BBF66906-8789-43F6-9230-4AEE2064BB58}"/>
    <cellStyle name="60% - Accent2 5" xfId="4768" xr:uid="{6F92AA83-FF6D-46B8-9B95-2DB324BF007A}"/>
    <cellStyle name="60% - Accent3 2" xfId="4769" xr:uid="{9B92523D-6E32-4B83-BD82-373872039F89}"/>
    <cellStyle name="60% - Accent3 3" xfId="4770" xr:uid="{044BDFC9-2403-47B7-9AEB-629E5358DB54}"/>
    <cellStyle name="60% - Accent3 4" xfId="4771" xr:uid="{FAD70512-2B60-4766-B885-4AE02999DEF8}"/>
    <cellStyle name="60% - Accent3 5" xfId="4772" xr:uid="{BD36EEE2-43D7-4B6F-A379-91F7A30AE76B}"/>
    <cellStyle name="60% - Accent4 2" xfId="4773" xr:uid="{5B0AFED2-3685-426E-912E-C93398DB141A}"/>
    <cellStyle name="60% - Accent4 3" xfId="4774" xr:uid="{1F27A598-FDA8-4BA3-B6B1-848CF044B66E}"/>
    <cellStyle name="60% - Accent4 4" xfId="4775" xr:uid="{60979221-C51C-4463-B21F-5084A78F25B5}"/>
    <cellStyle name="60% - Accent4 5" xfId="4776" xr:uid="{3545E5DA-3E91-4BA7-90DE-3B4C803C8CC1}"/>
    <cellStyle name="60% - Accent5 2" xfId="4777" xr:uid="{40012032-4ED2-44F8-946D-9408B739E0C7}"/>
    <cellStyle name="60% - Accent5 3" xfId="4778" xr:uid="{917C6A4F-1F4E-43F7-AB82-9E00EFE480E6}"/>
    <cellStyle name="60% - Accent5 4" xfId="4779" xr:uid="{FA61C0A7-0D62-430D-997D-B3614E039796}"/>
    <cellStyle name="60% - Accent5 5" xfId="4780" xr:uid="{0D5514A9-0230-425D-925D-5268812E89A5}"/>
    <cellStyle name="60% - Accent6 2" xfId="4781" xr:uid="{59BC1620-B190-4BB2-AF91-852DCD3D5D70}"/>
    <cellStyle name="60% - Accent6 3" xfId="4782" xr:uid="{284B1664-F942-4E43-BF53-1B932ED19A90}"/>
    <cellStyle name="60% - Accent6 4" xfId="4783" xr:uid="{E7DCF560-9B0A-4646-8A0D-39E23BC17954}"/>
    <cellStyle name="60% - Accent6 5" xfId="4784" xr:uid="{5D2D8207-9CF8-4A52-B73F-F810A49BF4B8}"/>
    <cellStyle name="60% - akcent 1" xfId="4785" xr:uid="{3DE163DD-7120-4BCA-BCC5-C2D4F4A70251}"/>
    <cellStyle name="60% - akcent 2" xfId="4786" xr:uid="{0BC7AB0B-5701-4044-8C02-F21DE986B5C5}"/>
    <cellStyle name="60% - akcent 3" xfId="4787" xr:uid="{C4ED0001-A1F8-44F2-996B-1FA7335255B7}"/>
    <cellStyle name="60% - akcent 4" xfId="4788" xr:uid="{253DE10E-BFE5-4F97-9DAD-55829863EFDF}"/>
    <cellStyle name="60% - akcent 5" xfId="4789" xr:uid="{38AF3412-4DB1-4CE1-9BAD-D9B1D373E146}"/>
    <cellStyle name="60% - akcent 6" xfId="4790" xr:uid="{6C865BC2-50B2-43EC-9513-223979BB021E}"/>
    <cellStyle name="60% - Akzent1" xfId="4791" xr:uid="{63047A0C-E17B-407D-BEE0-4047AB7A6E07}"/>
    <cellStyle name="60% - Akzent2" xfId="4792" xr:uid="{9021B9BF-7C14-4AD9-BC2B-60D30E866870}"/>
    <cellStyle name="60% - Akzent3" xfId="4793" xr:uid="{5951BC56-97C5-43F2-AD7F-5E2BE93517F5}"/>
    <cellStyle name="60% - Akzent4" xfId="4794" xr:uid="{27AD4922-631C-463D-917A-3850EEE7E229}"/>
    <cellStyle name="60% - Akzent5" xfId="4795" xr:uid="{3E27117A-9CC9-458E-8519-69E144965C56}"/>
    <cellStyle name="60% - Akzent6" xfId="4796" xr:uid="{1B7E4B96-C631-4810-92FF-C89ED2F1E504}"/>
    <cellStyle name="60% - Colore 1" xfId="4797" xr:uid="{5ABE35EB-9907-4B13-9A56-9624669980B9}"/>
    <cellStyle name="60% - Colore 2" xfId="4798" xr:uid="{4288456A-574A-47AA-8B3F-D6DC16777FCF}"/>
    <cellStyle name="60% - Colore 3" xfId="4799" xr:uid="{ECFCC628-4169-4522-96E4-4ACE0330A849}"/>
    <cellStyle name="60% - Colore 4" xfId="4800" xr:uid="{5FD4DC24-7D24-43AB-B6E1-D9AAC07A93F0}"/>
    <cellStyle name="60% - Colore 5" xfId="4801" xr:uid="{84394E3E-9E6B-4084-B7CE-98A0D59446F7}"/>
    <cellStyle name="60% - Colore 6" xfId="4802" xr:uid="{79C229DB-68DE-459B-BF46-0C3466C60473}"/>
    <cellStyle name="Accent1 2" xfId="4803" xr:uid="{F01D3D61-93CE-4AB7-9D4D-25CD58B86038}"/>
    <cellStyle name="Accent1 3" xfId="4804" xr:uid="{510C46BF-F078-4E2C-998A-41B51D026BF8}"/>
    <cellStyle name="Accent1 4" xfId="4805" xr:uid="{C654895A-9A60-4658-B224-451CAD65E7E6}"/>
    <cellStyle name="Accent1 5" xfId="4806" xr:uid="{75BD287E-4E35-48C1-90E2-6BE53CEB1692}"/>
    <cellStyle name="Accent2 2" xfId="4807" xr:uid="{05F80A8A-1D9B-4DF2-8970-C9049AA00C80}"/>
    <cellStyle name="Accent2 3" xfId="4808" xr:uid="{657B7306-C07B-4B82-9904-BFDF3EBD4C8B}"/>
    <cellStyle name="Accent2 4" xfId="4809" xr:uid="{75D39521-0D7D-423F-90FA-03DD9A77EAAC}"/>
    <cellStyle name="Accent2 5" xfId="4810" xr:uid="{BE61CC67-A931-4B3A-899A-B21E6BB49D3F}"/>
    <cellStyle name="Accent3 2" xfId="4811" xr:uid="{E13BE208-8065-40EE-BF78-C930D3319AEE}"/>
    <cellStyle name="Accent3 3" xfId="4812" xr:uid="{433E32A6-F71F-49DD-9F5B-A6022909EEE1}"/>
    <cellStyle name="Accent3 4" xfId="4813" xr:uid="{5D621D8E-0D63-4EBC-8A75-AA79581FA6D1}"/>
    <cellStyle name="Accent3 5" xfId="4814" xr:uid="{81ECE779-53CE-42C1-B992-675EBF217B7C}"/>
    <cellStyle name="Accent4 2" xfId="4815" xr:uid="{72AD0817-0B0E-455E-990B-A6046C0C8602}"/>
    <cellStyle name="Accent4 3" xfId="4816" xr:uid="{EF93792C-C0EF-45D7-9786-2F52B5E4DC90}"/>
    <cellStyle name="Accent4 4" xfId="4817" xr:uid="{24A4BB86-1CEB-4E42-9782-458339EFECE1}"/>
    <cellStyle name="Accent4 5" xfId="4818" xr:uid="{BF4A417B-8165-46C3-A7E5-BD556FFF8BA4}"/>
    <cellStyle name="Accent5 2" xfId="4819" xr:uid="{C6F09BDC-3649-415F-94D4-71E9A594ACB7}"/>
    <cellStyle name="Accent5 3" xfId="4820" xr:uid="{ACF4CAB3-2239-44DE-80BF-159FCD273096}"/>
    <cellStyle name="Accent5 4" xfId="4821" xr:uid="{6B2917CF-F36E-40B7-83E9-DC432036167A}"/>
    <cellStyle name="Accent5 5" xfId="4822" xr:uid="{4124C1F3-77D2-425F-A25D-88BE4900CF4C}"/>
    <cellStyle name="Accent6" xfId="11" builtinId="49"/>
    <cellStyle name="Accent6 2" xfId="4823" xr:uid="{DB8644C1-BC66-4D92-89CF-F30A66326BED}"/>
    <cellStyle name="Accent6 3" xfId="4824" xr:uid="{4806600E-D516-49F4-A837-F99CE65F4E36}"/>
    <cellStyle name="Accent6 4" xfId="4825" xr:uid="{B883CFC3-B4FC-437A-A19F-B90655FD3E6A}"/>
    <cellStyle name="Accent6 5" xfId="4826" xr:uid="{E917A83C-45D1-4314-9DE2-8B947B57C4C0}"/>
    <cellStyle name="AFE" xfId="1146" xr:uid="{2A03E34B-D1C5-4896-B982-35B326DB17C3}"/>
    <cellStyle name="AFE 2" xfId="1147" xr:uid="{67BCEE4D-F4EA-48F5-90CF-3C182A3DC064}"/>
    <cellStyle name="AFE_11.01.05" xfId="4827" xr:uid="{3DB314CF-66A3-4141-830D-CE398BC21BE4}"/>
    <cellStyle name="Akcent 1" xfId="4828" xr:uid="{74F82167-8BD9-409C-8D9E-4253C0BD5F47}"/>
    <cellStyle name="Akcent 2" xfId="4829" xr:uid="{3E963541-DF2C-4B71-9D8D-1C7E0FC1AA48}"/>
    <cellStyle name="Akcent 3" xfId="4830" xr:uid="{A63D307F-3435-461D-AF0E-C9E30F9C6DFB}"/>
    <cellStyle name="Akcent 4" xfId="4831" xr:uid="{80C4F083-3037-435B-ABAC-B0771D8F1B75}"/>
    <cellStyle name="Akcent 5" xfId="4832" xr:uid="{FC25E97A-561C-4D40-8447-3B5C9F1C9951}"/>
    <cellStyle name="Akcent 6" xfId="4833" xr:uid="{B088BED4-2A11-4534-8606-C92BCBC67FB9}"/>
    <cellStyle name="Akzent1" xfId="4834" xr:uid="{7F74AAB5-E5CD-4B27-9F84-A56F40B83DAA}"/>
    <cellStyle name="Akzent2" xfId="4835" xr:uid="{97F9A1FF-9F6D-4DDD-AEB4-6C59BFF85117}"/>
    <cellStyle name="Akzent3" xfId="4836" xr:uid="{37A1E50D-A821-4315-AD01-FBC2470C20FE}"/>
    <cellStyle name="Akzent4" xfId="4837" xr:uid="{3EAF7AC2-AA34-45FB-B5F9-B4B57BDBC14E}"/>
    <cellStyle name="Akzent5" xfId="4838" xr:uid="{96F683D9-ED6D-4893-BD71-E7012A1734BD}"/>
    <cellStyle name="Akzent6" xfId="4839" xr:uid="{35B0B225-8649-4764-AF36-810321970171}"/>
    <cellStyle name="Amounts" xfId="6" xr:uid="{B6F93F9B-358B-4166-8BCD-8ED300B8C04D}"/>
    <cellStyle name="arial8" xfId="1148" xr:uid="{2CD4532C-9D8F-4581-8241-2A6260AB6926}"/>
    <cellStyle name="arial8 2" xfId="4840" xr:uid="{3E622F55-D379-4F85-B195-3D269A578E7F}"/>
    <cellStyle name="arial8_00.01.01Y" xfId="4841" xr:uid="{7097F387-8D03-4FBB-B727-7C0D0AA1FE80}"/>
    <cellStyle name="Ausgabe" xfId="4842" xr:uid="{A8C0F831-6539-4289-B6CA-5D77FF3E6BA8}"/>
    <cellStyle name="Background" xfId="1149" xr:uid="{75147A94-575B-49FD-A4BE-0F88D1F86A3E}"/>
    <cellStyle name="Bad 2" xfId="4843" xr:uid="{A8294048-6F8F-480B-9F90-3B0FED8729B5}"/>
    <cellStyle name="Bad 3" xfId="4844" xr:uid="{0D507665-28E7-4CB6-A6E9-285D9D823711}"/>
    <cellStyle name="Bad 4" xfId="4845" xr:uid="{427AD6D6-76DA-49C3-8348-7E2EC7423979}"/>
    <cellStyle name="Bad 5" xfId="4846" xr:uid="{4EFE87D6-9DDC-494C-887F-FFD2BCD76C0B}"/>
    <cellStyle name="Bad 6" xfId="4847" xr:uid="{DA3C497B-DC9F-424C-A12E-293A0698E3DF}"/>
    <cellStyle name="Berechnung" xfId="4848" xr:uid="{88EAE5D8-5256-4237-AED2-B767B99BEDAD}"/>
    <cellStyle name="Berekening" xfId="1150" xr:uid="{CC25B29E-5890-4621-A312-3F81571C8F01}"/>
    <cellStyle name="Berekening 2" xfId="1151" xr:uid="{C389CEAC-F4B0-466C-8A9F-7C2BF5F9A116}"/>
    <cellStyle name="Berekening 3" xfId="4849" xr:uid="{E6ACE2B0-62F4-4C8E-9B3A-798595895601}"/>
    <cellStyle name="Berekening_08.02.15 Cap. Instr." xfId="1152" xr:uid="{CDFE7184-2402-425A-AD59-93709CDC2F45}"/>
    <cellStyle name="Bol-Data" xfId="1153" xr:uid="{1C87667A-D076-4428-8700-90D48227C6C1}"/>
    <cellStyle name="bolet" xfId="1154" xr:uid="{1396EE83-76DC-48DF-A341-552ACCDB8716}"/>
    <cellStyle name="Brand Default" xfId="1155" xr:uid="{FF0A540E-5300-443E-8BA9-45AAEEE048DE}"/>
    <cellStyle name="Calc Currency (0)" xfId="1156" xr:uid="{916FFE0A-5031-4B91-A954-988A3288D721}"/>
    <cellStyle name="Calc Currency (0) 2" xfId="1157" xr:uid="{435D9273-3449-4C22-8A7A-66C72F42545E}"/>
    <cellStyle name="Calc Currency (0) 3" xfId="4850" xr:uid="{F24BA528-1A87-4159-883D-A71CC8992FA9}"/>
    <cellStyle name="Calc Currency (0) 4" xfId="4851" xr:uid="{20EEE47E-80BE-4F18-AF74-A33101B6E56D}"/>
    <cellStyle name="Calc Currency (0)_00.02 Cons P&amp;L" xfId="1158" xr:uid="{82735AAE-8729-4699-A8EE-88E1ECE2934C}"/>
    <cellStyle name="Calc Currency (2)" xfId="1159" xr:uid="{229AA0A4-059A-4BB4-8554-08FA3B57B732}"/>
    <cellStyle name="Calc Percent (0)" xfId="1160" xr:uid="{1280EE04-F180-416E-BC51-795890B690ED}"/>
    <cellStyle name="Calc Percent (1)" xfId="1161" xr:uid="{090DE908-195A-4BD5-9372-8D96426456C4}"/>
    <cellStyle name="Calc Percent (2)" xfId="1162" xr:uid="{8D2BCCAF-BFD7-480C-940B-AFF8C6A270D0}"/>
    <cellStyle name="Calc Units (0)" xfId="1163" xr:uid="{6AB1D551-8C1B-4B81-A210-AB7DC0F19913}"/>
    <cellStyle name="Calc Units (1)" xfId="1164" xr:uid="{4D34454D-6A84-4EBC-B4A2-F759087F9B2A}"/>
    <cellStyle name="Calc Units (2)" xfId="1165" xr:uid="{521179AB-5809-46B3-864C-CC90323918F8}"/>
    <cellStyle name="Calcolo" xfId="4852" xr:uid="{419BA8C7-6EE6-4709-9CF7-209BF5138C08}"/>
    <cellStyle name="Calculation 2" xfId="4853" xr:uid="{13B8A624-266D-49E3-A713-5ED1437DF335}"/>
    <cellStyle name="Calculation 2 2" xfId="4854" xr:uid="{C1C42C88-4DFF-46E6-B41A-DDF3B64485D8}"/>
    <cellStyle name="Calculation 2_14.07.05" xfId="4855" xr:uid="{A77CBED7-3620-4EF6-9F2F-A046C825A059}"/>
    <cellStyle name="Calculation 3" xfId="4856" xr:uid="{7DAA9136-9F01-411F-ACAE-6AD68F2D6998}"/>
    <cellStyle name="Calculation 4" xfId="4857" xr:uid="{92CBD665-9D83-4E99-AD73-1F623243AD74}"/>
    <cellStyle name="Category" xfId="5" xr:uid="{5B1D9EC2-78D5-4FBF-BF53-7D1C7517DE41}"/>
    <cellStyle name="Cella collegata" xfId="4858" xr:uid="{6E8D329A-A925-4C5D-A1E0-7172BB9F87D1}"/>
    <cellStyle name="Cella da controllare" xfId="4859" xr:uid="{BCD73544-8CF4-417C-9C8D-3D0B126ECE7D}"/>
    <cellStyle name="Check Cell 2" xfId="4860" xr:uid="{9701AE87-CF71-44DC-8334-06385B9FE4A1}"/>
    <cellStyle name="Check Cell 3" xfId="4861" xr:uid="{CEB3E374-BC89-4364-922E-E694C29B7D04}"/>
    <cellStyle name="Check Cell 4" xfId="4862" xr:uid="{AF29CE54-BB57-4362-A09C-FD8370614E60}"/>
    <cellStyle name="Check Cell 5" xfId="4863" xr:uid="{A65CCC41-5D5D-4238-AEF1-D62611D5DCF8}"/>
    <cellStyle name="Check Cell 6" xfId="4864" xr:uid="{813E81D5-F439-45B4-AD03-EB68D3542968}"/>
    <cellStyle name="Colore 1" xfId="4865" xr:uid="{004163B5-9FE9-4C71-B629-AFDCF803C52E}"/>
    <cellStyle name="Colore 2" xfId="4866" xr:uid="{BC71ED24-39F7-40C2-8C27-10144232233A}"/>
    <cellStyle name="Colore 3" xfId="4867" xr:uid="{80728CE4-7778-465E-BB1E-E69ED4BB04CE}"/>
    <cellStyle name="Colore 4" xfId="4868" xr:uid="{200D6B55-CEA8-4978-A357-BFAE15D8913A}"/>
    <cellStyle name="Colore 5" xfId="4869" xr:uid="{DF0925D3-4B4D-484E-A527-3783F8795BF3}"/>
    <cellStyle name="Colore 6" xfId="4870" xr:uid="{ED86ABCC-C12E-428D-84B4-DAED3FA863D0}"/>
    <cellStyle name="Comma" xfId="1" builtinId="3"/>
    <cellStyle name="Comma  - Style1" xfId="1166" xr:uid="{716FD7BC-0FFC-4D2A-A53A-824E65336053}"/>
    <cellStyle name="Comma  - Style1 2" xfId="1167" xr:uid="{7AA8522A-628F-487D-ABFA-3BAFADF582ED}"/>
    <cellStyle name="Comma  - Style1 3" xfId="4871" xr:uid="{4C38DA68-D897-41AC-B8AE-3DBBFA1488DF}"/>
    <cellStyle name="Comma  - Style1 4" xfId="4872" xr:uid="{5977A437-C36A-4609-BC69-F16D7512620B}"/>
    <cellStyle name="Comma  - Style1_00.02 Cons P&amp;L" xfId="1168" xr:uid="{BAA6B790-2D73-4775-AFDF-2E6C309C7F3D}"/>
    <cellStyle name="Comma  - Style2" xfId="1169" xr:uid="{E86FE08A-A668-47EA-BA3E-F1BA5CEE476F}"/>
    <cellStyle name="Comma  - Style2 2" xfId="1170" xr:uid="{40F25478-B38E-48C7-94F6-1E7FBFA067B1}"/>
    <cellStyle name="Comma  - Style2 3" xfId="4873" xr:uid="{16AF67F5-7126-40A8-8777-46A8D60F4187}"/>
    <cellStyle name="Comma  - Style2 4" xfId="4874" xr:uid="{65358669-8268-45D0-98F3-8138C976BCC8}"/>
    <cellStyle name="Comma  - Style2_00.02 Cons P&amp;L" xfId="1171" xr:uid="{022954D0-9DD8-479F-BC06-E66E9CD4C2A7}"/>
    <cellStyle name="Comma  - Style3" xfId="1172" xr:uid="{C435A442-875A-44EC-B561-0727713D4DA7}"/>
    <cellStyle name="Comma  - Style3 2" xfId="1173" xr:uid="{021FE9BD-C035-4460-9144-EAC369631137}"/>
    <cellStyle name="Comma  - Style3 3" xfId="4875" xr:uid="{D4644490-1DBC-4F0F-8ABA-7AB773B8BFFE}"/>
    <cellStyle name="Comma  - Style3 4" xfId="4876" xr:uid="{0137D3E0-A229-46C9-AE56-CF2F148BB6CF}"/>
    <cellStyle name="Comma  - Style3_00.02 Cons P&amp;L" xfId="1174" xr:uid="{9AB11EC8-F604-4A7F-83AD-9F171C26FABB}"/>
    <cellStyle name="Comma  - Style4" xfId="1175" xr:uid="{ECCA85BE-2949-4884-BD89-8166B0890042}"/>
    <cellStyle name="Comma  - Style4 2" xfId="1176" xr:uid="{BDC9AE4B-AE38-4377-872A-D12DD9DE722B}"/>
    <cellStyle name="Comma  - Style4 3" xfId="4877" xr:uid="{7B8D6B76-2CF0-4DE9-A413-F033088AD0DB}"/>
    <cellStyle name="Comma  - Style4 4" xfId="4878" xr:uid="{F2AAB960-A283-4188-A1EE-96CDD21FFA63}"/>
    <cellStyle name="Comma  - Style4_00.02 Cons P&amp;L" xfId="1177" xr:uid="{A9C40A7D-6C7E-44FD-8F91-DD506A609A50}"/>
    <cellStyle name="Comma  - Style5" xfId="1178" xr:uid="{F5F014DF-80E0-462D-AB84-9F87C4DB505F}"/>
    <cellStyle name="Comma  - Style5 2" xfId="1179" xr:uid="{10C9B41D-D330-405A-82C3-F7E22BECC243}"/>
    <cellStyle name="Comma  - Style5 3" xfId="4879" xr:uid="{A08E48B5-55D5-436F-A72B-346CBE07EAC2}"/>
    <cellStyle name="Comma  - Style5 4" xfId="4880" xr:uid="{A14FCBB5-FDA3-4B29-8782-3CDE088188FE}"/>
    <cellStyle name="Comma  - Style5_00.02 Cons P&amp;L" xfId="1180" xr:uid="{09B97E42-D96F-45B9-878C-24CA01A38532}"/>
    <cellStyle name="Comma  - Style6" xfId="1181" xr:uid="{22220E0B-0711-4790-B08C-71E3D0CD9CFD}"/>
    <cellStyle name="Comma  - Style6 2" xfId="1182" xr:uid="{90245FE6-ACFC-42E8-86DF-C23EFDF283F9}"/>
    <cellStyle name="Comma  - Style6 3" xfId="4881" xr:uid="{011C0986-0FA8-451B-998E-E2AF79F5B44F}"/>
    <cellStyle name="Comma  - Style6 4" xfId="4882" xr:uid="{A6C0C6B9-C051-4803-A7C2-19B7F0135E96}"/>
    <cellStyle name="Comma  - Style6_00.02 Cons P&amp;L" xfId="1183" xr:uid="{EADF3AD1-2127-43F4-A1CD-5A7713415E3F}"/>
    <cellStyle name="Comma  - Style7" xfId="1184" xr:uid="{61BBA12D-0311-4363-9126-C885607507F3}"/>
    <cellStyle name="Comma  - Style7 2" xfId="1185" xr:uid="{82A3FF18-7618-4A2B-9456-94D24F7BB56A}"/>
    <cellStyle name="Comma  - Style7 3" xfId="4883" xr:uid="{78AA55FE-37E5-4163-B17B-2A620F86E980}"/>
    <cellStyle name="Comma  - Style7 4" xfId="4884" xr:uid="{93588B6B-B684-45B6-AD52-7D04318D9856}"/>
    <cellStyle name="Comma  - Style7_00.02 Cons P&amp;L" xfId="1186" xr:uid="{458DE026-A223-4FD7-B491-13E94E85CEEA}"/>
    <cellStyle name="Comma  - Style8" xfId="1187" xr:uid="{B24DE6AD-152E-47CA-BAC2-AA18BDD20F33}"/>
    <cellStyle name="Comma  - Style8 2" xfId="1188" xr:uid="{4B7C7DB8-69B4-437C-A638-009E234ACF98}"/>
    <cellStyle name="Comma  - Style8 3" xfId="4885" xr:uid="{39FEBF7C-1AA5-43D8-8344-71DB6FF1F58A}"/>
    <cellStyle name="Comma  - Style8 4" xfId="4886" xr:uid="{BA7F800E-A982-4694-A142-9C559DEEA135}"/>
    <cellStyle name="Comma  - Style8_00.02 Cons P&amp;L" xfId="1189" xr:uid="{1D89C595-26B4-46F7-9982-FFA4D59D9CF7}"/>
    <cellStyle name="Comma [0] 2" xfId="1190" xr:uid="{F4A04471-9BB8-4CC4-A927-B7BC8DDD8A52}"/>
    <cellStyle name="Comma [0] 2 2" xfId="1191" xr:uid="{CF969F4F-FB20-43C4-9B99-D2468E051F2B}"/>
    <cellStyle name="Comma [0] 2 3" xfId="4887" xr:uid="{2B1061B2-3190-4AB9-BDF2-E3406253AA87}"/>
    <cellStyle name="Comma [0] 2 4" xfId="4888" xr:uid="{CF5273B9-9590-4F7B-9557-52FC1B741266}"/>
    <cellStyle name="Comma [0] 2_00.04R" xfId="4889" xr:uid="{D98F508D-E7D3-45A2-82BD-CCEE4F295D43}"/>
    <cellStyle name="Comma [00]" xfId="1192" xr:uid="{FC47F4B1-1F11-4CE4-9B4C-5758933E2B77}"/>
    <cellStyle name="Comma 10" xfId="1193" xr:uid="{911C1250-7A21-4D55-93D7-2FBE0179B20C}"/>
    <cellStyle name="Comma 10 2" xfId="4890" xr:uid="{9D5608DA-772E-4456-A721-E9687056AD65}"/>
    <cellStyle name="Comma 10 2 2" xfId="4891" xr:uid="{4D7166AD-880C-4F94-A9C5-C1F58C34D0E9}"/>
    <cellStyle name="Comma 10 2_14.07.05" xfId="4892" xr:uid="{E7BB31AD-D13F-4868-9536-89604124A71E}"/>
    <cellStyle name="Comma 10 3" xfId="4893" xr:uid="{E1796B16-45CC-45E3-8EEA-B2739E3884CD}"/>
    <cellStyle name="Comma 10 4" xfId="4894" xr:uid="{6408C211-6245-4F7C-88E1-9F06CF133F63}"/>
    <cellStyle name="Comma 10_00.01.01Y" xfId="4895" xr:uid="{6841B8DD-B9E5-4A5A-9316-39AFA5D0DB7F}"/>
    <cellStyle name="Comma 11" xfId="4896" xr:uid="{6E603370-3CAB-41D5-861B-45C0F74A8696}"/>
    <cellStyle name="Comma 11 2" xfId="4897" xr:uid="{FE358DA3-C7D8-48B8-9333-37F9219FD351}"/>
    <cellStyle name="Comma 11 2 2" xfId="4898" xr:uid="{03B83D72-D3AF-4378-8BA5-895D53A06B27}"/>
    <cellStyle name="Comma 11 2_14.07.05" xfId="4899" xr:uid="{930FA467-89D9-40E9-BACE-35055A6D1AC6}"/>
    <cellStyle name="Comma 11 3" xfId="4900" xr:uid="{51F151A0-003F-49D2-BDA6-B6D8CFA39D29}"/>
    <cellStyle name="Comma 11 3 2" xfId="4901" xr:uid="{28B3DFE4-6DBD-4E65-98D3-1FDC11460C1E}"/>
    <cellStyle name="Comma 11 3 3" xfId="4902" xr:uid="{608C6BFD-2616-4A82-AE77-D1F83A2BEDC0}"/>
    <cellStyle name="Comma 11 3_14.07.05" xfId="4903" xr:uid="{7DBA5BF2-AF66-453A-8352-94D4D205B8E4}"/>
    <cellStyle name="Comma 11 4" xfId="4904" xr:uid="{7557198A-086B-4D08-8E61-B0DB9B9854F4}"/>
    <cellStyle name="Comma 11 5" xfId="4905" xr:uid="{F828386E-0233-4029-AD41-0513D0B69CD8}"/>
    <cellStyle name="Comma 11_14.07.05" xfId="4906" xr:uid="{C1BB96A7-1AC1-447A-843A-C60116058CA1}"/>
    <cellStyle name="Comma 12" xfId="4907" xr:uid="{7E83B519-EEB2-4AE0-9A4F-7199821EC0E0}"/>
    <cellStyle name="Comma 12 2" xfId="4908" xr:uid="{C89F453A-A318-4DC7-B649-78D7704A6F20}"/>
    <cellStyle name="Comma 12 2 2" xfId="4909" xr:uid="{69F3D43D-08BB-4ACC-8D06-55C5D7C3E9A2}"/>
    <cellStyle name="Comma 12 2_14.07.05" xfId="4910" xr:uid="{DC3E0F70-A54A-47DF-BEE3-81C1FDD250DD}"/>
    <cellStyle name="Comma 12 3" xfId="4911" xr:uid="{856C4A20-9A69-4B52-8A7A-933C814AB068}"/>
    <cellStyle name="Comma 12 3 2" xfId="4912" xr:uid="{4F1F1742-4317-48EE-A63D-4071956C788E}"/>
    <cellStyle name="Comma 12 3 3" xfId="4913" xr:uid="{CA5C754D-466F-44F0-8C02-EC5C27D8C093}"/>
    <cellStyle name="Comma 12 3_14.07.05" xfId="4914" xr:uid="{77482320-7D54-47F1-9747-3669CC3AD9A0}"/>
    <cellStyle name="Comma 12 4" xfId="4915" xr:uid="{C5527A77-C37C-41F2-8B48-D2DF24AD541D}"/>
    <cellStyle name="Comma 12 5" xfId="4916" xr:uid="{E940C89B-188F-4DFB-B87E-3A42BB8CDC88}"/>
    <cellStyle name="Comma 12_14.07.05" xfId="4917" xr:uid="{59A84356-4A51-407C-B572-85EDFAB482EE}"/>
    <cellStyle name="Comma 13" xfId="4918" xr:uid="{98D21C29-996F-46F1-B0E1-BDE891A699CB}"/>
    <cellStyle name="Comma 13 2" xfId="4919" xr:uid="{D9AA3FFF-EEF6-4F07-BB4F-E548AF89B229}"/>
    <cellStyle name="Comma 13 2 2" xfId="4920" xr:uid="{91E87DA2-827C-4539-ABB1-B2326EAEAD58}"/>
    <cellStyle name="Comma 13 2_14.07.05" xfId="4921" xr:uid="{E3AB338E-342B-4896-AE78-DD934C6D0990}"/>
    <cellStyle name="Comma 13 3" xfId="4922" xr:uid="{E3905D0F-3F2F-4D37-9752-989D9285A98A}"/>
    <cellStyle name="Comma 13 4" xfId="4923" xr:uid="{85DB398A-F6FE-4418-B2C3-4892496B7B27}"/>
    <cellStyle name="Comma 13 5" xfId="4924" xr:uid="{F9158350-5E0F-4D0D-8E08-8B3636E196F6}"/>
    <cellStyle name="Comma 13_14.07.05" xfId="4925" xr:uid="{CAE559C6-694E-4D06-A14A-2150774188CE}"/>
    <cellStyle name="Comma 14" xfId="4926" xr:uid="{EF74A9BE-B025-4487-B40A-C6F1AFB7CC35}"/>
    <cellStyle name="Comma 14 2" xfId="4927" xr:uid="{997CA0E2-CDC4-4843-82E3-B0AAD27C5EA8}"/>
    <cellStyle name="Comma 14 2 2" xfId="4928" xr:uid="{8BE6E70E-AE4B-4B8A-AD9A-96188F6D5076}"/>
    <cellStyle name="Comma 14 2_14.07.05" xfId="4929" xr:uid="{ECDD8CD7-6247-481A-9B74-00220854667D}"/>
    <cellStyle name="Comma 14 3" xfId="4930" xr:uid="{47AA1FF8-66D6-41D2-98E6-E09DD97A914A}"/>
    <cellStyle name="Comma 14 4" xfId="4931" xr:uid="{0805FD5A-6F4A-4842-9BD4-39EF7B3E35FB}"/>
    <cellStyle name="Comma 14 5" xfId="4932" xr:uid="{0B4C5A66-0AC9-4B64-87C7-DFA6EEEDF401}"/>
    <cellStyle name="Comma 14_14.07.05" xfId="4933" xr:uid="{DC95A03D-0AE1-4FF9-9F56-C80F7CE57D39}"/>
    <cellStyle name="Comma 15" xfId="4934" xr:uid="{A3CFCD45-CFB6-4B56-9FA2-B8A612844ECE}"/>
    <cellStyle name="Comma 15 2" xfId="4935" xr:uid="{C5CE884A-3F4B-47E2-AD8F-6202DEED24AF}"/>
    <cellStyle name="Comma 15 2 2" xfId="4936" xr:uid="{6F942AE7-F1B8-4C21-916C-3D3D23867FCA}"/>
    <cellStyle name="Comma 15 2 3" xfId="4937" xr:uid="{2EC6A103-A4F9-4094-A780-3A2237A7824D}"/>
    <cellStyle name="Comma 15 2_14.07.05" xfId="4938" xr:uid="{8F5C3841-3A1C-4864-A36F-449C9DA35F29}"/>
    <cellStyle name="Comma 15 3" xfId="4939" xr:uid="{F80A11BA-2DA0-4855-B86C-6978E4118492}"/>
    <cellStyle name="Comma 15_14.07.05" xfId="4940" xr:uid="{83799DD4-B4E2-41DE-8C69-087940A4842A}"/>
    <cellStyle name="Comma 16" xfId="4941" xr:uid="{B05B13FE-7C52-4312-A3C3-AD1B283467B1}"/>
    <cellStyle name="Comma 16 2" xfId="4942" xr:uid="{DF5FAE88-F3F8-4726-A437-E1D92DF6FB28}"/>
    <cellStyle name="Comma 16 2 2" xfId="4943" xr:uid="{DEA41B0F-E850-482F-96A2-33201993822D}"/>
    <cellStyle name="Comma 16 2 3" xfId="4944" xr:uid="{B8BFEE9F-3E08-4C8E-BC20-019617F8C3AC}"/>
    <cellStyle name="Comma 16 2_14.07.05" xfId="4945" xr:uid="{AC84B52A-368F-4ED0-9DDD-F1F6835E4DE7}"/>
    <cellStyle name="Comma 16 3" xfId="4946" xr:uid="{41B203BE-A06E-4330-9639-14087B1E4527}"/>
    <cellStyle name="Comma 16_14.07.05" xfId="4947" xr:uid="{FE074343-6754-4348-A7ED-4568CBE317AD}"/>
    <cellStyle name="Comma 17" xfId="4948" xr:uid="{68EB67D4-B739-4DCD-BBC7-09CE36C0C94C}"/>
    <cellStyle name="Comma 17 2" xfId="4949" xr:uid="{5B5768EF-414D-4711-8D11-7352A808209B}"/>
    <cellStyle name="Comma 17 2 2" xfId="4950" xr:uid="{C84C7220-70AE-4D72-A561-B07F8B18E939}"/>
    <cellStyle name="Comma 17 2 3" xfId="4951" xr:uid="{1C8EA821-3CA5-4B5E-9940-428FDD0E4BF5}"/>
    <cellStyle name="Comma 17 2_14.07.05" xfId="4952" xr:uid="{2032CC9B-ED7D-4652-82B0-9D3CE9253C6D}"/>
    <cellStyle name="Comma 17 3" xfId="4953" xr:uid="{17655797-2033-4A6D-B8F6-88638695667B}"/>
    <cellStyle name="Comma 17_14.07.05" xfId="4954" xr:uid="{A3CCC3EF-3C03-41D0-8C20-E4AF363D971F}"/>
    <cellStyle name="Comma 18" xfId="1194" xr:uid="{925752DE-A10E-437D-B942-78BC14EA9359}"/>
    <cellStyle name="Comma 18 2" xfId="1195" xr:uid="{7D783E3C-DC60-4DA2-B477-D3D7A04F7CB4}"/>
    <cellStyle name="Comma 18 2 2" xfId="4955" xr:uid="{A4F281EE-AE20-4B43-8BD1-2435FDD43427}"/>
    <cellStyle name="Comma 18 2_00.04R" xfId="4956" xr:uid="{5B9154BC-5AE5-4B1C-8314-5E02684CFBF2}"/>
    <cellStyle name="Comma 18 3" xfId="4957" xr:uid="{44D7D3E3-B6A2-4549-9BB0-B2424F391BC1}"/>
    <cellStyle name="Comma 18 4" xfId="4958" xr:uid="{B137FC9A-FF74-48A1-8CD1-7F70AC4BE385}"/>
    <cellStyle name="Comma 18_00.01.01Y" xfId="4959" xr:uid="{8748E894-E300-42E1-8A6E-8F780444D8C9}"/>
    <cellStyle name="Comma 19" xfId="4960" xr:uid="{EF0AF6ED-E8CA-46F3-837D-EF698271365B}"/>
    <cellStyle name="Comma 19 2" xfId="4961" xr:uid="{8F52F630-D3F7-42BB-8DCD-2DEB00E079A5}"/>
    <cellStyle name="Comma 19 2 2" xfId="4962" xr:uid="{F55432BC-7D9D-4028-A259-954FDCA53631}"/>
    <cellStyle name="Comma 19 2_14.07.05" xfId="4963" xr:uid="{5DD1A53E-5B33-4499-A23A-16026D7ADADB}"/>
    <cellStyle name="Comma 19 3" xfId="4964" xr:uid="{0BC32DDE-A25F-4AF4-A555-2DA6A555CE84}"/>
    <cellStyle name="Comma 19_14.07.05" xfId="4965" xr:uid="{2704D86B-F043-4A61-9E7D-B73EA0E6FD33}"/>
    <cellStyle name="Comma 2" xfId="9" xr:uid="{EF6EC789-35CD-4982-9C2D-F4C86B14EA98}"/>
    <cellStyle name="Comma 2 10" xfId="1196" xr:uid="{27E99659-EBE8-4773-9B99-999D8F3D66FF}"/>
    <cellStyle name="Comma 2 2" xfId="1197" xr:uid="{D07FC9AA-8294-474A-9D3E-D6BC46E1B31B}"/>
    <cellStyle name="Comma 2 2 2" xfId="1198" xr:uid="{53853E45-98C3-4E4D-9DAA-FECA775C753E}"/>
    <cellStyle name="Comma 2 2 2 2" xfId="1199" xr:uid="{0850EA97-9F00-4090-BC6D-0951D5FEBE18}"/>
    <cellStyle name="Comma 2 2 2 3" xfId="4966" xr:uid="{89615623-D71C-461C-B187-9D184374F033}"/>
    <cellStyle name="Comma 2 2 2 4" xfId="4967" xr:uid="{42013D9E-4B7C-4637-8E08-1D25B14823A5}"/>
    <cellStyle name="Comma 2 2 2_00.01.01Y" xfId="4968" xr:uid="{CF8512CE-E1CC-4572-B7CA-ADD4CFFBB546}"/>
    <cellStyle name="Comma 2 2 3" xfId="4969" xr:uid="{A7D351F6-09C6-46D4-BA8D-359F674257D5}"/>
    <cellStyle name="Comma 2 2 4" xfId="4970" xr:uid="{CADDBCF0-BE61-40C0-B448-E6BB971B8683}"/>
    <cellStyle name="Comma 2 2_00.01.01Y" xfId="4971" xr:uid="{0A63376F-E2D9-4B51-AE69-4246B57139D8}"/>
    <cellStyle name="Comma 2 3" xfId="1200" xr:uid="{CA87C967-DF13-40FA-B32D-35DA2A081673}"/>
    <cellStyle name="Comma 2 3 2" xfId="4972" xr:uid="{93ACF7D1-9C8D-476B-82E2-1F4CF27318B1}"/>
    <cellStyle name="Comma 2 3_11.01.05" xfId="4973" xr:uid="{C3A88962-8F5D-42FA-8FBB-CDF91C342ED0}"/>
    <cellStyle name="Comma 2 4" xfId="1201" xr:uid="{8AE26658-EEAC-4714-8414-8A4A27968B67}"/>
    <cellStyle name="Comma 2 5" xfId="4974" xr:uid="{A0841182-1519-41B2-BF45-AD5A547E2515}"/>
    <cellStyle name="Comma 2 6" xfId="4975" xr:uid="{6C539E03-9BA0-4332-B938-6F136CD08930}"/>
    <cellStyle name="Comma 2 7" xfId="4976" xr:uid="{62EB8A2F-9AED-4447-B5A7-B207F8FA5211}"/>
    <cellStyle name="Comma 2 8" xfId="4977" xr:uid="{40A9D321-9ABE-438B-A859-BFE20EBEEB43}"/>
    <cellStyle name="Comma 2 9" xfId="4978" xr:uid="{67E7F1CA-C47E-497F-A80C-5F1F8B47FBCC}"/>
    <cellStyle name="Comma 2_00.01.01Y" xfId="4979" xr:uid="{016BB4FE-07D5-4BD9-A8B5-C59B3854ED88}"/>
    <cellStyle name="Comma 20" xfId="4980" xr:uid="{36D4CAE0-5CD3-4E6C-893D-B9C39650539F}"/>
    <cellStyle name="Comma 20 2" xfId="4981" xr:uid="{72E454DF-925E-417A-9E94-4B12AF37D8E2}"/>
    <cellStyle name="Comma 20 2 2" xfId="4982" xr:uid="{E32D0B4B-AD6D-40C9-9492-D3E03BF7D6C1}"/>
    <cellStyle name="Comma 20 2_14.07.05" xfId="4983" xr:uid="{DE24828F-098F-4DE2-A521-D26A9D8AE9FC}"/>
    <cellStyle name="Comma 20 3" xfId="4984" xr:uid="{C5E9440D-8D31-4196-9AB0-F5C8E6CF654E}"/>
    <cellStyle name="Comma 20_14.07.05" xfId="4985" xr:uid="{9FE6636A-2034-4C94-BD74-78565FFC25EA}"/>
    <cellStyle name="Comma 207" xfId="4986" xr:uid="{DEB2A56B-A0E3-4FC1-830C-CE3839DCED8C}"/>
    <cellStyle name="Comma 21" xfId="4987" xr:uid="{5BD48BC4-ACA5-4207-BC93-0BBB0F0DD519}"/>
    <cellStyle name="Comma 21 2" xfId="4988" xr:uid="{EFA3D884-E660-4151-8E5E-1F109D7CB659}"/>
    <cellStyle name="Comma 21_14.07.05" xfId="4989" xr:uid="{BC559C29-1746-4044-9650-ACE09B7C1164}"/>
    <cellStyle name="Comma 22" xfId="4990" xr:uid="{702BFE16-D8E9-42DF-AC77-62D66F4119D5}"/>
    <cellStyle name="Comma 23" xfId="4991" xr:uid="{ED7BB163-EF02-4015-9476-A692A4450886}"/>
    <cellStyle name="Comma 24" xfId="4992" xr:uid="{8B08441E-00B1-4F6E-A065-0D7DADAC6081}"/>
    <cellStyle name="Comma 25" xfId="4993" xr:uid="{AECE8CF1-012E-486E-AE2F-D3C93145B3D8}"/>
    <cellStyle name="Comma 26" xfId="4994" xr:uid="{2635B221-F2FE-4733-8AF5-4E0CFBF54D32}"/>
    <cellStyle name="Comma 27" xfId="4995" xr:uid="{15AB5F87-EC76-413D-AE1A-8E66BAB76C19}"/>
    <cellStyle name="Comma 28" xfId="4996" xr:uid="{45F6BBEA-9FA2-47CA-811E-BE1CCFCE7274}"/>
    <cellStyle name="Comma 29" xfId="4997" xr:uid="{64C4CF49-9981-4DB2-97D1-201B3DA94B76}"/>
    <cellStyle name="Comma 3" xfId="15" xr:uid="{BB90D09B-F46F-49A9-B58B-2AE1AAF16543}"/>
    <cellStyle name="Comma 3 10" xfId="1202" xr:uid="{544F0ED5-A383-4B91-BEE7-EB68AC1A8ED1}"/>
    <cellStyle name="Comma 3 2" xfId="1203" xr:uid="{1CD387EA-C3A9-47B4-861D-1071308204E6}"/>
    <cellStyle name="Comma 3 2 2" xfId="1204" xr:uid="{B66FD905-138C-491E-AF10-06993ABB542A}"/>
    <cellStyle name="Comma 3 2 2 2" xfId="4998" xr:uid="{AE411314-A351-4F9F-BDF1-41D7DA1C9E0F}"/>
    <cellStyle name="Comma 3 2 2_00.04R" xfId="4999" xr:uid="{480B9BCB-3B44-4D9B-AA51-9CF2CF1D6913}"/>
    <cellStyle name="Comma 3 2 3" xfId="5000" xr:uid="{7642666E-0185-4C0A-B313-AB93DF16D89D}"/>
    <cellStyle name="Comma 3 2 4" xfId="5001" xr:uid="{845D66C1-9D77-454D-832F-6E5C3EBC83F6}"/>
    <cellStyle name="Comma 3 2_00.01.01Y" xfId="5002" xr:uid="{6ADD5D5E-A5D0-4E95-A4D2-76A0AA2F1781}"/>
    <cellStyle name="Comma 3 3" xfId="1205" xr:uid="{094E239E-DAB0-4EB5-A758-3262CF8E8368}"/>
    <cellStyle name="Comma 3 3 2" xfId="5003" xr:uid="{23648A13-AB62-49BA-B57A-301FE9964307}"/>
    <cellStyle name="Comma 3 3_01.05" xfId="5004" xr:uid="{F20CBEBF-1966-4D6E-BC4A-B90F588E2521}"/>
    <cellStyle name="Comma 3 4" xfId="5005" xr:uid="{EF653782-8009-4F8E-B575-B243A0938F33}"/>
    <cellStyle name="Comma 3 5" xfId="5006" xr:uid="{8011B46C-05DB-4C8F-9AAA-B08A38E9110E}"/>
    <cellStyle name="Comma 3 6" xfId="5007" xr:uid="{0D4785CE-9970-45D3-A192-68189F0C25B6}"/>
    <cellStyle name="Comma 3 7" xfId="5008" xr:uid="{E73F5547-3C9E-454D-AF45-FAECFFB9CB96}"/>
    <cellStyle name="Comma 3 8" xfId="5009" xr:uid="{DD2CD644-7365-488F-85D9-677650FB84CA}"/>
    <cellStyle name="Comma 3 9" xfId="5010" xr:uid="{225622DD-CC70-4F65-8405-29798681BB74}"/>
    <cellStyle name="Comma 3_00.04R" xfId="5011" xr:uid="{21884E05-036E-49EE-8AAE-1BB9DD6AF2D1}"/>
    <cellStyle name="Comma 30" xfId="5012" xr:uid="{D16562D2-EDAA-43C8-9B86-6C6D2BBD7572}"/>
    <cellStyle name="Comma 31" xfId="5013" xr:uid="{23B4CF7F-1228-40B1-9637-5FC6C7078BA5}"/>
    <cellStyle name="Comma 32" xfId="5014" xr:uid="{9D80B577-CE25-4350-AE0C-9089B98714CE}"/>
    <cellStyle name="Comma 35" xfId="5015" xr:uid="{D0B53E91-7C50-4BA3-BA5E-3C8AA0971CDF}"/>
    <cellStyle name="Comma 4" xfId="1206" xr:uid="{C14D756D-A067-4622-95EA-3A7D504C29DE}"/>
    <cellStyle name="Comma 4 2" xfId="1207" xr:uid="{DD0DF606-2B71-4596-99DD-456F7C9CF69C}"/>
    <cellStyle name="Comma 4 2 2" xfId="1208" xr:uid="{72E6F8DC-7A9F-4030-AB31-5D07B1C8EA74}"/>
    <cellStyle name="Comma 4 2 3" xfId="5016" xr:uid="{04D9225A-9F87-4B11-831E-F3F1FF629000}"/>
    <cellStyle name="Comma 4 2 4" xfId="5017" xr:uid="{9EADB947-0142-46ED-AB77-75B60F46960A}"/>
    <cellStyle name="Comma 4 2_00.01.01Y" xfId="5018" xr:uid="{9CEB18C3-6518-4882-8FF5-3D0D01A3F905}"/>
    <cellStyle name="Comma 4 3" xfId="1209" xr:uid="{EFD8CB66-1EEC-4877-A993-753436B81CE4}"/>
    <cellStyle name="Comma 4 4" xfId="5019" xr:uid="{AA863AA7-58F7-4CFC-8B76-513D5919ECB9}"/>
    <cellStyle name="Comma 4 5" xfId="5020" xr:uid="{C9FE9FD4-0206-4965-AB6D-04F48C788D15}"/>
    <cellStyle name="Comma 4 6" xfId="5021" xr:uid="{DD5C3742-1DE6-4FF3-8590-726938F0DEEE}"/>
    <cellStyle name="Comma 4_00.01.01Y" xfId="5022" xr:uid="{1E5F9B05-1DAE-40B3-8D5C-E60F61F1985E}"/>
    <cellStyle name="Comma 5" xfId="1210" xr:uid="{01DBCD3B-5D5B-46AF-BBD7-F6D8314B77A8}"/>
    <cellStyle name="Comma 5 2" xfId="1211" xr:uid="{C27E9768-4F22-46A4-8C1A-3A552D9185F9}"/>
    <cellStyle name="Comma 5 2 2" xfId="5023" xr:uid="{25CE5392-1E46-4160-A7B4-90E9F0EFCFDE}"/>
    <cellStyle name="Comma 5 2 3" xfId="5024" xr:uid="{8D0E3032-99F1-4348-B8B0-F3519B67F165}"/>
    <cellStyle name="Comma 5 2 4" xfId="5025" xr:uid="{843BB2B1-3DFE-458F-A3C3-529029780A16}"/>
    <cellStyle name="Comma 5 2_00.04R" xfId="5026" xr:uid="{6B05311B-1C94-4D3B-93BB-B86485E40843}"/>
    <cellStyle name="Comma 5 3" xfId="1212" xr:uid="{3B09AB0A-B959-45F8-BDDD-0A1BA69A9921}"/>
    <cellStyle name="Comma 5 3 2" xfId="5027" xr:uid="{A90049DE-3BCB-4C04-8DF4-1AAC1252D57C}"/>
    <cellStyle name="Comma 5 3 2 2" xfId="5028" xr:uid="{A1AC95D4-5C8D-4C88-B828-E8453D489233}"/>
    <cellStyle name="Comma 5 3 2 3" xfId="5029" xr:uid="{3337BA5F-9B1E-4794-AD33-087A1F72F634}"/>
    <cellStyle name="Comma 5 3 2 4" xfId="5030" xr:uid="{C45E44EC-0EBC-4899-B941-8363ACB597BE}"/>
    <cellStyle name="Comma 5 3 2_14.07.05" xfId="5031" xr:uid="{DE6D929C-93C9-4E5E-BA20-31ACA910138A}"/>
    <cellStyle name="Comma 5 3 3" xfId="5032" xr:uid="{CDF6B186-6C55-451D-83AB-5985AA897726}"/>
    <cellStyle name="Comma 5 3 3 2" xfId="5033" xr:uid="{3E1EE4A7-B83C-4243-A864-73908598E9A2}"/>
    <cellStyle name="Comma 5 3 3 2 2" xfId="5034" xr:uid="{4DA299CC-1101-4F6D-A87B-E69B0E942CE3}"/>
    <cellStyle name="Comma 5 3 3 2_14.07.05" xfId="5035" xr:uid="{37EB412B-8777-4561-B58E-11C9158B0536}"/>
    <cellStyle name="Comma 5 3 3_14.07.05" xfId="5036" xr:uid="{912211AE-85E9-4460-8C0D-D1E00BF70FAB}"/>
    <cellStyle name="Comma 5 3 4" xfId="5037" xr:uid="{322D2761-6D75-4B94-9128-03B9A6735AC6}"/>
    <cellStyle name="Comma 5 3 4 2" xfId="5038" xr:uid="{84F35340-DEA1-4F5D-8AD2-E7C2183330F7}"/>
    <cellStyle name="Comma 5 3 4_14.07.05" xfId="5039" xr:uid="{A5AB3151-5D0B-4197-AEE8-75E8EC8576B1}"/>
    <cellStyle name="Comma 5 3_11.01.05" xfId="5040" xr:uid="{D5B2398C-DE99-47CB-9464-E38CE0EAF7FA}"/>
    <cellStyle name="Comma 5 4" xfId="5041" xr:uid="{87006A87-8BE1-451C-9DF0-53124C39D7E5}"/>
    <cellStyle name="Comma 5 4 2" xfId="5042" xr:uid="{9C09190D-4E4E-45C8-8590-E7A2DEAEE2DD}"/>
    <cellStyle name="Comma 5 4 2 2" xfId="5043" xr:uid="{140ED348-3894-4FDB-8773-9F6F1FB0CA96}"/>
    <cellStyle name="Comma 5 4 2_14.07.05" xfId="5044" xr:uid="{CB08D9BC-704C-46E5-83E5-903F3B27F8EC}"/>
    <cellStyle name="Comma 5 4_14.07.05" xfId="5045" xr:uid="{DF9D09F4-CED2-4816-8BC6-521284FBB2E5}"/>
    <cellStyle name="Comma 5 5" xfId="5046" xr:uid="{0E137032-5DEA-4F11-892C-38162188B9DE}"/>
    <cellStyle name="Comma 5 5 2" xfId="5047" xr:uid="{1CB9DCDD-1ADA-43FC-8B5D-1496E2433238}"/>
    <cellStyle name="Comma 5 5_14.07.05" xfId="5048" xr:uid="{5033A250-847F-4AA1-A438-B896D441047F}"/>
    <cellStyle name="Comma 5_00.01.01Y" xfId="5049" xr:uid="{C89A1D7D-8B3E-4280-B8A2-902060EA1A1C}"/>
    <cellStyle name="Comma 6" xfId="1213" xr:uid="{B4A0CA0A-4F0A-4F5F-B5CE-AA27207C1A84}"/>
    <cellStyle name="Comma 6 2" xfId="1214" xr:uid="{C4359974-C495-42F4-9329-A4A34797F1FE}"/>
    <cellStyle name="Comma 6 2 2" xfId="5050" xr:uid="{0A34ADDD-9DBD-4DDE-8A3F-834BFE3F18B4}"/>
    <cellStyle name="Comma 6 2_00.04R" xfId="5051" xr:uid="{6D67F5B7-73D9-4A55-9C49-0DF506D9A20F}"/>
    <cellStyle name="Comma 6 3" xfId="5052" xr:uid="{0160A998-D4D1-4A3C-A55A-F47F32A5DFFE}"/>
    <cellStyle name="Comma 6 4" xfId="5053" xr:uid="{97DF6018-A1EA-4A04-BD97-EB8C29FC9B40}"/>
    <cellStyle name="Comma 6_00.01.01Y" xfId="5054" xr:uid="{6C6A78B6-2FD4-4E93-9DA0-AE07F87982A6}"/>
    <cellStyle name="Comma 7" xfId="1215" xr:uid="{8FFD5890-1C11-4200-AFDA-CE333B4B3C54}"/>
    <cellStyle name="Comma 7 2" xfId="1216" xr:uid="{AADFD455-5C23-4DB2-B2DA-F01C9F0C101B}"/>
    <cellStyle name="Comma 7 2 2" xfId="5055" xr:uid="{7B5F89EF-89C7-40B3-AA4C-727E340E41E6}"/>
    <cellStyle name="Comma 7 2 3" xfId="5056" xr:uid="{BB014AF6-4124-4AC4-B6BC-92C9712BC624}"/>
    <cellStyle name="Comma 7 2 3 2 3 8" xfId="5057" xr:uid="{3468F74E-2BE0-48F2-8098-F7709FD999E6}"/>
    <cellStyle name="Comma 7 2 3_14.07.05" xfId="5058" xr:uid="{11D6016B-D17D-4ADA-BA01-6D78E5F60B81}"/>
    <cellStyle name="Comma 7 2_00.04R" xfId="5059" xr:uid="{72D681EF-DAE7-47FB-B4AF-8153B7139463}"/>
    <cellStyle name="Comma 7 3" xfId="1217" xr:uid="{81905489-A4FB-4280-B2ED-697B72797AE6}"/>
    <cellStyle name="Comma 7 4" xfId="5060" xr:uid="{6C9102DF-9DDA-490D-8C89-66554D98B98F}"/>
    <cellStyle name="Comma 7 5" xfId="5061" xr:uid="{EA75CA0A-230A-4CD2-9CAA-037087321650}"/>
    <cellStyle name="Comma 7_00.01.01Y" xfId="5062" xr:uid="{810A4C22-3373-40EF-B207-C002627304F1}"/>
    <cellStyle name="Comma 8" xfId="5063" xr:uid="{0F4600B1-A60E-4D74-BC81-B61951BE5763}"/>
    <cellStyle name="Comma 8 2" xfId="5064" xr:uid="{6BEC1ACB-05D9-4A32-82B8-584813810D27}"/>
    <cellStyle name="Comma 8 2 2" xfId="5065" xr:uid="{275BB8DC-FF08-472C-9A24-CE81DB6FC214}"/>
    <cellStyle name="Comma 8 2 3" xfId="5066" xr:uid="{5B71B11D-8DE9-4ED6-A750-DBD3D835DE67}"/>
    <cellStyle name="Comma 8 2 4" xfId="5067" xr:uid="{4D3B37F1-0176-4DE1-AB2F-890B81727AEF}"/>
    <cellStyle name="Comma 8 2 5" xfId="5068" xr:uid="{B12812A0-9CD9-4666-A9D9-14C857CA3382}"/>
    <cellStyle name="Comma 8 2_14.07.05" xfId="5069" xr:uid="{F8F7290A-74FD-45C6-9B79-5230285183D0}"/>
    <cellStyle name="Comma 8 3" xfId="5070" xr:uid="{57CBE253-6C8D-455A-B7D9-2CC98461E327}"/>
    <cellStyle name="Comma 8 3 2" xfId="5071" xr:uid="{15A41C20-E8B6-4A2F-A89F-9AC9C0E64DF9}"/>
    <cellStyle name="Comma 8 3 2 2" xfId="5072" xr:uid="{93CC9CAF-3412-4E0D-A2CE-0533B7490BB2}"/>
    <cellStyle name="Comma 8 3 2_14.07.05" xfId="5073" xr:uid="{2AFE4073-5887-49C0-8322-9DF565109CC2}"/>
    <cellStyle name="Comma 8 3_14.07.05" xfId="5074" xr:uid="{30B2B1F7-805E-434E-AA13-96D06C638E24}"/>
    <cellStyle name="Comma 8 4" xfId="5075" xr:uid="{14DED477-BCE8-4EE4-879C-1B37F1F703F6}"/>
    <cellStyle name="Comma 8 4 2" xfId="5076" xr:uid="{0D1AC2FB-1CDC-42BC-9DDA-26A26D91E8CE}"/>
    <cellStyle name="Comma 8 4_14.07.05" xfId="5077" xr:uid="{CF2B5DBE-900F-45FB-AEA0-0C8111A9BE5B}"/>
    <cellStyle name="Comma 8 5" xfId="5078" xr:uid="{17D369D4-D915-45E9-882C-C75CD6A18C5E}"/>
    <cellStyle name="Comma 8_14.07.05" xfId="5079" xr:uid="{7C844968-43A2-459C-B42C-6BF23751037E}"/>
    <cellStyle name="Comma 9" xfId="1218" xr:uid="{FA8B53D6-1C39-4112-B614-3C2ED65758D3}"/>
    <cellStyle name="Comma 9 2" xfId="5080" xr:uid="{683C0B72-DEA0-4A68-BFC8-C2FAED5BAA71}"/>
    <cellStyle name="Comma 9 2 2" xfId="5081" xr:uid="{DB2AF1CC-3174-4CF4-8B97-B043BA11499A}"/>
    <cellStyle name="Comma 9 2 3" xfId="5082" xr:uid="{48968CE4-94DE-46F2-8ECE-9837B41BC703}"/>
    <cellStyle name="Comma 9 2 4" xfId="5083" xr:uid="{17830FD5-5505-4C1F-9AFA-F18D8667ADBC}"/>
    <cellStyle name="Comma 9 2 5" xfId="5084" xr:uid="{71494160-52CA-4862-BE9F-FB250C8CC22E}"/>
    <cellStyle name="Comma 9 2_14.07.05" xfId="5085" xr:uid="{3BBB1FDF-4E92-4603-A2AB-6BA212E99DEC}"/>
    <cellStyle name="Comma 9 3" xfId="5086" xr:uid="{52C30986-ECAC-416A-BB9B-573B51E46E6C}"/>
    <cellStyle name="Comma 9 3 2" xfId="5087" xr:uid="{DBD95116-4D88-420B-9C7A-1FB11375FA53}"/>
    <cellStyle name="Comma 9 3 2 2" xfId="5088" xr:uid="{2A524E6A-617A-426B-8537-CFF6000D69EC}"/>
    <cellStyle name="Comma 9 3 2_14.07.05" xfId="5089" xr:uid="{C0107444-E877-4BCF-8E9C-3AB41933D107}"/>
    <cellStyle name="Comma 9 3_14.07.05" xfId="5090" xr:uid="{232F6383-C0EF-4E66-8595-E2932E75A13D}"/>
    <cellStyle name="Comma 9 4" xfId="5091" xr:uid="{BE16F740-56E3-4767-BA1B-94E395951FEE}"/>
    <cellStyle name="Comma 9 4 2" xfId="5092" xr:uid="{0B956151-D2F6-483D-BA5F-718325B5FD7F}"/>
    <cellStyle name="Comma 9 4_14.07.05" xfId="5093" xr:uid="{587BD51B-257A-400D-AD7D-1CFD704DE10D}"/>
    <cellStyle name="Comma 9_00.01.01Y" xfId="5094" xr:uid="{428F32AC-60F8-489E-B40E-1F39029176C7}"/>
    <cellStyle name="Comma0" xfId="1219" xr:uid="{9A4910C0-D46B-41AF-A41E-31674C3A7FDB}"/>
    <cellStyle name="Controlecel" xfId="1220" xr:uid="{380CD442-A078-4A10-B85B-230576ECED54}"/>
    <cellStyle name="Currency [00]" xfId="1221" xr:uid="{DA4D5C01-DF45-4F76-BBE2-7CCE4C206F9D}"/>
    <cellStyle name="Currency 2" xfId="1222" xr:uid="{4512B32C-6DAD-4B21-8FB0-B55E24ED5285}"/>
    <cellStyle name="Currency 2 2" xfId="1223" xr:uid="{E6B91E2D-9F89-4D9C-856D-6FF281AD8061}"/>
    <cellStyle name="Currency 2_11.01.05" xfId="5095" xr:uid="{9B794CB4-DEB6-4655-A648-7A0373467C2D}"/>
    <cellStyle name="Currency0" xfId="1224" xr:uid="{27C3019C-1BCB-489F-A976-AE87C115E4D2}"/>
    <cellStyle name="Dane wejściowe" xfId="5096" xr:uid="{826AD7A8-21ED-44CF-8627-16F3621F6E1C}"/>
    <cellStyle name="Dane wyjściowe" xfId="5097" xr:uid="{8D46A566-EF95-4F71-AD2E-B8AACEC71E10}"/>
    <cellStyle name="Data" xfId="5098" xr:uid="{39DE7685-1936-45CE-A6E6-E8E553FB0A29}"/>
    <cellStyle name="Data 2" xfId="5099" xr:uid="{B49440A5-9BEA-400D-86E8-C8BA41EFC1D4}"/>
    <cellStyle name="Data_14.07.05" xfId="5100" xr:uid="{EFBB96A9-1DA7-4F11-ABEB-205EA5F96F59}"/>
    <cellStyle name="Date" xfId="1225" xr:uid="{9AE26468-3277-43C2-AA71-F2B5EFC29570}"/>
    <cellStyle name="Date Short" xfId="1226" xr:uid="{D5B803AD-0465-4288-95F8-5ECE2140A8B1}"/>
    <cellStyle name="Date Short 2" xfId="5101" xr:uid="{F249895A-D9AC-4AB5-B86A-C8BF17636377}"/>
    <cellStyle name="Date Short_11.01.05" xfId="5102" xr:uid="{A291E9D9-4444-4E9F-89D4-26407802B3B7}"/>
    <cellStyle name="Date_11.01.05" xfId="5103" xr:uid="{A9DFD902-7DD8-45D6-ACB0-8CD44842B41D}"/>
    <cellStyle name="datelong" xfId="1227" xr:uid="{20D34102-59F6-4BD5-B6AB-D8650ED858F7}"/>
    <cellStyle name="dateshort" xfId="1228" xr:uid="{2872994E-E329-4FA7-90E5-E1D4CCBB00F2}"/>
    <cellStyle name="Datum" xfId="1229" xr:uid="{6E566574-85A6-45B4-8ABE-5CA202BA1B6D}"/>
    <cellStyle name="Datum 2" xfId="1230" xr:uid="{B8F24FA4-8145-4F72-8871-AAF025A43D67}"/>
    <cellStyle name="Datum 2 2" xfId="5104" xr:uid="{F7611103-5DFD-491D-851E-40446F4F6C23}"/>
    <cellStyle name="Datum 2 3" xfId="5105" xr:uid="{E2F08E82-B1CA-47EB-ABBE-4A7CC962E83C}"/>
    <cellStyle name="Datum 2 4" xfId="5106" xr:uid="{6FCED512-379A-47AF-BFE6-CD91F97FA62D}"/>
    <cellStyle name="Datum 2_11.01.05" xfId="5107" xr:uid="{22F6BDFC-7AAE-43A3-A9D4-BDD9530FFBC1}"/>
    <cellStyle name="Datum 3" xfId="1231" xr:uid="{2647B030-F10A-4665-802C-A71F2119841C}"/>
    <cellStyle name="Datum 3 2" xfId="5108" xr:uid="{D953BEBB-F947-408A-8255-BCF371B3AB60}"/>
    <cellStyle name="Datum 3 2 2" xfId="5109" xr:uid="{16F72C85-F0DC-4998-B83A-096FFB0E3BB4}"/>
    <cellStyle name="Datum 3 2 3" xfId="5110" xr:uid="{AE15473B-9DEE-414F-9428-3C04D513BF8F}"/>
    <cellStyle name="Datum 3 2 4" xfId="5111" xr:uid="{BDBAD688-AAE2-4047-AC5D-8B48F56CE46A}"/>
    <cellStyle name="Datum 3 2_14.07.05" xfId="5112" xr:uid="{F3CBCA58-B69D-48B5-AF85-F98A84DB803B}"/>
    <cellStyle name="Datum 3 3" xfId="5113" xr:uid="{17DF4BA7-4660-45E2-B1C4-8F09277BF9BD}"/>
    <cellStyle name="Datum 3 3 2" xfId="5114" xr:uid="{55C40617-667B-459D-A15E-B5DB282A7E53}"/>
    <cellStyle name="Datum 3 3 2 2" xfId="5115" xr:uid="{A051CF7F-FA4F-44BA-8982-7599CD9CA90A}"/>
    <cellStyle name="Datum 3 3 2_14.07.05" xfId="5116" xr:uid="{85755E80-BD10-4E5D-AD50-8265180A37D4}"/>
    <cellStyle name="Datum 3 3_14.07.05" xfId="5117" xr:uid="{42DDB1FB-011C-4374-A108-157A6AB47A0E}"/>
    <cellStyle name="Datum 3 4" xfId="5118" xr:uid="{02165A07-4300-4D85-BE86-865FC3894A31}"/>
    <cellStyle name="Datum 3 4 2" xfId="5119" xr:uid="{CC6B691B-88B9-4755-BE94-2CCFAACA957E}"/>
    <cellStyle name="Datum 3 4_14.07.05" xfId="5120" xr:uid="{B5440E31-55D3-41D1-B407-BA371BC18511}"/>
    <cellStyle name="Datum 3_11.01.05" xfId="5121" xr:uid="{080BD36C-98E4-4477-A02C-0A5309550495}"/>
    <cellStyle name="Datum 4" xfId="5122" xr:uid="{C5C54D7C-1865-46FC-9A9D-275A6D4BA393}"/>
    <cellStyle name="Datum 4 2" xfId="5123" xr:uid="{F8420A44-FF52-4E13-92A7-7EC84FA373BF}"/>
    <cellStyle name="Datum 4 2 2" xfId="5124" xr:uid="{CD9E3A0A-47DC-40CF-BC9A-CB704EF0DE09}"/>
    <cellStyle name="Datum 4 2_14.07.05" xfId="5125" xr:uid="{BBD9DDE7-7E50-42A5-A936-8BDDFC32B87B}"/>
    <cellStyle name="Datum 4_14.07.05" xfId="5126" xr:uid="{52DCE7ED-9C7B-4AB4-89B7-5B9F1244EB08}"/>
    <cellStyle name="Datum 5" xfId="5127" xr:uid="{B0AC206B-6508-41FC-AD75-B9140D821942}"/>
    <cellStyle name="Datum 5 2" xfId="5128" xr:uid="{77800E8A-A988-491B-9E12-FB90CDE8A95B}"/>
    <cellStyle name="Datum 5_14.07.05" xfId="5129" xr:uid="{9E9D324A-EB5B-4BC0-8C87-A37A08168092}"/>
    <cellStyle name="Datum_00.01.01Y" xfId="5130" xr:uid="{48F9AAFA-C9AD-4CB4-B080-3F30BCEE60DF}"/>
    <cellStyle name="Dobre" xfId="5131" xr:uid="{B82DED2F-282A-4472-B091-37C474D14F2B}"/>
    <cellStyle name="Eingabe" xfId="5132" xr:uid="{3838054E-7121-47C7-8F3B-288D763DEC90}"/>
    <cellStyle name="Enter Currency (0)" xfId="1232" xr:uid="{E97AFED0-2C0C-4657-9D40-938493409FEF}"/>
    <cellStyle name="Enter Currency (2)" xfId="1233" xr:uid="{2B0A4056-3A86-47AE-9AD4-3871D7BEAB19}"/>
    <cellStyle name="Enter Units (0)" xfId="1234" xr:uid="{FCF9284D-46F4-4A98-B303-8408723812B6}"/>
    <cellStyle name="Enter Units (1)" xfId="1235" xr:uid="{CFA12152-BA66-4682-B5CE-89CA7F1D1C21}"/>
    <cellStyle name="Enter Units (2)" xfId="1236" xr:uid="{95542B80-88BB-4428-BAB4-00BA999DDADB}"/>
    <cellStyle name="Ergebnis" xfId="5133" xr:uid="{409EB079-739E-43BD-B735-FEB8BA4BB62E}"/>
    <cellStyle name="Ergebnis 1" xfId="5134" xr:uid="{04285F12-0669-4D96-8A11-9C36BC83C626}"/>
    <cellStyle name="Ergebnis_- 8 FTE RM&amp;S General" xfId="5135" xr:uid="{B981ACAB-EC64-49C4-B5AE-9010B57DAFA8}"/>
    <cellStyle name="Erklärender Text" xfId="5136" xr:uid="{2B77A492-E355-4CC9-AE58-F15298CA0DF1}"/>
    <cellStyle name="Euro" xfId="1237" xr:uid="{61418B4D-AC76-444E-9DDD-D579E2D5C73D}"/>
    <cellStyle name="Euro 2" xfId="1238" xr:uid="{84E71272-6D80-429B-B6DE-9E2260534EEA}"/>
    <cellStyle name="Euro 2 2" xfId="5137" xr:uid="{1A6C0B05-5570-40D0-9FC0-1DF64A3BC071}"/>
    <cellStyle name="Euro 2_00.04R" xfId="5138" xr:uid="{530D10B1-5317-4BEA-9F1E-2FDA702F19A0}"/>
    <cellStyle name="Euro 3" xfId="5139" xr:uid="{79D4999A-65AC-4FB5-B376-8408078B0F1C}"/>
    <cellStyle name="Euro_00.01.01Y" xfId="5140" xr:uid="{7E9EC67C-7649-4688-867F-33B98BEBDAA4}"/>
    <cellStyle name="Explanatory Text 2" xfId="5141" xr:uid="{EC83906F-5098-4084-B186-C6DF179A8B0C}"/>
    <cellStyle name="Explanatory Text 3" xfId="5142" xr:uid="{6D586AF3-F4FC-43CD-A3D2-C3589B715A9D}"/>
    <cellStyle name="Explanatory Text 4" xfId="5143" xr:uid="{D5D77779-8EE6-41E7-93DB-A85739B2B1C9}"/>
    <cellStyle name="Explanatory Text 5" xfId="5144" xr:uid="{1CF49F6F-15CB-4FB3-A044-1F6A8AB07764}"/>
    <cellStyle name="Explanatory Text 6" xfId="5145" xr:uid="{B512E82B-105F-4754-9DF1-14E11DA63BBE}"/>
    <cellStyle name="factor" xfId="1239" xr:uid="{FEC09BE2-1E30-4884-97A7-7E4B51A02FFF}"/>
    <cellStyle name="Filler" xfId="1240" xr:uid="{3BC62772-F516-44DF-8B3D-EB5D049DF300}"/>
    <cellStyle name="Fixed" xfId="1241" xr:uid="{A9291A03-9D28-49E2-A13F-2C4EC3F9DFA9}"/>
    <cellStyle name="fo]_x000a__x000a_UserName=Murat Zelef_x000a__x000a_UserCompany=Bumerang_x000a__x000a__x000a__x000a_[File Paths]_x000a__x000a_WorkingDirectory=C:\EQUIS\DLWIN_x000a__x000a_DownLoader=C" xfId="5146" xr:uid="{5E8063B5-2E9B-4881-A51D-12AF06BCB270}"/>
    <cellStyle name="fo]_x000a__x000a_UserName=Murat Zelef_x000a__x000a_UserCompany=Bumerang_x000a__x000a__x000a__x000a_[File Paths]_x000a__x000a_WorkingDirectory=C:\EQUIS\DLWIN_x000a__x000a_DownLoader=C 2" xfId="5147" xr:uid="{A1341AC8-892B-4D4A-AC18-374E84E58B3F}"/>
    <cellStyle name="fo]_x000a__x000a_UserName=Murat Zelef_x000a__x000a_UserCompany=Bumerang_x000a__x000a__x000a__x000a_[File Paths]_x000a__x000a_WorkingDirectory=C:\EQUIS\DLWIN_x000a__x000a_DownLoader=C_14.07.05" xfId="5148" xr:uid="{F28A9B90-08DE-4530-BCDD-D129B7FC6EC6}"/>
    <cellStyle name="fo]_x000d__x000a_UserName=Murat Zelef_x000d__x000a_UserCompany=Bumerang_x000d__x000a__x000d__x000a_[File Paths]_x000d__x000a_WorkingDirectory=C:\EQUIS\DLWIN_x000d__x000a_DownLoader=C" xfId="5149" xr:uid="{58C89CD5-5A8D-4193-B3B9-6153D41780D4}"/>
    <cellStyle name="fo]_x000d__x000a_UserName=Murat Zelef_x000d__x000a_UserCompany=Bumerang_x000d__x000a__x000d__x000a_[File Paths]_x000d__x000a_WorkingDirectory=C:\EQUIS\DLWIN_x000d__x000a_DownLoader=C 2" xfId="5150" xr:uid="{65885B94-04DE-4CA4-B7A8-71615696835F}"/>
    <cellStyle name="fo]_x000d__x000a_UserName=Murat Zelef_x000d__x000a_UserCompany=Bumerang_x000d__x000a__x000d__x000a_[File Paths]_x000d__x000a_WorkingDirectory=C:\EQUIS\DLWIN_x000d__x000a_DownLoader=C 3" xfId="5151" xr:uid="{52220699-7F6C-497C-AEFC-19C136149EEB}"/>
    <cellStyle name="fo]_x000d__x000a_UserName=Murat Zelef_x000d__x000a_UserCompany=Bumerang_x000d__x000a__x000d__x000a_[File Paths]_x000d__x000a_WorkingDirectory=C:\EQUIS\DLWIN_x000d__x000a_DownLoader=C 4" xfId="5152" xr:uid="{6034285A-DBAD-456C-BA6C-5CFC1745F751}"/>
    <cellStyle name="fo]_x000d__x000a_UserName=Murat Zelef_x000d__x000a_UserCompany=Bumerang_x000d__x000a__x000d__x000a_[File Paths]_x000d__x000a_WorkingDirectory=C:\EQUIS\DLWIN_x000d__x000a_DownLoader=C_14.07.05" xfId="5153" xr:uid="{EB48075C-6274-40AC-A992-DABE50E627D9}"/>
    <cellStyle name="fo]_x000d__x000d_UserName=Murat Zelef_x000d__x000d_UserCompany=Bumerang_x000d__x000d__x000d__x000d_[File Paths]_x000d__x000d_WorkingDirectory=C:\EQUIS\DLWIN_x000d__x000d_DownLoader=C" xfId="1242" xr:uid="{5A7F0297-8DB5-4F34-8457-501ACA8066CE}"/>
    <cellStyle name="fo]_x000d__x000d_UserName=Murat Zelef_x000d__x000d_UserCompany=Bumerang_x000d__x000d__x000d__x000d_[File Paths]_x000d__x000d_WorkingDirectory=C:\EQUIS\DLWIN_x000d__x000d_DownLoader=C 2" xfId="1243" xr:uid="{755BBCA0-2C47-4FCA-A1A0-D0368097879C}"/>
    <cellStyle name="fo]_x000d__x000d_UserName=Murat Zelef_x000d__x000d_UserCompany=Bumerang_x000d__x000d__x000d__x000d_[File Paths]_x000d__x000d_WorkingDirectory=C:\EQUIS\DLWIN_x000d__x000d_DownLoader=C_11.01.05" xfId="5154" xr:uid="{1945AD6A-8D5D-41C7-A202-9BD6746B1BCA}"/>
    <cellStyle name="Gekoppelde cel" xfId="1244" xr:uid="{195F0588-7ECB-49A2-A1AE-EC7A9558957B}"/>
    <cellStyle name="Gekoppelde cel 2" xfId="1245" xr:uid="{71D571DF-FEAB-49DA-8F81-47EF754FEB6A}"/>
    <cellStyle name="Gekoppelde cel 3" xfId="5155" xr:uid="{3A80F68C-72F7-4991-B645-E503B0DAA4D0}"/>
    <cellStyle name="Gekoppelde cel_11.01.05" xfId="5156" xr:uid="{611FAB30-7251-4795-BEF4-93B0A52AE694}"/>
    <cellStyle name="Goed" xfId="1246" xr:uid="{EAFC54DB-629F-4420-8717-857826B86F9E}"/>
    <cellStyle name="Goed 2" xfId="1247" xr:uid="{034BC597-911B-4943-9B2D-452E70E92E7A}"/>
    <cellStyle name="Goed 3" xfId="5157" xr:uid="{9E50C65D-32BD-4B06-AA35-9DC7ED30F8DE}"/>
    <cellStyle name="Goed_11.01.05" xfId="5158" xr:uid="{8649375F-988B-42C2-A81D-79C9891074E0}"/>
    <cellStyle name="Good 2" xfId="1248" xr:uid="{348F9760-7633-41F2-B48B-4BF1DC05964F}"/>
    <cellStyle name="Good 3" xfId="5159" xr:uid="{EFEE741A-DBA3-48C6-B4E2-D4FC54D7954E}"/>
    <cellStyle name="Good 4" xfId="5160" xr:uid="{E1B77F2B-192A-4D69-A68C-9051468CD0BE}"/>
    <cellStyle name="Gut" xfId="5161" xr:uid="{1FE93AAB-4544-4266-A900-ACD0BEB726D5}"/>
    <cellStyle name="Header" xfId="1249" xr:uid="{2B548DEF-DFE0-4BC7-BDE9-9EF29E2911E1}"/>
    <cellStyle name="Header1" xfId="1250" xr:uid="{F5C7BEDE-CF81-4603-AAB9-6BFD0B44D068}"/>
    <cellStyle name="Header2" xfId="1251" xr:uid="{2C267755-6305-46BE-92D9-8F4D8DDDB15F}"/>
    <cellStyle name="Heading" xfId="5162" xr:uid="{5AC68F52-0359-4BB6-8A4A-67400E1FBCFB}"/>
    <cellStyle name="Heading 1" xfId="3" builtinId="16"/>
    <cellStyle name="Heading 1 2" xfId="5163" xr:uid="{5946A3EB-03EE-4C21-AE07-DB0F0B63F861}"/>
    <cellStyle name="Heading 1 2 2" xfId="5164" xr:uid="{5B6A54BE-59FC-4497-8B61-38477866A4E2}"/>
    <cellStyle name="Heading 1 2_14.07.05" xfId="5165" xr:uid="{A0D9F7C1-EE3C-425D-AAEA-B57E1AAFDFAC}"/>
    <cellStyle name="Heading 1 3" xfId="5166" xr:uid="{7F401F27-9C9F-4E05-822F-EDBEA3A86109}"/>
    <cellStyle name="Heading 1 4" xfId="5167" xr:uid="{97853A71-08D8-42EB-BCEB-A7D593BE4411}"/>
    <cellStyle name="Heading 1 5" xfId="5168" xr:uid="{D07B7B1C-7BDC-4DF6-8B06-A086E63D5CF7}"/>
    <cellStyle name="Heading 1 6" xfId="5169" xr:uid="{536EE147-1192-4D8C-BE64-E0E995FD9260}"/>
    <cellStyle name="Heading 1 7" xfId="5170" xr:uid="{BEDF9C14-5C07-459B-8B63-31AEC6BB5AA8}"/>
    <cellStyle name="Heading 2" xfId="4" builtinId="17"/>
    <cellStyle name="Heading 2 2" xfId="5171" xr:uid="{5520C20E-0B15-44A7-97D9-2C7C871EC245}"/>
    <cellStyle name="Heading 2 2 2" xfId="5172" xr:uid="{2679FCBE-55D7-4CC5-B018-6BF7C4D9142C}"/>
    <cellStyle name="Heading 2 2_14.07.05" xfId="5173" xr:uid="{19AA0729-7DBA-4F2B-BF35-71C6DA3EA61C}"/>
    <cellStyle name="Heading 2 3" xfId="5174" xr:uid="{EF4513EB-D6FD-4F5B-8FE4-9923EE817C44}"/>
    <cellStyle name="Heading 2 4" xfId="5175" xr:uid="{A8298270-A8CF-4805-9800-2FACDDF125D3}"/>
    <cellStyle name="Heading 2 5" xfId="5176" xr:uid="{F7144F59-CE32-44A5-A9F9-D29AA43AE028}"/>
    <cellStyle name="Heading 2 6" xfId="5177" xr:uid="{F0F7DC91-18ED-4E44-BD58-69AB9E597CA1}"/>
    <cellStyle name="Heading 2 7" xfId="5178" xr:uid="{6616E4D5-C52A-4F48-A397-E724919BEBD7}"/>
    <cellStyle name="Heading 3 2" xfId="5179" xr:uid="{472F994E-FFC6-4101-B9E1-4D4615335654}"/>
    <cellStyle name="Heading 3 2 2" xfId="5180" xr:uid="{2351A27B-4CE6-458C-94AB-5AB458105B19}"/>
    <cellStyle name="Heading 3 2_14.07.05" xfId="5181" xr:uid="{D526756B-4BF3-4398-9C3A-3B83780FD06D}"/>
    <cellStyle name="Heading 3 3" xfId="5182" xr:uid="{C6CBBBAB-B7C0-45BD-A98D-23DCC8986AFA}"/>
    <cellStyle name="Heading 3 4" xfId="5183" xr:uid="{AB5D4B63-B884-45D8-9A5D-BCE7DC0473DB}"/>
    <cellStyle name="Heading 3 5" xfId="5184" xr:uid="{2C9D7FC4-1D36-444A-AAAB-FE345CCD9C99}"/>
    <cellStyle name="Heading 3 6" xfId="5185" xr:uid="{37A0C72E-087E-40DB-B3A7-8D02EB944BFC}"/>
    <cellStyle name="Heading 3 7" xfId="5186" xr:uid="{FCF95748-E3A6-4252-A3CA-F77699103C82}"/>
    <cellStyle name="Heading 4 2" xfId="5187" xr:uid="{ABF9FFF9-1DB7-432B-83A2-71A6CCFABB65}"/>
    <cellStyle name="Heading 4 2 2" xfId="5188" xr:uid="{2125B871-AC7F-45E4-83E1-AA0FB1265926}"/>
    <cellStyle name="Heading 4 2_14.07.05" xfId="5189" xr:uid="{0E7BBBB2-7D72-4027-9646-9B3CE1683AC1}"/>
    <cellStyle name="Heading 4 3" xfId="5190" xr:uid="{23295613-B639-4B16-8D28-56896211B729}"/>
    <cellStyle name="Heading 4 4" xfId="5191" xr:uid="{01E756F3-4152-4629-B33B-8C5D75FEF94B}"/>
    <cellStyle name="Heading 4 5" xfId="5192" xr:uid="{7133B56D-273A-496F-99E6-C1FB8E6F67AF}"/>
    <cellStyle name="Heading 4 6" xfId="5193" xr:uid="{3C03413D-FC48-422E-A663-032347284E8E}"/>
    <cellStyle name="Heading 4 7" xfId="5194" xr:uid="{7CBEC682-6355-4020-AA13-E00C04B8EF87}"/>
    <cellStyle name="Hyperlink" xfId="8" builtinId="8"/>
    <cellStyle name="Hyperlink 2" xfId="1252" xr:uid="{1F3F4A18-615D-46D3-AE84-407A0B0C17FC}"/>
    <cellStyle name="Hyperlink 2 2" xfId="1253" xr:uid="{8D8EB2CD-202D-48C2-8643-6844473A137A}"/>
    <cellStyle name="Hyperlink 2 2 2" xfId="5195" xr:uid="{0E7C7A57-7CB3-41FF-BBC7-DEC24AA4D53B}"/>
    <cellStyle name="Hyperlink 2 2 3" xfId="5196" xr:uid="{719D0B09-A2AD-47CB-9424-E56FCA05E8D6}"/>
    <cellStyle name="Hyperlink 2 2 4" xfId="5197" xr:uid="{1F1883BA-FCB2-45C6-A522-2759898599AD}"/>
    <cellStyle name="Hyperlink 2 2_11.01.05" xfId="5198" xr:uid="{96D982C7-2228-495F-86A9-E0484AC0AAF1}"/>
    <cellStyle name="Hyperlink 2 3" xfId="1254" xr:uid="{4C33D1E9-D977-4708-B0F5-353314ED2D25}"/>
    <cellStyle name="Hyperlink 2 3 2" xfId="5199" xr:uid="{0465AACB-80BE-416C-9BE3-88A2ADD70EAB}"/>
    <cellStyle name="Hyperlink 2 3 2 2" xfId="5200" xr:uid="{14E8AE42-8569-4F0D-9316-F522150145A9}"/>
    <cellStyle name="Hyperlink 2 3 2 3" xfId="5201" xr:uid="{39EE8FAD-22FE-4C86-986F-931328AF7955}"/>
    <cellStyle name="Hyperlink 2 3 2 4" xfId="5202" xr:uid="{B6F85985-D4C8-4317-B60B-3E90252815D7}"/>
    <cellStyle name="Hyperlink 2 3 2_14.07.05" xfId="5203" xr:uid="{C88468D4-AC12-4DD7-B1D6-2B14DD33651C}"/>
    <cellStyle name="Hyperlink 2 3 3" xfId="5204" xr:uid="{378A02DD-B4C3-4000-A531-41F1A213919D}"/>
    <cellStyle name="Hyperlink 2 3 3 2" xfId="5205" xr:uid="{425D86D0-B966-4AE3-BB50-762FDAD886A1}"/>
    <cellStyle name="Hyperlink 2 3 3 2 2" xfId="5206" xr:uid="{3D67A97A-6B0E-469D-B61C-3E66397011B4}"/>
    <cellStyle name="Hyperlink 2 3 3 2_14.07.05" xfId="5207" xr:uid="{A5FEA787-6AEE-428A-992B-68AF814BD390}"/>
    <cellStyle name="Hyperlink 2 3 3_14.07.05" xfId="5208" xr:uid="{E99168E4-C0F3-4CEE-8C65-DF78321A10A2}"/>
    <cellStyle name="Hyperlink 2 3 4" xfId="5209" xr:uid="{456AC68E-D1EE-42E3-A482-6F600120C47C}"/>
    <cellStyle name="Hyperlink 2 3 4 2" xfId="5210" xr:uid="{F490B908-C39B-415F-AD2A-B6EDDA643482}"/>
    <cellStyle name="Hyperlink 2 3 4_14.07.05" xfId="5211" xr:uid="{F21A1129-8276-49BD-9FE9-1A89BDA2D784}"/>
    <cellStyle name="Hyperlink 2 3_11.01.05" xfId="5212" xr:uid="{DBB52554-C2E7-477C-B5F2-2EB32F645843}"/>
    <cellStyle name="Hyperlink 2 4" xfId="5213" xr:uid="{3877432C-38BE-4D2E-BF50-715DD1B6DA3B}"/>
    <cellStyle name="Hyperlink 2 4 2" xfId="5214" xr:uid="{63F45DC9-DE52-4A4D-9FC5-4520865C9EBE}"/>
    <cellStyle name="Hyperlink 2 4 2 2" xfId="5215" xr:uid="{B7DE9CD6-1F8B-4AEF-A468-EF6C920670C3}"/>
    <cellStyle name="Hyperlink 2 4 2_14.07.05" xfId="5216" xr:uid="{1108C5B4-E5CA-4C8F-8AD9-0F62FD3323FD}"/>
    <cellStyle name="Hyperlink 2 4_14.07.05" xfId="5217" xr:uid="{A68FC0B9-19FD-4A7D-9E11-15100874E946}"/>
    <cellStyle name="Hyperlink 2 5" xfId="5218" xr:uid="{3ACD290F-186C-4AB1-9319-E7B2BCE9E4C6}"/>
    <cellStyle name="Hyperlink 2 5 2" xfId="5219" xr:uid="{FC805D79-1521-4F20-8355-1C6628C51664}"/>
    <cellStyle name="Hyperlink 2 5_14.07.05" xfId="5220" xr:uid="{77847B77-F73B-4813-BDF9-4FC4D84833A3}"/>
    <cellStyle name="Hyperlink 2_08.02.15 Cap. Instr." xfId="1255" xr:uid="{4C731B5D-091A-4864-9E02-FBB0CE461993}"/>
    <cellStyle name="Hyperlink 3" xfId="1256" xr:uid="{BA1905E5-5B76-44C3-B721-8A0CD463BFEC}"/>
    <cellStyle name="Hyperlink 3 2" xfId="1257" xr:uid="{00B8FEB7-B312-4A83-9157-3F553B460EE2}"/>
    <cellStyle name="Hyperlink 3 2 2" xfId="1258" xr:uid="{0EF048B8-4F8A-42D5-88E1-486C9E11F3E1}"/>
    <cellStyle name="Hyperlink 3 2_00.02 Cons P&amp;L" xfId="1259" xr:uid="{3826145D-1CC6-46F0-9813-D31316782670}"/>
    <cellStyle name="Hyperlink 3 3" xfId="1260" xr:uid="{8DF65253-3722-4245-9A9F-77B60A9F8178}"/>
    <cellStyle name="Hyperlink 3 3 2" xfId="5221" xr:uid="{792F0616-51EE-4C9D-966B-AA82676DA512}"/>
    <cellStyle name="Hyperlink 3 3 3" xfId="5222" xr:uid="{F6A70DCC-C2B1-4941-BC4A-2527BDA513EC}"/>
    <cellStyle name="Hyperlink 3 3 4" xfId="5223" xr:uid="{2C234C03-95EB-4103-BCE8-03518C778AC1}"/>
    <cellStyle name="Hyperlink 3 3_11.01.05" xfId="5224" xr:uid="{C0713AA1-149C-4DF7-8A0E-6652638637B3}"/>
    <cellStyle name="Hyperlink 3 4" xfId="1261" xr:uid="{F252B4DA-6DFE-4529-9971-72F2FEF4E70F}"/>
    <cellStyle name="Hyperlink 3 4 2" xfId="5225" xr:uid="{93BEC2A0-B37C-41D3-9F0E-5B615A72D8DA}"/>
    <cellStyle name="Hyperlink 3 4 2 2" xfId="5226" xr:uid="{8BEE8ECA-A8B8-4B8D-BB93-F149F6863469}"/>
    <cellStyle name="Hyperlink 3 4 2 3" xfId="5227" xr:uid="{1A7AADAF-733A-4B7E-A44C-E46460AA74F8}"/>
    <cellStyle name="Hyperlink 3 4 2 4" xfId="5228" xr:uid="{7D23EB45-616E-4463-BFCB-5F54FFC1D869}"/>
    <cellStyle name="Hyperlink 3 4 2_14.07.05" xfId="5229" xr:uid="{8AC42BE3-E78F-4E02-9DDE-B65BBD623F0C}"/>
    <cellStyle name="Hyperlink 3 4 3" xfId="5230" xr:uid="{A6155310-7CC0-444A-8577-85E51A36C8AB}"/>
    <cellStyle name="Hyperlink 3 4 3 2" xfId="5231" xr:uid="{22432877-773A-419C-B8EB-C992C08ABB0A}"/>
    <cellStyle name="Hyperlink 3 4 3 2 2" xfId="5232" xr:uid="{346320D2-807F-4566-967F-1AD32B9FE513}"/>
    <cellStyle name="Hyperlink 3 4 3 2_14.07.05" xfId="5233" xr:uid="{16C96FBC-842C-46A0-97C6-2F41623F43A3}"/>
    <cellStyle name="Hyperlink 3 4 3_14.07.05" xfId="5234" xr:uid="{7E5E3CF2-FE75-42F8-85C9-6F189898F6A5}"/>
    <cellStyle name="Hyperlink 3 4 4" xfId="5235" xr:uid="{D80B6D4C-9D46-4DE8-8C6E-392DEA9470D6}"/>
    <cellStyle name="Hyperlink 3 4 4 2" xfId="5236" xr:uid="{73DE8A0B-238F-4139-92EB-7A92FC8E9ED9}"/>
    <cellStyle name="Hyperlink 3 4 4_14.07.05" xfId="5237" xr:uid="{5E70B2A7-7374-461C-93CA-FBF7053FA784}"/>
    <cellStyle name="Hyperlink 3 4_11.01.05" xfId="5238" xr:uid="{C88E702A-33E7-4B7E-A5F3-E05F9C3D8B4D}"/>
    <cellStyle name="Hyperlink 3 5" xfId="1262" xr:uid="{3EBAA717-C67E-40B1-9A09-0BE7B3545B54}"/>
    <cellStyle name="Hyperlink 3 5 2" xfId="5239" xr:uid="{7D0C636D-B8C0-49EF-BD76-5E9E0004AED1}"/>
    <cellStyle name="Hyperlink 3 5 2 2" xfId="5240" xr:uid="{D0FB194E-4A14-4013-A285-B95AB625EAA8}"/>
    <cellStyle name="Hyperlink 3 5 2_14.07.05" xfId="5241" xr:uid="{0D6193BC-61EA-4525-B0A7-75B455CDFFD9}"/>
    <cellStyle name="Hyperlink 3 5_11.01.05" xfId="5242" xr:uid="{5F7F95F7-7576-4406-A0D4-8565C4FF2111}"/>
    <cellStyle name="Hyperlink 3 6" xfId="5243" xr:uid="{961183F7-3B30-49D7-AA1C-ABB281340B02}"/>
    <cellStyle name="Hyperlink 3 6 2" xfId="5244" xr:uid="{DA69C58F-B1BD-4E1F-B831-BB008305781C}"/>
    <cellStyle name="Hyperlink 3 6 2 2" xfId="5245" xr:uid="{0C4FE0F0-44A4-4244-AC73-665969C19F14}"/>
    <cellStyle name="Hyperlink 3 6 2_14.07.05" xfId="5246" xr:uid="{1DAB7C6B-F222-461A-B263-E191794167BC}"/>
    <cellStyle name="Hyperlink 3 6_14.07.05" xfId="5247" xr:uid="{97A1A0B3-8249-444A-B5AB-CFDA21F37CFF}"/>
    <cellStyle name="Hyperlink 3 7" xfId="5248" xr:uid="{1C2E22E0-3A49-42BC-B666-CBC0FC3B034A}"/>
    <cellStyle name="Hyperlink 3 7 2" xfId="5249" xr:uid="{EEF410E4-414E-4769-A583-B42C0768AE90}"/>
    <cellStyle name="Hyperlink 3 7_14.07.05" xfId="5250" xr:uid="{51B476CE-1E80-4F32-83A6-78F592FC7167}"/>
    <cellStyle name="Hyperlink 3 8" xfId="5251" xr:uid="{176BDC2C-DAB8-4783-B394-12F12FFB95F1}"/>
    <cellStyle name="Hyperlink 3 8 2" xfId="5252" xr:uid="{9142A8A1-C763-4C9D-AAC3-0C14301679D3}"/>
    <cellStyle name="Hyperlink 3 8_14.07.05" xfId="5253" xr:uid="{1DB4E1A6-203B-4334-A9EE-863BA9501E40}"/>
    <cellStyle name="Hyperlink 3_08.02.15 Cap. Instr." xfId="1263" xr:uid="{F0A91E92-A8E8-4DBA-AB7C-32E5440E2023}"/>
    <cellStyle name="Hyperlink 4" xfId="1264" xr:uid="{4CF5EF28-A953-4963-BCDA-6099DDAED6F8}"/>
    <cellStyle name="Hyperlink 4 2" xfId="1265" xr:uid="{AA846AF9-28BD-4565-B856-0AE6C8E82028}"/>
    <cellStyle name="Hyperlink 4_00.02 Cons P&amp;L" xfId="1266" xr:uid="{688A3D9F-DCCF-4973-B146-A5927F8858D7}"/>
    <cellStyle name="Hyperlink 5" xfId="1267" xr:uid="{42D67F61-D0BF-4898-A402-624384283E91}"/>
    <cellStyle name="Hyperlink 6" xfId="1268" xr:uid="{D2F5CD62-35A7-4187-826B-4744B949D740}"/>
    <cellStyle name="Input 2" xfId="5254" xr:uid="{C694F09E-296B-4B56-8A18-161029BA0793}"/>
    <cellStyle name="Input 2 2" xfId="5255" xr:uid="{8F7E71A0-DEBB-4713-899D-CF18D135EBA9}"/>
    <cellStyle name="Input 2_14.07.05" xfId="5256" xr:uid="{800C7489-3564-475C-A443-46EF63DD9975}"/>
    <cellStyle name="Input 3" xfId="5257" xr:uid="{8024EEF3-0DBC-4AE5-9F98-7C095B2BA5D8}"/>
    <cellStyle name="Input 3 2" xfId="5258" xr:uid="{BA16C79A-057B-4CA3-9EA6-6C83A70A86FB}"/>
    <cellStyle name="Input 3_14.07.05" xfId="5259" xr:uid="{5FCEE5FE-B47F-4DD5-8B58-38C7C6471F50}"/>
    <cellStyle name="Input 4" xfId="5260" xr:uid="{0006E712-0A43-44E0-BAC5-DEBF5B98C482}"/>
    <cellStyle name="Input 5" xfId="5261" xr:uid="{7C9BF27B-D892-4428-9F1D-910C39F7592C}"/>
    <cellStyle name="Input 6" xfId="5262" xr:uid="{5B9273A4-E3C5-47A1-BA7F-2ECA0B847043}"/>
    <cellStyle name="Input 7" xfId="5263" xr:uid="{993986A4-1D4C-4208-94E3-724251E4FB81}"/>
    <cellStyle name="Invoer" xfId="1269" xr:uid="{2A7780C4-1DA8-499B-AEF4-932E435BD683}"/>
    <cellStyle name="Invoer 2" xfId="1270" xr:uid="{1E5EA776-2E65-4677-B623-DEBD434A79F8}"/>
    <cellStyle name="Invoer_08.02.15 Cap. Instr." xfId="1271" xr:uid="{C0DC2EB0-F861-4A7D-B46A-00DF99C318E1}"/>
    <cellStyle name="Jun" xfId="5264" xr:uid="{DDBC9A30-7195-40DB-BD52-6F4BF441B683}"/>
    <cellStyle name="Komma-" xfId="1272" xr:uid="{AE4DD1AE-5602-4674-BFCE-DE6333EFCAC8}"/>
    <cellStyle name="Komma [0]" xfId="1273" xr:uid="{41C98883-805F-4C8C-ADD8-F6108F7FAADE}"/>
    <cellStyle name="Komma [0] 2" xfId="5266" xr:uid="{B112DFAB-EEB2-4A0E-A93A-727E1A4D0BB8}"/>
    <cellStyle name="Komma [0]_11.01.05" xfId="5267" xr:uid="{B8650120-216C-4A61-8828-B8BE342D0830}"/>
    <cellStyle name="Komma 2" xfId="1274" xr:uid="{1E67DAD9-95A6-445E-9C96-899188F8031B}"/>
    <cellStyle name="Komma- 2" xfId="1275" xr:uid="{D74FD5C2-B6A0-4CF2-9428-42B0D880E1B2}"/>
    <cellStyle name="Komma 2 2" xfId="5270" xr:uid="{6EBF5006-2157-4AF9-80E9-7B1B79B0EFE2}"/>
    <cellStyle name="Komma- 2 2" xfId="5271" xr:uid="{724BC1C5-76DE-4BDD-B468-44D865F204FA}"/>
    <cellStyle name="Komma 2 2_14.07.05" xfId="5272" xr:uid="{54C2FD78-7A06-40E7-B17A-D50D15B13F6A}"/>
    <cellStyle name="Komma- 2 2_14.07.05" xfId="5273" xr:uid="{3DD370BE-91E1-4E08-90C5-A33077F6016C}"/>
    <cellStyle name="Komma 2 2_3" xfId="5274" xr:uid="{210472E8-307F-464D-B40E-5AAAF4D5FB7E}"/>
    <cellStyle name="Komma- 2 2_3" xfId="5275" xr:uid="{E29B34BD-7E95-4EFC-AC6C-B51BC5E12B33}"/>
    <cellStyle name="Komma 2 2_3 (2)" xfId="5276" xr:uid="{14B29441-67F2-422E-A2F4-0C97D8931F18}"/>
    <cellStyle name="Komma- 2 2_3 (2)" xfId="5277" xr:uid="{5BCA2429-02D4-4D0C-9FA0-681451635E42}"/>
    <cellStyle name="Komma 2 3" xfId="5278" xr:uid="{7849D9BD-EB1F-4E16-9E35-FF691B4581E7}"/>
    <cellStyle name="Komma- 2 3" xfId="5279" xr:uid="{100C4F5C-C02D-4BF1-BED3-B94777B4B1E0}"/>
    <cellStyle name="Komma 2 3_14.07.05" xfId="5280" xr:uid="{4929659A-5A5B-4189-B422-0EE545AD478B}"/>
    <cellStyle name="Komma- 2 3_14.07.05" xfId="5281" xr:uid="{C0249B36-CE72-468C-B213-ADCC83EF8AC6}"/>
    <cellStyle name="Komma 2 3_3" xfId="5282" xr:uid="{73F4310D-E7D6-474A-B72E-3AFB25D5AA82}"/>
    <cellStyle name="Komma- 2 3_3" xfId="5283" xr:uid="{B87C7CF2-1777-4A1F-80BC-54BF01769401}"/>
    <cellStyle name="Komma 2 3_3 (2)" xfId="5284" xr:uid="{2765B371-B473-4C37-A348-64D5543104CD}"/>
    <cellStyle name="Komma- 2 3_3 (2)" xfId="5285" xr:uid="{ECF9C26D-0AC7-4A82-A55B-D451D7B4C10E}"/>
    <cellStyle name="Komma 2 4" xfId="5286" xr:uid="{654E7A9E-84C6-4ADE-BC95-587FB142E076}"/>
    <cellStyle name="Komma- 2 4" xfId="5287" xr:uid="{3B61504A-7E40-4E05-AA66-82570CC1B0D6}"/>
    <cellStyle name="Komma 2 4_14.07.05" xfId="5288" xr:uid="{042A6B72-8FA3-42BE-8DBF-275669F2CF4A}"/>
    <cellStyle name="Komma- 2 4_14.07.05" xfId="5289" xr:uid="{D162B72D-33C5-4C94-B06A-AD174AED61A3}"/>
    <cellStyle name="Komma 2 4_3" xfId="5290" xr:uid="{4F9B67C5-BC5C-43CA-8A6A-51B701E2C951}"/>
    <cellStyle name="Komma- 2 4_3" xfId="5291" xr:uid="{07013980-7B66-4DC1-A3BC-53BBF5B603D3}"/>
    <cellStyle name="Komma 2 4_3 (2)" xfId="5292" xr:uid="{0A83BCCC-9779-4EA6-9515-93D9912D4F19}"/>
    <cellStyle name="Komma- 2 4_3 (2)" xfId="5293" xr:uid="{B60C255C-806F-4D7A-B0F7-F71B5E6AC1EE}"/>
    <cellStyle name="Komma 2_00.04R" xfId="5294" xr:uid="{0F0A3A19-6F9B-46FC-925D-CD66E2D95B0B}"/>
    <cellStyle name="Komma- 2_11.01.05" xfId="5295" xr:uid="{517137BA-A8EA-41B3-885C-4B19A4CDE9AE}"/>
    <cellStyle name="Komma 2_3 (2)" xfId="5296" xr:uid="{77185FF5-A793-4F6F-AE54-977D208CC811}"/>
    <cellStyle name="Komma- 2_3 (2)" xfId="5297" xr:uid="{771BD62F-37E2-495C-A609-9775500B34DA}"/>
    <cellStyle name="Komma 2_Sheet1" xfId="5268" xr:uid="{01C1BA7B-1C7B-40F2-AA75-83BD4C7C25CC}"/>
    <cellStyle name="Komma- 2_Sheet1" xfId="5269" xr:uid="{BFE4BF24-0810-4DFB-B898-E6D63BDCF3AB}"/>
    <cellStyle name="Komma 3" xfId="1276" xr:uid="{47C0B483-DAD1-4844-A0A5-CF4218D0FDD4}"/>
    <cellStyle name="Komma- 3" xfId="1277" xr:uid="{5E54CE0A-8410-4530-AA85-D4BDC981FEC5}"/>
    <cellStyle name="Komma 3 2" xfId="1278" xr:uid="{7BE6D32A-57A1-4E9E-B797-66D6BF2427F5}"/>
    <cellStyle name="Komma- 3 2" xfId="5301" xr:uid="{08D4B4EE-2B91-41DC-96F4-0C012B51FFF4}"/>
    <cellStyle name="Komma- 3 2 2" xfId="5302" xr:uid="{1D77D214-D572-4936-B9FD-22121A5D960A}"/>
    <cellStyle name="Komma- 3 2 3" xfId="5303" xr:uid="{7C9C7AF1-334C-42A2-827A-804F8A2A59E7}"/>
    <cellStyle name="Komma- 3 2 4" xfId="5304" xr:uid="{781A693B-5270-4140-824B-A4F2EADE119E}"/>
    <cellStyle name="Komma 3 2_11.01.05" xfId="5305" xr:uid="{8DE371A0-E2C5-43A4-8729-E08D9678874A}"/>
    <cellStyle name="Komma- 3 2_14.07.05" xfId="5306" xr:uid="{79383582-93AB-4F33-8E8B-1A3C4046D0C9}"/>
    <cellStyle name="Komma 3 2_3" xfId="5307" xr:uid="{122A8E5C-38E7-410A-BF7E-40490B1E55D5}"/>
    <cellStyle name="Komma- 3 2_3" xfId="5308" xr:uid="{2EA42BBC-3CF1-47A3-8944-3D1B63A5E519}"/>
    <cellStyle name="Komma 3 2_3 (2)" xfId="5309" xr:uid="{72BF2F03-4236-4A58-A22D-2A93CF6FA20B}"/>
    <cellStyle name="Komma- 3 2_3 (2)" xfId="5310" xr:uid="{37DB9B5F-97DE-4350-B7DF-9E43AE771BC9}"/>
    <cellStyle name="Komma 3 2_Sheet1" xfId="5300" xr:uid="{4AF85ACE-D570-4536-A8EF-1FC6CA21929E}"/>
    <cellStyle name="Komma 3 3" xfId="1279" xr:uid="{2BDD9AB3-67D5-446C-AAD8-2679CBAEE3A7}"/>
    <cellStyle name="Komma- 3 3" xfId="5312" xr:uid="{C89E7C26-AFE9-4AC8-A27F-AC868E8C69D5}"/>
    <cellStyle name="Komma- 3 3 2" xfId="5313" xr:uid="{A85582F5-D78C-4796-B43A-D4B28526BD24}"/>
    <cellStyle name="Komma- 3 3 2 2" xfId="5314" xr:uid="{CC80A747-97C0-464E-98A8-DB790BD90018}"/>
    <cellStyle name="Komma- 3 3 2_14.07.05" xfId="5315" xr:uid="{2860187C-A5E3-4390-8AD6-966066BC6068}"/>
    <cellStyle name="Komma 3 3_11.01.05" xfId="5316" xr:uid="{6A76162D-8E4E-4021-BF2B-C6E366B1E89B}"/>
    <cellStyle name="Komma- 3 3_14.07.05" xfId="5317" xr:uid="{F3E5FD59-DB39-4AF8-B906-8A802A701E16}"/>
    <cellStyle name="Komma 3 3_3" xfId="5318" xr:uid="{F50E9180-3E8B-4075-9C0C-FAECA2EEA581}"/>
    <cellStyle name="Komma- 3 3_3" xfId="5319" xr:uid="{F355F6B7-52B0-4642-93FE-9EF9E462F322}"/>
    <cellStyle name="Komma 3 3_3 (2)" xfId="5320" xr:uid="{EBCE48B7-438B-4745-86B4-FF6156460FAF}"/>
    <cellStyle name="Komma- 3 3_3 (2)" xfId="5321" xr:uid="{5A788AA4-A62F-4834-A7C5-90A559BB0029}"/>
    <cellStyle name="Komma 3 3_Sheet1" xfId="5311" xr:uid="{8FFD729D-D87D-495F-9144-79AB1AD5FA47}"/>
    <cellStyle name="Komma 3 4" xfId="5322" xr:uid="{7D13FE1B-63DF-4D53-BC4F-DC5650F9FC5C}"/>
    <cellStyle name="Komma- 3 4" xfId="5323" xr:uid="{195696BD-9663-447D-8891-89D9D2D2D988}"/>
    <cellStyle name="Komma- 3 4 2" xfId="5324" xr:uid="{E24A81D9-8D8A-4247-982A-81CA43E5DFD4}"/>
    <cellStyle name="Komma 3 4_14.07.05" xfId="5325" xr:uid="{5025D037-A991-4CEB-B913-FC1BC43379B8}"/>
    <cellStyle name="Komma- 3 4_14.07.05" xfId="5326" xr:uid="{7D475167-1AAF-47F3-95ED-77CC72C92A12}"/>
    <cellStyle name="Komma 3 4_3" xfId="5327" xr:uid="{20057F16-2C75-47CC-988A-9976B8807C60}"/>
    <cellStyle name="Komma- 3 4_3" xfId="5328" xr:uid="{83691A02-07ED-4912-99EC-E201514F8425}"/>
    <cellStyle name="Komma 3 4_3 (2)" xfId="5329" xr:uid="{701E2B15-24C1-485C-AD3B-7A2F1AE54CDA}"/>
    <cellStyle name="Komma- 3 4_3 (2)" xfId="5330" xr:uid="{2D0CF469-7B8B-40E7-8B37-E1AE78B26F8C}"/>
    <cellStyle name="Komma 3 5" xfId="5331" xr:uid="{8D52A0CB-906F-43D5-8158-A93502D1B351}"/>
    <cellStyle name="Komma 3 6" xfId="5332" xr:uid="{C8580722-BDB3-41F0-BB88-DEFEE2E0EAFF}"/>
    <cellStyle name="Komma 3 7" xfId="5333" xr:uid="{ED9E4A21-3D37-4A20-B1B0-22B9C70DDA16}"/>
    <cellStyle name="Komma 3 8" xfId="5334" xr:uid="{6E0C5CE6-2F1C-4E9A-8CA9-464FE5809ABD}"/>
    <cellStyle name="Komma 3 9" xfId="5335" xr:uid="{384BC3AA-5A3B-405A-BA6A-0F8676E46CD2}"/>
    <cellStyle name="Komma 3_00.04R" xfId="5336" xr:uid="{7F470793-C2B0-40A8-BE64-A33112A41D4C}"/>
    <cellStyle name="Komma- 3_11.01.05" xfId="5337" xr:uid="{A1368253-03D0-4DE7-ADA6-E969C59EA432}"/>
    <cellStyle name="Komma 3_3 (2)" xfId="5338" xr:uid="{1EBF1379-59B8-4AAE-BABE-85F9BE3B1FB7}"/>
    <cellStyle name="Komma- 3_3 (2)" xfId="5339" xr:uid="{D797959F-E840-4C17-A5F4-6E2F38182FE4}"/>
    <cellStyle name="Komma 3_Sheet1" xfId="5298" xr:uid="{9B201152-BB56-42F1-98FC-9F82A6A791EB}"/>
    <cellStyle name="Komma- 3_Sheet1" xfId="5299" xr:uid="{12A82520-29A5-4C90-93FA-541185B96147}"/>
    <cellStyle name="Komma 4" xfId="5340" xr:uid="{65DEA0B3-9D4A-42D3-9399-C82D3A4D5BAB}"/>
    <cellStyle name="Komma- 4" xfId="1280" xr:uid="{D6EFB539-C86F-4101-8F4D-E185D1107A68}"/>
    <cellStyle name="Komma- 4 2" xfId="5341" xr:uid="{ABFE2EDE-C5D3-447E-B0E0-98A1FE09AFC4}"/>
    <cellStyle name="Komma- 4 2 2" xfId="5342" xr:uid="{02DB9DDB-DBED-47D7-BFE2-C19133AFDDBC}"/>
    <cellStyle name="Komma- 4 2_14.07.05" xfId="5343" xr:uid="{EA0F1256-C73E-40CC-9899-491B0C1705A9}"/>
    <cellStyle name="Komma- 4_11.01.05" xfId="5344" xr:uid="{232E7F50-C650-4FE7-9303-4278D5B3C682}"/>
    <cellStyle name="Komma 4_14.07.05" xfId="5345" xr:uid="{F09E0263-4732-4950-8314-0B0F3E48B4EE}"/>
    <cellStyle name="Komma- 4_14.07.05" xfId="5346" xr:uid="{4DEDFFA7-900F-467F-92E0-D6C6B37745FB}"/>
    <cellStyle name="Komma 4_3" xfId="5347" xr:uid="{72DD8227-F6DC-43EE-A0CF-258D4743BBBD}"/>
    <cellStyle name="Komma- 4_3" xfId="5348" xr:uid="{BC88BFC3-B6C3-45B2-B081-01D24D3034B8}"/>
    <cellStyle name="Komma 4_3 (2)" xfId="5349" xr:uid="{2855ECE6-B9A3-4540-80FD-4656D917A982}"/>
    <cellStyle name="Komma- 4_3 (2)" xfId="5350" xr:uid="{C3941FF7-103B-4468-A8A2-19BE6D72E813}"/>
    <cellStyle name="Komma- 5" xfId="1281" xr:uid="{D0C9752B-CD10-4734-A070-298A54952715}"/>
    <cellStyle name="Komma- 5 2" xfId="5351" xr:uid="{51B68C7E-91C4-4FA8-A75E-AE53E179F44E}"/>
    <cellStyle name="Komma- 5_11.01.05" xfId="5352" xr:uid="{4E816389-9A10-4D34-9F8B-7EC57926A0FC}"/>
    <cellStyle name="Komma- 6" xfId="5353" xr:uid="{52730FB2-6ED3-4805-96D8-408F45E15412}"/>
    <cellStyle name="Komma- 7" xfId="5354" xr:uid="{506644D0-3554-4189-9828-F65728FDB61E}"/>
    <cellStyle name="Komma-_00.01.01Y" xfId="5355" xr:uid="{6F8925A2-D6BB-470F-A540-FACAC1C43E07}"/>
    <cellStyle name="Komma_20110727_liabilities table" xfId="5356" xr:uid="{DA35DE8A-6747-4381-BE4F-86542959B16D}"/>
    <cellStyle name="Komma-_20111101 Charts 9M2011 presentatie v2 (version 1)" xfId="5357" xr:uid="{A2F201C0-8A3E-4EA3-8D0D-17FC7A4BA686}"/>
    <cellStyle name="Komma_Additional SS new" xfId="5358" xr:uid="{6D06680A-723E-4DB1-8E4D-03B5FF956226}"/>
    <cellStyle name="Komma-_Sheet1" xfId="5265" xr:uid="{87F82670-A644-43D9-BBDD-4D866EE394BC}"/>
    <cellStyle name="Komma+" xfId="1282" xr:uid="{C1ACE26B-C52C-4BDD-89E3-A3FDF6369A33}"/>
    <cellStyle name="Komma+ 2" xfId="1283" xr:uid="{7308EC22-83AC-4BD8-9240-5702275D44DD}"/>
    <cellStyle name="Komma+ 2 2" xfId="5359" xr:uid="{20C83358-09D0-4B71-9472-9F66ABD86916}"/>
    <cellStyle name="Komma+ 2 3" xfId="5360" xr:uid="{88BC342E-E905-45A7-9175-2634C8EE4F11}"/>
    <cellStyle name="Komma+ 2 4" xfId="5361" xr:uid="{3F1C8043-FCD4-4A86-AE07-B9480CAD9E20}"/>
    <cellStyle name="Komma+ 2_11.01.05" xfId="5362" xr:uid="{20D2F3C0-9529-43DE-8D49-404AA2CBDFB9}"/>
    <cellStyle name="Komma+ 3" xfId="1284" xr:uid="{EC22C00C-C231-4FA2-AA2A-5FB855871116}"/>
    <cellStyle name="Komma+ 3 2" xfId="5363" xr:uid="{D7D53411-7BF7-4647-96B0-F69E01D7F4BE}"/>
    <cellStyle name="Komma+ 3 2 2" xfId="5364" xr:uid="{374FF1B6-F978-4239-9F10-7E82BB4631CC}"/>
    <cellStyle name="Komma+ 3 2 3" xfId="5365" xr:uid="{9AE265BD-84F7-4AC2-B0E3-DC190CE3DB66}"/>
    <cellStyle name="Komma+ 3 2 4" xfId="5366" xr:uid="{E12A5585-2033-4608-9BCE-A868CFA7D19B}"/>
    <cellStyle name="Komma+ 3 2_14.07.05" xfId="5367" xr:uid="{B3DFE00C-0EC2-41C2-A44D-56BFBD9906A8}"/>
    <cellStyle name="Komma+ 3 3" xfId="5368" xr:uid="{8107EEC3-9098-461B-9CDF-556CEF646A64}"/>
    <cellStyle name="Komma+ 3 3 2" xfId="5369" xr:uid="{0F459988-7E78-4B31-BF47-401619131903}"/>
    <cellStyle name="Komma+ 3 3 2 2" xfId="5370" xr:uid="{F076E8D4-BA6C-4BB0-9612-CEC64A6E562B}"/>
    <cellStyle name="Komma+ 3 3 2_14.07.05" xfId="5371" xr:uid="{D2F4139D-CA35-4578-A9DE-56A8784B49F5}"/>
    <cellStyle name="Komma+ 3 3_14.07.05" xfId="5372" xr:uid="{4DE09911-78E7-4027-949E-C8F30D14EB65}"/>
    <cellStyle name="Komma+ 3 4" xfId="5373" xr:uid="{6E99E7C7-085F-4DDD-93B7-FBB49C9E0C95}"/>
    <cellStyle name="Komma+ 3 4 2" xfId="5374" xr:uid="{9E064629-AE3B-4ADC-B784-318D4DB7EA49}"/>
    <cellStyle name="Komma+ 3 4_14.07.05" xfId="5375" xr:uid="{CDFFDDA6-33A6-446D-9398-3FAD25EF4381}"/>
    <cellStyle name="Komma+ 3_11.01.05" xfId="5376" xr:uid="{E76696E5-F34A-4F8C-B364-F479AB8A4DF7}"/>
    <cellStyle name="Komma+ 4" xfId="5377" xr:uid="{8F1C052F-76DA-491E-B5CA-1B6D33BA996A}"/>
    <cellStyle name="Komma+ 4 2" xfId="5378" xr:uid="{B8CDFAE5-AA5C-4F62-832C-BF7CC654DA34}"/>
    <cellStyle name="Komma+ 4 2 2" xfId="5379" xr:uid="{DA89A963-DB8C-44D1-BEB8-C830FA1855E2}"/>
    <cellStyle name="Komma+ 4 2_14.07.05" xfId="5380" xr:uid="{FDBB5916-81B5-484E-A20D-541C624BDF6C}"/>
    <cellStyle name="Komma+ 4_14.07.05" xfId="5381" xr:uid="{1C183BAD-3774-4C63-8E23-B84D09EC2A84}"/>
    <cellStyle name="Komma+ 5" xfId="5382" xr:uid="{D18DFCDF-1BB5-4A02-898C-19D0FABAA3A4}"/>
    <cellStyle name="Komma+ 5 2" xfId="5383" xr:uid="{019477F1-76E9-4B50-8EB9-A61252BD22D2}"/>
    <cellStyle name="Komma+ 5_14.07.05" xfId="5384" xr:uid="{115885C9-7840-4E34-92AD-A2EEFE2CF9E6}"/>
    <cellStyle name="Komma+_00.01.01Y" xfId="5385" xr:uid="{757F4F95-2DE1-4BD1-8F26-7061482297D8}"/>
    <cellStyle name="Komma0 - Opmaakprofiel2" xfId="1285" xr:uid="{EDC90B05-EC07-4671-949D-1A6CC47D3F51}"/>
    <cellStyle name="Komma0 - Opmaakprofiel3" xfId="1286" xr:uid="{BC9481A9-2B26-41B8-BD85-7CBD29A1D006}"/>
    <cellStyle name="Komma1 - Opmaakprofiel1" xfId="1287" xr:uid="{BB4AD0F4-069B-4F5C-B934-A997B3A25D44}"/>
    <cellStyle name="Komórka połączona" xfId="5386" xr:uid="{1A302FE5-7980-4ECF-8CEB-70EA7CE28513}"/>
    <cellStyle name="Komórka zaznaczona" xfId="5387" xr:uid="{65AF187D-7EB3-42E1-B50B-B923893AB928}"/>
    <cellStyle name="Kop 1" xfId="1288" xr:uid="{78F6DFCC-E89C-4816-85D8-D46B62DF589A}"/>
    <cellStyle name="Kop 1 2" xfId="1289" xr:uid="{6C0935DD-03F7-44E9-82CA-608465ABBD72}"/>
    <cellStyle name="Kop 1_11.01.05" xfId="5388" xr:uid="{BD539D27-3DFD-45CD-B9FA-7F218AD7E655}"/>
    <cellStyle name="Kop 2" xfId="1290" xr:uid="{9FAD3ADF-AB2B-48FB-A51D-2B29BAE113E2}"/>
    <cellStyle name="Kop 2 2" xfId="1291" xr:uid="{CCD557D8-ECF9-44AC-98C8-6712ABFAE427}"/>
    <cellStyle name="Kop 2_11.01.05" xfId="5389" xr:uid="{43E4CDCD-A6D2-4372-8D91-E6B4F92AACAA}"/>
    <cellStyle name="Kop 3" xfId="1292" xr:uid="{C424E168-8FBD-472E-A79C-44304AAAF2CA}"/>
    <cellStyle name="Kop 3 2" xfId="1293" xr:uid="{39D47AE6-A437-4D45-89AA-68815680FA8B}"/>
    <cellStyle name="Kop 3_11.01.05" xfId="5390" xr:uid="{F218C227-AE23-4E6E-B69E-7414DCAF9147}"/>
    <cellStyle name="Kop 4" xfId="1294" xr:uid="{3CADC957-A846-4016-84CC-20351C9169E0}"/>
    <cellStyle name="Kop 4 2" xfId="1295" xr:uid="{4872BC0F-46E4-4569-9AA6-D88799B3FDA7}"/>
    <cellStyle name="Kop 4_11.01.05" xfId="5391" xr:uid="{55EAAEC0-659E-41B3-A79A-F04D81DAA0E5}"/>
    <cellStyle name="KPMG Heading 1" xfId="1296" xr:uid="{8851D04A-13B9-4613-BCA5-4C973934A2A4}"/>
    <cellStyle name="KPMG Heading 1 2" xfId="5392" xr:uid="{35634A80-EB9F-4898-9D82-9B0C9904575D}"/>
    <cellStyle name="KPMG Heading 1_11.01.05" xfId="5393" xr:uid="{70AA317C-4EEC-485D-8623-A7D0AE1D8C0D}"/>
    <cellStyle name="KPMG Heading 2" xfId="1297" xr:uid="{D269D1D4-8DF3-4C81-B042-B76B76C505A5}"/>
    <cellStyle name="KPMG Heading 2 2" xfId="5394" xr:uid="{0A6A450A-A7A3-4B8B-B87B-3EB05D2F11D7}"/>
    <cellStyle name="KPMG Heading 2_11.01.05" xfId="5395" xr:uid="{81EFC18B-2B6C-4113-A03C-83720D33045D}"/>
    <cellStyle name="KPMG Heading 3" xfId="1298" xr:uid="{02230A87-360B-4AC6-8960-A8571DA1B949}"/>
    <cellStyle name="KPMG Heading 3 2" xfId="5396" xr:uid="{5D16FF91-6193-4696-8D4F-C4B25590E8C0}"/>
    <cellStyle name="KPMG Heading 3_11.01.05" xfId="5397" xr:uid="{09369286-C5C6-474D-99CE-EE0340B50217}"/>
    <cellStyle name="KPMG Heading 4" xfId="1299" xr:uid="{69B835A3-8B98-4F81-90C1-9D75A62FD7D4}"/>
    <cellStyle name="KPMG Heading 4 2" xfId="5398" xr:uid="{7A040736-52A2-46AA-8EED-5F9FB889149F}"/>
    <cellStyle name="KPMG Heading 4_11.01.05" xfId="5399" xr:uid="{B9A9A1A0-883C-4CCD-8869-E3ECE2FEFE15}"/>
    <cellStyle name="KPMG Normal" xfId="1300" xr:uid="{2750BF20-B456-44A0-A1AE-F005E25EF9E1}"/>
    <cellStyle name="KPMG Normal Text" xfId="1301" xr:uid="{249DFE88-FD86-487A-933B-ED65BC7FB462}"/>
    <cellStyle name="KPMG Normal_11.01.05" xfId="5400" xr:uid="{0A9152F8-3E8D-41AA-9B5D-552A9D73EDF6}"/>
    <cellStyle name="Link Currency (0)" xfId="1302" xr:uid="{0BD1125A-D7FB-4743-A9DD-7FAC735FF4BD}"/>
    <cellStyle name="Link Currency (2)" xfId="1303" xr:uid="{30C70BAE-3EB8-46AB-A3B8-B29CD53B1944}"/>
    <cellStyle name="Link Units (0)" xfId="1304" xr:uid="{B03EFE19-7878-4998-9875-A3DBB76E790F}"/>
    <cellStyle name="Link Units (1)" xfId="1305" xr:uid="{6AA912BA-A441-4A8A-A64E-5451107FCDCD}"/>
    <cellStyle name="Link Units (2)" xfId="1306" xr:uid="{E7CFFBE2-6330-4225-83DC-32ECA4BD302B}"/>
    <cellStyle name="Linked Cell 2" xfId="5401" xr:uid="{48E0414C-4946-4804-96CE-D174513B80CB}"/>
    <cellStyle name="Linked Cell 3" xfId="5402" xr:uid="{75151C6F-06AF-4D51-8D24-D59F90174250}"/>
    <cellStyle name="Linked Cell 4" xfId="5403" xr:uid="{B6B6CBE9-40FC-4D75-8141-1966C2E6CBBF}"/>
    <cellStyle name="Milliers [0]_3A_NumeratorReport_Option1_040611" xfId="1307" xr:uid="{FACFA990-BBAE-45A2-AC7A-F4E7A606A54D}"/>
    <cellStyle name="Milliers_3A_NumeratorReport_Option1_040611" xfId="1308" xr:uid="{D1DEDF1C-5FB1-4DFE-9422-BA64DA88B65C}"/>
    <cellStyle name="Moeda [0]_Bcase" xfId="1309" xr:uid="{6A082ADE-2F1C-4FEB-A867-3B70BD6C3126}"/>
    <cellStyle name="Moeda_Annex_3" xfId="1310" xr:uid="{2AEEFA24-4EFF-485E-9EF3-630ECDD37F7A}"/>
    <cellStyle name="Monétaire [0]_3A_NumeratorReport_Option1_040611" xfId="1311" xr:uid="{70DFD048-3CAC-4493-BEF7-E6C04E20F1F0}"/>
    <cellStyle name="Monétaire_3A_NumeratorReport_Option1_040611" xfId="1312" xr:uid="{60DC5B4B-E0E2-46B8-A683-B3D32374C5CC}"/>
    <cellStyle name="Nagłówek 1" xfId="5404" xr:uid="{F53A1372-54C1-453F-871D-580EBA38DBB7}"/>
    <cellStyle name="Nagłówek 2" xfId="5405" xr:uid="{2F7EA047-B3FC-4990-AA18-3B058CB50AB0}"/>
    <cellStyle name="Nagłówek 3" xfId="5406" xr:uid="{5C99FB3F-7B1D-4F87-8372-0E9E5A6B3D69}"/>
    <cellStyle name="Nagłówek 4" xfId="5407" xr:uid="{E4218D4E-A1B1-4483-BE9A-567F463A997D}"/>
    <cellStyle name="Neutraal" xfId="1313" xr:uid="{CAC0E8C9-CD5C-4D0C-B27C-FD8D2FBCCE77}"/>
    <cellStyle name="Neutraal 2" xfId="1314" xr:uid="{E8CE3A12-806B-4E4D-A3FC-48301207DA9E}"/>
    <cellStyle name="Neutraal 3" xfId="5408" xr:uid="{0581A02F-EA0B-4F65-92EC-A706B8911F33}"/>
    <cellStyle name="Neutraal_11.01.05" xfId="5409" xr:uid="{7720DD28-FF4A-4ABC-BB4E-EF8E5E919E40}"/>
    <cellStyle name="Neutral 2" xfId="1315" xr:uid="{690E4166-2029-427A-8DE5-0596CF4A82BC}"/>
    <cellStyle name="Neutral 3" xfId="5410" xr:uid="{73AB11CD-2201-43B1-A280-FCD214C862FB}"/>
    <cellStyle name="Neutral 4" xfId="5411" xr:uid="{55EF74BB-0E7E-4DE5-B6FB-E49A7F1ABC2C}"/>
    <cellStyle name="Neutrale" xfId="5412" xr:uid="{F181DBD0-26B2-435B-8B66-8359BFB3532B}"/>
    <cellStyle name="Neutralne" xfId="5413" xr:uid="{44FD1D01-49CC-4A2B-8455-AB1900203453}"/>
    <cellStyle name="no locked" xfId="1316" xr:uid="{93ED265F-0851-47A0-AF2B-14FBF961C9D8}"/>
    <cellStyle name="Normal" xfId="0" builtinId="0"/>
    <cellStyle name="Normal - Style1" xfId="1318" xr:uid="{383BF3A8-0117-4578-8FAE-E5799233AEA4}"/>
    <cellStyle name="Normal - Style1 2" xfId="1319" xr:uid="{6E2E525E-6384-4DC3-96CA-C24B4743D486}"/>
    <cellStyle name="Normal - Style1 2 2" xfId="5414" xr:uid="{64ADC792-7F0D-4F3B-B598-B4216B6284F5}"/>
    <cellStyle name="Normal - Style1 2 3" xfId="5415" xr:uid="{39AA50C7-752A-4D8C-A81B-8F6F81B5E699}"/>
    <cellStyle name="Normal - Style1 2 4" xfId="5416" xr:uid="{7761E68B-217A-4B7B-A4F4-2C817194BE78}"/>
    <cellStyle name="Normal - Style1 2_00.04R" xfId="5417" xr:uid="{DBF16A70-8D03-4A4B-9929-602CA83C2B26}"/>
    <cellStyle name="Normal - Style1 3" xfId="1320" xr:uid="{5E264980-C4B9-4D75-B028-790C9992D89E}"/>
    <cellStyle name="Normal - Style1 3 2" xfId="5418" xr:uid="{AB4B65B7-B2FD-441E-82C3-BC0576733FE6}"/>
    <cellStyle name="Normal - Style1 3 2 2" xfId="5419" xr:uid="{7FB1276A-3AAA-4AD5-BDCA-B4989584C874}"/>
    <cellStyle name="Normal - Style1 3 2 3" xfId="5420" xr:uid="{08245724-2627-4734-854C-10CA8470CC52}"/>
    <cellStyle name="Normal - Style1 3 2 4" xfId="5421" xr:uid="{08A92B83-5378-40BF-9079-887F218B0C40}"/>
    <cellStyle name="Normal - Style1 3 2_14.07.05" xfId="5422" xr:uid="{DA23D96E-45A2-4320-A031-EA238B268B7D}"/>
    <cellStyle name="Normal - Style1 3 3" xfId="5423" xr:uid="{D365A9B4-E5C4-4E7C-A84B-583C2762E5C7}"/>
    <cellStyle name="Normal - Style1 3 3 2" xfId="5424" xr:uid="{76CAD6DF-21F0-4F60-89BE-392043581F7C}"/>
    <cellStyle name="Normal - Style1 3 3 2 2" xfId="5425" xr:uid="{F968B480-2D0D-4EDB-B0B0-08513273AFD1}"/>
    <cellStyle name="Normal - Style1 3 3 2_14.07.05" xfId="5426" xr:uid="{A4335543-0E40-4C38-A23A-3EB350A32E81}"/>
    <cellStyle name="Normal - Style1 3 3_14.07.05" xfId="5427" xr:uid="{382456F5-29E7-4F08-B4C3-A4D154631C58}"/>
    <cellStyle name="Normal - Style1 3 4" xfId="5428" xr:uid="{A2618B58-B2BE-45EF-90EC-C5C0399A258D}"/>
    <cellStyle name="Normal - Style1 3 4 2" xfId="5429" xr:uid="{0277DF3C-E4E9-42FA-B839-247000709DD6}"/>
    <cellStyle name="Normal - Style1 3 4_14.07.05" xfId="5430" xr:uid="{66FF5CED-0E22-44AB-A4C2-530BDC21D5ED}"/>
    <cellStyle name="Normal - Style1 3_11.01.05" xfId="5431" xr:uid="{2D5B0797-7774-4723-99C9-DFAE9BA58060}"/>
    <cellStyle name="Normal - Style1 4" xfId="5432" xr:uid="{71961869-7F34-49D9-800F-B56A7D230F17}"/>
    <cellStyle name="Normal - Style1 4 2" xfId="5433" xr:uid="{9FB2A659-86AD-4723-8DDC-BC04DBB40ABD}"/>
    <cellStyle name="Normal - Style1 4 2 2" xfId="5434" xr:uid="{25326E21-36BC-4AAF-A26A-D210916E9194}"/>
    <cellStyle name="Normal - Style1 4 2_14.07.05" xfId="5435" xr:uid="{1A985D83-09D1-4AFC-96E7-897884938DFB}"/>
    <cellStyle name="Normal - Style1 4_14.07.05" xfId="5436" xr:uid="{6F1C19B5-E3F1-4475-8EDD-69185E40B280}"/>
    <cellStyle name="Normal - Style1 5" xfId="5437" xr:uid="{2302F3AD-7A81-43BB-90EB-2AEA039A6AA3}"/>
    <cellStyle name="Normal - Style1 5 2" xfId="5438" xr:uid="{0288D909-E9CD-4E63-9736-7D3ED19C4FD0}"/>
    <cellStyle name="Normal - Style1 5_14.07.05" xfId="5439" xr:uid="{809312AB-BA1C-4135-A088-AA170E88EF49}"/>
    <cellStyle name="Normal - Style1_00.01.01Y" xfId="5440" xr:uid="{3715FC2D-7D6C-46F6-8EEC-40CE29363A8A}"/>
    <cellStyle name="Normal 10" xfId="5441" xr:uid="{EA4A7F06-8BA1-4497-85AA-E0E6A6E8EB24}"/>
    <cellStyle name="Normal 10 2" xfId="5442" xr:uid="{603CA2AE-E6EB-4FCB-914B-66883E8E8DBA}"/>
    <cellStyle name="Normal 10 2 2" xfId="5443" xr:uid="{88AB5D76-EA34-49EE-8E50-EF05258DEE5F}"/>
    <cellStyle name="Normal 10 2 3" xfId="5444" xr:uid="{22F28725-C5DD-4515-AE8E-201B2EDC411A}"/>
    <cellStyle name="Normal 10 2_14.07.05" xfId="5445" xr:uid="{9B294C8B-448E-4903-960C-5ECB78B3D34C}"/>
    <cellStyle name="Normal 10 3" xfId="5446" xr:uid="{EB4A99C2-E638-46AC-BEA6-7A78D2289A36}"/>
    <cellStyle name="Normal 10 4" xfId="5447" xr:uid="{31588AFB-06FA-48D6-868E-9EE5F3CDB396}"/>
    <cellStyle name="Normal 10 5" xfId="5448" xr:uid="{C7982AF5-5ECE-4BC4-906A-F0E0D1AE874E}"/>
    <cellStyle name="Normal 10_00.04R" xfId="5449" xr:uid="{0D4FD962-BF34-42E7-8AB7-2A2BB27E87D6}"/>
    <cellStyle name="Normal 100" xfId="5450" xr:uid="{1D4A7CDB-2C91-4072-ACFB-9CF9CCF9A031}"/>
    <cellStyle name="Normal 101" xfId="5451" xr:uid="{80DEC57A-D48B-47B6-8DAF-7208B101B982}"/>
    <cellStyle name="Normal 102" xfId="5452" xr:uid="{0B7D7022-392A-47B6-BA3B-A7F3D1E4B3BC}"/>
    <cellStyle name="Normal 103" xfId="5453" xr:uid="{A228B94E-BF94-4D52-9DE8-0BE17D52323E}"/>
    <cellStyle name="Normal 104" xfId="5454" xr:uid="{638CBC0E-0900-41A6-91E4-91734A05F316}"/>
    <cellStyle name="Normal 105" xfId="5455" xr:uid="{4AC94ED1-C84F-4A53-9245-7B92F6046350}"/>
    <cellStyle name="Normal 106" xfId="5456" xr:uid="{29A71FE8-AC3C-474E-81CA-1120E1AF5C62}"/>
    <cellStyle name="Normal 107" xfId="5457" xr:uid="{2128B399-E391-4471-92FA-09DFEF192E7E}"/>
    <cellStyle name="Normal 108" xfId="5458" xr:uid="{425092B2-4791-42BD-B222-A60DD671EBFD}"/>
    <cellStyle name="Normal 109" xfId="5459" xr:uid="{24E4AD21-F54B-424A-A097-BA56BFFB624F}"/>
    <cellStyle name="Normal 11" xfId="5460" xr:uid="{A9B686AB-ED9B-4728-B894-D08BFBBA3AD4}"/>
    <cellStyle name="Normal 11 2" xfId="5461" xr:uid="{68A323F9-A15F-4D21-99AA-8BE503FCF910}"/>
    <cellStyle name="Normal 11 2 2" xfId="5462" xr:uid="{4E96FCEA-07B5-40EB-8761-B6028FCFC93A}"/>
    <cellStyle name="Normal 11 2 3" xfId="5463" xr:uid="{912305C5-B8E2-4973-A7D2-4A06F87AF1CB}"/>
    <cellStyle name="Normal 11 2_14.07.05" xfId="5464" xr:uid="{3BC0A13E-598E-41F6-BCDF-72B28FB65AF9}"/>
    <cellStyle name="Normal 11 3" xfId="5465" xr:uid="{E0DD2AE9-C409-410B-8F45-9149B3C84C28}"/>
    <cellStyle name="Normal 11 3 2" xfId="5466" xr:uid="{9A661277-456B-4667-A234-E1057AA19545}"/>
    <cellStyle name="Normal 11 3 3" xfId="5467" xr:uid="{8688A690-BF0C-4E4E-BA7F-2635F6FFF877}"/>
    <cellStyle name="Normal 11 3_14.07.05" xfId="5468" xr:uid="{8333F2A9-2FF5-475A-AAB6-0856930722C3}"/>
    <cellStyle name="Normal 11 4" xfId="5469" xr:uid="{7601C937-34D1-41C0-AB35-523ED196F378}"/>
    <cellStyle name="Normal 11 5" xfId="5470" xr:uid="{34404A58-F24E-4B52-83A8-007DD8D51DA3}"/>
    <cellStyle name="Normal 11_00.04R" xfId="5471" xr:uid="{C1A83FF3-A10F-4072-9F3B-F6EF4658A1C3}"/>
    <cellStyle name="Normal 110" xfId="5472" xr:uid="{FAADB641-D658-4516-A90E-1F9C5FCF1A0C}"/>
    <cellStyle name="Normal 111" xfId="5473" xr:uid="{CC41C739-0A5A-4759-A9DF-F9E2465577D3}"/>
    <cellStyle name="Normal 112" xfId="5474" xr:uid="{2B75F721-0219-4729-834E-2FA94612F113}"/>
    <cellStyle name="Normal 113" xfId="5475" xr:uid="{98FB00E1-FFD0-4D14-BE6E-943F7644E46C}"/>
    <cellStyle name="Normal 114" xfId="5476" xr:uid="{6195ED86-52BD-4B52-A729-57FBBDF2C495}"/>
    <cellStyle name="Normal 115" xfId="5477" xr:uid="{EB43D27F-B583-4781-A4B0-E84703AA8544}"/>
    <cellStyle name="Normal 116" xfId="5478" xr:uid="{58683091-3C5F-42F9-9432-8351DCE8F8D8}"/>
    <cellStyle name="Normal 117" xfId="5479" xr:uid="{C7C1B674-6285-4DFF-90DC-36313F52808A}"/>
    <cellStyle name="Normal 119" xfId="5480" xr:uid="{47C36C49-4920-4131-9687-84B0898127E2}"/>
    <cellStyle name="Normal 12" xfId="5481" xr:uid="{BD948BCE-3D15-4D42-9B63-E156CC5E5FBE}"/>
    <cellStyle name="Normal 12 2" xfId="5482" xr:uid="{39FBE779-31FB-43B5-BCD2-499987CEF51D}"/>
    <cellStyle name="Normal 12 2 2" xfId="5483" xr:uid="{F4DD7597-9F1A-401E-89AA-39A8FB446DD5}"/>
    <cellStyle name="Normal 12 2 3" xfId="5484" xr:uid="{E6047F8D-78DC-4CA7-B72F-526386DFDB0A}"/>
    <cellStyle name="Normal 12 2_14.07.05" xfId="5485" xr:uid="{55B70DCA-6E5A-4AF1-8C33-DB2738D8B68E}"/>
    <cellStyle name="Normal 12 3" xfId="5486" xr:uid="{72A81507-670B-4DC0-818C-3169E66DD62C}"/>
    <cellStyle name="Normal 12 3 2" xfId="5487" xr:uid="{5ED4061D-E87D-475C-81A8-1E3F31C050BF}"/>
    <cellStyle name="Normal 12 3 3" xfId="5488" xr:uid="{196BA30A-0EE3-405C-8CB4-815FF8F20131}"/>
    <cellStyle name="Normal 12 3_14.07.05" xfId="5489" xr:uid="{12114669-5574-4C99-817D-BD6E2A72AC57}"/>
    <cellStyle name="Normal 12 4" xfId="5490" xr:uid="{18A56A5C-FC17-4015-AA5A-0CFC131CFB2D}"/>
    <cellStyle name="Normal 12 4 2" xfId="5491" xr:uid="{73FFAE53-DF69-41A6-B4EA-763C9BAF3FCA}"/>
    <cellStyle name="Normal 12 4 3" xfId="5492" xr:uid="{4FB2E4F2-CA42-4632-9A11-09696D25BB7F}"/>
    <cellStyle name="Normal 12 4_14.07.05" xfId="5493" xr:uid="{46B17AB0-2372-4440-9037-B67C736A5453}"/>
    <cellStyle name="Normal 12 5" xfId="5494" xr:uid="{601C5793-FC20-4163-A6F2-48F6FBFAC78D}"/>
    <cellStyle name="Normal 12 6" xfId="5495" xr:uid="{2C9695C6-80FB-40B3-A6C6-1C1FE55F36CE}"/>
    <cellStyle name="Normal 12_00.04R" xfId="5496" xr:uid="{74B96455-62B6-4144-8C13-80FC14772A65}"/>
    <cellStyle name="Normal 120" xfId="5497" xr:uid="{A06713DE-6408-4747-BF3D-F6D6C251E173}"/>
    <cellStyle name="Normal 13" xfId="1321" xr:uid="{852E34D2-1219-4036-B9B0-474ED857016B}"/>
    <cellStyle name="Normal 13 2" xfId="1322" xr:uid="{0A665AD5-1640-44DC-91C8-7C58C4818F4D}"/>
    <cellStyle name="Normal 13 2 2" xfId="5498" xr:uid="{89FE7489-4207-4C68-974A-82D24A52F99E}"/>
    <cellStyle name="Normal 13 2 3" xfId="5499" xr:uid="{DDB388D2-B71C-4A9A-93FD-73800BF2A51B}"/>
    <cellStyle name="Normal 13 2 4" xfId="5500" xr:uid="{2B0C2A3D-6CB1-4CFE-8A55-A6B74E9E885A}"/>
    <cellStyle name="Normal 13 2_00.04R" xfId="5501" xr:uid="{839E3B7F-C28E-4F48-8E1D-422D7394A894}"/>
    <cellStyle name="Normal 13 3" xfId="5502" xr:uid="{0E945776-FD57-4D6B-AE8A-A05FD0FBD622}"/>
    <cellStyle name="Normal 13 4" xfId="5503" xr:uid="{D29206AC-431B-4449-8F17-7077E5C742CB}"/>
    <cellStyle name="Normal 13 5" xfId="5504" xr:uid="{1565948B-0511-423A-B796-F135E211BFD2}"/>
    <cellStyle name="Normal 13_00.01.01Y" xfId="5505" xr:uid="{57C35FBB-F8C3-4EAE-AEE0-9A79C343E8E0}"/>
    <cellStyle name="Normal 14" xfId="5506" xr:uid="{1CD316C8-7E66-4597-8D43-96CB052E7729}"/>
    <cellStyle name="Normal 14 2" xfId="5507" xr:uid="{AB5B21B8-71D8-4F9D-BC91-37C332CCC12A}"/>
    <cellStyle name="Normal 14 2 2" xfId="5508" xr:uid="{04A8FBFE-2F6B-4380-AD46-E33189B60D6E}"/>
    <cellStyle name="Normal 14 2 3" xfId="5509" xr:uid="{9F0975C4-C170-4240-B717-AF157C3FFA39}"/>
    <cellStyle name="Normal 14 2_14.07.05" xfId="5510" xr:uid="{1FE80489-F74D-440E-9205-405E4052C7F6}"/>
    <cellStyle name="Normal 14 3" xfId="5511" xr:uid="{4D690308-83A3-4E12-B299-68E47651941B}"/>
    <cellStyle name="Normal 14 4" xfId="5512" xr:uid="{C8C08FC4-B712-45C6-82DE-31D4918AC7B2}"/>
    <cellStyle name="Normal 14_00.04R" xfId="5513" xr:uid="{1516077F-77A5-4AB7-9CDF-B74313135D91}"/>
    <cellStyle name="Normal 15" xfId="5514" xr:uid="{D5084615-344C-44B5-9E6E-CEC33346962E}"/>
    <cellStyle name="Normal 15 2" xfId="5515" xr:uid="{2C98FC87-5487-4644-9EB1-CB2C807ACA97}"/>
    <cellStyle name="Normal 15 2 2" xfId="5516" xr:uid="{8F2958FB-5042-45E3-8493-6A1521C5EBFB}"/>
    <cellStyle name="Normal 15 2 3" xfId="5517" xr:uid="{FAEFCD06-989A-44F0-B6CB-5FA9EB89E876}"/>
    <cellStyle name="Normal 15 2_14.07.05" xfId="5518" xr:uid="{E4A52184-D488-49B6-A5F4-6ACB3CE3AAA0}"/>
    <cellStyle name="Normal 15 3" xfId="5519" xr:uid="{6FBE3228-A706-4573-812D-625ED733E980}"/>
    <cellStyle name="Normal 15 4" xfId="5520" xr:uid="{393B6FA6-5897-42E7-8B49-8DCA58C6C18B}"/>
    <cellStyle name="Normal 15_00.04R" xfId="5521" xr:uid="{41A88979-CBCF-4431-B2BA-DC4A37D34B29}"/>
    <cellStyle name="Normal 16" xfId="5522" xr:uid="{F98A595A-897B-477D-99C8-59BBBCC1E9A9}"/>
    <cellStyle name="Normal 16 2" xfId="5523" xr:uid="{54F7DEC9-01B9-4D83-811C-FEB5C98A7500}"/>
    <cellStyle name="Normal 16 2 2" xfId="5524" xr:uid="{BE715877-5BB4-4F45-BE54-56B5CF42B548}"/>
    <cellStyle name="Normal 16 2 3" xfId="5525" xr:uid="{D858A0B1-855F-4C10-8E14-A625476366F6}"/>
    <cellStyle name="Normal 16 2_14.07.05" xfId="5526" xr:uid="{3E665530-6391-4DDA-8274-1E98093FE557}"/>
    <cellStyle name="Normal 16 3" xfId="5527" xr:uid="{B5B3C155-E167-4C11-9F56-35FC00B2DD64}"/>
    <cellStyle name="Normal 16 4" xfId="5528" xr:uid="{E13B5737-44AF-4EA8-ABCB-15A1E61DABAF}"/>
    <cellStyle name="Normal 16_00.04R" xfId="5529" xr:uid="{0925CAB7-3DC7-474E-B8C7-EB2213B0B928}"/>
    <cellStyle name="Normal 17" xfId="5530" xr:uid="{E30BBC93-E0E2-4190-9F82-288418636188}"/>
    <cellStyle name="Normal 17 2" xfId="5531" xr:uid="{BBF759FF-FCBA-4C33-9AA4-31B0C3C72FDE}"/>
    <cellStyle name="Normal 17 2 2" xfId="5532" xr:uid="{F1833933-7665-48E2-B044-962B04BE4C93}"/>
    <cellStyle name="Normal 17 2 3" xfId="5533" xr:uid="{C62F9A0F-8670-4BB0-BC74-754C6F6D201D}"/>
    <cellStyle name="Normal 17 2_14.07.05" xfId="5534" xr:uid="{F27D7464-BB03-4AF0-AAA6-38B1F060DC91}"/>
    <cellStyle name="Normal 17 3" xfId="5535" xr:uid="{2651E2B0-3954-47AA-BECC-20704BA451F9}"/>
    <cellStyle name="Normal 17 4" xfId="5536" xr:uid="{A916781A-8DF4-4206-80FA-88940677DF8A}"/>
    <cellStyle name="Normal 17_00.04R" xfId="5537" xr:uid="{52782516-1DF1-46FC-ADA0-E62E91F5200A}"/>
    <cellStyle name="Normal 175" xfId="5538" xr:uid="{4D718DE0-4DA6-4E23-B661-7494D9AC5429}"/>
    <cellStyle name="Normal 176" xfId="5539" xr:uid="{C8A12F90-8EFF-4BCF-AB9D-1017DC0ABD8E}"/>
    <cellStyle name="Normal 18" xfId="5540" xr:uid="{9451D3B1-3858-438E-800C-9777E1D5BCA5}"/>
    <cellStyle name="Normal 18 2" xfId="5541" xr:uid="{630E0F82-FE02-42E7-8B1D-02A74E0DF8A7}"/>
    <cellStyle name="Normal 18 2 2" xfId="5542" xr:uid="{A4FFD754-CFF5-4237-95A5-F18A5EB8701F}"/>
    <cellStyle name="Normal 18 2 3" xfId="5543" xr:uid="{CDEEE542-1423-45F7-BCA9-16EC90278601}"/>
    <cellStyle name="Normal 18 2_14.07.05" xfId="5544" xr:uid="{3C47B4F0-4E1E-4D7B-A1D9-7F6EC7398F79}"/>
    <cellStyle name="Normal 18_14.07.05" xfId="5545" xr:uid="{33B71AE7-FBEE-4214-ABB4-9233B08E8268}"/>
    <cellStyle name="Normal 19" xfId="5546" xr:uid="{76AE4998-4CB6-4608-B756-48D6877CAC2F}"/>
    <cellStyle name="Normal 19 2" xfId="5547" xr:uid="{BED7EA5B-A146-440C-A126-86F02ABC5E41}"/>
    <cellStyle name="Normal 19 2 2" xfId="5548" xr:uid="{7C52ED28-BB6A-4632-A23A-B3A560EF674E}"/>
    <cellStyle name="Normal 19 2 3" xfId="5549" xr:uid="{E52B53D5-5001-4BB4-94D5-13AE0E103C2F}"/>
    <cellStyle name="Normal 19 2_14.07.05" xfId="5550" xr:uid="{FE0F32C0-4CAD-43DD-ADAC-C9726BA6F2E5}"/>
    <cellStyle name="Normal 19_14.07.05" xfId="5551" xr:uid="{5B992470-D9C0-4938-AFE6-8E383B0906DB}"/>
    <cellStyle name="Normal 2" xfId="10" xr:uid="{D6E7BFFB-08A7-4AD0-B4F9-C42CC54C130D}"/>
    <cellStyle name="Normal 2 2" xfId="1324" xr:uid="{441DE8D5-9AD7-425A-A515-E21B3A311E20}"/>
    <cellStyle name="Normal 2 2 2" xfId="1325" xr:uid="{63414707-2A0B-4C6D-81A2-A45399BA97F1}"/>
    <cellStyle name="Normal 2 2 2 2" xfId="5552" xr:uid="{24868E37-4AD7-4A59-A120-D913923F4FBA}"/>
    <cellStyle name="Normal 2 2 2 3" xfId="5553" xr:uid="{0B576A88-BF14-4925-930A-5B39180C5503}"/>
    <cellStyle name="Normal 2 2 2 4" xfId="5554" xr:uid="{873C50BD-BA20-4231-814F-9D355AA95C01}"/>
    <cellStyle name="Normal 2 2 2_00.04R" xfId="5555" xr:uid="{90A58F9A-FC57-4BEA-8357-8C3AC4035289}"/>
    <cellStyle name="Normal 2 2 3" xfId="5556" xr:uid="{5605A3AE-E383-46FB-A990-D54E51783DCC}"/>
    <cellStyle name="Normal 2 2 4" xfId="5557" xr:uid="{9AD539C5-B278-46F3-AD98-5BCB1A603050}"/>
    <cellStyle name="Normal 2 2_00.02 Cons P&amp;L" xfId="1326" xr:uid="{30ACE6F9-40A1-4C00-8FEB-5896A5D64C0A}"/>
    <cellStyle name="Normal 2 3" xfId="1327" xr:uid="{42EC471E-DF48-4910-BE59-7DE540A10E32}"/>
    <cellStyle name="Normal 2 3 2" xfId="5558" xr:uid="{2386531E-F2BD-4A00-8F7E-8E2A25BBA848}"/>
    <cellStyle name="Normal 2 3 3" xfId="5559" xr:uid="{631B1EBC-53C8-4E44-8717-9062A240CB98}"/>
    <cellStyle name="Normal 2 3 4" xfId="5560" xr:uid="{823C6CA6-0D7B-4668-BEEF-3CF7923956D7}"/>
    <cellStyle name="Normal 2 3_11.01.05" xfId="5561" xr:uid="{C2414228-60B8-40C0-935B-689E6AEF9E92}"/>
    <cellStyle name="Normal 2 4" xfId="1328" xr:uid="{13FE7B08-4DCA-4B4A-86F1-08B8C3E87283}"/>
    <cellStyle name="Normal 2 4 2" xfId="5562" xr:uid="{BCFE3AC3-5E6F-4984-AFDB-F33319F960E8}"/>
    <cellStyle name="Normal 2 4 2 2" xfId="5563" xr:uid="{9E783025-BB6A-49CD-B702-72B0E05B7D56}"/>
    <cellStyle name="Normal 2 4 2 3" xfId="5564" xr:uid="{4DA397D9-129E-41D8-AC86-82E4D23551D0}"/>
    <cellStyle name="Normal 2 4 2 4" xfId="5565" xr:uid="{23ECDC91-DAFC-46CF-8444-45377C3D15FB}"/>
    <cellStyle name="Normal 2 4 2_14.07.05" xfId="5566" xr:uid="{05C2EA47-8AC2-4BCA-890A-F577CA8365FE}"/>
    <cellStyle name="Normal 2 4 3" xfId="5567" xr:uid="{84080B3B-C912-4566-B048-AD392EF8A0E9}"/>
    <cellStyle name="Normal 2 4 3 2" xfId="5568" xr:uid="{DE7C1E41-40A2-4256-9AD0-C677763BA599}"/>
    <cellStyle name="Normal 2 4 3 2 2" xfId="5569" xr:uid="{10AD3F29-582B-4D97-8F14-628662E678EB}"/>
    <cellStyle name="Normal 2 4 3 2_14.07.05" xfId="5570" xr:uid="{76DB0597-067F-48A0-A186-E6BCE0E544C2}"/>
    <cellStyle name="Normal 2 4 3_14.07.05" xfId="5571" xr:uid="{3BAAE17A-3379-4647-8E83-6C8268D6A4FC}"/>
    <cellStyle name="Normal 2 4 4" xfId="5572" xr:uid="{273D71A8-4BC3-40F0-8961-B3D845543FF0}"/>
    <cellStyle name="Normal 2 4 4 2" xfId="5573" xr:uid="{07DC5142-B39D-467D-A56A-E9CCF2C60689}"/>
    <cellStyle name="Normal 2 4 4_14.07.05" xfId="5574" xr:uid="{C6064CEF-333E-4F8F-9117-3D4C5F03F5F7}"/>
    <cellStyle name="Normal 2 4_00.04R" xfId="5575" xr:uid="{8F6DD103-D923-4DA1-B116-DA6C14953320}"/>
    <cellStyle name="Normal 2 5" xfId="5576" xr:uid="{8ACCC645-2BBB-40AB-8545-BAC01E452E05}"/>
    <cellStyle name="Normal 2 5 2" xfId="5577" xr:uid="{7779540B-0372-4BF8-8CA1-B8D6FDA9A6C9}"/>
    <cellStyle name="Normal 2 5 2 2" xfId="1329" xr:uid="{558CFAB1-6446-4952-AA43-3F9ABBE9285F}"/>
    <cellStyle name="Normal 2 5 2_14.07.05" xfId="5578" xr:uid="{AABE120D-DF76-4FCD-AA39-5F879C7E398C}"/>
    <cellStyle name="Normal 2 5 3" xfId="5579" xr:uid="{C6639D5E-EA27-4D5C-97B7-50661EB7AD2F}"/>
    <cellStyle name="Normal 2 5_14.07.05" xfId="5580" xr:uid="{BD5A7905-3252-4647-9DFD-4746C12BA0BE}"/>
    <cellStyle name="Normal 2 6" xfId="5581" xr:uid="{8E1966C2-B5D3-4C5F-9A5A-53DD67D2126E}"/>
    <cellStyle name="Normal 2 6 2" xfId="5582" xr:uid="{1D933C05-09DC-4322-9DF4-33A203B5B93D}"/>
    <cellStyle name="Normal 2 6 3" xfId="5583" xr:uid="{B217D3E4-521C-4570-9FDC-2B8A571A408B}"/>
    <cellStyle name="Normal 2 6_14.07.05" xfId="5584" xr:uid="{30FB2D4C-F5AE-4667-BDC9-3E7756C595B8}"/>
    <cellStyle name="Normal 2 7" xfId="5585" xr:uid="{EAB73CDF-BBE6-4C6D-ACE9-E258EC464E5A}"/>
    <cellStyle name="Normal 2 8" xfId="5586" xr:uid="{3FBCC211-16AF-4C37-82EB-474D96F9102F}"/>
    <cellStyle name="Normal 2 9" xfId="1323" xr:uid="{283934EF-2F0C-47D7-8A63-3B3DCADB99A1}"/>
    <cellStyle name="Normal 2_00.01.01Y" xfId="5587" xr:uid="{8205B63D-9A30-4C39-8818-D9105B7D556D}"/>
    <cellStyle name="Normal 20" xfId="5588" xr:uid="{FFCDB138-CC39-43AA-9043-F3AF224C6808}"/>
    <cellStyle name="Normal 20 2" xfId="5589" xr:uid="{000FFF80-D176-41D3-88A1-3E7FF0C9E288}"/>
    <cellStyle name="Normal 20 2 2" xfId="5590" xr:uid="{B80D3C63-298F-458B-9419-6229368246E2}"/>
    <cellStyle name="Normal 20 2 2 2" xfId="5591" xr:uid="{4A5F6D11-D66E-4F40-9A23-4236C4E643DB}"/>
    <cellStyle name="Normal 20 2 2 2 2" xfId="5592" xr:uid="{0537E068-DAFB-4DFA-86D0-9DF178D88516}"/>
    <cellStyle name="Normal 20 2 2 2 3" xfId="5593" xr:uid="{83530F56-B783-4F57-AE66-81887747AFDE}"/>
    <cellStyle name="Normal 20 2 2 2_14.07.05" xfId="5594" xr:uid="{01A2CFF2-BDE5-472F-82DE-C8E9B26C41B1}"/>
    <cellStyle name="Normal 20 2 2 3" xfId="5595" xr:uid="{88EEBF9F-BC58-4D7A-A5AC-C879FB80476A}"/>
    <cellStyle name="Normal 20 2 2 4" xfId="5596" xr:uid="{3146BDBB-FEF3-452B-9CA2-1B507B106A46}"/>
    <cellStyle name="Normal 20 2 2_14.07.05" xfId="5597" xr:uid="{E0276E8B-7F69-4283-B291-80D63F04AC25}"/>
    <cellStyle name="Normal 20 2 3" xfId="5598" xr:uid="{300B456F-175D-4D3A-A56F-C5108ED0AD8D}"/>
    <cellStyle name="Normal 20 2 3 2" xfId="5599" xr:uid="{56CBA7E0-9C30-4687-BCEB-18CB87F5ECD4}"/>
    <cellStyle name="Normal 20 2 3 3" xfId="5600" xr:uid="{FD7AB633-9DAC-460B-A8AF-D1A83C38517B}"/>
    <cellStyle name="Normal 20 2 3_14.07.05" xfId="5601" xr:uid="{B0A12673-648B-4E88-A162-5424BBB54B1E}"/>
    <cellStyle name="Normal 20 2 4" xfId="5602" xr:uid="{3201949E-E21B-4476-B9E3-81FE0A57F81B}"/>
    <cellStyle name="Normal 20 2 5" xfId="5603" xr:uid="{61D09670-DBB0-4ECE-BE9E-CF994B7E208F}"/>
    <cellStyle name="Normal 20 2 6" xfId="5604" xr:uid="{4DBBF849-54BB-42C2-9283-EDE9E2CD578F}"/>
    <cellStyle name="Normal 20 2 7" xfId="5605" xr:uid="{DE551682-034A-4A5E-B878-16FD7C692615}"/>
    <cellStyle name="Normal 20 2 8" xfId="5606" xr:uid="{E87CF354-99F5-4097-A6F1-6D5337E49554}"/>
    <cellStyle name="Normal 20 2_14.07.05" xfId="5607" xr:uid="{48C56418-2FA9-40B8-955A-A904EA2A87D2}"/>
    <cellStyle name="Normal 20 3" xfId="5608" xr:uid="{B1212AC7-4768-4169-B63E-512188CB380B}"/>
    <cellStyle name="Normal 20 3 2" xfId="5609" xr:uid="{3896F93B-7CBD-431E-9D2D-CD2892E927DE}"/>
    <cellStyle name="Normal 20 3 2 2" xfId="5610" xr:uid="{C03EDAB7-7AB1-4FF6-B3E8-B2D83CC516FA}"/>
    <cellStyle name="Normal 20 3 2 3" xfId="5611" xr:uid="{AE349BC7-FEC7-4431-88FC-9F4928FDF382}"/>
    <cellStyle name="Normal 20 3 2_14.07.05" xfId="5612" xr:uid="{FEB2BFA2-9AAF-493B-8067-D4C825910D7D}"/>
    <cellStyle name="Normal 20 3 3" xfId="5613" xr:uid="{EA5C36BE-0CF0-4CBB-876F-5931CF738818}"/>
    <cellStyle name="Normal 20 3 4" xfId="5614" xr:uid="{883B0398-96D8-4289-BBF3-CD4220C105BD}"/>
    <cellStyle name="Normal 20 3_14.07.05" xfId="5615" xr:uid="{592DC2BD-7B9D-410E-BC79-67E3883C245F}"/>
    <cellStyle name="Normal 20 4" xfId="5616" xr:uid="{C937C92C-F969-493E-B2FB-A9523A879E36}"/>
    <cellStyle name="Normal 20 4 2" xfId="5617" xr:uid="{5ECF215C-0A8A-40DA-9AA3-CE8E03768C16}"/>
    <cellStyle name="Normal 20 4 3" xfId="5618" xr:uid="{6C009D70-3A0E-4DD8-989B-E5B70453E3E2}"/>
    <cellStyle name="Normal 20 4_14.07.05" xfId="5619" xr:uid="{ADED6628-BD9F-49CA-9891-AA694BE24674}"/>
    <cellStyle name="Normal 20 5" xfId="5620" xr:uid="{F16905C4-B772-4BE5-8E86-F5BA31D08B04}"/>
    <cellStyle name="Normal 20 6" xfId="5621" xr:uid="{5D61FDCD-B1AE-427F-B8A9-87ED34EF2B10}"/>
    <cellStyle name="Normal 20 7" xfId="5622" xr:uid="{D006D81E-E327-49A5-A59F-95F6615E5C81}"/>
    <cellStyle name="Normal 20 8" xfId="5623" xr:uid="{6EF57087-15E0-4121-8A5C-3E6266491BF4}"/>
    <cellStyle name="Normal 20 9" xfId="5624" xr:uid="{007A2546-C95C-4A3B-A381-B812353BDEE8}"/>
    <cellStyle name="Normal 20_00.04R" xfId="5625" xr:uid="{2D9F66E7-58B0-4212-825D-8B1C451F5FBD}"/>
    <cellStyle name="Normal 206" xfId="5626" xr:uid="{357594A7-E5F9-442D-8940-B66E0D66E082}"/>
    <cellStyle name="Normal 21" xfId="5627" xr:uid="{48DF0CC8-5320-4FA4-BDE6-9BCD8B893968}"/>
    <cellStyle name="Normal 21 2" xfId="5628" xr:uid="{96935BAF-8C3E-4D38-9AAC-C3DC354AD10D}"/>
    <cellStyle name="Normal 21 2 2" xfId="5629" xr:uid="{94FCEE3A-D250-44E2-A622-C332253A16A9}"/>
    <cellStyle name="Normal 21 2 3" xfId="5630" xr:uid="{D3ECD286-DB69-4393-9E7E-95AA157158F8}"/>
    <cellStyle name="Normal 21 2_14.07.05" xfId="5631" xr:uid="{C8468585-0CB8-42DB-825B-A9A12202B088}"/>
    <cellStyle name="Normal 21 3" xfId="5632" xr:uid="{DCAC4B82-0348-4A1B-9597-8B9CD9F2FEF8}"/>
    <cellStyle name="Normal 21 3 2" xfId="5633" xr:uid="{3F671422-B2E7-4D3E-A60C-3CF1D08DBF99}"/>
    <cellStyle name="Normal 21 3 3" xfId="5634" xr:uid="{A8F4A363-F1E5-403A-BF32-7C71220DAD3A}"/>
    <cellStyle name="Normal 21 3_14.07.05" xfId="5635" xr:uid="{5AE21A0A-A884-4A4D-B439-B2E5C15E1551}"/>
    <cellStyle name="Normal 21 4" xfId="5636" xr:uid="{02576C3C-1C23-499C-8144-001F888D12AA}"/>
    <cellStyle name="Normal 21 5" xfId="5637" xr:uid="{F1A4C406-E1C6-4DE5-8D5D-7BA33D6CDD02}"/>
    <cellStyle name="Normal 21_00.04R" xfId="5638" xr:uid="{28C429B2-B992-4309-B877-3C17C2ADF136}"/>
    <cellStyle name="Normal 22" xfId="5639" xr:uid="{96A31B0D-77F7-4BF8-9CBE-383A37DD2EAB}"/>
    <cellStyle name="Normal 22 2" xfId="5640" xr:uid="{474DAF59-7681-474F-9992-2BD717BB30EF}"/>
    <cellStyle name="Normal 22 3" xfId="5641" xr:uid="{29852D45-0CEC-4452-A951-9ACD182527FF}"/>
    <cellStyle name="Normal 22 4" xfId="5642" xr:uid="{4AF184A5-5C0A-48D8-8648-D98B220C9AD5}"/>
    <cellStyle name="Normal 22_00.04R" xfId="5643" xr:uid="{7AEADA87-85ED-4F1B-84DB-AB8E5416C509}"/>
    <cellStyle name="Normal 23" xfId="5644" xr:uid="{FA588523-DC3B-4537-8B36-B4C0BEF0ACBB}"/>
    <cellStyle name="Normal 23 2" xfId="5645" xr:uid="{1290C3BA-BF21-487F-A37E-042E082DC88E}"/>
    <cellStyle name="Normal 23 3" xfId="5646" xr:uid="{213ED2E1-C7C9-4FE8-B0FE-978D02ABAE8F}"/>
    <cellStyle name="Normal 23_14.07.05" xfId="5647" xr:uid="{D2CC2F3F-9E12-4000-8EED-1AF269C7B927}"/>
    <cellStyle name="Normal 24" xfId="5648" xr:uid="{56AB949C-5739-4208-BFB5-1745E445DF2B}"/>
    <cellStyle name="Normal 24 2" xfId="5649" xr:uid="{73146C3A-D039-4F5A-AF42-0DC27078FF25}"/>
    <cellStyle name="Normal 24 3" xfId="5650" xr:uid="{01D394FB-704B-40EC-9A36-1B6849EF7621}"/>
    <cellStyle name="Normal 24_14.07.05" xfId="5651" xr:uid="{39592775-469E-420D-ABBE-EF454F9E9C7C}"/>
    <cellStyle name="Normal 25" xfId="1330" xr:uid="{CC9232F2-77AA-481A-8EFE-2A562239F031}"/>
    <cellStyle name="Normal 25 2" xfId="1331" xr:uid="{DD2B17EF-0FFB-43E5-B52A-D9D8E0C77C38}"/>
    <cellStyle name="Normal 25 3" xfId="5652" xr:uid="{2E032053-1C6E-48E3-9223-A9DE989FF30B}"/>
    <cellStyle name="Normal 25_02.05" xfId="1332" xr:uid="{E29E6962-E0ED-4875-9A44-88238A86877F}"/>
    <cellStyle name="Normal 26" xfId="5653" xr:uid="{49673682-A612-4ADD-BAC6-3A4DF7968492}"/>
    <cellStyle name="Normal 27" xfId="5654" xr:uid="{D98E0D3F-E613-4E23-BEA2-21EBEB1B870A}"/>
    <cellStyle name="Normal 28" xfId="5655" xr:uid="{D76956CF-DE00-45C7-9E16-5EDCAA01000E}"/>
    <cellStyle name="Normal 29" xfId="5656" xr:uid="{99E566F9-AA55-4328-9EEA-EF8177BCDA98}"/>
    <cellStyle name="Normal 29 2" xfId="5657" xr:uid="{1AAC7D15-2A57-4494-8078-9C0FBFB487AC}"/>
    <cellStyle name="Normal 29_14.07.05" xfId="5658" xr:uid="{538B80D0-DDD9-4200-8021-6A89BB86D8FD}"/>
    <cellStyle name="Normal 3" xfId="12" xr:uid="{4CB192F6-56A9-4B2A-82C9-A76B1D27D8A7}"/>
    <cellStyle name="Normal 3 2" xfId="1334" xr:uid="{9122D0A0-739B-4C71-AD9C-2E21BB3C49B7}"/>
    <cellStyle name="Normal 3 2 2" xfId="5659" xr:uid="{CE4CD211-4370-4462-B480-CCF917E61523}"/>
    <cellStyle name="Normal 3 2_00.04R" xfId="5660" xr:uid="{62762EA8-58EE-45BB-A50F-61FAB3B1B93A}"/>
    <cellStyle name="Normal 3 3" xfId="1335" xr:uid="{805919B9-6D12-4222-9BE8-6A88A2530A43}"/>
    <cellStyle name="Normal 3 3 2" xfId="5661" xr:uid="{194FB88D-A1E9-4A7B-8E43-57360F45331B}"/>
    <cellStyle name="Normal 3 3_11.01.05" xfId="5662" xr:uid="{B43940DB-72C5-4BCB-B916-19775620092F}"/>
    <cellStyle name="Normal 3 4" xfId="1336" xr:uid="{9FB9CA59-5FE6-4F35-89DE-35B9C00F56F3}"/>
    <cellStyle name="Normal 3 5" xfId="5663" xr:uid="{846FDCA9-45E8-41D9-B3B3-D01FD3CB97D5}"/>
    <cellStyle name="Normal 3 6" xfId="5664" xr:uid="{303FA220-7E35-4D9E-9B8E-1BFC374BE37E}"/>
    <cellStyle name="Normal 3 7" xfId="1333" xr:uid="{7A6F586D-0D9E-467A-A031-8982F6111604}"/>
    <cellStyle name="Normal 3_00.01.01Y" xfId="5665" xr:uid="{D337857F-6D53-4DA5-B510-AD4EE2B7284E}"/>
    <cellStyle name="Normal 30" xfId="5666" xr:uid="{440D6798-820A-43EF-9399-1FA4CE0A7DAF}"/>
    <cellStyle name="Normal 30 2" xfId="5667" xr:uid="{5DB07EC3-715D-4C74-A132-1C61A258E803}"/>
    <cellStyle name="Normal 30_14.07.05" xfId="5668" xr:uid="{CED7D37E-A38F-4329-A3A5-D37A747B44CB}"/>
    <cellStyle name="Normal 31" xfId="5669" xr:uid="{440CEF3F-80F6-4381-9ED7-BB1CE042A63D}"/>
    <cellStyle name="Normal 31 2" xfId="5670" xr:uid="{EDBD4C88-8626-4FE3-95D6-800E888774B9}"/>
    <cellStyle name="Normal 31_14.07.05" xfId="5671" xr:uid="{91FB03CB-9891-4F24-99BD-1DC73C2C98E2}"/>
    <cellStyle name="Normal 32" xfId="5672" xr:uid="{BE73B33F-C8E5-49F9-85A1-679E1155F55E}"/>
    <cellStyle name="Normal 33" xfId="5673" xr:uid="{5DF4D9EE-7180-4679-A5F8-F7859FCDFCE1}"/>
    <cellStyle name="Normal 34" xfId="5674" xr:uid="{FCF1DF63-336A-452B-BF7B-C192B107A0B1}"/>
    <cellStyle name="Normal 35" xfId="5675" xr:uid="{C87D95DE-1DBA-4A23-B69A-09F1E0ED343A}"/>
    <cellStyle name="Normal 36" xfId="5676" xr:uid="{4234CC90-8CBE-4CF4-B0F5-AEB4729D9569}"/>
    <cellStyle name="Normal 37" xfId="5677" xr:uid="{05EF55C3-A400-4EB2-A495-9D06EA863C9E}"/>
    <cellStyle name="Normal 38" xfId="5678" xr:uid="{30A2836B-A95A-4D45-9759-006D2B6F727D}"/>
    <cellStyle name="Normal 38 2" xfId="5679" xr:uid="{C4634BE3-C1FC-41E8-A700-2AB7434BF84F}"/>
    <cellStyle name="Normal 38 2 2" xfId="5680" xr:uid="{9CB8E51A-6990-4058-BA26-4C1358BA8946}"/>
    <cellStyle name="Normal 38 2 3" xfId="5681" xr:uid="{C95F9908-435E-405B-B0D3-15042B502665}"/>
    <cellStyle name="Normal 38 2_14.07.05" xfId="5682" xr:uid="{F74B0C8E-4CA1-4862-AAE6-9CE7D4FA40DB}"/>
    <cellStyle name="Normal 38_14.07.05" xfId="5683" xr:uid="{F272533C-0283-4324-9296-2FF753357937}"/>
    <cellStyle name="Normal 39" xfId="5684" xr:uid="{4C9558E5-48DF-482E-8326-C8A4D35CC700}"/>
    <cellStyle name="Normal 4" xfId="13" xr:uid="{7A16D01D-4691-4D8B-949C-2775FBF101B8}"/>
    <cellStyle name="Normal 4 10" xfId="5685" xr:uid="{417938AD-612E-4503-8ACB-BBB2412FEAFD}"/>
    <cellStyle name="Normal 4 11" xfId="1337" xr:uid="{95B74D0D-3ECA-495D-92E7-442EB4BF0CED}"/>
    <cellStyle name="Normal 4 2" xfId="1338" xr:uid="{10D4DD83-1ED8-4258-BC8C-B1E660A550CC}"/>
    <cellStyle name="Normal 4 2 2" xfId="5686" xr:uid="{3A728F09-2BF1-4D26-8015-27CA305B1475}"/>
    <cellStyle name="Normal 4 2 3" xfId="5687" xr:uid="{A4FC4D6E-5C13-4902-8517-8A9F80918103}"/>
    <cellStyle name="Normal 4 2 4" xfId="5688" xr:uid="{5C933B75-EF4C-4345-BC44-8454461ACE9A}"/>
    <cellStyle name="Normal 4 2_00.04R" xfId="5689" xr:uid="{06DC7AED-33AE-450A-8865-75051568A012}"/>
    <cellStyle name="Normal 4 3" xfId="1339" xr:uid="{BF90D010-AAF5-4DE7-9A5D-B825F7AEEF15}"/>
    <cellStyle name="Normal 4 4" xfId="5690" xr:uid="{FF7B6FAC-7CAB-4DF0-96C9-1B00506993C6}"/>
    <cellStyle name="Normal 4 5" xfId="5691" xr:uid="{38DFFA3B-7A7F-42CE-8D33-DBB459CBEAED}"/>
    <cellStyle name="Normal 4 6" xfId="5692" xr:uid="{E860267A-17CF-457C-A62E-5908854A6270}"/>
    <cellStyle name="Normal 4 7" xfId="5693" xr:uid="{EC2FA7D8-6719-40F3-8D0F-CBC5385ED301}"/>
    <cellStyle name="Normal 4 8" xfId="5694" xr:uid="{4C0BDDB6-75C3-41B7-B72C-DE3A256780F6}"/>
    <cellStyle name="Normal 4 9" xfId="5695" xr:uid="{FD2AAAED-4BA7-41B3-A93E-198BA3F2878E}"/>
    <cellStyle name="Normal 4_~3427863" xfId="1340" xr:uid="{82A57E6C-7915-42E6-AA81-F437D11AA820}"/>
    <cellStyle name="Normal 40" xfId="5696" xr:uid="{277D08B9-071D-4CBD-BF43-353B9C12DE45}"/>
    <cellStyle name="Normal 40 2" xfId="5697" xr:uid="{65C54806-C73C-4359-A7D6-C3FDCF5E6CA4}"/>
    <cellStyle name="Normal 40 3" xfId="5698" xr:uid="{C98DEC51-2F49-4688-9269-7C023AAAB971}"/>
    <cellStyle name="Normal 40_14.07.05" xfId="5699" xr:uid="{7A81246D-F8A5-4718-AF13-96A42095690B}"/>
    <cellStyle name="Normal 41" xfId="5700" xr:uid="{AD8A7511-457E-4247-8A72-336387FB1AB3}"/>
    <cellStyle name="Normal 41 2" xfId="5701" xr:uid="{9D0CB7AD-0DA5-4C71-8FBC-7809715714F0}"/>
    <cellStyle name="Normal 41 3" xfId="5702" xr:uid="{CECDC6F5-B0E4-4094-A5E0-92BF03802099}"/>
    <cellStyle name="Normal 41_14.07.05" xfId="5703" xr:uid="{A4FE6445-A445-4A30-A646-C6ED4CC861BA}"/>
    <cellStyle name="Normal 42" xfId="5704" xr:uid="{EBA6A5FC-AD6D-4008-84AE-39ECBF1FCDA9}"/>
    <cellStyle name="Normal 42 2" xfId="5705" xr:uid="{D2C3F170-765F-4DAE-AF3C-C52F52C7737B}"/>
    <cellStyle name="Normal 42 3" xfId="5706" xr:uid="{EAD69F1B-9539-4711-AC72-055372280AF8}"/>
    <cellStyle name="Normal 42_14.07.05" xfId="5707" xr:uid="{7CF5D3B0-AA89-4E42-ACEA-EB96B73CF8D4}"/>
    <cellStyle name="Normal 43" xfId="5708" xr:uid="{9CC8C09A-9BBF-418B-B51F-DD6F81A1A0A7}"/>
    <cellStyle name="Normal 43 2" xfId="5709" xr:uid="{0B6A4649-2147-4042-A4F2-A35485DED681}"/>
    <cellStyle name="Normal 43 3" xfId="5710" xr:uid="{B34BF0CB-8342-46E5-8907-879372C9E767}"/>
    <cellStyle name="Normal 43_14.07.05" xfId="5711" xr:uid="{130219B8-EFEC-4E54-9F0D-EDF7D2D26C7D}"/>
    <cellStyle name="Normal 44" xfId="5712" xr:uid="{5A4D0411-75B8-4AB7-A538-52783B485478}"/>
    <cellStyle name="Normal 44 2" xfId="5713" xr:uid="{B900B93A-444C-4D40-B0A5-F074BD084407}"/>
    <cellStyle name="Normal 44_14.07.05" xfId="5714" xr:uid="{64855670-615A-4D28-8698-0A909D48EE38}"/>
    <cellStyle name="Normal 45" xfId="5715" xr:uid="{F4E63857-BB3B-4A6A-AC6E-E933BA6DA191}"/>
    <cellStyle name="Normal 45 2" xfId="5716" xr:uid="{D503FEF9-735F-420B-817B-EBA4F5C04258}"/>
    <cellStyle name="Normal 45 3" xfId="5717" xr:uid="{D0B8337D-4E21-45E5-BF26-8270273D6F74}"/>
    <cellStyle name="Normal 45_14.07.05" xfId="5718" xr:uid="{A3A11AE1-88DD-4419-AA8C-13BE712974AF}"/>
    <cellStyle name="Normal 46" xfId="5719" xr:uid="{C5B105F4-8C4D-4897-A294-936B2005B0DC}"/>
    <cellStyle name="Normal 47" xfId="5720" xr:uid="{53ADC214-54B9-4339-9FCE-4A09C95DB250}"/>
    <cellStyle name="Normal 48" xfId="5721" xr:uid="{1A7A911A-0DDD-49F7-B064-6DF40ABF2E19}"/>
    <cellStyle name="Normal 48 2" xfId="5722" xr:uid="{DDE62E73-7883-4520-B98D-988DF46E31D0}"/>
    <cellStyle name="Normal 48 3" xfId="5723" xr:uid="{D363D76B-C320-4B61-8EAE-89256BD4D84B}"/>
    <cellStyle name="Normal 48_14.07.05" xfId="5724" xr:uid="{E5F7BCEE-B5BE-4906-BEEB-EF00F6E6D56B}"/>
    <cellStyle name="Normal 49" xfId="5725" xr:uid="{2376E12B-6996-4551-A193-102466AC067E}"/>
    <cellStyle name="Normal 49 2" xfId="5726" xr:uid="{325CFD86-15CE-4978-A1CE-085700B894D8}"/>
    <cellStyle name="Normal 49 3" xfId="5727" xr:uid="{8A586740-2BA4-4410-B32B-8E5E8C0A5558}"/>
    <cellStyle name="Normal 49_14.07.05" xfId="5728" xr:uid="{7FC104B7-6DB9-4666-8D6B-14C1AD620FCF}"/>
    <cellStyle name="Normal 5" xfId="1341" xr:uid="{7D2390A6-9849-4ADD-8066-55C23B7BFCA6}"/>
    <cellStyle name="Normal 5 2" xfId="1342" xr:uid="{28693755-ED07-4444-925E-0B34B3D1225D}"/>
    <cellStyle name="Normal 5 2 2" xfId="5729" xr:uid="{36986B41-0520-4BEC-A5F4-57C6C4254759}"/>
    <cellStyle name="Normal 5 2 3" xfId="5730" xr:uid="{B215E4C7-2A2C-4DD8-A3F1-83E4982658E2}"/>
    <cellStyle name="Normal 5 2 4" xfId="5731" xr:uid="{BCC99E3D-FE22-447D-B36F-E6C9D60BD3DE}"/>
    <cellStyle name="Normal 5 2_00.04R" xfId="5732" xr:uid="{E7DA12A1-3A27-4D69-8089-6DE095594A71}"/>
    <cellStyle name="Normal 5 3" xfId="5733" xr:uid="{1CC8D850-A0B7-4119-B61A-AD63FA8CFD1E}"/>
    <cellStyle name="Normal 5 4" xfId="5734" xr:uid="{A8E902F0-3CD6-49F5-A904-1F07F6CE0A3C}"/>
    <cellStyle name="Normal 5 5" xfId="5735" xr:uid="{5306D550-B5E0-42B3-81C4-5DDA33AD3DC2}"/>
    <cellStyle name="Normal 5_00.01.01Y" xfId="5736" xr:uid="{4C07642E-BC52-49D8-8D3E-796B05139022}"/>
    <cellStyle name="Normal 50" xfId="5737" xr:uid="{2DCFABC2-DB48-4EB1-91C3-DD094B6EDF76}"/>
    <cellStyle name="Normal 50 2" xfId="5738" xr:uid="{62A9A075-E4B7-4112-BADF-DFEBF990F9AA}"/>
    <cellStyle name="Normal 50 3" xfId="5739" xr:uid="{8FF2D919-2D69-41C4-8C10-D309E8E8D264}"/>
    <cellStyle name="Normal 50_14.07.05" xfId="5740" xr:uid="{99BA5112-703C-4026-A423-A24168F5C4A4}"/>
    <cellStyle name="Normal 51" xfId="5741" xr:uid="{E6560FC3-924C-4AC1-B57E-870047A5FA96}"/>
    <cellStyle name="Normal 51 2" xfId="5742" xr:uid="{4F5F3381-B538-401E-BE04-7E4B28D8B051}"/>
    <cellStyle name="Normal 51 3" xfId="5743" xr:uid="{7DDCE1E5-1B4D-46EA-90C6-E1BF26671DB0}"/>
    <cellStyle name="Normal 51_14.07.05" xfId="5744" xr:uid="{ACD7F323-4F9C-4311-859A-EB325034DFAD}"/>
    <cellStyle name="Normal 52" xfId="1343" xr:uid="{DC5336A6-5E9D-4D64-B516-6AA1DF8050C8}"/>
    <cellStyle name="Normal 53" xfId="5745" xr:uid="{E267A5BB-B38F-4597-942E-44DEC55523D9}"/>
    <cellStyle name="Normal 54" xfId="5746" xr:uid="{CA5E65C2-4BE4-4995-93D0-198DEFD041C1}"/>
    <cellStyle name="Normal 55" xfId="5747" xr:uid="{7510E27F-DFC7-4A5B-B2E7-77D83565B606}"/>
    <cellStyle name="Normal 56" xfId="5748" xr:uid="{C032ED8E-D77A-45F3-A1C1-AFB2ED8BAF2D}"/>
    <cellStyle name="Normal 57" xfId="5749" xr:uid="{C0A02510-D361-4947-9526-B12A926330EE}"/>
    <cellStyle name="Normal 58" xfId="5750" xr:uid="{04EC6335-3E36-4DBC-BFBE-2D9802265884}"/>
    <cellStyle name="Normal 59" xfId="5751" xr:uid="{1C5E905D-2E7C-47C8-B361-6BCDB2757F4A}"/>
    <cellStyle name="Normal 6" xfId="1344" xr:uid="{5BE39E84-456D-49C8-BBA8-370A2B49654E}"/>
    <cellStyle name="Normal 6 2" xfId="1345" xr:uid="{11BA1297-8C94-4778-80BD-CA6550FC189B}"/>
    <cellStyle name="Normal 6 2 2" xfId="5752" xr:uid="{33FFFEE2-1508-40A7-98A6-6A50750D1F7C}"/>
    <cellStyle name="Normal 6 2 3" xfId="5753" xr:uid="{17F6D3E5-608B-455D-9894-B02178BFDF06}"/>
    <cellStyle name="Normal 6 2 4" xfId="5754" xr:uid="{1A8155C4-6553-4E38-A6CC-AA3FD4CA3650}"/>
    <cellStyle name="Normal 6 2_00.04R" xfId="5755" xr:uid="{4AED9478-5F7B-44D8-8F11-B7D7AF5EEC1B}"/>
    <cellStyle name="Normal 6 3" xfId="1346" xr:uid="{A34FF11C-3AB4-4EF7-BD6F-729BA31BC553}"/>
    <cellStyle name="Normal 6 4" xfId="5756" xr:uid="{572E26DE-C702-45E5-882B-C749DD2CC607}"/>
    <cellStyle name="Normal 6 5" xfId="5757" xr:uid="{EC4F7A4B-C30A-4E73-9761-50C9589F9BDE}"/>
    <cellStyle name="Normal 6 6" xfId="5758" xr:uid="{FCB12763-E767-4EB7-9DCF-3A23FF51A5CB}"/>
    <cellStyle name="Normal 6_00.01.01Y" xfId="5759" xr:uid="{9F264033-CEDE-4B9C-BC90-B730DB4CA941}"/>
    <cellStyle name="Normal 60" xfId="5760" xr:uid="{4F11BBB2-87E2-4EFE-807E-05BC2D4A1974}"/>
    <cellStyle name="Normal 61" xfId="5761" xr:uid="{1AF61C9F-15BB-4CC9-BEB4-0596CB1658D1}"/>
    <cellStyle name="Normal 62" xfId="5762" xr:uid="{764C733D-5DD0-4ED4-8787-F2A7DC324A2A}"/>
    <cellStyle name="Normal 63" xfId="5763" xr:uid="{FF1FAE09-3DCB-48BF-8E59-7082F805B449}"/>
    <cellStyle name="Normal 64" xfId="5764" xr:uid="{6D999C3D-5757-409E-9D1A-05BECA1875D3}"/>
    <cellStyle name="Normal 65" xfId="5765" xr:uid="{F662530F-9D9D-4AC2-B272-10DAC264FA48}"/>
    <cellStyle name="Normal 66" xfId="5766" xr:uid="{BD7BA62B-979C-49EA-A609-39C0DC183954}"/>
    <cellStyle name="Normal 67" xfId="5767" xr:uid="{2F4051B0-78F1-4D12-893E-6BC3DDF4F34B}"/>
    <cellStyle name="Normal 68" xfId="5768" xr:uid="{EDC2873C-AC96-468A-9B54-B99D247563C1}"/>
    <cellStyle name="Normal 69" xfId="5769" xr:uid="{FC59B8A7-71CF-4FF9-BEBC-CF6E8A7A7269}"/>
    <cellStyle name="Normal 7" xfId="1347" xr:uid="{75B830C4-14FC-4B5B-AB6E-6A4CFB1A4EDF}"/>
    <cellStyle name="Normal 7 2" xfId="1348" xr:uid="{A9ABA86D-CB9D-4F27-8746-C5E5FC07D176}"/>
    <cellStyle name="Normal 7 2 2" xfId="5770" xr:uid="{4497F60F-5439-4562-85DF-A02210B2A2F7}"/>
    <cellStyle name="Normal 7 2 3" xfId="5771" xr:uid="{E940ED5A-387E-439A-A2BD-080CB465BDD7}"/>
    <cellStyle name="Normal 7 2 4" xfId="5772" xr:uid="{54F1F218-E97B-40AF-A1D0-6817EAD63B85}"/>
    <cellStyle name="Normal 7 2_00.04R" xfId="5773" xr:uid="{CB9959AF-776A-4E05-9022-AE42798D9DA0}"/>
    <cellStyle name="Normal 7 3" xfId="5774" xr:uid="{AAF77001-2BB2-486E-8398-3A6A179D34D8}"/>
    <cellStyle name="Normal 7 4" xfId="5775" xr:uid="{B2E9F10E-798A-460D-98B1-BA9B9F71554F}"/>
    <cellStyle name="Normal 7 5" xfId="5776" xr:uid="{9904F041-DE2E-4A0F-A24E-1E3DF18F4522}"/>
    <cellStyle name="Normal 7_00.01.01Y" xfId="5777" xr:uid="{F85E6DD2-4C03-46AE-A83F-9CDD3E680EB8}"/>
    <cellStyle name="Normal 70" xfId="5778" xr:uid="{E86AEAAC-D443-4876-A397-8368D3860627}"/>
    <cellStyle name="Normal 71" xfId="5779" xr:uid="{D85213FC-E694-4005-9D94-B1F27411D107}"/>
    <cellStyle name="Normal 72" xfId="5780" xr:uid="{477F9626-70AC-447F-9FD5-F7D0C40165D9}"/>
    <cellStyle name="Normal 73" xfId="5781" xr:uid="{1312E6E4-68A7-4AE1-9BED-96D42087A715}"/>
    <cellStyle name="Normal 74" xfId="5782" xr:uid="{EF537D3D-3808-442C-B6FE-0C7508A593EA}"/>
    <cellStyle name="Normal 75" xfId="5783" xr:uid="{FDA7314F-4935-44CA-9CE2-1C5E7EA37B6A}"/>
    <cellStyle name="Normal 76" xfId="5784" xr:uid="{A77D5A06-47DB-4857-93B6-9AED1AE2F12C}"/>
    <cellStyle name="Normal 77" xfId="5785" xr:uid="{62655AB8-15C8-4A6D-80FD-DB2EE497E817}"/>
    <cellStyle name="Normal 78" xfId="5786" xr:uid="{0913DE8B-37BA-4080-A750-F355DE663A64}"/>
    <cellStyle name="Normal 79" xfId="5787" xr:uid="{9F07851B-8AA5-441B-A4AE-08CECF7E722B}"/>
    <cellStyle name="Normal 8" xfId="1349" xr:uid="{AC6494E0-E20E-4615-84F8-2CEFC247D08E}"/>
    <cellStyle name="Normal 8 2" xfId="1350" xr:uid="{6C969E55-2353-4964-BE5D-68FA28707094}"/>
    <cellStyle name="Normal 8 3" xfId="5788" xr:uid="{AA403282-D51B-4128-B3A5-BABE415E7CDA}"/>
    <cellStyle name="Normal 8 4" xfId="5789" xr:uid="{19CB1AD9-AA93-4F18-A29C-6712D203368E}"/>
    <cellStyle name="Normal 8_00.01.01Y" xfId="5790" xr:uid="{6521C5C1-5DBB-45A0-9F95-FB4AF7471D77}"/>
    <cellStyle name="Normal 80" xfId="5791" xr:uid="{791138C9-C3D8-4D3B-9A68-4A8041DF8D82}"/>
    <cellStyle name="Normal 81" xfId="5792" xr:uid="{3C81855D-2233-425F-8A79-2CC51CC79E3B}"/>
    <cellStyle name="Normal 82" xfId="5793" xr:uid="{6FC082DB-07CD-41F4-B9FD-53D46EC07382}"/>
    <cellStyle name="Normal 83" xfId="5794" xr:uid="{D0E39C57-8325-4A84-A911-D12E59076581}"/>
    <cellStyle name="Normal 84" xfId="5795" xr:uid="{6B606749-5C49-4F6E-9E9D-3F72A44B2876}"/>
    <cellStyle name="Normal 85" xfId="5796" xr:uid="{B044C6AD-600C-4086-95DE-A63F4D7D08F6}"/>
    <cellStyle name="Normal 86" xfId="5797" xr:uid="{D95EBF57-6272-4066-91A2-552DCD19A38E}"/>
    <cellStyle name="Normal 87" xfId="5798" xr:uid="{A4BA825A-F3CD-4A56-AF97-CFC1C66DF77B}"/>
    <cellStyle name="Normal 88" xfId="5799" xr:uid="{3254BE37-9126-4495-889E-3E0ABFB1DF4C}"/>
    <cellStyle name="Normal 89" xfId="5800" xr:uid="{6542A9F6-C756-4AAD-ABF9-E3C4C701FE54}"/>
    <cellStyle name="Normal 9" xfId="1351" xr:uid="{1F664254-20FE-421C-AF28-887012A04A5E}"/>
    <cellStyle name="Normal 9 2" xfId="1352" xr:uid="{557FFBA8-D401-4C86-89B9-46FBA5F22E0D}"/>
    <cellStyle name="Normal 9 3" xfId="5801" xr:uid="{B393CD9C-DB3E-449F-A989-53A8A2835EB5}"/>
    <cellStyle name="Normal 9 4" xfId="5802" xr:uid="{52633F1E-09B8-49F1-BF51-03957EC8896C}"/>
    <cellStyle name="Normal 9_00.01.01Y" xfId="5803" xr:uid="{EA33B26B-E9EA-4F37-8CF8-9F775A7BF772}"/>
    <cellStyle name="Normal 90" xfId="5804" xr:uid="{AD5D53D7-ECC1-4253-80F4-1CF50B9D16B0}"/>
    <cellStyle name="Normal 91" xfId="5805" xr:uid="{D9E259B9-6C71-4E73-BAD9-8D7BA4B50607}"/>
    <cellStyle name="Normal 92" xfId="5806" xr:uid="{6B93D074-325B-4826-8F57-B987604A21F4}"/>
    <cellStyle name="Normal 93" xfId="5807" xr:uid="{AF95328F-C400-4E09-88CD-8F05C5CDB106}"/>
    <cellStyle name="Normal 94" xfId="5808" xr:uid="{B3B66E50-0FD4-403F-84A7-EFBB73A2C663}"/>
    <cellStyle name="Normal 95" xfId="5809" xr:uid="{D9C42232-9732-4C9E-B35E-F5AEB1C4CE35}"/>
    <cellStyle name="Normal 96" xfId="5810" xr:uid="{66622398-CA28-4326-84FF-99FCD60EB48C}"/>
    <cellStyle name="Normal 97" xfId="5811" xr:uid="{EF98F58A-7199-4198-AC9D-47C5BB1480A3}"/>
    <cellStyle name="Normal 97 2" xfId="5812" xr:uid="{5B3E83CF-90AD-4A66-818E-1BE9E1A26828}"/>
    <cellStyle name="Normal 97 2 2" xfId="5813" xr:uid="{E5512937-A6D6-4824-973C-56BA59EDE0A6}"/>
    <cellStyle name="Normal 97 2 3" xfId="5814" xr:uid="{6F1C5ADD-6DE1-4875-B357-12EFD9F7D271}"/>
    <cellStyle name="Normal 97 2_14.07.05" xfId="5815" xr:uid="{BA458D34-67FD-4B99-855A-0DB9AD7A7A67}"/>
    <cellStyle name="Normal 97 3" xfId="5816" xr:uid="{CDE939EC-282E-4EB8-BF7D-D8590347CCA0}"/>
    <cellStyle name="Normal 97 4" xfId="5817" xr:uid="{37A4C8F2-F66D-4380-9941-81DDC23B7DC9}"/>
    <cellStyle name="Normal 97_14.07.05" xfId="5818" xr:uid="{C2BF3A1C-A656-431D-A999-4AA368DA620B}"/>
    <cellStyle name="Normal 98" xfId="5819" xr:uid="{CADC7828-E2A7-4474-8FF2-C5C28B167FEA}"/>
    <cellStyle name="Normal 99" xfId="5820" xr:uid="{C119A820-6D29-4BB7-A63F-65F773F3C2C6}"/>
    <cellStyle name="Normal_Sheet1" xfId="1317" xr:uid="{22F1F15F-43A9-4A29-B386-6FB46F3299BA}"/>
    <cellStyle name="Normale_CE BU e Consolidato" xfId="5821" xr:uid="{F526D14E-9422-4B1E-AF18-FE2E1F8B03F4}"/>
    <cellStyle name="Normalny_1810 Actual 1Q 30_04_02" xfId="5822" xr:uid="{EC3B232B-AE87-4E5B-9EAF-5C46377379C1}"/>
    <cellStyle name="Nota" xfId="5823" xr:uid="{587A0DF1-2D14-4AD0-8FA5-D848D3C0DC72}"/>
    <cellStyle name="Note 10" xfId="5824" xr:uid="{1B23D371-6082-403B-BB86-F0F917F7756E}"/>
    <cellStyle name="Note 10 2" xfId="5825" xr:uid="{C28B354A-5057-4CA3-9368-5AD3064E8462}"/>
    <cellStyle name="Note 10 2 2" xfId="5826" xr:uid="{C7CDAD65-2E49-443A-957E-7A56B102E159}"/>
    <cellStyle name="Note 10 2 3" xfId="5827" xr:uid="{F26101E3-9317-470D-BFD4-C9C0D6D30FBF}"/>
    <cellStyle name="Note 10 2_14.07.05" xfId="5828" xr:uid="{826F1D97-8CF7-49BA-A8D8-F08FCB4991A8}"/>
    <cellStyle name="Note 10 3" xfId="5829" xr:uid="{9DC658C9-14DB-467D-89E0-6DB25B46C6F0}"/>
    <cellStyle name="Note 10 4" xfId="5830" xr:uid="{C2779536-C048-418A-AC67-C8E89629D46F}"/>
    <cellStyle name="Note 10_00.04R" xfId="5831" xr:uid="{F3E5C6DD-1045-4826-B53C-626F77A4D627}"/>
    <cellStyle name="Note 11" xfId="5832" xr:uid="{78F8B7E9-7143-4792-AABB-1EDD39FDDF54}"/>
    <cellStyle name="Note 11 2" xfId="5833" xr:uid="{1BB3B0D4-FFF3-47C5-B533-B4E0C4FD5737}"/>
    <cellStyle name="Note 11 2 2" xfId="5834" xr:uid="{2CFC3C27-E2AC-41B6-8E14-4F6690D00AFB}"/>
    <cellStyle name="Note 11 2 3" xfId="5835" xr:uid="{6F8AC467-A77B-4DC4-AE19-DBDF06D171DB}"/>
    <cellStyle name="Note 11 2_14.07.05" xfId="5836" xr:uid="{0DA8970B-0654-45CC-8DF3-CD8CAB50FF25}"/>
    <cellStyle name="Note 11 3" xfId="5837" xr:uid="{82C53E60-110D-4390-8B02-73737D39B47F}"/>
    <cellStyle name="Note 11 4" xfId="5838" xr:uid="{9F75CBF3-DB72-4984-920F-85DA551E521C}"/>
    <cellStyle name="Note 11_00.04R" xfId="5839" xr:uid="{24B5F31E-8923-49B6-8F3B-554C9523FF7D}"/>
    <cellStyle name="Note 12" xfId="5840" xr:uid="{D60F3643-7FDC-41B4-B43F-0648A5604DB1}"/>
    <cellStyle name="Note 13" xfId="5841" xr:uid="{C1C412DA-F073-4E24-859F-8F2F15544009}"/>
    <cellStyle name="Note 13 2" xfId="5842" xr:uid="{2942FE64-833A-4F26-8C89-3A4B6FF938C8}"/>
    <cellStyle name="Note 13 3" xfId="5843" xr:uid="{9352406B-B117-4AB2-82C6-66E1ED62A1C6}"/>
    <cellStyle name="Note 13_14.07.05" xfId="5844" xr:uid="{BDDD05AC-68F0-4D90-82E7-0BC5D0F88E2B}"/>
    <cellStyle name="Note 14" xfId="5845" xr:uid="{2E0E2D73-984C-4A88-8332-96EEEB84E3F0}"/>
    <cellStyle name="Note 14 2" xfId="5846" xr:uid="{0FC759DD-9616-4F0A-A626-2FE01DE46259}"/>
    <cellStyle name="Note 14 3" xfId="5847" xr:uid="{221E72E3-CAE0-4CB5-94B8-FAA5A9444D92}"/>
    <cellStyle name="Note 14_14.07.05" xfId="5848" xr:uid="{5A9E7419-E90B-4CEB-8535-79F046073FD7}"/>
    <cellStyle name="Note 15" xfId="5849" xr:uid="{FE38F769-A106-4923-96B5-703C31623DCE}"/>
    <cellStyle name="Note 15 2" xfId="5850" xr:uid="{F85BDA96-4D37-4AC1-BCC3-2BF3D4D1FA9F}"/>
    <cellStyle name="Note 15 3" xfId="5851" xr:uid="{ADD7789C-356C-46DA-8153-BEFE06EF3604}"/>
    <cellStyle name="Note 15_14.07.05" xfId="5852" xr:uid="{98C188BF-784F-4958-BDEE-3F82B8EA4162}"/>
    <cellStyle name="Note 16" xfId="5853" xr:uid="{F892384D-2DC1-4247-AEB0-93C46D92B07C}"/>
    <cellStyle name="Note 16 2" xfId="5854" xr:uid="{C2B71DB9-9235-43E9-B05D-D191B63EA5A2}"/>
    <cellStyle name="Note 16 3" xfId="5855" xr:uid="{2B6310EA-D19A-436E-90BA-28F4F9A87F63}"/>
    <cellStyle name="Note 16_14.07.05" xfId="5856" xr:uid="{3E3F46DC-4D96-415B-94B8-C3FF51EAEA12}"/>
    <cellStyle name="Note 17" xfId="5857" xr:uid="{05C0A9C0-686B-4679-9B0E-179A8B6E9CEB}"/>
    <cellStyle name="Note 17 2" xfId="5858" xr:uid="{C1C07F6D-773E-46C1-ACC1-3B880E0CE76A}"/>
    <cellStyle name="Note 17 3" xfId="5859" xr:uid="{6AB0123C-D933-4A50-98C6-6B17CAA5CFA6}"/>
    <cellStyle name="Note 17_14.07.05" xfId="5860" xr:uid="{349D86F2-F7E1-41F8-A8CF-26E1AB78A817}"/>
    <cellStyle name="Note 18" xfId="5861" xr:uid="{9BDD004D-1E2B-4D4E-B96C-D750DD538F81}"/>
    <cellStyle name="Note 18 2" xfId="5862" xr:uid="{2160CB33-B3E7-407D-8AC9-9032D5F6532F}"/>
    <cellStyle name="Note 18 3" xfId="5863" xr:uid="{778A2C87-FE0E-4990-A596-BADD3FEFAD78}"/>
    <cellStyle name="Note 18_14.07.05" xfId="5864" xr:uid="{3D1B23C4-4EE5-4E86-AB29-461A062CE120}"/>
    <cellStyle name="Note 19" xfId="5865" xr:uid="{21230EEA-5B69-4690-897A-D1EE6DE6F8C5}"/>
    <cellStyle name="Note 19 2" xfId="5866" xr:uid="{D8F613CF-E130-4C9E-86B6-EDE4B0976059}"/>
    <cellStyle name="Note 19 3" xfId="5867" xr:uid="{BB5AC326-C5AB-4FF3-843B-409FEF0A218D}"/>
    <cellStyle name="Note 19_14.07.05" xfId="5868" xr:uid="{6CB2650C-8406-448F-97BE-009462B8CA0A}"/>
    <cellStyle name="Note 2" xfId="5869" xr:uid="{748EDCBD-360F-4A3C-9651-08C1EB05127D}"/>
    <cellStyle name="Note 2 2" xfId="5870" xr:uid="{80065F8D-8B85-4FA8-9A56-9ED5EE329577}"/>
    <cellStyle name="Note 2 3" xfId="5871" xr:uid="{AA6400D7-7A4F-4915-AE01-24724F4575A5}"/>
    <cellStyle name="Note 2_14.07.05" xfId="5872" xr:uid="{4F4EEFAD-6888-43A4-85F7-D841322A3C1E}"/>
    <cellStyle name="Note 20" xfId="5873" xr:uid="{C0155915-4B6C-4229-91C9-84225F71B290}"/>
    <cellStyle name="Note 20 2" xfId="5874" xr:uid="{18566F7B-12FD-4DC4-ACA9-A459847ADB7D}"/>
    <cellStyle name="Note 20 3" xfId="5875" xr:uid="{31FD6990-49CE-427F-8716-42C50C6A1983}"/>
    <cellStyle name="Note 20_14.07.05" xfId="5876" xr:uid="{6AD940B3-848F-4CEE-A090-AC118D6CB1E9}"/>
    <cellStyle name="Note 21" xfId="5877" xr:uid="{45AD26BE-B007-4E7E-A24F-23A4EFB3F09F}"/>
    <cellStyle name="Note 21 2" xfId="5878" xr:uid="{9E82622E-7634-45E8-B076-8534BA058E0C}"/>
    <cellStyle name="Note 21_14.07.05" xfId="5879" xr:uid="{BA9C92BD-BC26-4D76-9EA9-F176E4120A8D}"/>
    <cellStyle name="Note 22" xfId="5880" xr:uid="{88581F92-E46B-475F-9885-D9EC026C1DC5}"/>
    <cellStyle name="Note 23" xfId="5881" xr:uid="{5BB5124B-DD3E-45B6-AFA9-B5DCF877DE77}"/>
    <cellStyle name="Note 24" xfId="5882" xr:uid="{9CC84184-7E52-4A5B-93A9-BCDA462E4C3B}"/>
    <cellStyle name="Note 3" xfId="5883" xr:uid="{32FFCD28-E4F2-46EA-9150-842E0476E495}"/>
    <cellStyle name="Note 3 2" xfId="5884" xr:uid="{5E86B373-5F01-4170-BA78-96F4475F5147}"/>
    <cellStyle name="Note 3 2 2" xfId="5885" xr:uid="{5A049F68-C727-479E-A46E-C7F121DCB249}"/>
    <cellStyle name="Note 3 2 3" xfId="5886" xr:uid="{D5A1B9E5-B7F7-42DC-950B-FED3A121FA5E}"/>
    <cellStyle name="Note 3 2_14.07.05" xfId="5887" xr:uid="{94AF4C8E-4E8C-4D24-AB61-C1C534548C37}"/>
    <cellStyle name="Note 3_14.07.05" xfId="5888" xr:uid="{6255AF69-3BB3-46DB-B9E9-8D65680EDB80}"/>
    <cellStyle name="Note 4" xfId="5889" xr:uid="{EE3F82D8-CBBA-42A1-9CCF-80FA6397720C}"/>
    <cellStyle name="Note 4 2" xfId="5890" xr:uid="{120639F5-FBD3-4540-89C8-297584710A49}"/>
    <cellStyle name="Note 4 2 2" xfId="5891" xr:uid="{FF177AE9-D553-4BC9-A2B2-BD4DA6C31438}"/>
    <cellStyle name="Note 4 2 3" xfId="5892" xr:uid="{103482CF-72F1-4832-B68C-D7A38469A5F4}"/>
    <cellStyle name="Note 4 2_14.07.05" xfId="5893" xr:uid="{2D130A54-EA55-4595-9629-AF3320E6AE9C}"/>
    <cellStyle name="Note 4 3" xfId="5894" xr:uid="{F545F534-AE61-45E3-ACA9-5C585724A50B}"/>
    <cellStyle name="Note 4 4" xfId="5895" xr:uid="{F20EFF40-E2D1-4047-8817-3920430DFA41}"/>
    <cellStyle name="Note 4_00.04R" xfId="5896" xr:uid="{F0030464-583B-414C-95E7-417E014A46E1}"/>
    <cellStyle name="Note 5" xfId="5897" xr:uid="{BCE91FEF-B3AA-402D-B56D-F0FFD11784C9}"/>
    <cellStyle name="Note 5 2" xfId="5898" xr:uid="{45BEBBBA-234A-413F-B516-1D9AE93068BC}"/>
    <cellStyle name="Note 5 2 2" xfId="5899" xr:uid="{9A49587F-3979-4EC3-8D1A-0CFA9119269A}"/>
    <cellStyle name="Note 5 2 3" xfId="5900" xr:uid="{94AEB6A0-49E3-4739-ACFD-0B6DA3A07B34}"/>
    <cellStyle name="Note 5 2_14.07.05" xfId="5901" xr:uid="{FA9261EC-D459-4BB4-8FE3-EB1FE1C2DC05}"/>
    <cellStyle name="Note 5 3" xfId="5902" xr:uid="{78EAEF4F-29BD-41C0-9E08-37B90186A025}"/>
    <cellStyle name="Note 5 4" xfId="5903" xr:uid="{58F71B9A-DF0B-4D37-B304-C2D4297D6EB9}"/>
    <cellStyle name="Note 5_00.04R" xfId="5904" xr:uid="{4A634819-5F81-46D4-BB18-2A460791FC74}"/>
    <cellStyle name="Note 6" xfId="5905" xr:uid="{9927C1E7-D158-4235-ACE1-09356B5F173E}"/>
    <cellStyle name="Note 6 2" xfId="5906" xr:uid="{CD1AD77A-80E9-40E4-B092-2F12A4341621}"/>
    <cellStyle name="Note 6 2 2" xfId="5907" xr:uid="{F8DC21D6-F875-40DC-8F47-12BE8E54B098}"/>
    <cellStyle name="Note 6 2 3" xfId="5908" xr:uid="{A42708CD-30CB-430B-A6A0-F450A4D36CF7}"/>
    <cellStyle name="Note 6 2_14.07.05" xfId="5909" xr:uid="{E066AC75-81DE-4127-A832-755640E49681}"/>
    <cellStyle name="Note 6 3" xfId="5910" xr:uid="{37605F4F-046A-48F2-8C48-8514E8606B11}"/>
    <cellStyle name="Note 6 4" xfId="5911" xr:uid="{D1FB0175-633E-48D3-8A7E-DCA9117E5C84}"/>
    <cellStyle name="Note 6_00.04R" xfId="5912" xr:uid="{FC8D898F-D569-4F01-BE7E-ABD50EBAFAFE}"/>
    <cellStyle name="Note 7" xfId="5913" xr:uid="{BFA02231-36FA-47CF-B187-CDF395A88BA2}"/>
    <cellStyle name="Note 7 2" xfId="5914" xr:uid="{EF757619-2149-45B7-99E0-EC861AEC9CE2}"/>
    <cellStyle name="Note 7 2 2" xfId="5915" xr:uid="{1D872076-7C36-4A30-A6A2-EF7D2BE62D8E}"/>
    <cellStyle name="Note 7 2 3" xfId="5916" xr:uid="{8A21B04B-EEB9-4F6C-A693-307FA9F18BB5}"/>
    <cellStyle name="Note 7 2_14.07.05" xfId="5917" xr:uid="{7F9E4169-4865-477F-9544-B704C6ECC8B5}"/>
    <cellStyle name="Note 7 3" xfId="5918" xr:uid="{BA8B5EF4-D595-4B47-BE2F-5AFE022AFBC8}"/>
    <cellStyle name="Note 7 4" xfId="5919" xr:uid="{30F7DB78-7DAE-4EFF-94B4-F442787AEA41}"/>
    <cellStyle name="Note 7_00.04R" xfId="5920" xr:uid="{86B3A9EA-9022-4FAB-8D42-3428EFAE30FA}"/>
    <cellStyle name="Note 8" xfId="5921" xr:uid="{B931E13A-56EB-419E-8F2D-5C50B8123CB8}"/>
    <cellStyle name="Note 8 2" xfId="5922" xr:uid="{D68DAC0D-4CC5-4701-B135-8AC15C2A63D6}"/>
    <cellStyle name="Note 8 2 2" xfId="5923" xr:uid="{C72EAB29-2A29-4E42-A35E-5DAF5652F12C}"/>
    <cellStyle name="Note 8 2 3" xfId="5924" xr:uid="{165712E8-552C-4ADD-8B42-19E9BC18C8FB}"/>
    <cellStyle name="Note 8 2_14.07.05" xfId="5925" xr:uid="{97A8F9FD-139D-4103-9CAE-84FF93A790F7}"/>
    <cellStyle name="Note 8 3" xfId="5926" xr:uid="{F104AD27-F9DA-40B8-9A9E-79777662C18D}"/>
    <cellStyle name="Note 8 4" xfId="5927" xr:uid="{E2D9B403-8861-4AC5-AE7D-D0CB1AD1FC3B}"/>
    <cellStyle name="Note 8_00.04R" xfId="5928" xr:uid="{D684AC9D-5E0C-46BA-8668-66061E991047}"/>
    <cellStyle name="Note 9" xfId="5929" xr:uid="{2A5B3D42-AB10-45F0-A1DF-37885B21EC8B}"/>
    <cellStyle name="Note 9 2" xfId="5930" xr:uid="{C807510F-3552-4A72-A58A-306E07789022}"/>
    <cellStyle name="Note 9 2 2" xfId="5931" xr:uid="{E6ECA21E-DE4D-4604-BACC-96EFB59B4B4A}"/>
    <cellStyle name="Note 9 2 3" xfId="5932" xr:uid="{1B7DB0B9-2279-4B82-A195-A2C0DB3CC77A}"/>
    <cellStyle name="Note 9 2_14.07.05" xfId="5933" xr:uid="{2741FD6A-4276-4D33-AF4B-BC1E3254289A}"/>
    <cellStyle name="Note 9 3" xfId="5934" xr:uid="{5B224253-4AF2-47A0-AF1D-F8BF1B52298A}"/>
    <cellStyle name="Note 9 4" xfId="5935" xr:uid="{A6372B45-662B-446E-A7C6-7C88AD563BA2}"/>
    <cellStyle name="Note 9_00.04R" xfId="5936" xr:uid="{FCDECECD-3640-44E6-85DC-6B23E9AC1610}"/>
    <cellStyle name="Notes" xfId="1353" xr:uid="{9EA4466E-F4A6-4370-9F32-439560723219}"/>
    <cellStyle name="Notes 2" xfId="1354" xr:uid="{C99174CD-55D9-4ECB-A581-35F1DDFBC9F8}"/>
    <cellStyle name="Notes 2 2" xfId="5937" xr:uid="{D79876C1-FABB-4FB6-B68E-9FA596154EF9}"/>
    <cellStyle name="Notes 2 2 2" xfId="5938" xr:uid="{542DE311-A11D-4A1B-B883-17DA7479F951}"/>
    <cellStyle name="Notes 2 2 3" xfId="5939" xr:uid="{E777AC85-8FD6-487F-833B-04B1752FF9B0}"/>
    <cellStyle name="Notes 2 2_14.07.05" xfId="5940" xr:uid="{AAFAD81B-4D1B-4C48-8162-FBA34F93E1B7}"/>
    <cellStyle name="Notes 2 3" xfId="5941" xr:uid="{EDB4B0F9-6BD3-44C8-9FAC-B0C81EDCBE65}"/>
    <cellStyle name="Notes 2 4" xfId="5942" xr:uid="{E213FBE2-A2F3-44BE-BDDF-E637130EA984}"/>
    <cellStyle name="Notes 2_00.01.01Y" xfId="5943" xr:uid="{A542AA51-910C-4CCB-B11D-9A117FE38954}"/>
    <cellStyle name="Notes 3" xfId="1355" xr:uid="{1F8B7B03-76FE-465B-90B7-2F4ACDE692A4}"/>
    <cellStyle name="Notes 3 2" xfId="5944" xr:uid="{DF59E30E-7362-4D9F-A3C1-91EC6BBB94D4}"/>
    <cellStyle name="Notes 3 2 2" xfId="5945" xr:uid="{E482BC97-9DF7-4935-80EA-AB8FF22F1D4A}"/>
    <cellStyle name="Notes 3 2 3" xfId="5946" xr:uid="{A5DEC8DC-8385-426B-B876-9E551283C5FA}"/>
    <cellStyle name="Notes 3 2 4" xfId="5947" xr:uid="{26586EBF-87E5-4283-9006-19269BD391CE}"/>
    <cellStyle name="Notes 3 2_14.07.05" xfId="5948" xr:uid="{4EDF6498-0E13-4CA3-9399-360AD06D705F}"/>
    <cellStyle name="Notes 3 3" xfId="5949" xr:uid="{BB37C0B9-1730-4093-9CFD-77C977499295}"/>
    <cellStyle name="Notes 3 3 2" xfId="5950" xr:uid="{B13B8201-1DFB-4459-80EC-09509251F3A3}"/>
    <cellStyle name="Notes 3 3 2 2" xfId="5951" xr:uid="{088D12A7-BF67-4444-9ED8-34B268C08730}"/>
    <cellStyle name="Notes 3 3 2_14.07.05" xfId="5952" xr:uid="{C87DE1B4-128E-4CDE-852E-01AFFEACE246}"/>
    <cellStyle name="Notes 3 3_14.07.05" xfId="5953" xr:uid="{6C67D939-C1D2-448C-B179-7DE1A419B1E2}"/>
    <cellStyle name="Notes 3 4" xfId="5954" xr:uid="{73C3EEA7-C516-4E17-A27E-52FBF7370C64}"/>
    <cellStyle name="Notes 3 4 2" xfId="5955" xr:uid="{81B7B09A-E5BD-4B2B-918C-CB237D0DB462}"/>
    <cellStyle name="Notes 3 4_14.07.05" xfId="5956" xr:uid="{F9C5CF33-0EAF-4F04-AC48-1EF06929B1DA}"/>
    <cellStyle name="Notes 3_00.04R" xfId="5957" xr:uid="{095E69ED-4DE8-4631-BF6C-14E166272EED}"/>
    <cellStyle name="Notes 4" xfId="5958" xr:uid="{A87AF1D9-C0D6-4726-B2F2-149605E2ED06}"/>
    <cellStyle name="Notes 4 2" xfId="5959" xr:uid="{9D33C03B-4FA0-42F3-A260-4C46679B533E}"/>
    <cellStyle name="Notes 4 2 2" xfId="5960" xr:uid="{B82BD511-17C3-42A6-BA09-FF7E84514485}"/>
    <cellStyle name="Notes 4 2_14.07.05" xfId="5961" xr:uid="{9F9137D9-1AB4-45DA-945C-E03F871DADB4}"/>
    <cellStyle name="Notes 4_14.07.05" xfId="5962" xr:uid="{2F439AB9-7AFB-4E1C-AC0F-99EE1A14D326}"/>
    <cellStyle name="Notes 5" xfId="5963" xr:uid="{F650B2EB-E97F-4269-949F-800D9EC48F26}"/>
    <cellStyle name="Notes 5 2" xfId="5964" xr:uid="{4027C3A2-3587-46E0-932B-11DF5A57C6F1}"/>
    <cellStyle name="Notes 5_14.07.05" xfId="5965" xr:uid="{08B1D357-7526-4CE7-83C6-B5FBAF8081C8}"/>
    <cellStyle name="Notes 6" xfId="5966" xr:uid="{D2E6CE98-4AA1-42BB-ADAD-9D5CDBB2FB3A}"/>
    <cellStyle name="Notes 7" xfId="5967" xr:uid="{60B82858-C107-43C2-86B5-F93AAC85BA7F}"/>
    <cellStyle name="Notes 8" xfId="5968" xr:uid="{5C4E7BC8-F933-4AD6-9B30-2D0C716F2025}"/>
    <cellStyle name="Notes_00.01.01Y" xfId="5969" xr:uid="{BF584058-8C21-4017-886B-75919CBC0654}"/>
    <cellStyle name="Notitie" xfId="1356" xr:uid="{45F8B895-1987-4185-902F-B30B2ED593D4}"/>
    <cellStyle name="Notitie 2" xfId="1357" xr:uid="{EAB719C9-6231-463D-9E81-15CE32BC7B3D}"/>
    <cellStyle name="Notitie 2 2" xfId="1358" xr:uid="{211DA217-F48C-4C2C-A48E-D94F01668ABF}"/>
    <cellStyle name="Notitie 2 3" xfId="5970" xr:uid="{5260BDA8-B014-4ECF-B652-62B62C13A5A5}"/>
    <cellStyle name="Notitie 2 4" xfId="5971" xr:uid="{0706A48E-5E69-458E-9125-967A3D25EF53}"/>
    <cellStyle name="Notitie 2_11.01.05" xfId="5972" xr:uid="{AB7A8D87-74B6-4AD9-8BAA-660AD0455185}"/>
    <cellStyle name="Notitie 3" xfId="1359" xr:uid="{5E416497-75ED-4926-80DB-2A4BDAC00FC8}"/>
    <cellStyle name="Notitie 3 2" xfId="1360" xr:uid="{6BAB523C-068D-4402-811D-3B3841744D3C}"/>
    <cellStyle name="Notitie 3 3" xfId="5973" xr:uid="{B93B9BF4-7678-4DCD-BF1C-62AD9ADB8BEB}"/>
    <cellStyle name="Notitie 3 4" xfId="5974" xr:uid="{8F0968BD-D021-4488-B704-377E730B6F06}"/>
    <cellStyle name="Notitie 3_11.01.05" xfId="5975" xr:uid="{8E0A41FB-BD28-41F6-A24D-EA61D1095D7F}"/>
    <cellStyle name="Notitie 4" xfId="1361" xr:uid="{0E3C0093-CCD9-4804-8D7E-B12AD11D9C42}"/>
    <cellStyle name="Notitie 5" xfId="5976" xr:uid="{76213357-E7B3-4209-8BC3-14EB2DE29931}"/>
    <cellStyle name="Notitie 6" xfId="5977" xr:uid="{AA0BACCC-EFD2-4550-A082-7D8ECCB7324F}"/>
    <cellStyle name="Notitie_07.04.15 Industry concentr" xfId="1362" xr:uid="{68A6DB94-6107-40FD-9449-095F00009BC9}"/>
    <cellStyle name="Notiz" xfId="5978" xr:uid="{5EE0AE5B-4710-49A6-96FB-0DE9ED5FA482}"/>
    <cellStyle name="Notiz 2" xfId="5979" xr:uid="{19496379-2B38-4523-BD60-71E12642C695}"/>
    <cellStyle name="Notiz_14.07.05" xfId="5980" xr:uid="{1A59474D-6092-4A66-B329-D79B8BF23444}"/>
    <cellStyle name="Obliczenia" xfId="5981" xr:uid="{9C148464-5EB0-4F4F-9474-50E26016CF52}"/>
    <cellStyle name="Ongeldig" xfId="1363" xr:uid="{6A908D5F-17C2-423B-AD0E-4B73AEA4711F}"/>
    <cellStyle name="Ongeldig 2" xfId="1364" xr:uid="{25860F48-A645-42F2-B63D-68CFF5C659E6}"/>
    <cellStyle name="Ongeldig_11.01.05" xfId="5982" xr:uid="{FBF2DAF5-9CFD-4A59-998F-DE83058B073B}"/>
    <cellStyle name="Output 2" xfId="5983" xr:uid="{8C12CBCC-FB2B-471B-BB66-6F33272FC804}"/>
    <cellStyle name="Output 2 2" xfId="5984" xr:uid="{214A556E-A03B-4E69-99DC-86981C105F00}"/>
    <cellStyle name="Output 2_14.07.05" xfId="5985" xr:uid="{F7F5ABF5-44BB-4467-A01A-938F31514BFE}"/>
    <cellStyle name="Output 3" xfId="5986" xr:uid="{C5203A05-F007-4B92-BDC3-53572C0F539A}"/>
    <cellStyle name="Output 3 2" xfId="5987" xr:uid="{F721AD35-C639-47C4-A169-B9EE86B10272}"/>
    <cellStyle name="Output 3_14.07.05" xfId="5988" xr:uid="{266B8FBD-48A0-43BE-AAF0-0184641EF735}"/>
    <cellStyle name="Output 4" xfId="5989" xr:uid="{9DEF3FEA-97E3-4658-AAEC-9CD317CA08FC}"/>
    <cellStyle name="Output 5" xfId="5990" xr:uid="{A6BF3E5E-1CC0-42D7-9969-22370E56F3B5}"/>
    <cellStyle name="Output 6" xfId="5991" xr:uid="{6459F14A-C609-4104-A057-D44A167537D5}"/>
    <cellStyle name="Output 7" xfId="5992" xr:uid="{0EA3CED2-D2A4-4EDA-8C51-01862A4375F8}"/>
    <cellStyle name="Percent" xfId="2" builtinId="5"/>
    <cellStyle name="Percent [0]" xfId="1365" xr:uid="{5C8BF84E-6704-4CB6-A6E9-E38AFE19053B}"/>
    <cellStyle name="Percent [00]" xfId="1366" xr:uid="{BB85D542-1076-4E2E-8884-1DDEFBC47C75}"/>
    <cellStyle name="Percent [00] 2" xfId="1367" xr:uid="{29AD17B1-D4EC-4188-8324-677604337535}"/>
    <cellStyle name="Percent [00] 3" xfId="5993" xr:uid="{1D20E59E-5B17-4A16-B032-7ABE4681E33B}"/>
    <cellStyle name="Percent [00] 4" xfId="5994" xr:uid="{D9BAE26E-D2B4-4A26-8EF1-9F351075C47D}"/>
    <cellStyle name="Percent [00]_11.01.05" xfId="5995" xr:uid="{C6C83B34-8F41-4435-8740-0B6C0846A558}"/>
    <cellStyle name="Percent 10" xfId="1368" xr:uid="{CA5F261F-4E0F-44CC-A4F3-9704D5B67E54}"/>
    <cellStyle name="Percent 10 2" xfId="5996" xr:uid="{6322239A-FEBE-40A5-A02E-5D7CD6484A3B}"/>
    <cellStyle name="Percent 10 3" xfId="1369" xr:uid="{ECFDFDCB-BAD0-458F-89CA-B73CCDE65945}"/>
    <cellStyle name="Percent 10 4" xfId="5997" xr:uid="{19904D3B-46A1-4D12-AD62-FE791A4C99E7}"/>
    <cellStyle name="Percent 10_14.07.05" xfId="5998" xr:uid="{86D351CC-684A-462D-B419-2FE6FE93BBDA}"/>
    <cellStyle name="Percent 11" xfId="1370" xr:uid="{744003C1-4438-4DEB-B08F-1D9122A43FF9}"/>
    <cellStyle name="Percent 11 2" xfId="5999" xr:uid="{A5470111-1036-4659-B6DF-AF2DAB997DA5}"/>
    <cellStyle name="Percent 11 3" xfId="6000" xr:uid="{5AE920E2-AC4F-472C-B8C2-A5006627AC34}"/>
    <cellStyle name="Percent 11 4" xfId="6001" xr:uid="{D4EE6F5A-C3E1-4433-AF00-87F471949DE6}"/>
    <cellStyle name="Percent 11 5" xfId="6002" xr:uid="{30F8BD6E-0CC0-4A4A-A968-9906C5553FCE}"/>
    <cellStyle name="Percent 11_11.01.05" xfId="6003" xr:uid="{E79EF9ED-D1E7-4C9B-B003-E8FA664CADAF}"/>
    <cellStyle name="Percent 12" xfId="6004" xr:uid="{4CD47694-3BBB-4EBB-A98A-B6DD696BCE34}"/>
    <cellStyle name="Percent 12 2" xfId="6005" xr:uid="{E84E4CBB-2B55-454D-A2A5-175B10DF4C6E}"/>
    <cellStyle name="Percent 12 3" xfId="6006" xr:uid="{17484EF8-1F7C-4CE9-80F5-B0887F16189D}"/>
    <cellStyle name="Percent 12 4" xfId="6007" xr:uid="{A820E9C5-7040-4CCD-BB9F-AD44D4A4EB0B}"/>
    <cellStyle name="Percent 12_14.07.05" xfId="6008" xr:uid="{882EC790-353D-4970-9EE1-259A5DB9EE9A}"/>
    <cellStyle name="Percent 13" xfId="6009" xr:uid="{03602785-AF84-4900-946F-95232931C01A}"/>
    <cellStyle name="Percent 13 2" xfId="6010" xr:uid="{7EB84EF9-8441-4F80-B0DE-580140E54C9F}"/>
    <cellStyle name="Percent 13 3" xfId="6011" xr:uid="{875E2193-6A83-4BB5-AD76-3B4C2488C0AD}"/>
    <cellStyle name="Percent 13 4" xfId="6012" xr:uid="{0C76394F-6DF7-4172-8C59-4152C8BC72AB}"/>
    <cellStyle name="Percent 13_14.07.05" xfId="6013" xr:uid="{1D7AB66F-D579-4AC7-867B-8419DCA6EB9E}"/>
    <cellStyle name="Percent 14" xfId="6014" xr:uid="{F05FD819-C415-4946-BC1C-A3F818C29D05}"/>
    <cellStyle name="Percent 14 2" xfId="6015" xr:uid="{D3E81E22-221D-4DF5-8630-DF4C6AA1EBF8}"/>
    <cellStyle name="Percent 14 3" xfId="6016" xr:uid="{6E486591-F0ED-4E99-8C90-367ABFFD2A08}"/>
    <cellStyle name="Percent 14 4" xfId="6017" xr:uid="{2F5B79AF-4F44-49A6-95C8-33722D73D830}"/>
    <cellStyle name="Percent 14_14.07.05" xfId="6018" xr:uid="{EDFB0D84-5BC2-4DFD-ACCE-7CCED7BD24ED}"/>
    <cellStyle name="Percent 15" xfId="6019" xr:uid="{6D2C94C8-1F16-4320-ADE9-C95FEFA5BA8A}"/>
    <cellStyle name="Percent 15 2" xfId="6020" xr:uid="{91713428-243B-4270-9883-A10F1C859B23}"/>
    <cellStyle name="Percent 15 2 2" xfId="6021" xr:uid="{0ECDBF83-CCC9-4F70-8F3B-00465A1F5BA5}"/>
    <cellStyle name="Percent 15 2_14.07.05" xfId="6022" xr:uid="{E9251BD3-7ED5-48BA-A4CB-5CC9F97AA247}"/>
    <cellStyle name="Percent 15_14.07.05" xfId="6023" xr:uid="{1BB9F2E0-EE9D-498C-BDFD-E9F6C2ACB042}"/>
    <cellStyle name="Percent 16" xfId="6024" xr:uid="{F42F4A21-429D-4B39-874B-CB26770DD4C6}"/>
    <cellStyle name="Percent 16 2" xfId="6025" xr:uid="{9FFF1109-A7E1-4148-A6A7-66CF46D30482}"/>
    <cellStyle name="Percent 16 2 2" xfId="6026" xr:uid="{32A286F2-85AE-4829-905D-2A09333CE791}"/>
    <cellStyle name="Percent 16 2_14.07.05" xfId="6027" xr:uid="{39E8013D-A7D5-46FF-A078-D5E08A9657C4}"/>
    <cellStyle name="Percent 16_14.07.05" xfId="6028" xr:uid="{71E86B4D-ADCE-468B-AAEB-40286445A5B5}"/>
    <cellStyle name="Percent 17" xfId="6029" xr:uid="{561689B6-40E3-45D4-B77A-979C2D7FC3A6}"/>
    <cellStyle name="Percent 17 2" xfId="6030" xr:uid="{3B26936A-0B03-4FAB-8EA2-0A1143D0C604}"/>
    <cellStyle name="Percent 17_14.07.05" xfId="6031" xr:uid="{692EA147-06EB-4DA6-999A-CCD397F08958}"/>
    <cellStyle name="Percent 18" xfId="1371" xr:uid="{5372B306-3604-4A15-AC2D-A1D329E05F59}"/>
    <cellStyle name="Percent 18 2" xfId="1372" xr:uid="{D023ECE6-B225-4D01-A609-4F9E3A88ECA4}"/>
    <cellStyle name="Percent 18 2 3" xfId="6032" xr:uid="{1DD25EA4-E61E-4486-9599-915039B136F8}"/>
    <cellStyle name="Percent 18 2_11.01.05" xfId="6033" xr:uid="{F1CC7502-72A9-4D79-A934-79D4958EEF4B}"/>
    <cellStyle name="Percent 18 3" xfId="6034" xr:uid="{EC671009-B347-45AF-B923-C491670B94BD}"/>
    <cellStyle name="Percent 18 4" xfId="6035" xr:uid="{78ED323A-CF98-4298-808A-58E5DBF14005}"/>
    <cellStyle name="Percent 18_11.01.05" xfId="6036" xr:uid="{29D9E482-82D3-4820-9AAB-A83975E0D6C6}"/>
    <cellStyle name="Percent 19" xfId="6037" xr:uid="{A074B8DB-9095-4ACB-ABCA-4204A3F455C4}"/>
    <cellStyle name="Percent 19 2" xfId="6038" xr:uid="{CF319517-BEE0-497E-BF6E-564F3841233E}"/>
    <cellStyle name="Percent 19_14.07.05" xfId="6039" xr:uid="{EE7848D8-7DE8-4CB9-BDF1-6B4E20C01533}"/>
    <cellStyle name="Percent 2" xfId="1373" xr:uid="{4F4BA969-01EB-49D6-BAB1-81E04AABB7DA}"/>
    <cellStyle name="Percent 2 2" xfId="1374" xr:uid="{5C68F9C6-31A0-4B78-98F5-50FC30085343}"/>
    <cellStyle name="Percent 2 2 2" xfId="6040" xr:uid="{00F4E0A2-0773-4458-884C-02DCDB8A9334}"/>
    <cellStyle name="Percent 2 2_11.01.05" xfId="6041" xr:uid="{D49628F4-C458-4B32-A7FA-639908CB849C}"/>
    <cellStyle name="Percent 2 3" xfId="6042" xr:uid="{B49578CF-4DDD-47CE-A04B-34E8E7AF6E07}"/>
    <cellStyle name="Percent 2 4" xfId="6043" xr:uid="{F8C36F8E-4BC2-4611-8CE9-A4D5828BC2FE}"/>
    <cellStyle name="Percent 2 4 2" xfId="6044" xr:uid="{306D79B3-68E9-4A14-89CD-B882CDE557F2}"/>
    <cellStyle name="Percent 2 4 3" xfId="6045" xr:uid="{050E30D4-4BFF-42D7-82F3-747CD9187577}"/>
    <cellStyle name="Percent 2 4_14.07.05" xfId="6046" xr:uid="{E9856D94-BB68-4FEB-AF24-D964EE5498BE}"/>
    <cellStyle name="Percent 2 5" xfId="6047" xr:uid="{402EDFAC-040D-4949-A66E-0B5C608E00F7}"/>
    <cellStyle name="Percent 2 6" xfId="6048" xr:uid="{5A52B0D1-127D-4A7B-AE81-5A5BAF6BB001}"/>
    <cellStyle name="Percent 2_11.01.05" xfId="6049" xr:uid="{8FBF487E-2756-43C6-A9AA-87B7A806AC95}"/>
    <cellStyle name="Percent 20" xfId="6050" xr:uid="{7A6DA5A1-934E-406E-815B-8D41F0BC7010}"/>
    <cellStyle name="Percent 20 2" xfId="6051" xr:uid="{4B5053E9-9674-4635-8176-9D2C82A70AA1}"/>
    <cellStyle name="Percent 20 2 2" xfId="6052" xr:uid="{DF4D100B-03D1-4245-8A4D-1E12691A7C4A}"/>
    <cellStyle name="Percent 20 2 3" xfId="6053" xr:uid="{BFFBFFB0-4628-4192-9881-C3F12075123C}"/>
    <cellStyle name="Percent 20 2_14.07.05" xfId="6054" xr:uid="{FB3D9871-FC1A-4DF2-B3AB-322544B35ADE}"/>
    <cellStyle name="Percent 20 3" xfId="6055" xr:uid="{FF0D7060-A920-4958-AB24-9F04031265A5}"/>
    <cellStyle name="Percent 20 4" xfId="6056" xr:uid="{E82D43EF-EEA2-47CC-B4FB-A0A641926572}"/>
    <cellStyle name="Percent 20_14.07.05" xfId="6057" xr:uid="{5C6FC299-5373-4210-A611-EEC3C03F538E}"/>
    <cellStyle name="Percent 21" xfId="6058" xr:uid="{D888F9BC-6260-43CB-BDA7-D3B1C64FF447}"/>
    <cellStyle name="Percent 22" xfId="6059" xr:uid="{E8F27427-4029-47C6-878D-4704F3DFC9FA}"/>
    <cellStyle name="Percent 23" xfId="6060" xr:uid="{BBECA817-04F7-4BD9-B812-22ED36B7F594}"/>
    <cellStyle name="Percent 3" xfId="14" xr:uid="{76C584DD-B00C-4AB4-ACFC-3F6AF3D3BD4B}"/>
    <cellStyle name="Percent 3 2" xfId="1376" xr:uid="{A1355E76-0730-4B37-83DF-D3A83E6E725A}"/>
    <cellStyle name="Percent 3 2 2" xfId="6061" xr:uid="{19BC7611-19B7-4F99-836C-DE25C18E68D7}"/>
    <cellStyle name="Percent 3 2_11.01.05" xfId="6062" xr:uid="{BF6D72D6-E1B1-48A6-9503-7263FA7C7DE4}"/>
    <cellStyle name="Percent 3 3" xfId="1377" xr:uid="{5B3EA282-BAE2-420F-A8C4-6A827FEF80AC}"/>
    <cellStyle name="Percent 3 4" xfId="6063" xr:uid="{91B364A1-134D-4AB0-9D2B-DEF4882A0D78}"/>
    <cellStyle name="Percent 3 5" xfId="6064" xr:uid="{50B60556-C557-4A69-9646-993F7C0FE72C}"/>
    <cellStyle name="Percent 3 6" xfId="6065" xr:uid="{0A98C463-07EF-40E5-A46D-F1C801F91CE2}"/>
    <cellStyle name="Percent 3 7" xfId="1375" xr:uid="{7A80E55A-E929-4F58-A14E-310BC1CE7FF4}"/>
    <cellStyle name="Percent 3_11.01.05" xfId="6066" xr:uid="{06509612-F80A-42B6-ADB3-CCD8D37D1800}"/>
    <cellStyle name="Percent 4" xfId="1378" xr:uid="{852EE4FA-A5F9-4583-BE9D-F0E025017209}"/>
    <cellStyle name="Percent 4 2" xfId="1379" xr:uid="{AB3BE871-8A11-403A-9975-F9EFDC5771BB}"/>
    <cellStyle name="Percent 4 3" xfId="6067" xr:uid="{95648386-6020-4155-B63C-CFA6C008F604}"/>
    <cellStyle name="Percent 4 4" xfId="6068" xr:uid="{3503C7A7-B4CD-4EB2-B6FD-C218BF737705}"/>
    <cellStyle name="Percent 4_11.01.05" xfId="6069" xr:uid="{CAA048DB-A52C-4207-9390-C78124322BCE}"/>
    <cellStyle name="Percent 5" xfId="1380" xr:uid="{47065378-F899-43F3-8611-20D20D822BC2}"/>
    <cellStyle name="Percent 5 2" xfId="1381" xr:uid="{9650EDC2-4FA1-4488-AB02-2B359DA830CA}"/>
    <cellStyle name="Percent 5 2 2" xfId="6070" xr:uid="{04F7B157-1F42-47CB-BFC3-19D3AB5B9E94}"/>
    <cellStyle name="Percent 5 2 3" xfId="6071" xr:uid="{E1A7E330-81E0-47F1-84AA-110E1A9F656A}"/>
    <cellStyle name="Percent 5 2 4" xfId="6072" xr:uid="{E35169DD-91B5-4398-9E64-4909BCED016D}"/>
    <cellStyle name="Percent 5 2_11.01.05" xfId="6073" xr:uid="{FA3EF819-AFB8-4001-9F86-C0B7FEB45894}"/>
    <cellStyle name="Percent 5 3" xfId="1382" xr:uid="{45E8E124-E046-4D51-B22A-D084EE5C2DBE}"/>
    <cellStyle name="Percent 5 3 2" xfId="6074" xr:uid="{B8B528FF-4CA4-496A-A0C5-191ED53EC6D9}"/>
    <cellStyle name="Percent 5 3 2 2" xfId="6075" xr:uid="{3791B99C-2036-43F0-B623-701C28035FA1}"/>
    <cellStyle name="Percent 5 3 2 3" xfId="6076" xr:uid="{8C706D9C-2DEC-4B44-8456-CC4111EDBBB1}"/>
    <cellStyle name="Percent 5 3 2 4" xfId="6077" xr:uid="{D09DAEA4-A81D-4FBA-A41A-EBFE092CDF9E}"/>
    <cellStyle name="Percent 5 3 2_14.07.05" xfId="6078" xr:uid="{EBB29659-24D3-4DE5-A933-59AE8249C562}"/>
    <cellStyle name="Percent 5 3 3" xfId="6079" xr:uid="{0BC6CB2C-ACC1-47BB-9600-AEC87986519C}"/>
    <cellStyle name="Percent 5 3 3 2" xfId="6080" xr:uid="{409DA538-D814-4CD5-97CD-3121CD51EDA6}"/>
    <cellStyle name="Percent 5 3 3 2 2" xfId="6081" xr:uid="{404406EF-2831-41D0-B6C9-2C8BB671DE5F}"/>
    <cellStyle name="Percent 5 3 3 2_14.07.05" xfId="6082" xr:uid="{F401A1B5-3886-4E17-9CED-BDCCDF6F78BC}"/>
    <cellStyle name="Percent 5 3 3_14.07.05" xfId="6083" xr:uid="{F407C3E0-07E8-4B88-94F9-4C87865958A6}"/>
    <cellStyle name="Percent 5 3 4" xfId="6084" xr:uid="{EC60DFF5-4942-4CB3-AA17-31B86E87D3E4}"/>
    <cellStyle name="Percent 5 3 4 2" xfId="6085" xr:uid="{A2AC5F7F-D057-4696-9B44-C7AAD962A1CB}"/>
    <cellStyle name="Percent 5 3 4_14.07.05" xfId="6086" xr:uid="{99B41FF9-7DF9-4871-A9BC-262899962DEA}"/>
    <cellStyle name="Percent 5 3_11.01.05" xfId="6087" xr:uid="{141B0118-8766-4622-8F07-3CC2DF2BFC13}"/>
    <cellStyle name="Percent 5 4" xfId="6088" xr:uid="{4FF335EF-59F4-4E8B-A923-E724271A371C}"/>
    <cellStyle name="Percent 5 4 2" xfId="6089" xr:uid="{1DBC47E6-2987-4B36-AB42-2F2C87A96FA5}"/>
    <cellStyle name="Percent 5 4 2 2" xfId="6090" xr:uid="{9CF1ADA5-2B0E-40F0-B123-83BC32E5CF80}"/>
    <cellStyle name="Percent 5 4 2_14.07.05" xfId="6091" xr:uid="{58950E6B-AAA4-48DD-AA74-6F6075F80EC6}"/>
    <cellStyle name="Percent 5 4_14.07.05" xfId="6092" xr:uid="{0693085B-BA23-4DC0-8275-744AA5C5A4FF}"/>
    <cellStyle name="Percent 5 5" xfId="6093" xr:uid="{C041AADD-BFFD-406A-8600-81913BF2023B}"/>
    <cellStyle name="Percent 5 5 2" xfId="6094" xr:uid="{5A50D915-0BBD-4B30-9E5B-893AF8C43DA8}"/>
    <cellStyle name="Percent 5 5_14.07.05" xfId="6095" xr:uid="{EB3EEFFE-12EA-49EF-8D68-5A8FB9F71E91}"/>
    <cellStyle name="Percent 5_11.01.05" xfId="6096" xr:uid="{5E08285E-54DB-48E3-955E-094E8A77BD61}"/>
    <cellStyle name="Percent 6" xfId="1383" xr:uid="{6C6A1DD7-EC8F-44A4-B309-C898870ED8BA}"/>
    <cellStyle name="Percent 6 2" xfId="6097" xr:uid="{70F40758-D68B-461B-BF54-75AB2D502099}"/>
    <cellStyle name="Percent 6 3" xfId="6098" xr:uid="{CB420387-86F5-4EE9-9FC1-999AF675AA76}"/>
    <cellStyle name="Percent 6 4" xfId="6099" xr:uid="{6215C091-1B98-4801-9CB7-821CA454353F}"/>
    <cellStyle name="Percent 6_11.01.05" xfId="6100" xr:uid="{187D7C06-7667-4E4C-BD51-8746747CFD60}"/>
    <cellStyle name="Percent 7" xfId="1384" xr:uid="{D131D21F-7BF1-4A09-A0D0-01AFC3A11845}"/>
    <cellStyle name="Percent 7 2" xfId="1385" xr:uid="{53C27C1B-4F48-4558-9BC6-A78514367883}"/>
    <cellStyle name="Percent 7 3" xfId="1386" xr:uid="{0D4E8922-93DD-4F35-BDD0-B9B635A3CB81}"/>
    <cellStyle name="Percent 7 4" xfId="6101" xr:uid="{8EE5ACE2-F3E1-4213-8771-9A99365B0EED}"/>
    <cellStyle name="Percent 7_11.01.05" xfId="6102" xr:uid="{1141B2BD-08AC-4266-A8DA-D92734FE0ECC}"/>
    <cellStyle name="Percent 8" xfId="6103" xr:uid="{8DA74130-866A-4A6C-8619-4B387DD69170}"/>
    <cellStyle name="Percent 8 2" xfId="6104" xr:uid="{15BA6F2B-E027-47D6-860A-9F59968A1405}"/>
    <cellStyle name="Percent 8 2 2" xfId="6105" xr:uid="{ECDF8767-8FDB-4584-BDDC-119BABC76FCF}"/>
    <cellStyle name="Percent 8 2 3" xfId="6106" xr:uid="{A3640E99-9AED-4D8C-BEB9-4FA60875DCEE}"/>
    <cellStyle name="Percent 8 2 4" xfId="6107" xr:uid="{43861550-16AC-4512-88AC-1D9D7B92B071}"/>
    <cellStyle name="Percent 8 2_14.07.05" xfId="6108" xr:uid="{B7A58A16-81F7-4386-A3F7-D6AA491486DE}"/>
    <cellStyle name="Percent 8 3" xfId="6109" xr:uid="{311B0D0C-DB2F-4B13-B94D-555757DC27C3}"/>
    <cellStyle name="Percent 8 3 2" xfId="6110" xr:uid="{9D6BCCD4-1A88-4C10-B7B8-65D89193EDBD}"/>
    <cellStyle name="Percent 8 3 2 2" xfId="6111" xr:uid="{2CE5C245-5CE4-4908-BA5F-950438F437A7}"/>
    <cellStyle name="Percent 8 3 2_14.07.05" xfId="6112" xr:uid="{4F563A75-4992-422F-9960-00B7819A8C96}"/>
    <cellStyle name="Percent 8 3_14.07.05" xfId="6113" xr:uid="{567D1582-9A18-4AB0-A4BA-43828CC8A49C}"/>
    <cellStyle name="Percent 8 4" xfId="6114" xr:uid="{02D64875-3F29-4911-AA2F-48768A922C17}"/>
    <cellStyle name="Percent 8 4 2" xfId="6115" xr:uid="{BAAA50E2-060E-43CA-A1AD-8111BD35C6CB}"/>
    <cellStyle name="Percent 8 4_14.07.05" xfId="6116" xr:uid="{83C253DE-C247-4F73-8FED-E66C8B876F06}"/>
    <cellStyle name="Percent 8_14.07.05" xfId="6117" xr:uid="{182FA8A6-E214-4E72-BC33-B184013FDC61}"/>
    <cellStyle name="Percent 9" xfId="1387" xr:uid="{EB8F45B8-76DA-4991-9113-47DFE84FB717}"/>
    <cellStyle name="Percent 9 2" xfId="6118" xr:uid="{1A4E3B58-A771-475B-BEDE-6A36E3138C24}"/>
    <cellStyle name="Percent 9 2 2" xfId="6119" xr:uid="{B4B33A28-889B-4599-88DF-AF05F1524A55}"/>
    <cellStyle name="Percent 9 2 3" xfId="6120" xr:uid="{C6CACA3F-2DD0-49D0-AB18-F5F467F93E21}"/>
    <cellStyle name="Percent 9 2 4" xfId="6121" xr:uid="{669ECDC5-C752-4B70-BCB7-15C87D0BD58B}"/>
    <cellStyle name="Percent 9 2_14.07.05" xfId="6122" xr:uid="{F310512C-8201-4618-BEED-2BCF60F4F00C}"/>
    <cellStyle name="Percent 9 3" xfId="6123" xr:uid="{49BA9A12-80E8-4607-9E08-1FD61FF97AAD}"/>
    <cellStyle name="Percent 9 3 2" xfId="6124" xr:uid="{07D1DB53-7FF3-4BC1-9F55-40D9DE183800}"/>
    <cellStyle name="Percent 9 3 2 2" xfId="6125" xr:uid="{5A3F0C71-6D91-43D8-8F72-4749378E2882}"/>
    <cellStyle name="Percent 9 3 2_14.07.05" xfId="6126" xr:uid="{4AC796A4-9AD1-4F92-A03E-C88892CA52C9}"/>
    <cellStyle name="Percent 9 3_14.07.05" xfId="6127" xr:uid="{C556FAF5-731D-4851-9B1A-BE43ECCBE088}"/>
    <cellStyle name="Percent 9 4" xfId="6128" xr:uid="{9249D1D0-F35B-4546-883A-657BCAFD64A8}"/>
    <cellStyle name="Percent 9 4 2" xfId="6129" xr:uid="{8F11A4C5-F056-47E6-B893-340AE058D620}"/>
    <cellStyle name="Percent 9 4_14.07.05" xfId="6130" xr:uid="{3FAD16A8-1314-42F3-8BB6-04AEBFF7B1A6}"/>
    <cellStyle name="Percent 9_11.01.05" xfId="6131" xr:uid="{0345277A-6218-4555-B1C1-EECE6B3C427F}"/>
    <cellStyle name="Percent brackets" xfId="1388" xr:uid="{62E727B7-D70E-45B7-B95A-C83A107030E9}"/>
    <cellStyle name="Percent brackets 2" xfId="1389" xr:uid="{FC7BE67E-5F8C-4F72-901B-3D110151ECC1}"/>
    <cellStyle name="Percent brackets 3" xfId="6132" xr:uid="{FEA357AC-DEBD-41B9-8E1F-22229D01B0A7}"/>
    <cellStyle name="Percent brackets 4" xfId="6133" xr:uid="{DF0DD5AD-7184-4C64-90EA-A8FC2A6C8D2A}"/>
    <cellStyle name="Percent brackets_00.02 Cons P&amp;L" xfId="1390" xr:uid="{D29B2D23-D0B3-43D6-811F-2CC6F649A8AB}"/>
    <cellStyle name="Porcentagem_Cenário Básico" xfId="1391" xr:uid="{D27356F3-E8F9-4EB3-9D2D-5BEF5E7DBE1A}"/>
    <cellStyle name="PrePop Currency (0)" xfId="1392" xr:uid="{0494296E-165A-4C4A-9DC7-E1370AA3BCC8}"/>
    <cellStyle name="PrePop Currency (2)" xfId="1393" xr:uid="{14D3245E-1877-4836-A569-38F5734F3497}"/>
    <cellStyle name="PrePop Units (0)" xfId="1394" xr:uid="{253A18C9-E29F-40B2-920E-15CDED38294F}"/>
    <cellStyle name="PrePop Units (1)" xfId="1395" xr:uid="{F13B0545-393B-46FC-9067-97BB09D0FF87}"/>
    <cellStyle name="PrePop Units (2)" xfId="1396" xr:uid="{A2150B34-275D-42BA-877C-732E349E3527}"/>
    <cellStyle name="Procent 2" xfId="6134" xr:uid="{37802BEC-697E-4516-9FCF-CEB354A98B34}"/>
    <cellStyle name="Procent 2 2" xfId="6135" xr:uid="{642F1EFA-04AF-4AA5-B3F7-4AD308D48A97}"/>
    <cellStyle name="Procent 2_14.07.05" xfId="6136" xr:uid="{89047359-9FD1-4174-AF08-1AC4E957342C}"/>
    <cellStyle name="Prozent 2" xfId="6137" xr:uid="{90C7A17E-61AA-41F7-9D29-0B4FF6DA4D7D}"/>
    <cellStyle name="Prozent 2 2" xfId="6138" xr:uid="{00DA09C5-17AF-43AD-8078-D640B689FB90}"/>
    <cellStyle name="Prozent 2_14.07.05" xfId="6139" xr:uid="{435590A6-DF41-487D-80F1-D53C53B98C83}"/>
    <cellStyle name="PSChar" xfId="1397" xr:uid="{C2B80BCD-33DA-4AC4-8942-95582018E2A5}"/>
    <cellStyle name="PSChar 2" xfId="1398" xr:uid="{FB35F77D-1BC3-4291-9870-B4F311022E57}"/>
    <cellStyle name="PSChar_11.01.05" xfId="6140" xr:uid="{7F041101-FD20-4B82-97C2-AABA8C6249D1}"/>
    <cellStyle name="PSDate" xfId="1399" xr:uid="{6E3A165E-7FB7-49A1-BB83-D3923F3F3723}"/>
    <cellStyle name="PSDate 2" xfId="1400" xr:uid="{67E17B65-5EF6-4E44-A33A-008E5D1720D2}"/>
    <cellStyle name="PSDate 2 2" xfId="6141" xr:uid="{9D73100E-86A7-4733-8BD1-4137623B400C}"/>
    <cellStyle name="PSDate 2_11.01.05" xfId="6142" xr:uid="{2C5C662A-1A9D-4D1A-802C-0F3831573401}"/>
    <cellStyle name="PSDate 3" xfId="6143" xr:uid="{80F7F575-6911-4FEA-BBCC-355ADB3849B7}"/>
    <cellStyle name="PSDate_11.01.05" xfId="6144" xr:uid="{F5500637-41A2-4DDD-92BE-A44E01538B09}"/>
    <cellStyle name="PSDec" xfId="1401" xr:uid="{831DA910-4E6B-4A3E-B87B-7C3ADD9740C1}"/>
    <cellStyle name="PSDec 2" xfId="1402" xr:uid="{3CA1A67D-8D0F-4753-93D2-048C0802C897}"/>
    <cellStyle name="PSDec_11.01.05" xfId="6145" xr:uid="{C784973C-CCD1-45A3-AF32-E51234B88D07}"/>
    <cellStyle name="PSHeading" xfId="1403" xr:uid="{787F4536-0E08-43B7-BDBB-EE92899A1201}"/>
    <cellStyle name="PSHeading 2" xfId="1404" xr:uid="{9E5CA053-E620-4CDD-B42C-F39D05BCFED0}"/>
    <cellStyle name="PSHeading_00.04R" xfId="6146" xr:uid="{27A7E2B7-61EC-4FF8-9195-31FCB890404B}"/>
    <cellStyle name="PSInt" xfId="1405" xr:uid="{D66B5AE4-E3BA-44EC-B914-77F525842FA0}"/>
    <cellStyle name="PSInt 2" xfId="1406" xr:uid="{E15E2C5F-1276-498A-8BEF-2F8C3583DD1C}"/>
    <cellStyle name="PSInt_11.01.05" xfId="6147" xr:uid="{1B4BDE88-9207-428D-8DC6-F3D2BEF5D2F6}"/>
    <cellStyle name="PSSpacer" xfId="1407" xr:uid="{9055F070-85BE-4D2B-BDB4-AD22EEA0B70F}"/>
    <cellStyle name="PSSpacer 2" xfId="1408" xr:uid="{49A968A0-54BE-43BA-A3CE-2E3D9358F9C6}"/>
    <cellStyle name="PSSpacer_11.01.05" xfId="6148" xr:uid="{1052AFC1-0FA1-4968-B807-5A5F01460205}"/>
    <cellStyle name="R03A" xfId="1409" xr:uid="{5E5790D8-A649-48C8-BA15-EB16D49E6DEE}"/>
    <cellStyle name="R03A 2" xfId="6149" xr:uid="{708E4667-0BEB-4D18-B60F-DB6B49DF4C18}"/>
    <cellStyle name="R03A_1.4 Special items" xfId="6150" xr:uid="{BD4BBC6F-B42D-43AB-B8A0-5B9392FAC127}"/>
    <cellStyle name="R04L" xfId="1410" xr:uid="{2EA2F9C1-6863-4869-9085-F0E7196D8154}"/>
    <cellStyle name="Rubrik" xfId="1411" xr:uid="{1431BE54-68CB-42C2-A51F-3EE9BD1F86FF}"/>
    <cellStyle name="Rubrik 2" xfId="1412" xr:uid="{23E5D94A-39E7-45E8-94C6-6AC0A52C3E4E}"/>
    <cellStyle name="Rubrik 2 2" xfId="6151" xr:uid="{5F57ED5D-D69D-4CEE-B3F3-7DD36FA6B1D3}"/>
    <cellStyle name="Rubrik 2 3" xfId="6152" xr:uid="{B5814682-9D39-4A9D-91EE-A2CD949EE778}"/>
    <cellStyle name="Rubrik 2 4" xfId="6153" xr:uid="{F2682411-3950-420D-8DED-0495C3CAF762}"/>
    <cellStyle name="Rubrik 2_11.01.05" xfId="6154" xr:uid="{19C05AB3-54AE-4132-B99B-4D6C96F04B30}"/>
    <cellStyle name="Rubrik 3" xfId="1413" xr:uid="{D4B50252-4238-49C5-BE96-844A51CD3649}"/>
    <cellStyle name="Rubrik 3 2" xfId="6155" xr:uid="{A5A13761-D3EF-45A2-990A-C9D62FA3FAB2}"/>
    <cellStyle name="Rubrik 3 2 2" xfId="6156" xr:uid="{8CF75E4D-FFD6-47CD-8531-4A51D616B476}"/>
    <cellStyle name="Rubrik 3 2 3" xfId="6157" xr:uid="{8AC69E9E-3640-4A0A-8153-B595D7A5E14B}"/>
    <cellStyle name="Rubrik 3 2 4" xfId="6158" xr:uid="{2BBC6A5C-9485-4D20-9100-B17B705009D7}"/>
    <cellStyle name="Rubrik 3 2_14.07.05" xfId="6159" xr:uid="{856A62F4-321E-466B-A3CF-81CB8B4EEC93}"/>
    <cellStyle name="Rubrik 3 3" xfId="6160" xr:uid="{F7D9DD78-ED4A-4C04-A6BE-B23A00EE4BC2}"/>
    <cellStyle name="Rubrik 3 3 2" xfId="6161" xr:uid="{6CF821C1-B1D5-4B39-AE5E-97D48267DFA8}"/>
    <cellStyle name="Rubrik 3 3 2 2" xfId="6162" xr:uid="{5F207FE1-7137-4ACD-ADC2-F50594853B90}"/>
    <cellStyle name="Rubrik 3 3 2_14.07.05" xfId="6163" xr:uid="{6A62A216-CB53-4305-85B0-DBE9DEC97AF9}"/>
    <cellStyle name="Rubrik 3 3_14.07.05" xfId="6164" xr:uid="{0B483071-6781-4D3A-AE8E-F0B72702F33B}"/>
    <cellStyle name="Rubrik 3 4" xfId="6165" xr:uid="{030D888F-01B2-4301-8C96-6CC1A0895349}"/>
    <cellStyle name="Rubrik 3 4 2" xfId="6166" xr:uid="{B3563FD0-C089-4E7E-828E-660059A2D909}"/>
    <cellStyle name="Rubrik 3 4_14.07.05" xfId="6167" xr:uid="{CC0F2CB8-C133-43E5-9649-55FA636FE846}"/>
    <cellStyle name="Rubrik 3_11.01.05" xfId="6168" xr:uid="{D92A964E-0275-47B4-963E-D31813B366C3}"/>
    <cellStyle name="Rubrik 4" xfId="6169" xr:uid="{C0E953A6-BBFB-4BA7-9E92-EA8F7D30521D}"/>
    <cellStyle name="Rubrik 4 2" xfId="6170" xr:uid="{C00A9E9C-9791-4CFD-BB08-B525FE18937F}"/>
    <cellStyle name="Rubrik 4 2 2" xfId="6171" xr:uid="{10AD605B-F585-4AAA-9484-395B05979A97}"/>
    <cellStyle name="Rubrik 4 2_14.07.05" xfId="6172" xr:uid="{94C18C3A-8179-4CD8-A374-2E4ABBF81A93}"/>
    <cellStyle name="Rubrik 4_14.07.05" xfId="6173" xr:uid="{3E8FD8CF-97D6-4E0E-B31D-8839D25F0E9B}"/>
    <cellStyle name="Rubrik 5" xfId="6174" xr:uid="{49654BC0-71E7-409E-B482-76B9F9B7A924}"/>
    <cellStyle name="Rubrik 5 2" xfId="6175" xr:uid="{3335C7A1-F4D7-473D-A394-E3E12AF326F9}"/>
    <cellStyle name="Rubrik 5_14.07.05" xfId="6176" xr:uid="{24B71112-B888-4121-8437-EFE49281C6BF}"/>
    <cellStyle name="Rubrik_00.01.01Y" xfId="6177" xr:uid="{944A2B7D-65F7-4B93-A711-C8714549994C}"/>
    <cellStyle name="SAPBEXchaText" xfId="1414" xr:uid="{A5125708-70E4-4246-ACB4-724C699C598B}"/>
    <cellStyle name="SAPBEXHLevel0" xfId="1415" xr:uid="{3783A71F-F795-41CB-A946-EF4478334BC4}"/>
    <cellStyle name="SAPBEXHLevel0 2" xfId="6178" xr:uid="{E1AD7C15-1F0D-4CB3-999A-DC7573C1284C}"/>
    <cellStyle name="SAPBEXHLevel0_1.4 Special items" xfId="6179" xr:uid="{BEB1AC6F-FF34-4AC1-9A78-4B9C9C6BD59D}"/>
    <cellStyle name="SAPBEXHLevel1" xfId="1416" xr:uid="{434574C9-718C-40EB-BBA3-0B54362EC7C0}"/>
    <cellStyle name="SAPBEXHLevel1 2" xfId="6180" xr:uid="{BAA4A171-0DE2-4EEF-ACB4-E1512F7D7315}"/>
    <cellStyle name="SAPBEXHLevel1_00.04R" xfId="6181" xr:uid="{AFDBBAE1-198D-482E-B70C-76B46E89E4CE}"/>
    <cellStyle name="SAPBEXHLevel2" xfId="1417" xr:uid="{4949917B-032F-4EBB-9139-7BDE5BF23C52}"/>
    <cellStyle name="SAPBEXHLevel2 2" xfId="1418" xr:uid="{A5657052-3825-4CF0-B84D-F0FBC44D746E}"/>
    <cellStyle name="SAPBEXHLevel2 2 2" xfId="1419" xr:uid="{B5693B65-615B-40CD-979A-ED9ADDD271B5}"/>
    <cellStyle name="SAPBEXHLevel2 2 2 2" xfId="6182" xr:uid="{5A00FD67-F5D2-4C62-9DA5-40D949BD72D5}"/>
    <cellStyle name="SAPBEXHLevel2 2 2 3" xfId="6183" xr:uid="{4B745D64-A222-41EE-8484-A5F2FE86FD94}"/>
    <cellStyle name="SAPBEXHLevel2 2 2 4" xfId="6184" xr:uid="{573DB3FE-1211-4FCF-9B8A-C260C528EC58}"/>
    <cellStyle name="SAPBEXHLevel2 2 2_11.01.05" xfId="6185" xr:uid="{A1A4121A-0E2C-470B-8874-E772AFD0B2C6}"/>
    <cellStyle name="SAPBEXHLevel2 2 3" xfId="1420" xr:uid="{DE2EB3A3-1D80-49EF-86A0-1F664561ACE9}"/>
    <cellStyle name="SAPBEXHLevel2 2 3 2" xfId="6186" xr:uid="{42A59B2D-F7AE-4495-86CA-18D8B2C8BA42}"/>
    <cellStyle name="SAPBEXHLevel2 2 3 2 2" xfId="6187" xr:uid="{87807A1D-5E6F-469D-8013-A4CA85C8219B}"/>
    <cellStyle name="SAPBEXHLevel2 2 3 2 3" xfId="6188" xr:uid="{FE887507-4113-4323-BFEF-467424CD0712}"/>
    <cellStyle name="SAPBEXHLevel2 2 3 2 4" xfId="6189" xr:uid="{FA1FCEA5-DEA1-469C-AF0C-150200CF31C4}"/>
    <cellStyle name="SAPBEXHLevel2 2 3 2_14.07.05" xfId="6190" xr:uid="{19FB977C-BA06-41F0-AC5B-E5889EC5645F}"/>
    <cellStyle name="SAPBEXHLevel2 2 3 3" xfId="6191" xr:uid="{C3C03EE9-A7A0-4A71-884C-D4D4B91648AE}"/>
    <cellStyle name="SAPBEXHLevel2 2 3 3 2" xfId="6192" xr:uid="{56A8C78E-564A-40D2-B4BE-F2BA9E76F16A}"/>
    <cellStyle name="SAPBEXHLevel2 2 3 3 2 2" xfId="6193" xr:uid="{8E43DE4A-207C-4663-977C-B518F899EC9E}"/>
    <cellStyle name="SAPBEXHLevel2 2 3 3 2_14.07.05" xfId="6194" xr:uid="{6374662C-6C50-4794-A612-32AC6A6739A0}"/>
    <cellStyle name="SAPBEXHLevel2 2 3 3_14.07.05" xfId="6195" xr:uid="{E4587F31-E880-4D72-A3A2-426C5D0C8B9B}"/>
    <cellStyle name="SAPBEXHLevel2 2 3 4" xfId="6196" xr:uid="{57FF6CF3-33AF-4F67-A2FB-D7E9CD41379B}"/>
    <cellStyle name="SAPBEXHLevel2 2 3 4 2" xfId="6197" xr:uid="{326B44C7-2B11-49F7-8420-01A0BB5435EC}"/>
    <cellStyle name="SAPBEXHLevel2 2 3 4_14.07.05" xfId="6198" xr:uid="{D595E603-0EB4-445D-82B1-64D120C82C4D}"/>
    <cellStyle name="SAPBEXHLevel2 2 3_11.01.05" xfId="6199" xr:uid="{E5D65D28-3B56-44A4-906F-22D9062CA13E}"/>
    <cellStyle name="SAPBEXHLevel2 2 4" xfId="6200" xr:uid="{A96500BF-2C33-46C1-9457-C755D8CC4A6C}"/>
    <cellStyle name="SAPBEXHLevel2 2 4 2" xfId="6201" xr:uid="{42D60306-1694-4E8A-9718-23B9CFDDBB43}"/>
    <cellStyle name="SAPBEXHLevel2 2 4 2 2" xfId="6202" xr:uid="{A72F62D5-1BE7-44B8-9BE2-C9E6B9BAC544}"/>
    <cellStyle name="SAPBEXHLevel2 2 4 2_14.07.05" xfId="6203" xr:uid="{A1CBECEA-0610-4412-B806-7A105B4A923B}"/>
    <cellStyle name="SAPBEXHLevel2 2 4_14.07.05" xfId="6204" xr:uid="{4F76A2C8-6D86-4AAE-A82B-995EEC61F2A1}"/>
    <cellStyle name="SAPBEXHLevel2 2 5" xfId="6205" xr:uid="{7F1A6F99-097A-42BD-941F-A3957DE92EA5}"/>
    <cellStyle name="SAPBEXHLevel2 2 5 2" xfId="6206" xr:uid="{F00B3E8A-B99B-4A19-9702-29579C9EDEB6}"/>
    <cellStyle name="SAPBEXHLevel2 2 5_14.07.05" xfId="6207" xr:uid="{583AF20F-3712-48C1-BABD-2E1606ACAB5F}"/>
    <cellStyle name="SAPBEXHLevel2 2_08.02.15 Cap. Instr." xfId="1421" xr:uid="{9D496E76-DD24-45DC-98C5-FD0823F7BCD5}"/>
    <cellStyle name="SAPBEXHLevel2 3" xfId="1422" xr:uid="{B0CB43B6-34C5-4544-A65C-27A969811F66}"/>
    <cellStyle name="SAPBEXHLevel2 3 2" xfId="6208" xr:uid="{D3983CA0-4BE3-481C-A200-3C99E76D3EBE}"/>
    <cellStyle name="SAPBEXHLevel2 3 3" xfId="6209" xr:uid="{CA8C5049-0D0E-4599-833D-CE7033BB1333}"/>
    <cellStyle name="SAPBEXHLevel2 3 4" xfId="6210" xr:uid="{279DE537-D7E2-4B40-B6E8-CD1DFE1EB4F8}"/>
    <cellStyle name="SAPBEXHLevel2 3_11.01.05" xfId="6211" xr:uid="{3ACDE871-6B7F-4107-A53F-C3440A600191}"/>
    <cellStyle name="SAPBEXHLevel2 4" xfId="1423" xr:uid="{9D88A71C-13F3-49BC-8B70-7354ADDB327A}"/>
    <cellStyle name="SAPBEXHLevel2 4 2" xfId="6212" xr:uid="{515089B9-8F2C-491A-8238-4439813EA48C}"/>
    <cellStyle name="SAPBEXHLevel2 4 2 2" xfId="6213" xr:uid="{6E295065-A536-46DC-ACDB-5A3300C204B8}"/>
    <cellStyle name="SAPBEXHLevel2 4 2 3" xfId="6214" xr:uid="{274CDF24-F7EF-49B3-82E7-E1885F5E4E11}"/>
    <cellStyle name="SAPBEXHLevel2 4 2 4" xfId="6215" xr:uid="{9E0434BB-E88D-4900-A35C-5D4A7D2F0F88}"/>
    <cellStyle name="SAPBEXHLevel2 4 2_14.07.05" xfId="6216" xr:uid="{39589B26-5D7A-4049-B938-8837320F4288}"/>
    <cellStyle name="SAPBEXHLevel2 4 3" xfId="6217" xr:uid="{8EFCD186-9FB0-4839-908B-FAE8F464FD6D}"/>
    <cellStyle name="SAPBEXHLevel2 4 3 2" xfId="6218" xr:uid="{B19182EA-45A5-4A0B-9275-89DF209EB2A7}"/>
    <cellStyle name="SAPBEXHLevel2 4 3 2 2" xfId="6219" xr:uid="{C158799B-4C15-44D0-9E48-7D11BD339335}"/>
    <cellStyle name="SAPBEXHLevel2 4 3 2_14.07.05" xfId="6220" xr:uid="{75D5A303-8769-43F5-BE4D-8967B37C56C4}"/>
    <cellStyle name="SAPBEXHLevel2 4 3_14.07.05" xfId="6221" xr:uid="{2F260063-3469-483F-8C51-4BBD8E6892D6}"/>
    <cellStyle name="SAPBEXHLevel2 4 4" xfId="6222" xr:uid="{074DAC48-A91B-4314-B423-00CBA12D2A08}"/>
    <cellStyle name="SAPBEXHLevel2 4 4 2" xfId="6223" xr:uid="{AC611006-ACE9-49DC-97A7-EA1911CBF21F}"/>
    <cellStyle name="SAPBEXHLevel2 4 4_14.07.05" xfId="6224" xr:uid="{54D98B95-ECC0-4E8C-AD55-B94D124328C5}"/>
    <cellStyle name="SAPBEXHLevel2 4_11.01.05" xfId="6225" xr:uid="{0B81A4E7-C2B8-42B4-9B99-91F2A436B132}"/>
    <cellStyle name="SAPBEXHLevel2 5" xfId="6226" xr:uid="{6C97226E-0673-4B6B-B232-07ECC104A03D}"/>
    <cellStyle name="SAPBEXHLevel2 5 2" xfId="6227" xr:uid="{A8F89939-2A92-4604-84A8-839B43CAA743}"/>
    <cellStyle name="SAPBEXHLevel2 5 2 2" xfId="6228" xr:uid="{6E813E1D-1BB0-4199-939E-F792299E61B4}"/>
    <cellStyle name="SAPBEXHLevel2 5 2_14.07.05" xfId="6229" xr:uid="{DA3F6D5F-9F55-470A-AF62-98ADE47E0556}"/>
    <cellStyle name="SAPBEXHLevel2 5_14.07.05" xfId="6230" xr:uid="{29C7095D-F0FA-4A88-A17F-3D608D14112A}"/>
    <cellStyle name="SAPBEXHLevel2 6" xfId="6231" xr:uid="{58A01D6D-DFE9-4396-BDE9-E044AE5DF9CB}"/>
    <cellStyle name="SAPBEXHLevel2 6 2" xfId="6232" xr:uid="{36B71811-2271-436C-8157-ED788E375F5A}"/>
    <cellStyle name="SAPBEXHLevel2 6_14.07.05" xfId="6233" xr:uid="{2E293A9E-B029-45EC-8692-4DDE89EE6A50}"/>
    <cellStyle name="SAPBEXHLevel2_00.01.01Y" xfId="6234" xr:uid="{9CD1450B-EE0A-404A-AE22-A083125CD39C}"/>
    <cellStyle name="SAPBEXHLevel3" xfId="1424" xr:uid="{6D9D1861-1A88-4DC0-AB15-CAE4696AB054}"/>
    <cellStyle name="SAPBEXHLevel3 2" xfId="1425" xr:uid="{3E69A591-600F-4887-A71C-2F54FE61C53C}"/>
    <cellStyle name="SAPBEXHLevel3 2 2" xfId="6235" xr:uid="{A158FE10-FA3D-49E1-8BA7-272DA5EEC288}"/>
    <cellStyle name="SAPBEXHLevel3 2 3" xfId="6236" xr:uid="{1167C0B5-3775-4614-9487-9751C6FED7E8}"/>
    <cellStyle name="SAPBEXHLevel3 2 4" xfId="6237" xr:uid="{124C9EFD-F755-490B-A709-19684612FBCF}"/>
    <cellStyle name="SAPBEXHLevel3 2_11.01.05" xfId="6238" xr:uid="{7CB262F0-E4CA-4A9E-9F77-5AAB283C8B7A}"/>
    <cellStyle name="SAPBEXHLevel3 3" xfId="1426" xr:uid="{A175F537-3FAC-4E04-9694-6811FA150470}"/>
    <cellStyle name="SAPBEXHLevel3 3 2" xfId="6239" xr:uid="{5AB27D72-65C9-4D34-BC71-30A945E08491}"/>
    <cellStyle name="SAPBEXHLevel3 3 2 2" xfId="6240" xr:uid="{F61E9830-BA0C-4526-9EF0-40BC62F04FAC}"/>
    <cellStyle name="SAPBEXHLevel3 3 2 3" xfId="6241" xr:uid="{A3994E79-2B51-45C0-8CF8-E288E2966E33}"/>
    <cellStyle name="SAPBEXHLevel3 3 2 4" xfId="6242" xr:uid="{FEFAEBE6-BC05-4CEF-8A28-F963933D7B9A}"/>
    <cellStyle name="SAPBEXHLevel3 3 2_14.07.05" xfId="6243" xr:uid="{EDC05E8B-FE66-47B2-9BDE-F2DF0BB66F02}"/>
    <cellStyle name="SAPBEXHLevel3 3 3" xfId="6244" xr:uid="{7E6E4F4D-4A50-4065-9A6F-D7C7C7C26906}"/>
    <cellStyle name="SAPBEXHLevel3 3 3 2" xfId="6245" xr:uid="{B3F15357-8354-4EC8-BB09-86B890B78283}"/>
    <cellStyle name="SAPBEXHLevel3 3 3 2 2" xfId="6246" xr:uid="{5C90D6E5-59E7-42E7-B25D-8495440983EC}"/>
    <cellStyle name="SAPBEXHLevel3 3 3 2_14.07.05" xfId="6247" xr:uid="{9A901853-6DBE-404D-83C1-8C0A2AFAA69E}"/>
    <cellStyle name="SAPBEXHLevel3 3 3_14.07.05" xfId="6248" xr:uid="{5FC4E80C-8F39-4F9C-AEA4-1B6206F0C78A}"/>
    <cellStyle name="SAPBEXHLevel3 3 4" xfId="6249" xr:uid="{3A82D17B-468F-4D8A-8D2E-5F3FF564339A}"/>
    <cellStyle name="SAPBEXHLevel3 3 4 2" xfId="6250" xr:uid="{F9AA634C-1AB1-4EC6-B9CA-469F696E4EB4}"/>
    <cellStyle name="SAPBEXHLevel3 3 4_14.07.05" xfId="6251" xr:uid="{D658F888-7DF4-4301-BC0D-A5F8076ABCB5}"/>
    <cellStyle name="SAPBEXHLevel3 3_11.01.05" xfId="6252" xr:uid="{C7BDC6DE-E4C4-4DA4-AB8A-71F3D586DF46}"/>
    <cellStyle name="SAPBEXHLevel3 4" xfId="6253" xr:uid="{B08143C5-9C2B-4D5E-9A17-0B94ADF714B5}"/>
    <cellStyle name="SAPBEXHLevel3 4 2" xfId="6254" xr:uid="{88DD63F5-4876-4D08-9CAC-FA35997856AA}"/>
    <cellStyle name="SAPBEXHLevel3 4 2 2" xfId="6255" xr:uid="{94338D19-57DF-4FCE-AC6D-581F57B32044}"/>
    <cellStyle name="SAPBEXHLevel3 4 2_14.07.05" xfId="6256" xr:uid="{AB4EFA84-AECD-4979-B0B1-48317908419C}"/>
    <cellStyle name="SAPBEXHLevel3 4_14.07.05" xfId="6257" xr:uid="{5B8AAA6D-3991-49FE-AE4B-A1914ED17C2B}"/>
    <cellStyle name="SAPBEXHLevel3 5" xfId="6258" xr:uid="{DAF0D860-B096-48E7-AB56-25C6C7FBE35F}"/>
    <cellStyle name="SAPBEXHLevel3 5 2" xfId="6259" xr:uid="{C9641E07-434F-4768-9B77-52EA66F8A561}"/>
    <cellStyle name="SAPBEXHLevel3 5_14.07.05" xfId="6260" xr:uid="{E991E493-B7E0-4AF8-AD3A-61A0B43207D3}"/>
    <cellStyle name="SAPBEXHLevel3_00.01.01Y" xfId="6261" xr:uid="{5419792D-C4D1-4021-AB62-76871CFE1689}"/>
    <cellStyle name="SAPBEXstdData" xfId="1427" xr:uid="{E05AF5D4-26E1-49BA-B4B2-48E5F400FBFB}"/>
    <cellStyle name="SAPBEXstdData 2" xfId="1428" xr:uid="{FF2B4265-870E-4032-9D38-740B760E8066}"/>
    <cellStyle name="SAPBEXstdData 2 2" xfId="1429" xr:uid="{8719E0CD-C0FD-476F-B15B-3141B8EB1CC1}"/>
    <cellStyle name="SAPBEXstdData 2 2 2" xfId="6262" xr:uid="{9BAC9C60-D443-42E8-8377-3662BAA1209C}"/>
    <cellStyle name="SAPBEXstdData 2 2 3" xfId="6263" xr:uid="{74C35F13-5280-4B40-87D8-93F685700849}"/>
    <cellStyle name="SAPBEXstdData 2 2 4" xfId="6264" xr:uid="{206E7678-FE74-4BF0-B579-6FA0D9E7AE29}"/>
    <cellStyle name="SAPBEXstdData 2 2_11.01.05" xfId="6265" xr:uid="{E0F8CDFF-B082-4B6E-A7E4-CECB0D52AF98}"/>
    <cellStyle name="SAPBEXstdData 2 3" xfId="1430" xr:uid="{8DE53A33-4694-420C-87A2-C483CDBB0B6B}"/>
    <cellStyle name="SAPBEXstdData 2 3 2" xfId="6266" xr:uid="{0DBC80AF-B715-4D19-9AEB-6CF8858AAEF2}"/>
    <cellStyle name="SAPBEXstdData 2 3 2 2" xfId="6267" xr:uid="{30FED20C-9880-43AD-AAFD-D1C95C3703D2}"/>
    <cellStyle name="SAPBEXstdData 2 3 2 3" xfId="6268" xr:uid="{EC98FFB7-005B-431F-846A-8208CE21C955}"/>
    <cellStyle name="SAPBEXstdData 2 3 2 4" xfId="6269" xr:uid="{58998F16-85A4-4CC8-903C-2953F5CCE414}"/>
    <cellStyle name="SAPBEXstdData 2 3 2_14.07.05" xfId="6270" xr:uid="{89480ECF-1404-48A2-A691-78AF55D520B2}"/>
    <cellStyle name="SAPBEXstdData 2 3 3" xfId="6271" xr:uid="{AAED7F93-08A0-4EEA-B970-4EC2FA1DF907}"/>
    <cellStyle name="SAPBEXstdData 2 3 3 2" xfId="6272" xr:uid="{2D0C84F4-82AA-4AAB-A530-F8459B75E0C0}"/>
    <cellStyle name="SAPBEXstdData 2 3 3 2 2" xfId="6273" xr:uid="{2D5FF97D-32C2-471F-8479-65FB8EBCC7C7}"/>
    <cellStyle name="SAPBEXstdData 2 3 3 2_14.07.05" xfId="6274" xr:uid="{9CBAA68E-5FA7-48C8-8221-5744ED33875B}"/>
    <cellStyle name="SAPBEXstdData 2 3 3_14.07.05" xfId="6275" xr:uid="{6EA546CD-A30E-44C6-B4D6-4E2E2D121B5A}"/>
    <cellStyle name="SAPBEXstdData 2 3 4" xfId="6276" xr:uid="{1966C56B-DC0B-489B-83A8-7AE6AE0041A0}"/>
    <cellStyle name="SAPBEXstdData 2 3 4 2" xfId="6277" xr:uid="{F905C620-E70B-495E-B90B-8437F2267B97}"/>
    <cellStyle name="SAPBEXstdData 2 3 4_14.07.05" xfId="6278" xr:uid="{8DBD5BC4-D22B-41A2-90E6-50A8ACB9EAED}"/>
    <cellStyle name="SAPBEXstdData 2 3_11.01.05" xfId="6279" xr:uid="{2C8936A5-4391-4E08-BFA3-B08A19608C47}"/>
    <cellStyle name="SAPBEXstdData 2 4" xfId="6280" xr:uid="{77ACAFE1-98F2-4F61-9AA4-E10C501522BF}"/>
    <cellStyle name="SAPBEXstdData 2 4 2" xfId="6281" xr:uid="{A4D4119F-25F3-4C50-A72D-98A9B984569D}"/>
    <cellStyle name="SAPBEXstdData 2 4 2 2" xfId="6282" xr:uid="{E40356FA-BFAD-4279-883D-2D4EA462018A}"/>
    <cellStyle name="SAPBEXstdData 2 4 2_14.07.05" xfId="6283" xr:uid="{39E813DC-9FE0-4307-8D39-00A9D8274776}"/>
    <cellStyle name="SAPBEXstdData 2 4_14.07.05" xfId="6284" xr:uid="{32C4D512-0EC6-4C91-BDD8-DC6446CC6AF1}"/>
    <cellStyle name="SAPBEXstdData 2 5" xfId="6285" xr:uid="{AEC3F8B1-B506-41B4-B782-B89DC957447B}"/>
    <cellStyle name="SAPBEXstdData 2 5 2" xfId="6286" xr:uid="{DE65CC40-6D37-49E3-A611-9AC3EB23F632}"/>
    <cellStyle name="SAPBEXstdData 2 5_14.07.05" xfId="6287" xr:uid="{0B1F70F6-4863-4221-ADD1-67DD61A9AF68}"/>
    <cellStyle name="SAPBEXstdData 2_08.02.15 Cap. Instr." xfId="1431" xr:uid="{B27D43D7-A057-4039-BDF9-98DC655EC683}"/>
    <cellStyle name="SAPBEXstdData 3" xfId="1432" xr:uid="{88BBF6DA-83FC-447A-9173-C54B42DB051F}"/>
    <cellStyle name="SAPBEXstdData 3 2" xfId="6288" xr:uid="{50D13C93-BE45-4AD9-A6AD-7043E610DB7D}"/>
    <cellStyle name="SAPBEXstdData 3 3" xfId="6289" xr:uid="{0A3337BB-B22A-4F5A-8999-AFAC3C623A70}"/>
    <cellStyle name="SAPBEXstdData 3 4" xfId="6290" xr:uid="{35E5ACC8-C39A-478B-BDAC-351C9A72D2A7}"/>
    <cellStyle name="SAPBEXstdData 3_11.01.05" xfId="6291" xr:uid="{1EC2E987-B22C-4BF7-A627-53C83764D3FA}"/>
    <cellStyle name="SAPBEXstdData 4" xfId="1433" xr:uid="{C3E430C3-17DD-4CC2-A07A-8FE5D739F05F}"/>
    <cellStyle name="SAPBEXstdData 4 2" xfId="6292" xr:uid="{5FB0177A-F020-4E3A-8FB2-23B438021119}"/>
    <cellStyle name="SAPBEXstdData 4 2 2" xfId="6293" xr:uid="{13CCA2CF-22DF-4083-82F6-DCEF0A13F89A}"/>
    <cellStyle name="SAPBEXstdData 4 2 3" xfId="6294" xr:uid="{AD139CC8-61EB-402D-8F0C-394901AC2CC5}"/>
    <cellStyle name="SAPBEXstdData 4 2 4" xfId="6295" xr:uid="{E6A05A97-0133-4CF0-8444-8A8D2AD0A958}"/>
    <cellStyle name="SAPBEXstdData 4 2_14.07.05" xfId="6296" xr:uid="{A390B220-0E5E-49FE-ACBE-EBFE323F98CC}"/>
    <cellStyle name="SAPBEXstdData 4 3" xfId="6297" xr:uid="{C786BDF1-B83F-4656-B6FF-5252BAEEF925}"/>
    <cellStyle name="SAPBEXstdData 4 3 2" xfId="6298" xr:uid="{FBF8945E-F5EB-48ED-B183-B748D6FF977D}"/>
    <cellStyle name="SAPBEXstdData 4 3 2 2" xfId="6299" xr:uid="{8513FFB1-62F2-4084-9ADD-D3A21EE44A2B}"/>
    <cellStyle name="SAPBEXstdData 4 3 2_14.07.05" xfId="6300" xr:uid="{5F9DD2FF-3329-4C2E-B795-79B764B849DF}"/>
    <cellStyle name="SAPBEXstdData 4 3_14.07.05" xfId="6301" xr:uid="{A39035D2-A7E1-43A2-BD24-885C6DF0FFF2}"/>
    <cellStyle name="SAPBEXstdData 4 4" xfId="6302" xr:uid="{FFECE1FF-896C-41EA-A7A5-3F8D98FC5B2C}"/>
    <cellStyle name="SAPBEXstdData 4 4 2" xfId="6303" xr:uid="{9AB2482A-159A-4CE6-B81E-F3D8827BCA31}"/>
    <cellStyle name="SAPBEXstdData 4 4_14.07.05" xfId="6304" xr:uid="{BA0BBBF0-CF21-41A0-AD49-CE36A085F176}"/>
    <cellStyle name="SAPBEXstdData 4_11.01.05" xfId="6305" xr:uid="{C390BB1C-2301-490C-828E-687E05D30FBD}"/>
    <cellStyle name="SAPBEXstdData 5" xfId="6306" xr:uid="{98A2B438-BD2A-4450-ADE1-D22E3758486A}"/>
    <cellStyle name="SAPBEXstdData 5 2" xfId="6307" xr:uid="{F16B7F3B-91FF-4135-AA8B-E3573C9A546C}"/>
    <cellStyle name="SAPBEXstdData 5 2 2" xfId="6308" xr:uid="{6D441D24-4369-4247-9B0D-911936309B60}"/>
    <cellStyle name="SAPBEXstdData 5 2_14.07.05" xfId="6309" xr:uid="{B60E8016-1D0F-49FC-B1A4-268F28B03EDB}"/>
    <cellStyle name="SAPBEXstdData 5_14.07.05" xfId="6310" xr:uid="{DFF7FBBD-375E-43E6-A9B1-3BA91E18BA12}"/>
    <cellStyle name="SAPBEXstdData 6" xfId="6311" xr:uid="{EE563137-0144-4901-8759-123786B9B4A8}"/>
    <cellStyle name="SAPBEXstdData 6 2" xfId="6312" xr:uid="{E297A641-917C-4D2F-AD63-4534472A3F86}"/>
    <cellStyle name="SAPBEXstdData 6_14.07.05" xfId="6313" xr:uid="{3FFFE03D-8D9E-41C9-8038-D9E34261A71E}"/>
    <cellStyle name="SAPBEXstdData_~3427863" xfId="1434" xr:uid="{57C4B6BD-EC95-431B-9C82-9F5B66DD0721}"/>
    <cellStyle name="SAPBEXstdItem" xfId="1435" xr:uid="{CFD54091-D891-4323-A540-1C056CE853A7}"/>
    <cellStyle name="SAPBEXstdItem 2" xfId="1436" xr:uid="{500C4CD4-3613-4EC7-A8E1-BC592E3EE5A7}"/>
    <cellStyle name="SAPBEXstdItem 2 2" xfId="1437" xr:uid="{1083A6D9-7E12-4AD6-99AB-DB5FBCA7E74A}"/>
    <cellStyle name="SAPBEXstdItem 2 2 2" xfId="6314" xr:uid="{B815BEE9-CBA3-4715-969F-674B99EBD759}"/>
    <cellStyle name="SAPBEXstdItem 2 2 3" xfId="6315" xr:uid="{132FEB76-7606-4873-B4E0-7BA047F5E765}"/>
    <cellStyle name="SAPBEXstdItem 2 2 4" xfId="6316" xr:uid="{D6F808B5-44FC-4442-8868-BDFE0B43638A}"/>
    <cellStyle name="SAPBEXstdItem 2 2_11.01.05" xfId="6317" xr:uid="{9CACE089-66B2-43E6-ABEC-FF53C5A23CE0}"/>
    <cellStyle name="SAPBEXstdItem 2 3" xfId="1438" xr:uid="{23C52371-5FEB-4457-BB87-8C05B522DF10}"/>
    <cellStyle name="SAPBEXstdItem 2 3 2" xfId="6318" xr:uid="{CC88BD58-5EFB-4C51-9EC5-C209CBEB5341}"/>
    <cellStyle name="SAPBEXstdItem 2 3 2 2" xfId="6319" xr:uid="{AA50DFD0-60D6-434F-BC40-0D6A2D154C65}"/>
    <cellStyle name="SAPBEXstdItem 2 3 2 3" xfId="6320" xr:uid="{28F068D3-0536-4386-A598-A34F553BBFB7}"/>
    <cellStyle name="SAPBEXstdItem 2 3 2 4" xfId="6321" xr:uid="{1024D07F-AB48-4725-9331-E6A50353A1B4}"/>
    <cellStyle name="SAPBEXstdItem 2 3 2_14.07.05" xfId="6322" xr:uid="{332EF3A4-5AD9-479C-B5F5-CFCE3BC5882D}"/>
    <cellStyle name="SAPBEXstdItem 2 3 3" xfId="6323" xr:uid="{9816917D-76FE-4547-A07A-4080A404B8B5}"/>
    <cellStyle name="SAPBEXstdItem 2 3 3 2" xfId="6324" xr:uid="{8C023361-F24C-4D38-BC50-01AD3E75589E}"/>
    <cellStyle name="SAPBEXstdItem 2 3 3 2 2" xfId="6325" xr:uid="{181E9BC1-A425-4199-BFC5-70405E554A8D}"/>
    <cellStyle name="SAPBEXstdItem 2 3 3 2_14.07.05" xfId="6326" xr:uid="{9352D162-BDD6-4D27-8833-DE30B143978B}"/>
    <cellStyle name="SAPBEXstdItem 2 3 3_14.07.05" xfId="6327" xr:uid="{0C2B57F4-0536-4C82-A4B1-5E8FA03BD890}"/>
    <cellStyle name="SAPBEXstdItem 2 3 4" xfId="6328" xr:uid="{342F33AF-0EA7-4233-8C0C-D6E0086F71C4}"/>
    <cellStyle name="SAPBEXstdItem 2 3 4 2" xfId="6329" xr:uid="{6F4AA715-5DF5-4058-B27E-25D0F89C6568}"/>
    <cellStyle name="SAPBEXstdItem 2 3 4_14.07.05" xfId="6330" xr:uid="{39DEB359-6316-4BF4-814B-C2A0BA6416BF}"/>
    <cellStyle name="SAPBEXstdItem 2 3_11.01.05" xfId="6331" xr:uid="{498CFF91-4701-45FC-BF1B-AF1E7F23377E}"/>
    <cellStyle name="SAPBEXstdItem 2 4" xfId="6332" xr:uid="{ED5F9285-36B0-422D-9442-AA3F0C6EF909}"/>
    <cellStyle name="SAPBEXstdItem 2 4 2" xfId="6333" xr:uid="{EDE445EE-7334-4224-AC5B-FE695C8EAC08}"/>
    <cellStyle name="SAPBEXstdItem 2 4 2 2" xfId="6334" xr:uid="{C159FEFF-6FC8-4AE7-956F-30C83F1D8532}"/>
    <cellStyle name="SAPBEXstdItem 2 4 2_14.07.05" xfId="6335" xr:uid="{15177F2A-F93F-43F9-B7B5-C60EC6A91B5A}"/>
    <cellStyle name="SAPBEXstdItem 2 4_14.07.05" xfId="6336" xr:uid="{4038A5E5-9F16-4F21-97F3-873766163BB6}"/>
    <cellStyle name="SAPBEXstdItem 2 5" xfId="6337" xr:uid="{361096F2-4452-4105-883E-8749F17C54ED}"/>
    <cellStyle name="SAPBEXstdItem 2 5 2" xfId="6338" xr:uid="{286015E1-87E8-464E-9F79-00C1D7756246}"/>
    <cellStyle name="SAPBEXstdItem 2 5_14.07.05" xfId="6339" xr:uid="{EACD5DB2-B781-4A32-9E15-C1DDA24ED5CB}"/>
    <cellStyle name="SAPBEXstdItem 2_08.02.15 Cap. Instr." xfId="1439" xr:uid="{BB44DE9E-6408-4D4B-BED9-582621E8DBAF}"/>
    <cellStyle name="SAPBEXstdItem 3" xfId="1440" xr:uid="{AA37F74E-FA07-405F-AD03-7A159E989674}"/>
    <cellStyle name="SAPBEXstdItem 3 2" xfId="6340" xr:uid="{85274351-D10A-4E29-8414-8C58A55DA663}"/>
    <cellStyle name="SAPBEXstdItem 3 3" xfId="6341" xr:uid="{8A6694BB-16AE-454F-BF73-6DDD443FCBCF}"/>
    <cellStyle name="SAPBEXstdItem 3 4" xfId="6342" xr:uid="{22FBF58C-FA26-4A83-8E2B-70F20D03DECA}"/>
    <cellStyle name="SAPBEXstdItem 3_11.01.05" xfId="6343" xr:uid="{9A081907-2CEF-4A8C-92A7-A7251A6B390D}"/>
    <cellStyle name="SAPBEXstdItem 4" xfId="1441" xr:uid="{A1ABCEFD-A604-437F-B5B8-4A7A19CFD699}"/>
    <cellStyle name="SAPBEXstdItem 4 2" xfId="6344" xr:uid="{FB56C813-B014-4BFD-AF88-461E841B60A3}"/>
    <cellStyle name="SAPBEXstdItem 4 2 2" xfId="6345" xr:uid="{79B0CA18-7DD3-4481-81E2-48C6E3A79E81}"/>
    <cellStyle name="SAPBEXstdItem 4 2 3" xfId="6346" xr:uid="{845D0478-7227-4066-A328-27D709584E5A}"/>
    <cellStyle name="SAPBEXstdItem 4 2 4" xfId="6347" xr:uid="{05D0DDC2-3C5F-4A8E-8A8F-063C37069707}"/>
    <cellStyle name="SAPBEXstdItem 4 2_14.07.05" xfId="6348" xr:uid="{DFA3E4C7-837C-4BD6-BAFF-7B98F17028B5}"/>
    <cellStyle name="SAPBEXstdItem 4 3" xfId="6349" xr:uid="{6E7D3B47-803D-4601-A2B7-70A967A43F1E}"/>
    <cellStyle name="SAPBEXstdItem 4 3 2" xfId="6350" xr:uid="{DDB859D4-D5FE-462B-8FB8-799B3C198829}"/>
    <cellStyle name="SAPBEXstdItem 4 3 2 2" xfId="6351" xr:uid="{734B732F-4F32-4F32-8429-F7C3E988D436}"/>
    <cellStyle name="SAPBEXstdItem 4 3 2_14.07.05" xfId="6352" xr:uid="{416CF139-D6DE-4F4B-B8FA-27B377FC8029}"/>
    <cellStyle name="SAPBEXstdItem 4 3_14.07.05" xfId="6353" xr:uid="{5D627A45-0B62-4B74-BA4F-C451508251E7}"/>
    <cellStyle name="SAPBEXstdItem 4 4" xfId="6354" xr:uid="{C6632A74-BAF8-4DA6-B414-D01131BA2778}"/>
    <cellStyle name="SAPBEXstdItem 4 4 2" xfId="6355" xr:uid="{FC1231A9-3C66-46B5-BFE3-EA5773523834}"/>
    <cellStyle name="SAPBEXstdItem 4 4_14.07.05" xfId="6356" xr:uid="{CA7CE512-9E13-4DB5-9161-F83B022C9ABD}"/>
    <cellStyle name="SAPBEXstdItem 4_11.01.05" xfId="6357" xr:uid="{179B7C08-EEDE-46F7-A707-772B72F1DF2C}"/>
    <cellStyle name="SAPBEXstdItem 5" xfId="6358" xr:uid="{442722A6-9643-490C-A5F0-91167C0C397B}"/>
    <cellStyle name="SAPBEXstdItem 5 2" xfId="6359" xr:uid="{23202431-2F8A-422A-9148-12B19B46020D}"/>
    <cellStyle name="SAPBEXstdItem 5 2 2" xfId="6360" xr:uid="{26236585-E005-47FC-98DB-1D94DFC579AA}"/>
    <cellStyle name="SAPBEXstdItem 5 2_14.07.05" xfId="6361" xr:uid="{F747A269-5BAE-416C-973C-45E265529D80}"/>
    <cellStyle name="SAPBEXstdItem 5_14.07.05" xfId="6362" xr:uid="{02B2BFCF-E910-4F74-ACF8-8CE70544599B}"/>
    <cellStyle name="SAPBEXstdItem 6" xfId="6363" xr:uid="{2732509D-9372-47C2-9E94-E242333FEAEC}"/>
    <cellStyle name="SAPBEXstdItem 6 2" xfId="6364" xr:uid="{6444F390-7893-46FC-8B0F-3B5AF823B033}"/>
    <cellStyle name="SAPBEXstdItem 6_14.07.05" xfId="6365" xr:uid="{A6756F3F-F63D-4CC9-9ADF-E1998E0A4C83}"/>
    <cellStyle name="SAPBEXstdItem_00.01.01Y" xfId="6366" xr:uid="{484D8E56-39AD-4037-8B23-7F358AD76E44}"/>
    <cellStyle name="SAPBEXstdItemX" xfId="1442" xr:uid="{3537E603-3F65-4AB8-A5B9-4522A1E36C0E}"/>
    <cellStyle name="SAPBEXstdItemX 2" xfId="1443" xr:uid="{9199B83E-59D6-4940-91D5-E4E9A3949A86}"/>
    <cellStyle name="SAPBEXstdItemX_11.01.05" xfId="6367" xr:uid="{4F15CA14-E0B6-4F16-8B5D-3AEF199D67DB}"/>
    <cellStyle name="Schlecht" xfId="6368" xr:uid="{22072206-4A7C-48AD-9487-5DB05978420C}"/>
    <cellStyle name="SEM-BPS-data" xfId="1444" xr:uid="{713AED20-58FF-4416-9927-ADF5966E1A3E}"/>
    <cellStyle name="SEM-BPS-data 2" xfId="1445" xr:uid="{423B1646-EFB7-4836-8B0D-36C7411A1520}"/>
    <cellStyle name="SEM-BPS-data 2 2" xfId="1446" xr:uid="{D3A307B9-3B11-430A-BC00-0E1DC59EFBEB}"/>
    <cellStyle name="SEM-BPS-data 2 2 2" xfId="6369" xr:uid="{EEF9BECE-ADD3-44E9-8E6C-38241CE37815}"/>
    <cellStyle name="SEM-BPS-data 2 2 3" xfId="6370" xr:uid="{3503A6B5-69B2-4FE3-9C3A-1E28C0445F87}"/>
    <cellStyle name="SEM-BPS-data 2 2 4" xfId="6371" xr:uid="{3E47951F-2B74-4FAE-A714-9CE2F3F281B1}"/>
    <cellStyle name="SEM-BPS-data 2 2_11.01.05" xfId="6372" xr:uid="{5A38BA27-AB51-451F-8941-B989FA5579C1}"/>
    <cellStyle name="SEM-BPS-data 2 3" xfId="1447" xr:uid="{E8B128BE-E726-49F8-B77D-97D7FD8A2394}"/>
    <cellStyle name="SEM-BPS-data 2 3 2" xfId="6373" xr:uid="{08C377D3-C67D-4ECC-B17D-AA4A402DB8F0}"/>
    <cellStyle name="SEM-BPS-data 2 3 2 2" xfId="6374" xr:uid="{5200DF76-27F0-40A3-9512-13A32E16D74B}"/>
    <cellStyle name="SEM-BPS-data 2 3 2 3" xfId="6375" xr:uid="{2CD4067C-0487-4D11-9910-CA458DB39273}"/>
    <cellStyle name="SEM-BPS-data 2 3 2 4" xfId="6376" xr:uid="{B64B0590-E7E3-4C21-9A1E-A2984EDBEFF0}"/>
    <cellStyle name="SEM-BPS-data 2 3 2_14.07.05" xfId="6377" xr:uid="{D5FF2F88-26BA-47F4-9268-A00701AF54B6}"/>
    <cellStyle name="SEM-BPS-data 2 3 3" xfId="6378" xr:uid="{C8ED7718-D6A4-4734-9660-274A812418E8}"/>
    <cellStyle name="SEM-BPS-data 2 3 3 2" xfId="6379" xr:uid="{571ACEBD-F9D0-4404-9C8B-78748ABE3E24}"/>
    <cellStyle name="SEM-BPS-data 2 3 3 2 2" xfId="6380" xr:uid="{B499573E-3E9E-4A86-8949-122E80E3A12C}"/>
    <cellStyle name="SEM-BPS-data 2 3 3 2_14.07.05" xfId="6381" xr:uid="{0C0DBC5A-DF28-4B3D-9C0A-097873EBB6EA}"/>
    <cellStyle name="SEM-BPS-data 2 3 3_14.07.05" xfId="6382" xr:uid="{7A0905A2-D11C-42DF-B151-637171802B13}"/>
    <cellStyle name="SEM-BPS-data 2 3 4" xfId="6383" xr:uid="{E2BA3AEA-B8D9-4437-9733-235F001321A6}"/>
    <cellStyle name="SEM-BPS-data 2 3 4 2" xfId="6384" xr:uid="{D5BC9DE1-B7FF-4731-BBD7-5E5B5646F5AC}"/>
    <cellStyle name="SEM-BPS-data 2 3 4_14.07.05" xfId="6385" xr:uid="{268FBCB1-06F5-4D03-87CE-37DB840DAD67}"/>
    <cellStyle name="SEM-BPS-data 2 3_11.01.05" xfId="6386" xr:uid="{FF9958BE-9D89-452B-A39A-BBC75F3FD611}"/>
    <cellStyle name="SEM-BPS-data 2 4" xfId="6387" xr:uid="{3708052B-1F5D-44FF-B706-A4AA3126B3C2}"/>
    <cellStyle name="SEM-BPS-data 2 4 2" xfId="6388" xr:uid="{21498B2B-7B1F-4FF7-86FD-4460DB64C587}"/>
    <cellStyle name="SEM-BPS-data 2 4 2 2" xfId="6389" xr:uid="{950FC960-8A61-4EF7-B472-8473883A7FB7}"/>
    <cellStyle name="SEM-BPS-data 2 4 2_14.07.05" xfId="6390" xr:uid="{DF1F9AC2-A3E4-4C61-B765-CC5FFC7997EA}"/>
    <cellStyle name="SEM-BPS-data 2 4_14.07.05" xfId="6391" xr:uid="{4B12E9E9-178F-4CA3-85E2-781EE3406378}"/>
    <cellStyle name="SEM-BPS-data 2 5" xfId="6392" xr:uid="{97B00644-B658-4CF7-8238-659939568891}"/>
    <cellStyle name="SEM-BPS-data 2 5 2" xfId="6393" xr:uid="{72038759-4A93-4A42-B10A-040E38DD0AC4}"/>
    <cellStyle name="SEM-BPS-data 2 5_14.07.05" xfId="6394" xr:uid="{A958A24D-E917-423B-BBA2-7E546A2F8FF4}"/>
    <cellStyle name="SEM-BPS-data 2_08.02.15 Cap. Instr." xfId="1448" xr:uid="{96618E5C-8D32-4F76-A536-890C502188E6}"/>
    <cellStyle name="SEM-BPS-data 3" xfId="1449" xr:uid="{1853FB4D-8644-4308-9C8E-3962A0A48DF6}"/>
    <cellStyle name="SEM-BPS-data 3 2" xfId="6395" xr:uid="{3C259EFC-D853-45A5-8FF0-EE0796BAC3BE}"/>
    <cellStyle name="SEM-BPS-data 3 3" xfId="6396" xr:uid="{03ACBC2F-EC60-47AB-977F-0789E7781FB8}"/>
    <cellStyle name="SEM-BPS-data 3 4" xfId="6397" xr:uid="{77B4A818-A4DE-4BBF-AB2A-B67E249D08D5}"/>
    <cellStyle name="SEM-BPS-data 3_11.01.05" xfId="6398" xr:uid="{9D392584-B993-4BD6-8C19-7FDCAAC813EA}"/>
    <cellStyle name="SEM-BPS-data 4" xfId="1450" xr:uid="{792D4619-C095-455B-A05A-1580E240B151}"/>
    <cellStyle name="SEM-BPS-data 4 2" xfId="6399" xr:uid="{20915EC7-741E-4EA4-9190-BE1AF349977E}"/>
    <cellStyle name="SEM-BPS-data 4 2 2" xfId="6400" xr:uid="{B812A7AB-3407-48AE-974E-B796192F207C}"/>
    <cellStyle name="SEM-BPS-data 4 2 3" xfId="6401" xr:uid="{FF839750-1532-4BD2-9A82-00583EF1D6C3}"/>
    <cellStyle name="SEM-BPS-data 4 2 4" xfId="6402" xr:uid="{4A3B940E-0FCD-4E97-9960-BB122A501104}"/>
    <cellStyle name="SEM-BPS-data 4 2_14.07.05" xfId="6403" xr:uid="{C13F7A92-3EDF-42AD-95DD-10072F55D715}"/>
    <cellStyle name="SEM-BPS-data 4 3" xfId="6404" xr:uid="{E2025034-4755-4839-A692-755624DE2ECA}"/>
    <cellStyle name="SEM-BPS-data 4 3 2" xfId="6405" xr:uid="{AAC896AA-1102-4784-B3DC-482A5F95D82D}"/>
    <cellStyle name="SEM-BPS-data 4 3 2 2" xfId="6406" xr:uid="{4BF0731D-18F0-418C-9FFD-FE34F3F92571}"/>
    <cellStyle name="SEM-BPS-data 4 3 2_14.07.05" xfId="6407" xr:uid="{3980BCB8-1AA3-4F59-A0F3-1EE481829623}"/>
    <cellStyle name="SEM-BPS-data 4 3_14.07.05" xfId="6408" xr:uid="{0581C9D5-8B0E-4F77-841C-67D129FA185B}"/>
    <cellStyle name="SEM-BPS-data 4 4" xfId="6409" xr:uid="{62B082E1-7C50-4A2E-9C43-355784A026BB}"/>
    <cellStyle name="SEM-BPS-data 4 4 2" xfId="6410" xr:uid="{B57A90AA-0D05-4AC2-A195-9104DD013451}"/>
    <cellStyle name="SEM-BPS-data 4 4_14.07.05" xfId="6411" xr:uid="{61B9C3BB-8EE9-4391-942B-0900A6B45D8A}"/>
    <cellStyle name="SEM-BPS-data 4_11.01.05" xfId="6412" xr:uid="{56F95ABF-9D7A-4DDC-BF84-F1B274B62073}"/>
    <cellStyle name="SEM-BPS-data 5" xfId="6413" xr:uid="{11007126-969E-47EE-A1FF-D9F399E7E11D}"/>
    <cellStyle name="SEM-BPS-data 5 2" xfId="6414" xr:uid="{2C26F68D-DE80-48B3-8076-D54CA2BEFF1A}"/>
    <cellStyle name="SEM-BPS-data 5 2 2" xfId="6415" xr:uid="{B65E06BA-F853-4CAD-8154-F867542C3DC0}"/>
    <cellStyle name="SEM-BPS-data 5 2_14.07.05" xfId="6416" xr:uid="{6F5AF796-444D-47A0-B497-E166A7AD8D2D}"/>
    <cellStyle name="SEM-BPS-data 5_14.07.05" xfId="6417" xr:uid="{4DD9C455-A741-40E3-9EEF-FE8C7FDA27D1}"/>
    <cellStyle name="SEM-BPS-data 6" xfId="6418" xr:uid="{FE744D1A-7D29-488B-BAF8-6EA3D194D2CC}"/>
    <cellStyle name="SEM-BPS-data 6 2" xfId="6419" xr:uid="{7CDC6C20-A189-4CE0-BF1C-E074158E441A}"/>
    <cellStyle name="SEM-BPS-data 6_14.07.05" xfId="6420" xr:uid="{7BD32C04-18C6-4670-815B-C5CD9F9F476A}"/>
    <cellStyle name="SEM-BPS-data_00.01.01Y" xfId="6421" xr:uid="{6100D55B-7DD6-43F8-98A8-13213EDBFFEA}"/>
    <cellStyle name="SEM-BPS-head" xfId="1451" xr:uid="{86DB0535-4AF7-4299-BB7A-9A2AD7CF8DF1}"/>
    <cellStyle name="SEM-BPS-head 2" xfId="1452" xr:uid="{DA96558F-DEA4-45E6-93FD-AD0854E92C56}"/>
    <cellStyle name="SEM-BPS-head 2 2" xfId="6422" xr:uid="{BEDC733A-AD10-4DCB-8437-DF2160FA5132}"/>
    <cellStyle name="SEM-BPS-head 2 3" xfId="6423" xr:uid="{62AB1400-FD8C-4AE0-B750-2E83FB33C4C6}"/>
    <cellStyle name="SEM-BPS-head 2 4" xfId="6424" xr:uid="{1E7DF397-77AE-42D1-8EDA-1793C961FD9F}"/>
    <cellStyle name="SEM-BPS-head 2_11.01.05" xfId="6425" xr:uid="{0B891095-1D3F-4DDC-A981-4CC60D2A7A16}"/>
    <cellStyle name="SEM-BPS-head 3" xfId="1453" xr:uid="{2C2444F3-405A-48C4-B860-A1574435C35F}"/>
    <cellStyle name="SEM-BPS-head 3 2" xfId="6426" xr:uid="{304ACEB5-7C01-4A6E-A454-9FD085717130}"/>
    <cellStyle name="SEM-BPS-head 3 2 2" xfId="6427" xr:uid="{DFFF5410-520B-4BAE-8683-24EC60CC2AC3}"/>
    <cellStyle name="SEM-BPS-head 3 2 3" xfId="6428" xr:uid="{1CC9AC66-D346-47CD-9E66-87AE8A06C58A}"/>
    <cellStyle name="SEM-BPS-head 3 2 4" xfId="6429" xr:uid="{8F5C6E7D-725E-4D3B-8DC0-AA2E238C389C}"/>
    <cellStyle name="SEM-BPS-head 3 2_14.07.05" xfId="6430" xr:uid="{6C777EA5-B51E-4A24-B67C-42429CBD4A95}"/>
    <cellStyle name="SEM-BPS-head 3 3" xfId="6431" xr:uid="{768CD2D4-D62E-4D46-89ED-56F83F9695D0}"/>
    <cellStyle name="SEM-BPS-head 3 3 2" xfId="6432" xr:uid="{7D1AB50D-D874-4C18-9F59-92D92B270921}"/>
    <cellStyle name="SEM-BPS-head 3 3 2 2" xfId="6433" xr:uid="{25973596-B524-473D-976F-DA2265672949}"/>
    <cellStyle name="SEM-BPS-head 3 3 2_14.07.05" xfId="6434" xr:uid="{3D5DE878-C77E-4B6C-B5EA-C71142F3A6E8}"/>
    <cellStyle name="SEM-BPS-head 3 3_14.07.05" xfId="6435" xr:uid="{C0AF0D09-8985-4B37-8EE1-06335F7F2082}"/>
    <cellStyle name="SEM-BPS-head 3 4" xfId="6436" xr:uid="{63B6D656-4D83-4B73-A1F0-147480850565}"/>
    <cellStyle name="SEM-BPS-head 3 4 2" xfId="6437" xr:uid="{023EC3EA-6E30-4F7E-A962-7E529127918B}"/>
    <cellStyle name="SEM-BPS-head 3 4_14.07.05" xfId="6438" xr:uid="{1D37B90F-979A-434F-BD7C-43ADCD58F536}"/>
    <cellStyle name="SEM-BPS-head 3_11.01.05" xfId="6439" xr:uid="{E74A8018-E3C2-42D8-877F-950E7BABA126}"/>
    <cellStyle name="SEM-BPS-head 4" xfId="6440" xr:uid="{11D5D545-4E51-4DEB-977F-E81E3DE5D1C6}"/>
    <cellStyle name="SEM-BPS-head 4 2" xfId="6441" xr:uid="{3DC1F0E5-F084-492F-B5E2-B4C7C4B475AD}"/>
    <cellStyle name="SEM-BPS-head 4 2 2" xfId="6442" xr:uid="{2DDC72D6-DFC9-4285-AFF8-C284DE3739CD}"/>
    <cellStyle name="SEM-BPS-head 4 2_14.07.05" xfId="6443" xr:uid="{48E96E19-17C6-47FE-9687-812F35234534}"/>
    <cellStyle name="SEM-BPS-head 4_14.07.05" xfId="6444" xr:uid="{65183738-21DF-4887-AE3F-0DD2E24095AC}"/>
    <cellStyle name="SEM-BPS-head 5" xfId="6445" xr:uid="{E1991362-ABAB-4A1B-9B0E-22C8573215CD}"/>
    <cellStyle name="SEM-BPS-head 5 2" xfId="6446" xr:uid="{EA871016-6882-48FF-9B54-8C3D0F65E19C}"/>
    <cellStyle name="SEM-BPS-head 5_14.07.05" xfId="6447" xr:uid="{A6A58E1C-1961-4A80-AB72-86FCC811B833}"/>
    <cellStyle name="SEM-BPS-head_00.01.01Y" xfId="6448" xr:uid="{00476329-7CF8-4309-A8B3-22309BDA37CF}"/>
    <cellStyle name="SEM-BPS-headdata" xfId="1454" xr:uid="{94A7317E-53AF-4DEF-8CEF-EF34E1BE4194}"/>
    <cellStyle name="SEM-BPS-headdata 2" xfId="1455" xr:uid="{27CDF4AB-F29B-42C6-B641-5A14A7F814C7}"/>
    <cellStyle name="SEM-BPS-headdata 2 2" xfId="6449" xr:uid="{50D9D628-E019-404C-B90E-9115D8ACD6CC}"/>
    <cellStyle name="SEM-BPS-headdata 2 2 2" xfId="6450" xr:uid="{CC8CDF8D-0686-44E6-BE67-476A55E639B8}"/>
    <cellStyle name="SEM-BPS-headdata 2 2_14.07.05" xfId="6451" xr:uid="{E4E78648-2EA3-4677-9020-EAA27E532B7E}"/>
    <cellStyle name="SEM-BPS-headdata 2 3" xfId="6452" xr:uid="{66BE32D0-4851-4AA1-B869-0A62801E4E9C}"/>
    <cellStyle name="SEM-BPS-headdata 2 4" xfId="6453" xr:uid="{FE7493A3-40FA-4B9A-B349-C0655023BDE0}"/>
    <cellStyle name="SEM-BPS-headdata 2_00.04R" xfId="6454" xr:uid="{56D02CD4-A48B-4E6D-9F37-1BED7F5FA653}"/>
    <cellStyle name="SEM-BPS-headdata 3" xfId="1456" xr:uid="{2004E19D-69AB-4A77-8235-7E9922815E3C}"/>
    <cellStyle name="SEM-BPS-headdata 3 2" xfId="6455" xr:uid="{DFA5C960-6475-40C3-8E80-0AEB57093B2E}"/>
    <cellStyle name="SEM-BPS-headdata 3 2 2" xfId="6456" xr:uid="{5DEAB426-4E13-494E-BAD3-3562D6B92C01}"/>
    <cellStyle name="SEM-BPS-headdata 3 2 3" xfId="6457" xr:uid="{2CB0888F-DDE0-4B9E-AB3B-A572DCC18774}"/>
    <cellStyle name="SEM-BPS-headdata 3 2 4" xfId="6458" xr:uid="{80CA1B51-F1F7-43A8-BBB3-01B9730FB456}"/>
    <cellStyle name="SEM-BPS-headdata 3 2_14.07.05" xfId="6459" xr:uid="{288F0B6F-2A0D-4B7B-8EB6-648BB343807B}"/>
    <cellStyle name="SEM-BPS-headdata 3 3" xfId="6460" xr:uid="{AC0DBDE6-7656-46C8-A65E-28BE8A377AB1}"/>
    <cellStyle name="SEM-BPS-headdata 3 3 2" xfId="6461" xr:uid="{202708F3-5428-4A6B-A397-3F16F4F3AE50}"/>
    <cellStyle name="SEM-BPS-headdata 3 3 2 2" xfId="6462" xr:uid="{CB24DF01-99A0-446D-AAA9-FA5FA7A6BFE8}"/>
    <cellStyle name="SEM-BPS-headdata 3 3 2_14.07.05" xfId="6463" xr:uid="{B8B80E8B-B06A-40AE-B8C7-E9D25BA9BD51}"/>
    <cellStyle name="SEM-BPS-headdata 3 3_14.07.05" xfId="6464" xr:uid="{41CD9E8F-1366-4695-962D-58F579404F15}"/>
    <cellStyle name="SEM-BPS-headdata 3 4" xfId="6465" xr:uid="{465775FB-0C22-4D11-8072-74BE0DCDDFFA}"/>
    <cellStyle name="SEM-BPS-headdata 3 4 2" xfId="6466" xr:uid="{7A7EC460-2ED9-4188-AB85-E7ACE9118997}"/>
    <cellStyle name="SEM-BPS-headdata 3 4_14.07.05" xfId="6467" xr:uid="{D719B51A-3740-4F8E-8C7D-A8725B0E64D8}"/>
    <cellStyle name="SEM-BPS-headdata 3_00.04R" xfId="6468" xr:uid="{7B8F4EB5-3854-4F0E-BFA0-410C50ACD11B}"/>
    <cellStyle name="SEM-BPS-headdata 4" xfId="6469" xr:uid="{F808A99C-C439-4234-A22D-9E71B2F7E2A3}"/>
    <cellStyle name="SEM-BPS-headdata 4 2" xfId="6470" xr:uid="{F7CF1832-CC77-4A54-B54A-EC1EBC5A2BF7}"/>
    <cellStyle name="SEM-BPS-headdata 4 2 2" xfId="6471" xr:uid="{A79ACE9F-DBCD-4E56-BDF7-D32CD426802C}"/>
    <cellStyle name="SEM-BPS-headdata 4 2_14.07.05" xfId="6472" xr:uid="{07FB6261-3154-482C-9106-6A7D29FC86FC}"/>
    <cellStyle name="SEM-BPS-headdata 4_14.07.05" xfId="6473" xr:uid="{B0CA7173-4B24-4D91-8A4F-8484B5CCE6D5}"/>
    <cellStyle name="SEM-BPS-headdata 5" xfId="6474" xr:uid="{A91A51FD-EE5C-4216-9B54-F9C8DBD94C24}"/>
    <cellStyle name="SEM-BPS-headdata 5 2" xfId="6475" xr:uid="{71FC27F8-3F8C-4563-BC51-C075F03A86AE}"/>
    <cellStyle name="SEM-BPS-headdata 5_14.07.05" xfId="6476" xr:uid="{9F5D5272-B22C-43FA-ABA3-EA5918FEED3A}"/>
    <cellStyle name="SEM-BPS-headdata 6" xfId="6477" xr:uid="{D011D46D-8EC7-4CAB-A0E2-8AC59B99C464}"/>
    <cellStyle name="SEM-BPS-headdata 7" xfId="6478" xr:uid="{AC35EA3A-CFE7-416D-BD5B-FC25B1D694A3}"/>
    <cellStyle name="SEM-BPS-headdata 8" xfId="6479" xr:uid="{EB8B9603-E73D-4197-B7D6-18026E03AA50}"/>
    <cellStyle name="SEM-BPS-headdata_00.01.01Y" xfId="6480" xr:uid="{730D3F7D-7637-44AF-96BF-3B040D1E05A6}"/>
    <cellStyle name="SEM-BPS-headkey" xfId="1457" xr:uid="{E970A4FF-2F93-43EC-940E-77B90EA7AB19}"/>
    <cellStyle name="SEM-BPS-headkey 2" xfId="1458" xr:uid="{DA486FFA-9C7B-496A-B798-C06927A94D68}"/>
    <cellStyle name="SEM-BPS-headkey 2 2" xfId="6481" xr:uid="{4A3DCB7C-A95D-45C2-84C0-9AD8733FE8AA}"/>
    <cellStyle name="SEM-BPS-headkey 2 3" xfId="6482" xr:uid="{D7CC5717-8307-42B2-A88C-6700E0111F34}"/>
    <cellStyle name="SEM-BPS-headkey 2 4" xfId="6483" xr:uid="{F0B60843-0DD1-4ABC-B617-EB2286D99485}"/>
    <cellStyle name="SEM-BPS-headkey 2_11.01.05" xfId="6484" xr:uid="{1244808F-5B6B-4DA8-9382-68134BBC5F39}"/>
    <cellStyle name="SEM-BPS-headkey 3" xfId="1459" xr:uid="{D889B3BB-C435-42B3-B9F6-677B64DA5493}"/>
    <cellStyle name="SEM-BPS-headkey 3 2" xfId="6485" xr:uid="{FDC829DA-0565-473B-9F4D-C9918A0D8E15}"/>
    <cellStyle name="SEM-BPS-headkey 3 2 2" xfId="6486" xr:uid="{B3A4A848-065C-4A91-A41A-2D9588DB866D}"/>
    <cellStyle name="SEM-BPS-headkey 3 2 3" xfId="6487" xr:uid="{14AE6257-2B3F-4FF3-9178-DA4114346584}"/>
    <cellStyle name="SEM-BPS-headkey 3 2 4" xfId="6488" xr:uid="{04CFE908-4AF9-49EE-8CC4-4EDBC4D762F2}"/>
    <cellStyle name="SEM-BPS-headkey 3 2_14.07.05" xfId="6489" xr:uid="{6C54705D-EAB6-4B24-93F1-ED7CAA40C36F}"/>
    <cellStyle name="SEM-BPS-headkey 3 3" xfId="6490" xr:uid="{65E45A08-D711-4709-8801-A8B22F3DBB46}"/>
    <cellStyle name="SEM-BPS-headkey 3 3 2" xfId="6491" xr:uid="{5ED5B444-ECF5-491F-8907-9CB46EC673A3}"/>
    <cellStyle name="SEM-BPS-headkey 3 3 2 2" xfId="6492" xr:uid="{AA18893C-5CA8-47CC-B286-4CA856B944D2}"/>
    <cellStyle name="SEM-BPS-headkey 3 3 2_14.07.05" xfId="6493" xr:uid="{701872FE-793B-4C32-A60C-4AAF8E55DC11}"/>
    <cellStyle name="SEM-BPS-headkey 3 3_14.07.05" xfId="6494" xr:uid="{F1DF1C1C-4B46-4989-95E5-1778F9CC14A9}"/>
    <cellStyle name="SEM-BPS-headkey 3 4" xfId="6495" xr:uid="{FD9C55B0-27A3-476A-8DC2-1B18CD79DF99}"/>
    <cellStyle name="SEM-BPS-headkey 3 4 2" xfId="6496" xr:uid="{5FF2E084-E7E5-4112-977B-024E1D8A734A}"/>
    <cellStyle name="SEM-BPS-headkey 3 4_14.07.05" xfId="6497" xr:uid="{AA248C54-6E28-4900-9A17-8EE3E7AFFDED}"/>
    <cellStyle name="SEM-BPS-headkey 3_11.01.05" xfId="6498" xr:uid="{F90B854A-B0B2-4345-B209-908A20C5F3AB}"/>
    <cellStyle name="SEM-BPS-headkey 4" xfId="6499" xr:uid="{43F4F049-86F0-4405-8531-266441BDF81E}"/>
    <cellStyle name="SEM-BPS-headkey 4 2" xfId="6500" xr:uid="{38AD9BFE-81AE-4CD9-AA91-C14316E829C6}"/>
    <cellStyle name="SEM-BPS-headkey 4 2 2" xfId="6501" xr:uid="{53673481-49E7-410D-AC11-851046C13466}"/>
    <cellStyle name="SEM-BPS-headkey 4 2_14.07.05" xfId="6502" xr:uid="{2BC69DB7-F8D9-4022-8ADA-B80B4A091D3D}"/>
    <cellStyle name="SEM-BPS-headkey 4_14.07.05" xfId="6503" xr:uid="{72BDE39C-35B0-406E-8440-945F25EE7675}"/>
    <cellStyle name="SEM-BPS-headkey 5" xfId="6504" xr:uid="{5B807021-9C24-4160-B13B-6DBFD606EBDA}"/>
    <cellStyle name="SEM-BPS-headkey 5 2" xfId="6505" xr:uid="{30F3C04D-023E-4716-B974-AB64402943B8}"/>
    <cellStyle name="SEM-BPS-headkey 5_14.07.05" xfId="6506" xr:uid="{170DEC31-8478-4777-B51E-A65B2A9E20AB}"/>
    <cellStyle name="SEM-BPS-headkey_00.01.01Y" xfId="6507" xr:uid="{891746B8-5681-41A3-AB08-CCC189886C85}"/>
    <cellStyle name="SEM-BPS-input-on" xfId="1460" xr:uid="{A2EF2CEA-7454-4129-B736-F353A2EE0BD2}"/>
    <cellStyle name="SEM-BPS-input-on 2" xfId="1461" xr:uid="{885420A7-D015-4376-85BD-8EC9148746CF}"/>
    <cellStyle name="SEM-BPS-input-on 2 2" xfId="1462" xr:uid="{80C1CB64-1482-4E82-998D-6170E40F609A}"/>
    <cellStyle name="SEM-BPS-input-on 2 2 2" xfId="6508" xr:uid="{DF260409-78E6-4175-BE1E-43DCF287EE5F}"/>
    <cellStyle name="SEM-BPS-input-on 2 2 2 2" xfId="6509" xr:uid="{23AB636E-BC42-4619-B34F-5CA53B7A7BE9}"/>
    <cellStyle name="SEM-BPS-input-on 2 2 2_14.07.05" xfId="6510" xr:uid="{82F90FAB-3881-42B3-BD4B-E39A1BA27F39}"/>
    <cellStyle name="SEM-BPS-input-on 2 2 3" xfId="6511" xr:uid="{9BD0BD29-D58C-4496-851A-8C9A5913C945}"/>
    <cellStyle name="SEM-BPS-input-on 2 2 4" xfId="6512" xr:uid="{4F679798-2CAB-47A5-B1CC-54FF79B286EF}"/>
    <cellStyle name="SEM-BPS-input-on 2 2_00.04R" xfId="6513" xr:uid="{BA8E697C-3C34-48E8-BD62-2CA48FE11611}"/>
    <cellStyle name="SEM-BPS-input-on 2 3" xfId="1463" xr:uid="{770F02E3-20BB-47AB-8485-BFACB6508445}"/>
    <cellStyle name="SEM-BPS-input-on 2 3 2" xfId="6514" xr:uid="{9BBF3887-416E-4AA4-B002-3A4296CC84EA}"/>
    <cellStyle name="SEM-BPS-input-on 2 3 2 2" xfId="6515" xr:uid="{6E016D92-785B-4CA4-95D5-20E8A4D3B9AB}"/>
    <cellStyle name="SEM-BPS-input-on 2 3 2 3" xfId="6516" xr:uid="{99C9DABB-56E4-49D4-89A7-8E2DCB35170A}"/>
    <cellStyle name="SEM-BPS-input-on 2 3 2 4" xfId="6517" xr:uid="{CE4F0870-660E-41A1-83C4-97AAD4F286D2}"/>
    <cellStyle name="SEM-BPS-input-on 2 3 2_14.07.05" xfId="6518" xr:uid="{61EC9E96-2FB3-4129-B917-A1BF977EDD7F}"/>
    <cellStyle name="SEM-BPS-input-on 2 3 3" xfId="6519" xr:uid="{3CFC5B82-C0CC-4C11-8B11-3FA4804A2517}"/>
    <cellStyle name="SEM-BPS-input-on 2 3 3 2" xfId="6520" xr:uid="{572DFFAF-FCD0-44C1-8B33-C8AC4BEFF49B}"/>
    <cellStyle name="SEM-BPS-input-on 2 3 3 2 2" xfId="6521" xr:uid="{4CA67D7E-B2F9-4564-B7AC-674D161563EE}"/>
    <cellStyle name="SEM-BPS-input-on 2 3 3 2_14.07.05" xfId="6522" xr:uid="{02904631-71B2-4A96-8E74-07556633AA51}"/>
    <cellStyle name="SEM-BPS-input-on 2 3 3_14.07.05" xfId="6523" xr:uid="{875023BA-A54F-4F29-B95A-559F30BA484E}"/>
    <cellStyle name="SEM-BPS-input-on 2 3 4" xfId="6524" xr:uid="{970D676B-4B17-430F-8F76-6B7FE92D4AFB}"/>
    <cellStyle name="SEM-BPS-input-on 2 3 4 2" xfId="6525" xr:uid="{BB1FE91B-B4D3-43C2-B968-CA5A5A75DCF0}"/>
    <cellStyle name="SEM-BPS-input-on 2 3 4_14.07.05" xfId="6526" xr:uid="{8B58E672-3BA0-4BF2-B819-3C3300AF6EA8}"/>
    <cellStyle name="SEM-BPS-input-on 2 3_00.04R" xfId="6527" xr:uid="{4AC82AAA-FF33-46A9-BD41-E92219A0FA44}"/>
    <cellStyle name="SEM-BPS-input-on 2 4" xfId="6528" xr:uid="{99735E72-2E39-4996-B668-345866E7FB68}"/>
    <cellStyle name="SEM-BPS-input-on 2 4 2" xfId="6529" xr:uid="{C4D00AED-F7A4-4774-95D6-3DCAFD865A0F}"/>
    <cellStyle name="SEM-BPS-input-on 2 4 2 2" xfId="6530" xr:uid="{70CEBC81-EAD2-48E2-B441-59E0F58A8E09}"/>
    <cellStyle name="SEM-BPS-input-on 2 4 2_14.07.05" xfId="6531" xr:uid="{FD784D05-F67B-4620-B1F9-EA8EB4472840}"/>
    <cellStyle name="SEM-BPS-input-on 2 4_14.07.05" xfId="6532" xr:uid="{8480642E-CA1F-4DD8-B1C0-676D16C7F153}"/>
    <cellStyle name="SEM-BPS-input-on 2 5" xfId="6533" xr:uid="{D9F1026E-8CC8-40AF-9F60-916E37AB7969}"/>
    <cellStyle name="SEM-BPS-input-on 2 5 2" xfId="6534" xr:uid="{065121B2-1F0B-42A6-B2E9-DC9460C836CF}"/>
    <cellStyle name="SEM-BPS-input-on 2 5_14.07.05" xfId="6535" xr:uid="{09A7D94F-F3AE-48E1-9908-219E3D640667}"/>
    <cellStyle name="SEM-BPS-input-on 2_00.04R" xfId="6536" xr:uid="{499CA8C2-A4C7-4F27-80DB-57AAB3C55490}"/>
    <cellStyle name="SEM-BPS-input-on 3" xfId="1464" xr:uid="{8A1651ED-EEBB-4601-AB3E-882E101DF88D}"/>
    <cellStyle name="SEM-BPS-input-on 3 2" xfId="6537" xr:uid="{23BF8D57-4C94-4DF4-91FE-09B2C38412CB}"/>
    <cellStyle name="SEM-BPS-input-on 3 2 2" xfId="6538" xr:uid="{FA7A131E-EF87-444F-83CB-135D8590A240}"/>
    <cellStyle name="SEM-BPS-input-on 3 2_14.07.05" xfId="6539" xr:uid="{DFA30767-7641-4D07-9607-83B46BB3ECA7}"/>
    <cellStyle name="SEM-BPS-input-on 3 3" xfId="6540" xr:uid="{45D9D970-FCE9-4841-BC43-39A23AEB821F}"/>
    <cellStyle name="SEM-BPS-input-on 3 4" xfId="6541" xr:uid="{5BEC5B9E-E877-4494-AE79-7467C4713960}"/>
    <cellStyle name="SEM-BPS-input-on 3_00.04R" xfId="6542" xr:uid="{01D84A78-DD2B-4B23-8F83-A45410E774D9}"/>
    <cellStyle name="SEM-BPS-input-on 4" xfId="1465" xr:uid="{31A992F9-5C32-4B01-8994-0A4D61AF5B1A}"/>
    <cellStyle name="SEM-BPS-input-on 4 2" xfId="6543" xr:uid="{29C7DEC5-81FA-47B0-B69F-FE7E8D8F4426}"/>
    <cellStyle name="SEM-BPS-input-on 4 2 2" xfId="6544" xr:uid="{91A6A007-27AA-4E87-9026-7335B9F66ECA}"/>
    <cellStyle name="SEM-BPS-input-on 4 2 3" xfId="6545" xr:uid="{3F29273E-2264-402A-84E0-59FB05B8915F}"/>
    <cellStyle name="SEM-BPS-input-on 4 2 4" xfId="6546" xr:uid="{8D6C73B0-8154-44FF-877A-24947DA73873}"/>
    <cellStyle name="SEM-BPS-input-on 4 2_14.07.05" xfId="6547" xr:uid="{123900F8-847B-4A14-898B-A5CBE70B4024}"/>
    <cellStyle name="SEM-BPS-input-on 4 3" xfId="6548" xr:uid="{12DD19D7-4332-4385-9421-48EB8846D387}"/>
    <cellStyle name="SEM-BPS-input-on 4 3 2" xfId="6549" xr:uid="{EEABD8FC-3F43-4B1E-9D55-AFF4C57F5A03}"/>
    <cellStyle name="SEM-BPS-input-on 4 3 2 2" xfId="6550" xr:uid="{3368CE2A-CFE3-4999-9E56-C6348B54C72B}"/>
    <cellStyle name="SEM-BPS-input-on 4 3 2_14.07.05" xfId="6551" xr:uid="{ED94BE98-2CB7-4F57-B7E4-F147DEE5ABD1}"/>
    <cellStyle name="SEM-BPS-input-on 4 3_14.07.05" xfId="6552" xr:uid="{65B59625-D760-4F25-8357-7869A23E7E8B}"/>
    <cellStyle name="SEM-BPS-input-on 4 4" xfId="6553" xr:uid="{0FB896CE-09DD-44C8-B6B4-022A7785E0E8}"/>
    <cellStyle name="SEM-BPS-input-on 4 4 2" xfId="6554" xr:uid="{9A8DAADE-F65D-45C0-AD44-14E863D02633}"/>
    <cellStyle name="SEM-BPS-input-on 4 4_14.07.05" xfId="6555" xr:uid="{5346A056-EED3-4480-9F44-EFE8F0C8A48F}"/>
    <cellStyle name="SEM-BPS-input-on 4_00.04R" xfId="6556" xr:uid="{6838F827-2211-4210-8CFF-A846AB16B175}"/>
    <cellStyle name="SEM-BPS-input-on 5" xfId="6557" xr:uid="{29471249-5390-4E7A-9A7B-4C9193CCF4C0}"/>
    <cellStyle name="SEM-BPS-input-on 5 2" xfId="6558" xr:uid="{15DCD8A5-A534-45C3-8217-4C25E23842E2}"/>
    <cellStyle name="SEM-BPS-input-on 5 2 2" xfId="6559" xr:uid="{F1C06804-333B-41D0-95D2-25252179BABA}"/>
    <cellStyle name="SEM-BPS-input-on 5 2_14.07.05" xfId="6560" xr:uid="{319D02E7-B9D4-4BBD-9119-EC092AA97FC9}"/>
    <cellStyle name="SEM-BPS-input-on 5_14.07.05" xfId="6561" xr:uid="{39752A34-D9FE-4C63-9D26-2620D4D562DA}"/>
    <cellStyle name="SEM-BPS-input-on 6" xfId="6562" xr:uid="{BD3877A9-438C-4C0B-BB0D-3D8374E73740}"/>
    <cellStyle name="SEM-BPS-input-on 6 2" xfId="6563" xr:uid="{DADD7A91-322D-44A5-AC00-6AACED2F3B5F}"/>
    <cellStyle name="SEM-BPS-input-on 6_14.07.05" xfId="6564" xr:uid="{8E34B0DE-B1DB-4A07-B530-D622FAAAC4FE}"/>
    <cellStyle name="SEM-BPS-input-on 7" xfId="6565" xr:uid="{2EB4E3B4-7386-4881-9714-5C586616B69B}"/>
    <cellStyle name="SEM-BPS-input-on 8" xfId="6566" xr:uid="{BFA2F75A-D04B-4D5B-8FBB-8934AB6D3A63}"/>
    <cellStyle name="SEM-BPS-input-on 9" xfId="6567" xr:uid="{9803DA7F-B43A-49E3-BC63-4C20475EABFA}"/>
    <cellStyle name="SEM-BPS-input-on_00.01.01Y" xfId="6568" xr:uid="{E4C79B42-79DA-4403-A03B-95918CBD0603}"/>
    <cellStyle name="SEM-BPS-key" xfId="1466" xr:uid="{76D90249-4C56-4E31-8708-C866335A13C9}"/>
    <cellStyle name="SEM-BPS-key 2" xfId="1467" xr:uid="{5A532A9E-018B-4CC6-AE1D-C1968D882ABC}"/>
    <cellStyle name="SEM-BPS-key 2 2" xfId="1468" xr:uid="{26EE48EE-E582-44B7-BA72-C762779564CA}"/>
    <cellStyle name="SEM-BPS-key 2 2 2" xfId="6569" xr:uid="{277E5ED0-749A-488E-A2A2-52954FBEBBE8}"/>
    <cellStyle name="SEM-BPS-key 2 2 3" xfId="6570" xr:uid="{09260DB3-8A30-41E5-B56B-3524F34A7DB4}"/>
    <cellStyle name="SEM-BPS-key 2 2 4" xfId="6571" xr:uid="{D8C64EBB-71CB-4A0E-B8BD-94CB033E9B59}"/>
    <cellStyle name="SEM-BPS-key 2 2_11.01.05" xfId="6572" xr:uid="{893FA726-23F2-4B6D-9461-00A7D9E38C99}"/>
    <cellStyle name="SEM-BPS-key 2 3" xfId="1469" xr:uid="{9E570B3E-E2E2-432E-9232-1AF009B28C33}"/>
    <cellStyle name="SEM-BPS-key 2 3 2" xfId="6573" xr:uid="{2A519AE4-017D-44A4-BEE6-9117DB844E32}"/>
    <cellStyle name="SEM-BPS-key 2 3 2 2" xfId="6574" xr:uid="{77643114-32A0-42D9-979E-695E234525B5}"/>
    <cellStyle name="SEM-BPS-key 2 3 2 3" xfId="6575" xr:uid="{AB8BB740-61EF-4ED4-BF4A-1FCED591E94A}"/>
    <cellStyle name="SEM-BPS-key 2 3 2 4" xfId="6576" xr:uid="{C8F5DB96-9DA5-4A58-B5D1-343880BA4E64}"/>
    <cellStyle name="SEM-BPS-key 2 3 2_14.07.05" xfId="6577" xr:uid="{61FAB79F-8181-470C-996D-AF2D9F430605}"/>
    <cellStyle name="SEM-BPS-key 2 3 3" xfId="6578" xr:uid="{021C992F-FA9B-40A0-8CA9-6BD08B4F9D2E}"/>
    <cellStyle name="SEM-BPS-key 2 3 3 2" xfId="6579" xr:uid="{16F2AB81-F3D7-4BFC-81C2-3657B4A89548}"/>
    <cellStyle name="SEM-BPS-key 2 3 3 2 2" xfId="6580" xr:uid="{1583538C-EF8C-4F5C-AA8E-B251481812EC}"/>
    <cellStyle name="SEM-BPS-key 2 3 3 2_14.07.05" xfId="6581" xr:uid="{41A67B17-A05D-4094-BCE9-AE5998FD1593}"/>
    <cellStyle name="SEM-BPS-key 2 3 3_14.07.05" xfId="6582" xr:uid="{572E5F2B-5ADB-403D-9BCC-9B082D519796}"/>
    <cellStyle name="SEM-BPS-key 2 3 4" xfId="6583" xr:uid="{30EE60F3-788B-4D8F-B6E3-73F7BAAD91DE}"/>
    <cellStyle name="SEM-BPS-key 2 3 4 2" xfId="6584" xr:uid="{F4B8B437-4CAA-4182-8E9E-6D2E25EC3393}"/>
    <cellStyle name="SEM-BPS-key 2 3 4_14.07.05" xfId="6585" xr:uid="{560D1D24-A215-46FB-BC8A-DD42B42FF28F}"/>
    <cellStyle name="SEM-BPS-key 2 3_11.01.05" xfId="6586" xr:uid="{FEF16387-8D89-4F09-B27A-5119A087CA13}"/>
    <cellStyle name="SEM-BPS-key 2 4" xfId="6587" xr:uid="{88082ADC-70EB-4D0D-9600-C9F633F5C013}"/>
    <cellStyle name="SEM-BPS-key 2 4 2" xfId="6588" xr:uid="{1DEA7E01-D564-4B02-9609-C13BCAEDB2DA}"/>
    <cellStyle name="SEM-BPS-key 2 4 2 2" xfId="6589" xr:uid="{65570C5C-7A7A-4FF7-AE79-5516B7E8073A}"/>
    <cellStyle name="SEM-BPS-key 2 4 2_14.07.05" xfId="6590" xr:uid="{049F9DBE-7368-4F7E-99C6-398CB683DDDC}"/>
    <cellStyle name="SEM-BPS-key 2 4_14.07.05" xfId="6591" xr:uid="{2263E2AA-640E-4DEE-95B4-53379636AC59}"/>
    <cellStyle name="SEM-BPS-key 2 5" xfId="6592" xr:uid="{BF47F50F-C892-4812-80B9-633829C7447E}"/>
    <cellStyle name="SEM-BPS-key 2 5 2" xfId="6593" xr:uid="{865DAE5F-30C6-407B-9FF5-924C29B0284D}"/>
    <cellStyle name="SEM-BPS-key 2 5_14.07.05" xfId="6594" xr:uid="{B597C8D9-628F-49CE-A7C4-B9C5865706A1}"/>
    <cellStyle name="SEM-BPS-key 2_08.02.15 Cap. Instr." xfId="1470" xr:uid="{01D58954-4308-43ED-9721-7AD31A442A04}"/>
    <cellStyle name="SEM-BPS-key 3" xfId="1471" xr:uid="{D378A216-CFA1-4B15-AE6A-B0394D9F9C0C}"/>
    <cellStyle name="SEM-BPS-key 3 2" xfId="6595" xr:uid="{F112AEC9-8DA5-497E-A7D7-4BB1B65266C1}"/>
    <cellStyle name="SEM-BPS-key 3 3" xfId="6596" xr:uid="{D67DB9E6-F4A5-485B-8C9D-F7952D8F252B}"/>
    <cellStyle name="SEM-BPS-key 3 4" xfId="6597" xr:uid="{F8C9C4E4-69C4-42B3-A604-843957FF7EAD}"/>
    <cellStyle name="SEM-BPS-key 3_11.01.05" xfId="6598" xr:uid="{97DD7F76-A0F6-422E-939F-6742E818DD23}"/>
    <cellStyle name="SEM-BPS-key 4" xfId="1472" xr:uid="{8D1F2B51-05CC-4F1B-BA5A-44D23794B7D6}"/>
    <cellStyle name="SEM-BPS-key 4 2" xfId="6599" xr:uid="{C308A89B-8223-4190-8C49-AD486F1A5ECD}"/>
    <cellStyle name="SEM-BPS-key 4 2 2" xfId="6600" xr:uid="{C28A6415-9822-4F13-9F1F-78749594CCAB}"/>
    <cellStyle name="SEM-BPS-key 4 2 3" xfId="6601" xr:uid="{D065A6D6-2AC2-42E1-8023-BAB36C9F399D}"/>
    <cellStyle name="SEM-BPS-key 4 2 4" xfId="6602" xr:uid="{8FD1AA1E-D68E-48E3-88DA-08308778F865}"/>
    <cellStyle name="SEM-BPS-key 4 2_14.07.05" xfId="6603" xr:uid="{A60A38B4-0048-4CCF-9C41-EDD884E2CC88}"/>
    <cellStyle name="SEM-BPS-key 4 3" xfId="6604" xr:uid="{69FC765D-93F8-46B0-959B-C887828841D4}"/>
    <cellStyle name="SEM-BPS-key 4 3 2" xfId="6605" xr:uid="{127B7547-5F38-48DD-9B26-F901E4CC1087}"/>
    <cellStyle name="SEM-BPS-key 4 3 2 2" xfId="6606" xr:uid="{D7FAC804-4122-4204-B7BC-700D47C96CC5}"/>
    <cellStyle name="SEM-BPS-key 4 3 2_14.07.05" xfId="6607" xr:uid="{38D2F454-624A-485D-B936-9EECCDB8CB68}"/>
    <cellStyle name="SEM-BPS-key 4 3_14.07.05" xfId="6608" xr:uid="{CF027048-3C3B-4479-96A1-514CA886D8B0}"/>
    <cellStyle name="SEM-BPS-key 4 4" xfId="6609" xr:uid="{16B65189-9FED-4DBE-912E-2A617873D601}"/>
    <cellStyle name="SEM-BPS-key 4 4 2" xfId="6610" xr:uid="{7A374D93-3780-49B1-9A69-7FDA739BE0FF}"/>
    <cellStyle name="SEM-BPS-key 4 4_14.07.05" xfId="6611" xr:uid="{E585DA3C-A7BB-4530-AE9B-E729F2004683}"/>
    <cellStyle name="SEM-BPS-key 4_11.01.05" xfId="6612" xr:uid="{D657E81E-68AA-4E62-A5D7-FFC24B6DACFE}"/>
    <cellStyle name="SEM-BPS-key 5" xfId="6613" xr:uid="{FD971063-1CF0-48F1-BED8-A761431293A4}"/>
    <cellStyle name="SEM-BPS-key 5 2" xfId="6614" xr:uid="{BE816FA7-656F-44B6-A4C4-3C150B7C5930}"/>
    <cellStyle name="SEM-BPS-key 5 2 2" xfId="6615" xr:uid="{B78347AA-7370-48B5-B49B-79DA16ACBA29}"/>
    <cellStyle name="SEM-BPS-key 5 2_14.07.05" xfId="6616" xr:uid="{F5D373DB-3B4C-42D7-8EC6-DA0D20A4E7E7}"/>
    <cellStyle name="SEM-BPS-key 5_14.07.05" xfId="6617" xr:uid="{85CC79DC-D0BE-42D8-B3FE-931464FE904F}"/>
    <cellStyle name="SEM-BPS-key 6" xfId="6618" xr:uid="{F8E5EA35-31CB-4CD8-86A5-17BF9EAFCF6E}"/>
    <cellStyle name="SEM-BPS-key 6 2" xfId="6619" xr:uid="{B7C55168-7BB4-414F-83E1-3823A908B95A}"/>
    <cellStyle name="SEM-BPS-key 6_14.07.05" xfId="6620" xr:uid="{C76E4A6C-2B09-4D99-9B8B-251FD9E4E981}"/>
    <cellStyle name="SEM-BPS-key_00.01.01Y" xfId="6621" xr:uid="{947ADA03-2329-4470-80B6-358E34E9D57D}"/>
    <cellStyle name="SEM-BPS-sub1" xfId="1473" xr:uid="{DD3EB66C-A501-45FD-9A93-F5440D408308}"/>
    <cellStyle name="SEM-BPS-sub1 2" xfId="1474" xr:uid="{017EC0C5-4A5A-454C-9642-D3999655754E}"/>
    <cellStyle name="SEM-BPS-sub1 2 2" xfId="6622" xr:uid="{62426A55-32BE-4610-A707-F989CB122AAE}"/>
    <cellStyle name="SEM-BPS-sub1 2 3" xfId="6623" xr:uid="{4EB06F6E-BCE8-4570-8545-4E1991FBFB4B}"/>
    <cellStyle name="SEM-BPS-sub1 2 4" xfId="6624" xr:uid="{D03A59BD-2013-49E6-8165-F8F368080C2A}"/>
    <cellStyle name="SEM-BPS-sub1 2_11.01.05" xfId="6625" xr:uid="{D2E8B9B7-4B82-4230-9E9E-4C00C9308A87}"/>
    <cellStyle name="SEM-BPS-sub1 3" xfId="1475" xr:uid="{4D4E3437-5D5B-4857-AA34-770947B6ADD5}"/>
    <cellStyle name="SEM-BPS-sub1 3 2" xfId="6626" xr:uid="{330A5824-6AA0-4AD1-B122-B7F0A4361365}"/>
    <cellStyle name="SEM-BPS-sub1 3 2 2" xfId="6627" xr:uid="{4FA02548-3642-4564-A36B-239F3CA04659}"/>
    <cellStyle name="SEM-BPS-sub1 3 2 3" xfId="6628" xr:uid="{55C93DC4-B52B-4E06-907C-E5972B67F0D1}"/>
    <cellStyle name="SEM-BPS-sub1 3 2 4" xfId="6629" xr:uid="{1EB0BFD2-83E2-4445-9FA1-6FAFC89A1CF1}"/>
    <cellStyle name="SEM-BPS-sub1 3 2_14.07.05" xfId="6630" xr:uid="{7550228B-7E4E-427E-B48F-C7B7C8152B6D}"/>
    <cellStyle name="SEM-BPS-sub1 3 3" xfId="6631" xr:uid="{6CFE9DCD-969D-4CEB-9B60-8F8B7BB76ADA}"/>
    <cellStyle name="SEM-BPS-sub1 3 3 2" xfId="6632" xr:uid="{F03F347C-0FE2-46C0-8F82-F75951E77E8A}"/>
    <cellStyle name="SEM-BPS-sub1 3 3 2 2" xfId="6633" xr:uid="{C3463FA3-371D-4BE3-9074-695D6CD3725B}"/>
    <cellStyle name="SEM-BPS-sub1 3 3 2_14.07.05" xfId="6634" xr:uid="{B934689B-4BB0-4154-9FC6-A3F1E9284AD0}"/>
    <cellStyle name="SEM-BPS-sub1 3 3_14.07.05" xfId="6635" xr:uid="{7177E8DF-AE3C-4784-AE50-EBAB22397CD9}"/>
    <cellStyle name="SEM-BPS-sub1 3 4" xfId="6636" xr:uid="{6C0FBB6A-7903-444E-BE97-A53E5FD9F195}"/>
    <cellStyle name="SEM-BPS-sub1 3 4 2" xfId="6637" xr:uid="{E50587C3-D6CC-4BB9-B3A4-B0CF9E7555DC}"/>
    <cellStyle name="SEM-BPS-sub1 3 4_14.07.05" xfId="6638" xr:uid="{B3508059-24EF-40DB-94A4-B23C8143AC52}"/>
    <cellStyle name="SEM-BPS-sub1 3_11.01.05" xfId="6639" xr:uid="{552E8505-3452-4D87-A7DD-3C3F84C2EFE0}"/>
    <cellStyle name="SEM-BPS-sub1 4" xfId="6640" xr:uid="{33A89930-FD00-4E49-A307-B4BCDC04A94E}"/>
    <cellStyle name="SEM-BPS-sub1 4 2" xfId="6641" xr:uid="{D8DB6382-1D33-4136-BF97-0CEB2E27DAF1}"/>
    <cellStyle name="SEM-BPS-sub1 4 2 2" xfId="6642" xr:uid="{9E10DCDF-1A8F-4B23-926C-86DF68334EC0}"/>
    <cellStyle name="SEM-BPS-sub1 4 2_14.07.05" xfId="6643" xr:uid="{319F3CD7-8FD7-451C-A4F4-CF05669BAD6D}"/>
    <cellStyle name="SEM-BPS-sub1 4_14.07.05" xfId="6644" xr:uid="{1C68E4AE-A6C5-46ED-B15D-E98D4F356433}"/>
    <cellStyle name="SEM-BPS-sub1 5" xfId="6645" xr:uid="{A2758763-55D4-4CB0-8859-48ED52514D3A}"/>
    <cellStyle name="SEM-BPS-sub1 5 2" xfId="6646" xr:uid="{930B98BB-27D0-46C1-878E-69A6E4771D5C}"/>
    <cellStyle name="SEM-BPS-sub1 5_14.07.05" xfId="6647" xr:uid="{4FC54FD2-A804-4544-B6EE-F145F9E3B1C7}"/>
    <cellStyle name="SEM-BPS-sub1_00.01.01Y" xfId="6648" xr:uid="{5DE945FE-848F-4ACF-850B-CF8CD60A89D7}"/>
    <cellStyle name="SEM-BPS-sub2" xfId="1476" xr:uid="{852A9902-B065-4238-9D9E-40B659E7719E}"/>
    <cellStyle name="SEM-BPS-sub2 2" xfId="1477" xr:uid="{84975BAB-C66D-45E9-AF48-17F46217660E}"/>
    <cellStyle name="SEM-BPS-sub2 2 2" xfId="6649" xr:uid="{F6A984A7-B0B0-4A76-B3FD-8E3ECD2A09B3}"/>
    <cellStyle name="SEM-BPS-sub2 2 3" xfId="6650" xr:uid="{6F42C1BA-C2B8-4282-99BE-0661BB17D6E4}"/>
    <cellStyle name="SEM-BPS-sub2 2 4" xfId="6651" xr:uid="{A9584689-DD92-4761-A853-89A33C0B9343}"/>
    <cellStyle name="SEM-BPS-sub2 2_11.01.05" xfId="6652" xr:uid="{111E8E63-D3AF-48FB-A671-4F17A5F3574A}"/>
    <cellStyle name="SEM-BPS-sub2 3" xfId="1478" xr:uid="{55CB60B3-DF6E-4AE7-80BC-4118AB6391C3}"/>
    <cellStyle name="SEM-BPS-sub2 3 2" xfId="6653" xr:uid="{062ABC5F-8C18-4A63-BFE6-AA17ECC6CE68}"/>
    <cellStyle name="SEM-BPS-sub2 3 2 2" xfId="6654" xr:uid="{E1BCC69C-8ADA-4A82-A404-459484CD0A48}"/>
    <cellStyle name="SEM-BPS-sub2 3 2 3" xfId="6655" xr:uid="{4B6966D8-EE53-4325-B3FF-E4D05556C3E2}"/>
    <cellStyle name="SEM-BPS-sub2 3 2 4" xfId="6656" xr:uid="{FEA38449-6477-460F-B3F4-28CA8A55B992}"/>
    <cellStyle name="SEM-BPS-sub2 3 2_14.07.05" xfId="6657" xr:uid="{173042EB-D5B1-4380-BBB2-88ECB394BADB}"/>
    <cellStyle name="SEM-BPS-sub2 3 3" xfId="6658" xr:uid="{FF0B59B7-B27C-447B-9101-2B204634AC57}"/>
    <cellStyle name="SEM-BPS-sub2 3 3 2" xfId="6659" xr:uid="{380C03FC-E8A9-437E-85ED-F6931AB96DD1}"/>
    <cellStyle name="SEM-BPS-sub2 3 3 2 2" xfId="6660" xr:uid="{BC81CE36-907C-4A5E-8AA1-D46C28A5A51D}"/>
    <cellStyle name="SEM-BPS-sub2 3 3 2_14.07.05" xfId="6661" xr:uid="{6D68CD5B-F9D8-475E-95C4-30EF146AC34C}"/>
    <cellStyle name="SEM-BPS-sub2 3 3_14.07.05" xfId="6662" xr:uid="{005C79A0-4259-4ABC-8259-6F4A0E0D31EC}"/>
    <cellStyle name="SEM-BPS-sub2 3 4" xfId="6663" xr:uid="{21936001-ADF1-4D69-AD59-0F09B287BD53}"/>
    <cellStyle name="SEM-BPS-sub2 3 4 2" xfId="6664" xr:uid="{F0675D42-1DEF-4FBB-B435-3672E6469390}"/>
    <cellStyle name="SEM-BPS-sub2 3 4_14.07.05" xfId="6665" xr:uid="{8286CCF8-09E5-4926-8E49-6F88ED6FEC4F}"/>
    <cellStyle name="SEM-BPS-sub2 3_11.01.05" xfId="6666" xr:uid="{39CF1FA2-0269-49A6-9448-75BC0B3E526E}"/>
    <cellStyle name="SEM-BPS-sub2 4" xfId="6667" xr:uid="{9A851C86-7715-4A1D-A411-CAF5A655D836}"/>
    <cellStyle name="SEM-BPS-sub2 4 2" xfId="6668" xr:uid="{D4E18764-0419-441D-8947-91BD0FA232FF}"/>
    <cellStyle name="SEM-BPS-sub2 4 2 2" xfId="6669" xr:uid="{F243CAF8-37BA-4BBC-922D-73E0D2E9E0F6}"/>
    <cellStyle name="SEM-BPS-sub2 4 2_14.07.05" xfId="6670" xr:uid="{9F7671D6-7234-4CFD-9515-AE7866987DF7}"/>
    <cellStyle name="SEM-BPS-sub2 4_14.07.05" xfId="6671" xr:uid="{EBC40C1F-62CD-4AF5-866C-9653DE548ECD}"/>
    <cellStyle name="SEM-BPS-sub2 5" xfId="6672" xr:uid="{214A768E-E1E0-4E8A-BE7A-2A6ABFFEB6EE}"/>
    <cellStyle name="SEM-BPS-sub2 5 2" xfId="6673" xr:uid="{D7C62854-6716-431A-93B5-CD84EDAB6D36}"/>
    <cellStyle name="SEM-BPS-sub2 5_14.07.05" xfId="6674" xr:uid="{2384DA38-B651-4E40-B3DE-7CD8DABC39D5}"/>
    <cellStyle name="SEM-BPS-sub2_00.01.01Y" xfId="6675" xr:uid="{BF1FE6EE-C073-487B-8F81-89E91E1DEC46}"/>
    <cellStyle name="SEM-BPS-total" xfId="1479" xr:uid="{538ADF53-CA64-4584-84AA-BF3A735FECCB}"/>
    <cellStyle name="SEM-BPS-total 2" xfId="1480" xr:uid="{D0C3E17B-7579-4AEB-BA00-DFA8786CEF6C}"/>
    <cellStyle name="SEM-BPS-total 2 2" xfId="6676" xr:uid="{F87BE797-26F9-4143-8579-79D3C3424A9E}"/>
    <cellStyle name="SEM-BPS-total 2 3" xfId="6677" xr:uid="{B1452CE6-C7A3-40F2-AD33-84BF05704748}"/>
    <cellStyle name="SEM-BPS-total 2 4" xfId="6678" xr:uid="{D6545AA8-C320-434B-8C4D-7F303630B3BB}"/>
    <cellStyle name="SEM-BPS-total 2_11.01.05" xfId="6679" xr:uid="{750FCB98-9DAE-403F-B869-E55FFC91549D}"/>
    <cellStyle name="SEM-BPS-total 3" xfId="1481" xr:uid="{A250036B-23C5-4673-8997-AE2D58840871}"/>
    <cellStyle name="SEM-BPS-total 3 2" xfId="6680" xr:uid="{401D846F-0C96-441C-80DF-124FEE00C9AE}"/>
    <cellStyle name="SEM-BPS-total 3 2 2" xfId="6681" xr:uid="{5C5484DA-415A-4CEF-9AC8-21A3C670F715}"/>
    <cellStyle name="SEM-BPS-total 3 2 3" xfId="6682" xr:uid="{639B6EC6-0712-420D-B01F-DB228BE201E4}"/>
    <cellStyle name="SEM-BPS-total 3 2 4" xfId="6683" xr:uid="{AB08C6CA-FB26-4120-8231-B1BB7125DC8E}"/>
    <cellStyle name="SEM-BPS-total 3 2_14.07.05" xfId="6684" xr:uid="{3B8F19B2-9624-4C46-AB1D-ACA14FED9E49}"/>
    <cellStyle name="SEM-BPS-total 3 3" xfId="6685" xr:uid="{76A079E9-B2EF-4981-A57B-09FE0215B275}"/>
    <cellStyle name="SEM-BPS-total 3 3 2" xfId="6686" xr:uid="{A716B307-AED8-42BC-A2A0-0DFB6B6C85E3}"/>
    <cellStyle name="SEM-BPS-total 3 3 2 2" xfId="6687" xr:uid="{7A2C8E47-FF9F-4FA0-8E0F-94B35EFE4755}"/>
    <cellStyle name="SEM-BPS-total 3 3 2_14.07.05" xfId="6688" xr:uid="{14468963-7940-4FEE-95CA-49BE596DFA1F}"/>
    <cellStyle name="SEM-BPS-total 3 3_14.07.05" xfId="6689" xr:uid="{5568D562-5E3A-400D-8ED5-62740680BF50}"/>
    <cellStyle name="SEM-BPS-total 3 4" xfId="6690" xr:uid="{0C48ECA7-29FB-40DE-A95C-68F5A4DDE0AA}"/>
    <cellStyle name="SEM-BPS-total 3 4 2" xfId="6691" xr:uid="{BAF1C086-3A7F-40F3-B7E9-BF65D071EADE}"/>
    <cellStyle name="SEM-BPS-total 3 4_14.07.05" xfId="6692" xr:uid="{7A87DACF-E135-492F-BA53-EE5E224D36E9}"/>
    <cellStyle name="SEM-BPS-total 3_11.01.05" xfId="6693" xr:uid="{D41952A9-4A98-4A7F-90B8-F922B25F48BB}"/>
    <cellStyle name="SEM-BPS-total 4" xfId="6694" xr:uid="{DDB8DCB3-3C70-4974-9391-88EE225EED3D}"/>
    <cellStyle name="SEM-BPS-total 4 2" xfId="6695" xr:uid="{A6457882-CA2E-4AF7-8B2B-07163D162687}"/>
    <cellStyle name="SEM-BPS-total 4 2 2" xfId="6696" xr:uid="{056A35D4-40ED-4762-ABB7-B26D1C4D8B91}"/>
    <cellStyle name="SEM-BPS-total 4 2_14.07.05" xfId="6697" xr:uid="{64EC0711-590F-46C4-A3E7-2E7D99662D35}"/>
    <cellStyle name="SEM-BPS-total 4_14.07.05" xfId="6698" xr:uid="{080E09BC-D156-408E-A54B-0246746C3584}"/>
    <cellStyle name="SEM-BPS-total 5" xfId="6699" xr:uid="{8FB9DE63-3555-4B72-A9BA-8009E6A7ED6A}"/>
    <cellStyle name="SEM-BPS-total 5 2" xfId="6700" xr:uid="{20580B47-108D-4128-9556-FCB267BC9E32}"/>
    <cellStyle name="SEM-BPS-total 5_14.07.05" xfId="6701" xr:uid="{DD4C909A-FC4D-4204-A508-A3E93B4E598E}"/>
    <cellStyle name="SEM-BPS-total_00.01.01Y" xfId="6702" xr:uid="{5261E5D4-374A-4F8F-B62F-3E91BECD6E5C}"/>
    <cellStyle name="Separador de milhares [0]_Plan1 (2)" xfId="1482" xr:uid="{29D9E4ED-CF61-446F-BC2E-2ED206DF3BF0}"/>
    <cellStyle name="Separador de milhares_Annex_3" xfId="1483" xr:uid="{6A902949-C9FA-49E5-92B3-6092EFB1461D}"/>
    <cellStyle name="Standaard 2" xfId="1484" xr:uid="{4D01830C-B500-41A2-8DF2-04F7F461D531}"/>
    <cellStyle name="Standaard 2 2" xfId="6703" xr:uid="{AF2D47C2-6B24-4CC3-9FD8-A2243E337D2C}"/>
    <cellStyle name="Standaard 2_11.01.05" xfId="6704" xr:uid="{477A5F08-CF6B-4FF6-9711-D9602A9EA21C}"/>
    <cellStyle name="Standaard 3" xfId="1485" xr:uid="{A464EBAD-624E-4652-B07D-BB6840DAD3E5}"/>
    <cellStyle name="Standaard 3 2" xfId="1486" xr:uid="{83D2630F-4700-4B39-B6CD-602EE3F5C9E9}"/>
    <cellStyle name="Standaard 3_00.01.01Y" xfId="6705" xr:uid="{9CCDA0FE-06A4-43EE-A378-5F5AB046D5FA}"/>
    <cellStyle name="Standaard 4" xfId="1487" xr:uid="{59EDF252-601B-4A1A-B590-81136C9F0867}"/>
    <cellStyle name="Standaard 5" xfId="6706" xr:uid="{EBC80FEC-B50B-49B3-9D83-99B1B5A46030}"/>
    <cellStyle name="Standaard 6" xfId="6707" xr:uid="{DC381AE6-F77F-4DF1-81B6-1F36FAA07499}"/>
    <cellStyle name="Standaard__201_Source" xfId="6708" xr:uid="{BBCF1DE9-8D25-45D5-A0FF-9F37EC6A241C}"/>
    <cellStyle name="Standard_WorkStream_Dimension" xfId="6709" xr:uid="{BCEB9660-D8E6-4EE3-A8D9-B168B5C61C2E}"/>
    <cellStyle name="Stijl 1" xfId="1488" xr:uid="{CFD95E72-4C6E-478E-81C1-65EA2DD3DB47}"/>
    <cellStyle name="Stijl 1 2" xfId="1489" xr:uid="{EF7613F9-A43B-4B3D-A03A-8821BA0F4C91}"/>
    <cellStyle name="Stijl 1 3" xfId="6710" xr:uid="{EA40B4E2-07C0-4627-AC85-EC1669403FE3}"/>
    <cellStyle name="Stijl 1 4" xfId="6711" xr:uid="{27613799-D551-4867-B4BC-D576E443FDD2}"/>
    <cellStyle name="Stijl 1_00.01.01Y" xfId="6712" xr:uid="{F2BACCBA-A026-400B-AAE4-A87328E3BDB6}"/>
    <cellStyle name="Stijl 2" xfId="6713" xr:uid="{55363EDD-8139-43C5-ADBF-588D9A5F09B0}"/>
    <cellStyle name="Stijl 2 2" xfId="6714" xr:uid="{7AC2B5D2-2422-4F15-91C7-29036B1247EB}"/>
    <cellStyle name="Stijl 2_14.07.05" xfId="6715" xr:uid="{EA2857C6-B4F0-483C-831C-13396BF10ECE}"/>
    <cellStyle name="Style 1" xfId="1490" xr:uid="{8C7D9434-D524-4F88-AB55-D245E25A2174}"/>
    <cellStyle name="Style 1 2" xfId="1491" xr:uid="{FFCBE303-07A1-4680-80A1-51E75218F5D6}"/>
    <cellStyle name="Style 1 2 2" xfId="1492" xr:uid="{F7E9072C-36DE-42F7-8BA3-619957B1312C}"/>
    <cellStyle name="Style 1 2 3" xfId="6716" xr:uid="{54755768-EDB3-4DF0-8FBA-942EBD573050}"/>
    <cellStyle name="Style 1 2 4" xfId="6717" xr:uid="{CC2E4B87-BC56-41BE-B28A-7718DA8F3E21}"/>
    <cellStyle name="Style 1 2 5" xfId="6718" xr:uid="{1878FD21-EE24-418A-80A1-632F11D11988}"/>
    <cellStyle name="Style 1 2_00.02 Cons P&amp;L" xfId="1493" xr:uid="{AF04C8C4-0815-433D-9CB8-FACF493E0CDA}"/>
    <cellStyle name="Style 1 3" xfId="1494" xr:uid="{F3814BCA-9774-42D9-B502-210CC49FAAA3}"/>
    <cellStyle name="Style 1 4" xfId="6719" xr:uid="{34BCA30E-5273-49ED-B112-D0933611EF8E}"/>
    <cellStyle name="Style 1 5" xfId="6720" xr:uid="{AB12A0C7-D752-4C6C-971A-DCB69AEF64EA}"/>
    <cellStyle name="Style 1_00.01.01Y" xfId="6721" xr:uid="{9990795B-8DF3-4328-BFB2-1BB1568D8C6E}"/>
    <cellStyle name="Style 2" xfId="1495" xr:uid="{31996CCF-F39E-4DBC-BFDA-3EB477E94A98}"/>
    <cellStyle name="Style 2 2" xfId="1496" xr:uid="{500C6E56-7055-4826-AF98-591F4B065233}"/>
    <cellStyle name="Style 2 3" xfId="6722" xr:uid="{D0BB1DD8-94C3-46C2-AABF-347CCBB49C6E}"/>
    <cellStyle name="Style 2 4" xfId="6723" xr:uid="{440B3453-9107-476A-9385-B7D79FC95108}"/>
    <cellStyle name="Style 2_00.01.01Y" xfId="6724" xr:uid="{5D44A79C-3715-4891-9AF0-83F12DFE5FE3}"/>
    <cellStyle name="Style 36" xfId="6725" xr:uid="{8DCC30B8-C78C-4500-B65D-5BD5DECA3AC1}"/>
    <cellStyle name="Style 37" xfId="6726" xr:uid="{45206CA0-A9DA-44B4-A379-A82116E4B362}"/>
    <cellStyle name="Style 38" xfId="6727" xr:uid="{3ED95253-8B33-458E-9B9F-D61ECBFFA009}"/>
    <cellStyle name="Style 39" xfId="6728" xr:uid="{76C393AE-26DE-4CBB-B4FB-E4D00154C523}"/>
    <cellStyle name="Style 40" xfId="6729" xr:uid="{F4911D91-31C1-4B89-9B49-A54970B95BFC}"/>
    <cellStyle name="Style 41" xfId="6730" xr:uid="{325B4619-E547-4DAA-901E-C588BD790680}"/>
    <cellStyle name="Style 42" xfId="6731" xr:uid="{533807D1-740F-488B-B324-3A403CB62B86}"/>
    <cellStyle name="Style 43" xfId="6732" xr:uid="{44B99178-37C4-4D41-9F23-A00DBB179C8C}"/>
    <cellStyle name="Style 44" xfId="6733" xr:uid="{2854D5D4-739C-4A84-A256-5CEA451ACCE3}"/>
    <cellStyle name="Style 45" xfId="6734" xr:uid="{F11A0513-BC0F-4F68-A924-5EE2C4395E22}"/>
    <cellStyle name="Style 76" xfId="6735" xr:uid="{4B39936E-5FA8-4933-8B99-D04C50FA1C65}"/>
    <cellStyle name="Style 77" xfId="6736" xr:uid="{7886D923-276E-4B6C-9CB1-B3567EA722C6}"/>
    <cellStyle name="Style 78" xfId="6737" xr:uid="{79D56266-22A5-4B52-B2D0-3C97EB11D821}"/>
    <cellStyle name="Style 79" xfId="6738" xr:uid="{823B9C57-BA37-46AF-B556-52CC4827ABE4}"/>
    <cellStyle name="Style 80" xfId="6739" xr:uid="{A4B5E68D-7CFF-4CE7-8371-91221978C006}"/>
    <cellStyle name="Style 81" xfId="6740" xr:uid="{99EFB3E8-B0FE-4B9A-8BC1-525B51BD898C}"/>
    <cellStyle name="Style 82" xfId="6741" xr:uid="{5C31FFDD-0AA3-4566-BC32-63C73169DBA7}"/>
    <cellStyle name="Style 83" xfId="6742" xr:uid="{CB3946BB-9C99-4D58-98C6-EEBCC3F0C642}"/>
    <cellStyle name="Style 84" xfId="6743" xr:uid="{D1A72549-0496-4B78-99F7-33A9B245E06E}"/>
    <cellStyle name="Style 85" xfId="6744" xr:uid="{4F605745-50E5-44BC-BA0F-8F6105456349}"/>
    <cellStyle name="Style1" xfId="6745" xr:uid="{625085E1-3104-4F58-9A2C-67239EC59A50}"/>
    <cellStyle name="Suma" xfId="6746" xr:uid="{9CB61D1C-088E-44FB-8CED-31ECDD48CCC6}"/>
    <cellStyle name="swpBody01" xfId="1497" xr:uid="{358B5BB3-52EA-4221-B101-E0F7135269A3}"/>
    <cellStyle name="swpBody01 2" xfId="1498" xr:uid="{4B64F36B-714B-4F1D-B94B-ECCA5A3E6621}"/>
    <cellStyle name="swpBody01 2 2" xfId="6747" xr:uid="{2F373610-8492-4875-8341-4AF9322FAD21}"/>
    <cellStyle name="swpBody01 2 3" xfId="6748" xr:uid="{1C1653F0-A5CF-4E8F-A596-1FAE76477AFD}"/>
    <cellStyle name="swpBody01 2 4" xfId="6749" xr:uid="{3E2C91FD-2BAA-4888-B918-04EC540E64F5}"/>
    <cellStyle name="swpBody01 2_11.01.05" xfId="6750" xr:uid="{90DE75C0-78D0-4F5E-9EAE-F8567C1586CD}"/>
    <cellStyle name="swpBody01 3" xfId="1499" xr:uid="{84328211-6749-4460-86E5-EFB57B0A2DA9}"/>
    <cellStyle name="swpBody01 3 2" xfId="6751" xr:uid="{5BCBC2BF-DB2E-4F15-9F17-884B2292EC5C}"/>
    <cellStyle name="swpBody01 3 2 2" xfId="6752" xr:uid="{D64E6C53-694F-4CC7-9BF4-05AFE952BCBD}"/>
    <cellStyle name="swpBody01 3 2 3" xfId="6753" xr:uid="{CF3450CE-AD47-431C-91F7-E17CDBCC8D54}"/>
    <cellStyle name="swpBody01 3 2 4" xfId="6754" xr:uid="{8B149937-F4EE-4CD0-8926-DFBA6151B21A}"/>
    <cellStyle name="swpBody01 3 2_14.07.05" xfId="6755" xr:uid="{545DAF4E-FCEF-4FB0-8D98-DCF01438513A}"/>
    <cellStyle name="swpBody01 3 3" xfId="6756" xr:uid="{3A0426B7-5BC3-44F0-94A6-D7E1B439E451}"/>
    <cellStyle name="swpBody01 3 3 2" xfId="6757" xr:uid="{2635C07F-1388-498C-9519-51D4BF9D9764}"/>
    <cellStyle name="swpBody01 3 3 2 2" xfId="6758" xr:uid="{CBB1D412-C7C8-45E7-A21D-3D9F3C95E007}"/>
    <cellStyle name="swpBody01 3 3 2_14.07.05" xfId="6759" xr:uid="{AD144587-C345-4494-AE60-E761D3005C17}"/>
    <cellStyle name="swpBody01 3 3_14.07.05" xfId="6760" xr:uid="{31F97386-B8B3-40CA-A354-5D8D29600914}"/>
    <cellStyle name="swpBody01 3 4" xfId="6761" xr:uid="{8A798397-881A-4108-B697-52F58DAC5AF4}"/>
    <cellStyle name="swpBody01 3 4 2" xfId="6762" xr:uid="{42A981DF-1201-49A4-9705-C1D5E06DDBB7}"/>
    <cellStyle name="swpBody01 3 4_14.07.05" xfId="6763" xr:uid="{111037C2-A640-4A75-B60A-CA51064A7EEB}"/>
    <cellStyle name="swpBody01 3_11.01.05" xfId="6764" xr:uid="{0E124052-CB0D-4EDE-BB21-AA24565A638E}"/>
    <cellStyle name="swpBody01 4" xfId="6765" xr:uid="{8802F125-7CE4-412A-9795-59F24C50B61D}"/>
    <cellStyle name="swpBody01 4 2" xfId="6766" xr:uid="{67523AA3-5419-4F5E-884F-B394A58479DA}"/>
    <cellStyle name="swpBody01 4 2 2" xfId="6767" xr:uid="{F97B7C78-21C5-40E0-B1AC-A451D79B5988}"/>
    <cellStyle name="swpBody01 4 2_14.07.05" xfId="6768" xr:uid="{696BB1D1-C873-4675-AA7A-0568F23D2ECC}"/>
    <cellStyle name="swpBody01 4_14.07.05" xfId="6769" xr:uid="{5A41B430-4AE6-4DEC-8F8A-9A02D5DFCCE8}"/>
    <cellStyle name="swpBody01 5" xfId="6770" xr:uid="{A28CA952-297A-4C85-9488-C889E7479593}"/>
    <cellStyle name="swpBody01 5 2" xfId="6771" xr:uid="{CF8D01AB-D544-4C74-B865-0B77607F72C4}"/>
    <cellStyle name="swpBody01 5_14.07.05" xfId="6772" xr:uid="{B18B2F1E-AAD9-4E15-99AD-6DC6C161347A}"/>
    <cellStyle name="swpBody01_00.01.01Y" xfId="6773" xr:uid="{C1E3E652-09A3-4CEB-94BC-66BF63FE8BC1}"/>
    <cellStyle name="Syöttö" xfId="6774" xr:uid="{592A6506-5B4E-4655-ABD1-91FF2DF20DDD}"/>
    <cellStyle name="Syöttö 2" xfId="6775" xr:uid="{F09AC1EF-0E8F-4378-9F4F-EA6445D83013}"/>
    <cellStyle name="Syöttö_14.07.05" xfId="6776" xr:uid="{5DECA310-6857-43B6-98AF-BC495941740D}"/>
    <cellStyle name="TableStyleLight1" xfId="1500" xr:uid="{6B3D4429-39EF-4590-A3D9-223CFB86E82E}"/>
    <cellStyle name="Tekst objaśnienia" xfId="6777" xr:uid="{C4F53EA0-369C-4F6F-B6FF-085D6CE9AFFD}"/>
    <cellStyle name="Tekst ostrzeżenia" xfId="6778" xr:uid="{E51EE94B-7FF0-4B4D-85E3-6C974A33D277}"/>
    <cellStyle name="Testo avviso" xfId="6779" xr:uid="{6A68DA3A-858F-42D0-B0A5-D2442C8E93F7}"/>
    <cellStyle name="Testo descrittivo" xfId="6780" xr:uid="{0AC1C625-50AB-40B9-9A4E-4F919D7ABCE2}"/>
    <cellStyle name="Text Indent A" xfId="1501" xr:uid="{5BFA0749-9446-4127-A4BC-FD8FC2A94394}"/>
    <cellStyle name="Text Indent A 2" xfId="6781" xr:uid="{13AA7659-BAD7-4AF1-9CE0-C78857E7BE86}"/>
    <cellStyle name="Text Indent A_11.01.05" xfId="6782" xr:uid="{EC1794B0-A5A0-41EE-83DD-676072FF2214}"/>
    <cellStyle name="Text Indent B" xfId="1502" xr:uid="{CDB13A9C-F7F6-4F03-A69C-4F9CB0AF9C5E}"/>
    <cellStyle name="Text Indent C" xfId="1503" xr:uid="{739AABC2-630D-4122-A2FE-59720529A562}"/>
    <cellStyle name="Titel" xfId="1504" xr:uid="{B24D804F-2A94-4305-9860-254A2ADE1BDC}"/>
    <cellStyle name="Titel 2" xfId="1505" xr:uid="{BC918484-B4C6-40BD-9765-A03A9D396E37}"/>
    <cellStyle name="Titel 3" xfId="1506" xr:uid="{3510D662-F05D-47C1-AD8E-7E60BC710D1B}"/>
    <cellStyle name="Titel 4" xfId="6783" xr:uid="{0F830ADE-42A8-4B27-8792-BBF104A16A71}"/>
    <cellStyle name="Titel_~3427863" xfId="1507" xr:uid="{82C5E059-3D05-4360-BC11-F435710308D5}"/>
    <cellStyle name="Title 2" xfId="6784" xr:uid="{840F4797-C933-4D5A-B71F-8EAF25A4A10C}"/>
    <cellStyle name="Title 2 2" xfId="6785" xr:uid="{F8437C60-AA78-412B-8302-E80CFDD1AD9C}"/>
    <cellStyle name="Title 2_14.07.05" xfId="6786" xr:uid="{58ED0161-42AB-44FC-87F9-9CC466058651}"/>
    <cellStyle name="Title 3" xfId="6787" xr:uid="{4CAFD604-0B51-486D-8AAC-9BE86A203C09}"/>
    <cellStyle name="Title 4" xfId="6788" xr:uid="{2F26C905-5446-4651-8280-0347F683220F}"/>
    <cellStyle name="Titolo" xfId="6789" xr:uid="{2E207969-BD32-400E-BD3C-27F57FC2987E}"/>
    <cellStyle name="Titolo 1" xfId="6790" xr:uid="{3E74A021-C0D1-411D-9148-C79D2EECA721}"/>
    <cellStyle name="Titolo 2" xfId="6791" xr:uid="{60EE56E8-07E2-43CD-8251-E5336B19C5DB}"/>
    <cellStyle name="Titolo 3" xfId="6792" xr:uid="{338BB393-0916-4FAD-A7A1-44417178E4D7}"/>
    <cellStyle name="Titolo 4" xfId="6793" xr:uid="{E3A927FB-1A1A-4ACC-A0D6-703117D67F2A}"/>
    <cellStyle name="Titolo_14.07.05" xfId="6794" xr:uid="{7F122278-F796-4F20-A3AD-3FA623BC0678}"/>
    <cellStyle name="Totaal" xfId="1508" xr:uid="{F6D92C2A-57DB-4B3C-99E2-6D0E8C194B99}"/>
    <cellStyle name="Totaal 2" xfId="1509" xr:uid="{141D49E3-C2B8-48AE-A305-B64690A5D4C6}"/>
    <cellStyle name="Totaal 3" xfId="6795" xr:uid="{E25F7324-44AE-4E60-A94A-475643883FA9}"/>
    <cellStyle name="Totaal_08.02.15 Cap. Instr." xfId="1510" xr:uid="{CD89C48E-8DE5-4DC0-A978-4C70F26DD02E}"/>
    <cellStyle name="Total 2" xfId="6796" xr:uid="{6928A9A8-2773-453E-AE42-08D72747ABE6}"/>
    <cellStyle name="Total 2 2" xfId="6797" xr:uid="{E1B789ED-C7A6-4954-80CF-5A7610B60AFB}"/>
    <cellStyle name="Total 2_14.07.05" xfId="6798" xr:uid="{E6DB2456-6797-4D40-A8EA-90F00AE21237}"/>
    <cellStyle name="Total 3" xfId="6799" xr:uid="{05E74DA5-6EC9-4701-8E2F-C68F8C942A62}"/>
    <cellStyle name="Total 4" xfId="6800" xr:uid="{1B9FC4B8-E529-4691-8B28-919C3369296C}"/>
    <cellStyle name="Total2" xfId="7" xr:uid="{CB334F47-1DE6-4BB5-A08D-49DAFF156B89}"/>
    <cellStyle name="Totale" xfId="6801" xr:uid="{F7463A4D-5429-4938-A194-298BD4B0DAED}"/>
    <cellStyle name="Tusental_Bok1" xfId="6802" xr:uid="{E5EF91FC-FD3D-4438-9FBA-DC8D91E32284}"/>
    <cellStyle name="Tytuł" xfId="6803" xr:uid="{C8AF0622-C8CE-4AAD-A7DF-247EF391EA15}"/>
    <cellStyle name="Überschrift" xfId="6804" xr:uid="{B6893965-22D1-4196-968F-6F511A6E8EE6}"/>
    <cellStyle name="Überschrift 1" xfId="6805" xr:uid="{C482E1F7-5E2A-4E56-AF7D-85B686B0E9BE}"/>
    <cellStyle name="Überschrift 1 1" xfId="6806" xr:uid="{F3C67CEE-061C-451C-B38C-27D97D82037D}"/>
    <cellStyle name="Überschrift 1_- 8 FTE RM&amp;S General" xfId="6807" xr:uid="{42481952-940E-402D-B2D2-8DC8EA3C24F7}"/>
    <cellStyle name="Überschrift 2" xfId="6808" xr:uid="{D087FBF4-C29B-46CC-8606-752FA510BC5C}"/>
    <cellStyle name="Überschrift 3" xfId="6809" xr:uid="{7E823975-400D-4E4B-AB45-C4A53FCAA8D0}"/>
    <cellStyle name="Überschrift 4" xfId="6810" xr:uid="{BDC637BE-98F6-4794-98C8-E844EDED09A7}"/>
    <cellStyle name="Überschrift_14.07.05" xfId="6811" xr:uid="{6A86347C-0E22-422D-A1B7-355C1D8BABA6}"/>
    <cellStyle name="Uitvoer" xfId="1511" xr:uid="{6E29EECB-9937-4B99-B45A-E75358C46F8D}"/>
    <cellStyle name="Uitvoer 2" xfId="1512" xr:uid="{EA6BB438-15D5-4C9B-AB1B-F7F9D08A1A2F}"/>
    <cellStyle name="Uitvoer_11.01.05" xfId="6812" xr:uid="{E72AB7C4-B88A-46AD-B33C-36B223086D8A}"/>
    <cellStyle name="Uwaga" xfId="6813" xr:uid="{60999F3B-5D05-4F39-8479-2A3A65341AD0}"/>
    <cellStyle name="Valore non valido" xfId="6814" xr:uid="{62053939-4725-4978-AEB5-90BF2B004544}"/>
    <cellStyle name="Valore valido" xfId="6815" xr:uid="{B54E2F5A-FA85-429D-A0DE-57CC5F466F86}"/>
    <cellStyle name="Valuta [0]" xfId="1513" xr:uid="{994736CA-1AA1-46B8-9C3A-EEE1B73161FC}"/>
    <cellStyle name="Verklarende tekst" xfId="1514" xr:uid="{5014EA0F-A22E-4004-87CA-D541310CD0F4}"/>
    <cellStyle name="Verknüpfte Zelle" xfId="6816" xr:uid="{1390D9CC-860C-46AF-A6DB-F58571C506E5}"/>
    <cellStyle name="Waarschuwingstekst" xfId="1515" xr:uid="{D2924C5D-F137-4353-A0B2-171CD7007B54}"/>
    <cellStyle name="Waarschuwingstekst 2" xfId="6817" xr:uid="{320BB92C-74D5-4DA8-9A0F-54373E3B14CC}"/>
    <cellStyle name="Waarschuwingstekst_11.01.05" xfId="6818" xr:uid="{D89AD26D-AD7C-47FC-870E-703A7F92C161}"/>
    <cellStyle name="Warnender Text" xfId="6819" xr:uid="{85358B28-139D-4D99-95A8-4027DC7094F4}"/>
    <cellStyle name="Warning Text 2" xfId="6820" xr:uid="{EC66FAB6-0E30-4E94-8A41-A86D288F195D}"/>
    <cellStyle name="Warning Text 3" xfId="6821" xr:uid="{C216104A-6B74-48F0-8ABE-63A3241F5B85}"/>
    <cellStyle name="Warning Text 4" xfId="6822" xr:uid="{6FEDA170-E085-42F4-A9E2-2E5755C7DBFF}"/>
    <cellStyle name="Zelle überprüfen" xfId="6823" xr:uid="{53ADB985-97FC-4429-8FCF-5B6841224511}"/>
    <cellStyle name="Złe" xfId="6824" xr:uid="{E529C989-E78D-4DCF-858E-CF1E917ED7FF}"/>
  </cellStyles>
  <dxfs count="2">
    <dxf>
      <font>
        <b val="0"/>
        <i val="0"/>
      </font>
      <border>
        <left style="thin">
          <color theme="1" tint="0.14996795556505021"/>
        </left>
        <right style="thin">
          <color theme="1" tint="0.14996795556505021"/>
        </right>
        <top style="thin">
          <color theme="1" tint="0.14996795556505021"/>
        </top>
        <bottom style="thin">
          <color theme="1" tint="0.14996795556505021"/>
        </bottom>
      </border>
    </dxf>
    <dxf>
      <font>
        <b val="0"/>
        <i val="0"/>
      </font>
      <border>
        <left style="thin">
          <color theme="1" tint="0.14996795556505021"/>
        </left>
        <right style="thin">
          <color theme="1" tint="0.14996795556505021"/>
        </right>
        <top style="thin">
          <color theme="1" tint="0.14996795556505021"/>
        </top>
        <bottom style="thin">
          <color theme="1" tint="0.14996795556505021"/>
        </bottom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2.png@01D96EBB.5FB7539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318</xdr:row>
      <xdr:rowOff>0</xdr:rowOff>
    </xdr:from>
    <xdr:to>
      <xdr:col>5</xdr:col>
      <xdr:colOff>222250</xdr:colOff>
      <xdr:row>326</xdr:row>
      <xdr:rowOff>25400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F95E975-B947-76AC-CE8B-C1E896AFB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359800"/>
          <a:ext cx="7848600" cy="145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5</xdr:col>
      <xdr:colOff>190500</xdr:colOff>
      <xdr:row>338</xdr:row>
      <xdr:rowOff>31750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1723C05-A8F4-CFAA-F6AC-CF702F24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144150"/>
          <a:ext cx="7816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5</xdr:col>
      <xdr:colOff>466583</xdr:colOff>
      <xdr:row>41</xdr:row>
      <xdr:rowOff>114343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15275"/>
          <a:ext cx="10364646" cy="304843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1</xdr:row>
      <xdr:rowOff>59532</xdr:rowOff>
    </xdr:from>
    <xdr:to>
      <xdr:col>17</xdr:col>
      <xdr:colOff>579243</xdr:colOff>
      <xdr:row>8</xdr:row>
      <xdr:rowOff>152186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94906" y="250032"/>
          <a:ext cx="1552381" cy="155712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95250</xdr:rowOff>
    </xdr:from>
    <xdr:to>
      <xdr:col>15</xdr:col>
      <xdr:colOff>103024</xdr:colOff>
      <xdr:row>8</xdr:row>
      <xdr:rowOff>154591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42344" y="285750"/>
          <a:ext cx="1314286" cy="15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296183</xdr:colOff>
      <xdr:row>14</xdr:row>
      <xdr:rowOff>149679</xdr:rowOff>
    </xdr:from>
    <xdr:to>
      <xdr:col>0</xdr:col>
      <xdr:colOff>3454438</xdr:colOff>
      <xdr:row>24</xdr:row>
      <xdr:rowOff>66821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3D085-A09B-46D8-5357-50D7DDD1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183" y="2789465"/>
          <a:ext cx="3161430" cy="1682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5534797</xdr:colOff>
      <xdr:row>49</xdr:row>
      <xdr:rowOff>29111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D6E6B-A8F6-4F33-889E-AE2AF738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293179"/>
          <a:ext cx="5531622" cy="35637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57</xdr:row>
      <xdr:rowOff>0</xdr:rowOff>
    </xdr:from>
    <xdr:to>
      <xdr:col>40</xdr:col>
      <xdr:colOff>9525</xdr:colOff>
      <xdr:row>61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3411200" y="10858500"/>
          <a:ext cx="2447925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r>
            <a:rPr lang="en-US" sz="1100" baseline="30000"/>
            <a:t>1</a:t>
          </a:r>
          <a:r>
            <a:rPr lang="en-US" sz="1100" baseline="0"/>
            <a:t> Betreft louter data voor Q3 en Q4 derhalve zijn de totalen geëxtrapoleerd</a:t>
          </a:r>
        </a:p>
        <a:p>
          <a:endParaRPr lang="en-US" sz="1100" baseline="30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142857" cy="5492040"/>
    <xdr:pic>
      <xdr:nvPicPr>
        <xdr:cNvPr id="2" name="Picture 1">
          <a:extLst>
            <a:ext uri="{FF2B5EF4-FFF2-40B4-BE49-F238E27FC236}">
              <a16:creationId xmlns:a16="http://schemas.microsoft.com/office/drawing/2014/main" id="{E7300FF8-6621-4861-9E1D-8F63BFC4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42857" cy="54920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9600000" cy="4571409"/>
    <xdr:pic>
      <xdr:nvPicPr>
        <xdr:cNvPr id="3" name="Picture 2">
          <a:extLst>
            <a:ext uri="{FF2B5EF4-FFF2-40B4-BE49-F238E27FC236}">
              <a16:creationId xmlns:a16="http://schemas.microsoft.com/office/drawing/2014/main" id="{71A56BA7-B4EA-4E16-90A9-FE3A020C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08650"/>
          <a:ext cx="9600000" cy="45714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9247619" cy="3060305"/>
    <xdr:pic>
      <xdr:nvPicPr>
        <xdr:cNvPr id="4" name="Picture 3">
          <a:extLst>
            <a:ext uri="{FF2B5EF4-FFF2-40B4-BE49-F238E27FC236}">
              <a16:creationId xmlns:a16="http://schemas.microsoft.com/office/drawing/2014/main" id="{F9293165-4837-46CA-B193-CD191DA2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312400"/>
          <a:ext cx="9247619" cy="30603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9019048" cy="4853948"/>
    <xdr:pic>
      <xdr:nvPicPr>
        <xdr:cNvPr id="5" name="Picture 4">
          <a:extLst>
            <a:ext uri="{FF2B5EF4-FFF2-40B4-BE49-F238E27FC236}">
              <a16:creationId xmlns:a16="http://schemas.microsoft.com/office/drawing/2014/main" id="{E563D19E-D57B-4976-A37A-82776641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442950"/>
          <a:ext cx="9019048" cy="48539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100</xdr:row>
      <xdr:rowOff>0</xdr:rowOff>
    </xdr:from>
    <xdr:ext cx="7714286" cy="1530152"/>
    <xdr:pic>
      <xdr:nvPicPr>
        <xdr:cNvPr id="6" name="Picture 5">
          <a:extLst>
            <a:ext uri="{FF2B5EF4-FFF2-40B4-BE49-F238E27FC236}">
              <a16:creationId xmlns:a16="http://schemas.microsoft.com/office/drawing/2014/main" id="{78769DC3-EE55-4258-A519-D23DF0483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415000"/>
          <a:ext cx="7714286" cy="15301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0</xdr:rowOff>
    </xdr:from>
    <xdr:ext cx="10447619" cy="4552362"/>
    <xdr:pic>
      <xdr:nvPicPr>
        <xdr:cNvPr id="7" name="Picture 6">
          <a:extLst>
            <a:ext uri="{FF2B5EF4-FFF2-40B4-BE49-F238E27FC236}">
              <a16:creationId xmlns:a16="http://schemas.microsoft.com/office/drawing/2014/main" id="{C0BC9928-F234-42F7-A167-23627B3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072350"/>
          <a:ext cx="10447619" cy="455236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10666667" cy="5501564"/>
    <xdr:pic>
      <xdr:nvPicPr>
        <xdr:cNvPr id="8" name="Picture 7">
          <a:extLst>
            <a:ext uri="{FF2B5EF4-FFF2-40B4-BE49-F238E27FC236}">
              <a16:creationId xmlns:a16="http://schemas.microsoft.com/office/drawing/2014/main" id="{9DD1AB36-2B2E-457F-9D86-AC4D05F3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676100"/>
          <a:ext cx="10666667" cy="550156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9419048" cy="5638071"/>
    <xdr:pic>
      <xdr:nvPicPr>
        <xdr:cNvPr id="9" name="Picture 8">
          <a:extLst>
            <a:ext uri="{FF2B5EF4-FFF2-40B4-BE49-F238E27FC236}">
              <a16:creationId xmlns:a16="http://schemas.microsoft.com/office/drawing/2014/main" id="{07BF5EA1-7320-4BFF-9B88-9C990BF7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0384750"/>
          <a:ext cx="9419048" cy="563807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0</xdr:rowOff>
    </xdr:from>
    <xdr:ext cx="7847619" cy="5336486"/>
    <xdr:pic>
      <xdr:nvPicPr>
        <xdr:cNvPr id="10" name="Picture 9">
          <a:extLst>
            <a:ext uri="{FF2B5EF4-FFF2-40B4-BE49-F238E27FC236}">
              <a16:creationId xmlns:a16="http://schemas.microsoft.com/office/drawing/2014/main" id="{876C5774-7049-4EDD-AF58-FED283FE0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277550"/>
          <a:ext cx="7847619" cy="533648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0</xdr:rowOff>
    </xdr:from>
    <xdr:ext cx="8314286" cy="4717440"/>
    <xdr:pic>
      <xdr:nvPicPr>
        <xdr:cNvPr id="11" name="Picture 10">
          <a:extLst>
            <a:ext uri="{FF2B5EF4-FFF2-40B4-BE49-F238E27FC236}">
              <a16:creationId xmlns:a16="http://schemas.microsoft.com/office/drawing/2014/main" id="{F56E5A8E-D5AB-4ADF-A25F-D0A628B4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1617900"/>
          <a:ext cx="8314286" cy="47174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6350</xdr:rowOff>
    </xdr:from>
    <xdr:to>
      <xdr:col>0</xdr:col>
      <xdr:colOff>5200650</xdr:colOff>
      <xdr:row>13</xdr:row>
      <xdr:rowOff>27773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549275"/>
          <a:ext cx="4895850" cy="2135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P\Global\WGD\Dep%20123275-PSR\2021%20Rapportages\GSIB%20MPG\GSIB%20ABN%20template_end21_gsib%20aanlever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P\Global\WGD\Dep%20123275-PSR\2021%20Rapportages\GSIB%20MPG\New%20folder\GSIB%20ABN%20template_end21_gsib%20aanlevering%202204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inancial%20Planning%20&amp;%20Analysis\One-off%20Reporting\GSIB%20Reporting\2023\BIS%20TEMPLATE_END22_GSIB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P\Global\WGD\Dep%20123275-PSR\2021%20Rapportages\GSIB%20MPG\03.%20ABN%20werkfolder\03.%20Corep%20Afd\Corep%20aanlevering%20Send%20Edward%2009-03-2022%20Wim%20Kuiper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P\Global\WGD\Dep%20123275-PSR\2021%20Rapportages\GSIB%20MPG\03.%20ABN%20werkfolder\09.%20FINREP\GSIB%20FINREP%20DEEL%20ESM%20PowBI%20DUMPS%20Q4_2021%206MAR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P\Global\WGD\Dep%20123275-PSR\2021%20Rapportages\GSIB%20MPG\03.%20ABN%20werkfolder\09.%20FINREP\BD0001210279_AB_MDM_0426543_B0149_ZCRDIVKFINXXXGIFX_20211231_3_20220211_1848_Formula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eters"/>
      <sheetName val="Item IDs"/>
    </sheetNames>
    <sheetDataSet>
      <sheetData sheetId="0">
        <row r="11">
          <cell r="G11">
            <v>1</v>
          </cell>
        </row>
        <row r="14">
          <cell r="G14">
            <v>1000000</v>
          </cell>
        </row>
        <row r="46">
          <cell r="G46">
            <v>361844.30523065006</v>
          </cell>
        </row>
        <row r="66">
          <cell r="G66">
            <v>88963.25976731164</v>
          </cell>
        </row>
        <row r="78">
          <cell r="G78">
            <v>35097.165455336886</v>
          </cell>
        </row>
        <row r="88">
          <cell r="G88">
            <v>79381.8</v>
          </cell>
        </row>
        <row r="105">
          <cell r="G105">
            <v>13480337.234367292</v>
          </cell>
        </row>
        <row r="109">
          <cell r="G109">
            <v>187307.13200000001</v>
          </cell>
          <cell r="I109" t="str">
            <v xml:space="preserve"> </v>
          </cell>
        </row>
        <row r="114">
          <cell r="G114">
            <v>9068.700102499999</v>
          </cell>
        </row>
        <row r="119">
          <cell r="G119">
            <v>1285572.6791309984</v>
          </cell>
        </row>
        <row r="122">
          <cell r="G122">
            <v>17420386.902013168</v>
          </cell>
        </row>
        <row r="129">
          <cell r="G129">
            <v>1418694.4392195002</v>
          </cell>
        </row>
        <row r="136">
          <cell r="G136">
            <v>1946.7444499999983</v>
          </cell>
        </row>
        <row r="139">
          <cell r="G139">
            <v>1001.55262</v>
          </cell>
          <cell r="I139" t="str">
            <v xml:space="preserve"> </v>
          </cell>
        </row>
        <row r="146">
          <cell r="G146">
            <v>82074.950153999991</v>
          </cell>
        </row>
        <row r="151">
          <cell r="G151">
            <v>61017.939999999995</v>
          </cell>
        </row>
      </sheetData>
      <sheetData sheetId="1">
        <row r="15">
          <cell r="E15" t="str">
            <v>&lt;select&gt;</v>
          </cell>
        </row>
        <row r="16">
          <cell r="E16">
            <v>44469</v>
          </cell>
        </row>
        <row r="17">
          <cell r="E17">
            <v>44500</v>
          </cell>
        </row>
        <row r="18">
          <cell r="E18">
            <v>44530</v>
          </cell>
        </row>
        <row r="19">
          <cell r="E19">
            <v>44561</v>
          </cell>
        </row>
        <row r="20">
          <cell r="E20">
            <v>44592</v>
          </cell>
        </row>
        <row r="21">
          <cell r="E21">
            <v>44620</v>
          </cell>
        </row>
        <row r="22">
          <cell r="E22">
            <v>44651</v>
          </cell>
        </row>
        <row r="24">
          <cell r="E24" t="str">
            <v>&lt;select&gt;</v>
          </cell>
        </row>
        <row r="25">
          <cell r="E25" t="str">
            <v>AT</v>
          </cell>
        </row>
        <row r="26">
          <cell r="E26" t="str">
            <v>AU</v>
          </cell>
        </row>
        <row r="27">
          <cell r="E27" t="str">
            <v>BE</v>
          </cell>
        </row>
        <row r="28">
          <cell r="E28" t="str">
            <v>BR</v>
          </cell>
        </row>
        <row r="29">
          <cell r="E29" t="str">
            <v>CA</v>
          </cell>
        </row>
        <row r="30">
          <cell r="E30" t="str">
            <v>CH</v>
          </cell>
        </row>
        <row r="31">
          <cell r="E31" t="str">
            <v>CN</v>
          </cell>
        </row>
        <row r="32">
          <cell r="E32" t="str">
            <v>DE</v>
          </cell>
        </row>
        <row r="33">
          <cell r="E33" t="str">
            <v>DK</v>
          </cell>
        </row>
        <row r="34">
          <cell r="E34" t="str">
            <v>ES</v>
          </cell>
        </row>
        <row r="35">
          <cell r="E35" t="str">
            <v>FI</v>
          </cell>
        </row>
        <row r="36">
          <cell r="E36" t="str">
            <v>FR</v>
          </cell>
        </row>
        <row r="37">
          <cell r="E37" t="str">
            <v>GB</v>
          </cell>
        </row>
        <row r="38">
          <cell r="E38" t="str">
            <v>IN</v>
          </cell>
        </row>
        <row r="39">
          <cell r="E39" t="str">
            <v>IT</v>
          </cell>
        </row>
        <row r="40">
          <cell r="E40" t="str">
            <v>JP</v>
          </cell>
        </row>
        <row r="41">
          <cell r="E41" t="str">
            <v>KR</v>
          </cell>
        </row>
        <row r="42">
          <cell r="E42" t="str">
            <v>NL</v>
          </cell>
        </row>
        <row r="43">
          <cell r="E43" t="str">
            <v>NO</v>
          </cell>
        </row>
        <row r="44">
          <cell r="E44" t="str">
            <v>RU</v>
          </cell>
        </row>
        <row r="45">
          <cell r="E45" t="str">
            <v>SE</v>
          </cell>
        </row>
        <row r="46">
          <cell r="E46" t="str">
            <v>SG</v>
          </cell>
        </row>
        <row r="47">
          <cell r="E47" t="str">
            <v>US</v>
          </cell>
        </row>
        <row r="50">
          <cell r="E50" t="str">
            <v>&lt;select&gt;</v>
          </cell>
        </row>
        <row r="51">
          <cell r="E51" t="str">
            <v>AUD</v>
          </cell>
          <cell r="F51">
            <v>0.64040986200000005</v>
          </cell>
        </row>
        <row r="52">
          <cell r="E52" t="str">
            <v>BRL</v>
          </cell>
          <cell r="F52">
            <v>0.15847609400000001</v>
          </cell>
        </row>
        <row r="53">
          <cell r="E53" t="str">
            <v>CAD</v>
          </cell>
          <cell r="F53">
            <v>0.69478218599999997</v>
          </cell>
        </row>
        <row r="54">
          <cell r="E54" t="str">
            <v>CHF</v>
          </cell>
          <cell r="F54">
            <v>0.96796050700000003</v>
          </cell>
        </row>
        <row r="55">
          <cell r="E55" t="str">
            <v>CNY</v>
          </cell>
          <cell r="F55">
            <v>0.13899120200000001</v>
          </cell>
        </row>
        <row r="56">
          <cell r="E56" t="str">
            <v>DKK</v>
          </cell>
          <cell r="F56">
            <v>0.13447366999999999</v>
          </cell>
        </row>
        <row r="57">
          <cell r="E57" t="str">
            <v>EUR</v>
          </cell>
          <cell r="F57">
            <v>1</v>
          </cell>
        </row>
        <row r="58">
          <cell r="E58" t="str">
            <v>GBP</v>
          </cell>
          <cell r="F58">
            <v>1.1900794969999999</v>
          </cell>
        </row>
        <row r="59">
          <cell r="E59" t="str">
            <v>HKD</v>
          </cell>
          <cell r="F59">
            <v>0.113207974</v>
          </cell>
        </row>
        <row r="60">
          <cell r="E60" t="str">
            <v>INR</v>
          </cell>
          <cell r="F60">
            <v>1.1872367E-2</v>
          </cell>
        </row>
        <row r="61">
          <cell r="E61" t="str">
            <v>JPY</v>
          </cell>
          <cell r="F61">
            <v>7.6698879999999997E-3</v>
          </cell>
        </row>
        <row r="62">
          <cell r="E62" t="str">
            <v>KRW</v>
          </cell>
          <cell r="F62">
            <v>7.4273199999999996E-4</v>
          </cell>
        </row>
        <row r="63">
          <cell r="E63" t="str">
            <v>MXN</v>
          </cell>
          <cell r="F63">
            <v>4.3208115999999998E-2</v>
          </cell>
        </row>
        <row r="64">
          <cell r="E64" t="str">
            <v>NOK</v>
          </cell>
          <cell r="F64">
            <v>0.100112126</v>
          </cell>
        </row>
        <row r="65">
          <cell r="E65" t="str">
            <v>NZD</v>
          </cell>
          <cell r="F65">
            <v>0.60317268800000001</v>
          </cell>
        </row>
        <row r="66">
          <cell r="E66" t="str">
            <v>RUB</v>
          </cell>
          <cell r="F66">
            <v>1.1723274000000001E-2</v>
          </cell>
        </row>
        <row r="67">
          <cell r="E67" t="str">
            <v>SEK</v>
          </cell>
          <cell r="F67">
            <v>9.7558119999999998E-2</v>
          </cell>
        </row>
        <row r="68">
          <cell r="E68" t="str">
            <v>SGD</v>
          </cell>
          <cell r="F68">
            <v>0.65449309499999997</v>
          </cell>
        </row>
        <row r="69">
          <cell r="E69" t="str">
            <v>USD</v>
          </cell>
          <cell r="F69">
            <v>0.882924245</v>
          </cell>
        </row>
        <row r="71">
          <cell r="E71" t="str">
            <v>&lt;select&gt;</v>
          </cell>
          <cell r="F71"/>
        </row>
        <row r="72">
          <cell r="E72">
            <v>1</v>
          </cell>
          <cell r="F72" t="str">
            <v xml:space="preserve">single </v>
          </cell>
        </row>
        <row r="73">
          <cell r="E73">
            <v>1000</v>
          </cell>
          <cell r="F73" t="str">
            <v xml:space="preserve">thousand </v>
          </cell>
        </row>
        <row r="74">
          <cell r="E74">
            <v>1000000</v>
          </cell>
          <cell r="F74" t="str">
            <v xml:space="preserve">million </v>
          </cell>
        </row>
        <row r="76">
          <cell r="E76" t="str">
            <v>&lt;select&gt;</v>
          </cell>
        </row>
        <row r="77">
          <cell r="E77" t="str">
            <v>IFRS</v>
          </cell>
        </row>
        <row r="78">
          <cell r="E78" t="str">
            <v>US GAAP</v>
          </cell>
        </row>
        <row r="79">
          <cell r="E79" t="str">
            <v>Other national accounting standard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eters"/>
      <sheetName val="Item IDs"/>
    </sheetNames>
    <sheetDataSet>
      <sheetData sheetId="0">
        <row r="11">
          <cell r="G11">
            <v>1</v>
          </cell>
        </row>
      </sheetData>
      <sheetData sheetId="1">
        <row r="15">
          <cell r="E15" t="str">
            <v>&lt;select&gt;</v>
          </cell>
        </row>
        <row r="16">
          <cell r="E16">
            <v>44469</v>
          </cell>
        </row>
        <row r="17">
          <cell r="E17">
            <v>44500</v>
          </cell>
        </row>
        <row r="18">
          <cell r="E18">
            <v>44530</v>
          </cell>
        </row>
        <row r="19">
          <cell r="E19">
            <v>44561</v>
          </cell>
        </row>
        <row r="20">
          <cell r="E20">
            <v>44592</v>
          </cell>
        </row>
        <row r="21">
          <cell r="E21">
            <v>44620</v>
          </cell>
        </row>
        <row r="22">
          <cell r="E22">
            <v>44651</v>
          </cell>
        </row>
        <row r="24">
          <cell r="E24" t="str">
            <v>&lt;select&gt;</v>
          </cell>
        </row>
        <row r="25">
          <cell r="E25" t="str">
            <v>AT</v>
          </cell>
        </row>
        <row r="26">
          <cell r="E26" t="str">
            <v>AU</v>
          </cell>
        </row>
        <row r="27">
          <cell r="E27" t="str">
            <v>BE</v>
          </cell>
        </row>
        <row r="28">
          <cell r="E28" t="str">
            <v>BR</v>
          </cell>
        </row>
        <row r="29">
          <cell r="E29" t="str">
            <v>CA</v>
          </cell>
        </row>
        <row r="30">
          <cell r="E30" t="str">
            <v>CH</v>
          </cell>
        </row>
        <row r="31">
          <cell r="E31" t="str">
            <v>CN</v>
          </cell>
        </row>
        <row r="32">
          <cell r="E32" t="str">
            <v>DE</v>
          </cell>
        </row>
        <row r="33">
          <cell r="E33" t="str">
            <v>DK</v>
          </cell>
        </row>
        <row r="34">
          <cell r="E34" t="str">
            <v>ES</v>
          </cell>
        </row>
        <row r="35">
          <cell r="E35" t="str">
            <v>FI</v>
          </cell>
        </row>
        <row r="36">
          <cell r="E36" t="str">
            <v>FR</v>
          </cell>
        </row>
        <row r="37">
          <cell r="E37" t="str">
            <v>GB</v>
          </cell>
        </row>
        <row r="38">
          <cell r="E38" t="str">
            <v>IN</v>
          </cell>
        </row>
        <row r="39">
          <cell r="E39" t="str">
            <v>IT</v>
          </cell>
        </row>
        <row r="40">
          <cell r="E40" t="str">
            <v>JP</v>
          </cell>
        </row>
        <row r="41">
          <cell r="E41" t="str">
            <v>KR</v>
          </cell>
        </row>
        <row r="42">
          <cell r="E42" t="str">
            <v>NL</v>
          </cell>
        </row>
        <row r="43">
          <cell r="E43" t="str">
            <v>NO</v>
          </cell>
        </row>
        <row r="44">
          <cell r="E44" t="str">
            <v>RU</v>
          </cell>
        </row>
        <row r="45">
          <cell r="E45" t="str">
            <v>SE</v>
          </cell>
        </row>
        <row r="46">
          <cell r="E46" t="str">
            <v>SG</v>
          </cell>
        </row>
        <row r="47">
          <cell r="E47" t="str">
            <v>US</v>
          </cell>
        </row>
        <row r="50">
          <cell r="E50" t="str">
            <v>&lt;select&gt;</v>
          </cell>
        </row>
        <row r="51">
          <cell r="E51" t="str">
            <v>AUD</v>
          </cell>
        </row>
        <row r="52">
          <cell r="E52" t="str">
            <v>BRL</v>
          </cell>
        </row>
        <row r="53">
          <cell r="E53" t="str">
            <v>CAD</v>
          </cell>
        </row>
        <row r="54">
          <cell r="E54" t="str">
            <v>CHF</v>
          </cell>
        </row>
        <row r="55">
          <cell r="E55" t="str">
            <v>CNY</v>
          </cell>
        </row>
        <row r="56">
          <cell r="E56" t="str">
            <v>DKK</v>
          </cell>
        </row>
        <row r="57">
          <cell r="E57" t="str">
            <v>EUR</v>
          </cell>
        </row>
        <row r="58">
          <cell r="E58" t="str">
            <v>GBP</v>
          </cell>
        </row>
        <row r="59">
          <cell r="E59" t="str">
            <v>HKD</v>
          </cell>
        </row>
        <row r="60">
          <cell r="E60" t="str">
            <v>INR</v>
          </cell>
        </row>
        <row r="61">
          <cell r="E61" t="str">
            <v>JPY</v>
          </cell>
        </row>
        <row r="62">
          <cell r="E62" t="str">
            <v>KRW</v>
          </cell>
        </row>
        <row r="63">
          <cell r="E63" t="str">
            <v>MXN</v>
          </cell>
        </row>
        <row r="64">
          <cell r="E64" t="str">
            <v>NOK</v>
          </cell>
        </row>
        <row r="65">
          <cell r="E65" t="str">
            <v>NZD</v>
          </cell>
        </row>
        <row r="66">
          <cell r="E66" t="str">
            <v>RUB</v>
          </cell>
        </row>
        <row r="67">
          <cell r="E67" t="str">
            <v>SEK</v>
          </cell>
        </row>
        <row r="68">
          <cell r="E68" t="str">
            <v>SGD</v>
          </cell>
        </row>
        <row r="69">
          <cell r="E69" t="str">
            <v>USD</v>
          </cell>
        </row>
        <row r="71">
          <cell r="E71" t="str">
            <v>&lt;select&gt;</v>
          </cell>
        </row>
        <row r="72">
          <cell r="E72">
            <v>1</v>
          </cell>
        </row>
        <row r="73">
          <cell r="E73">
            <v>1000</v>
          </cell>
        </row>
        <row r="74">
          <cell r="E74">
            <v>1000000</v>
          </cell>
        </row>
        <row r="76">
          <cell r="E76" t="str">
            <v>&lt;select&gt;</v>
          </cell>
        </row>
        <row r="77">
          <cell r="E77" t="str">
            <v>IFRS</v>
          </cell>
        </row>
        <row r="78">
          <cell r="E78" t="str">
            <v>US GAAP</v>
          </cell>
        </row>
        <row r="79">
          <cell r="E79" t="str">
            <v>Other national accounting standard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eters"/>
      <sheetName val="Item IDs"/>
    </sheetNames>
    <sheetDataSet>
      <sheetData sheetId="0">
        <row r="11">
          <cell r="G11" t="str">
            <v/>
          </cell>
        </row>
      </sheetData>
      <sheetData sheetId="1">
        <row r="15">
          <cell r="E15" t="str">
            <v>&lt;select&gt;</v>
          </cell>
        </row>
        <row r="55">
          <cell r="E55" t="str">
            <v>&lt;select&gt;</v>
          </cell>
        </row>
        <row r="56">
          <cell r="E56" t="str">
            <v>AUD</v>
          </cell>
        </row>
        <row r="57">
          <cell r="E57" t="str">
            <v>BRL</v>
          </cell>
        </row>
        <row r="58">
          <cell r="E58" t="str">
            <v>CAD</v>
          </cell>
        </row>
        <row r="59">
          <cell r="E59" t="str">
            <v>CHF</v>
          </cell>
        </row>
        <row r="60">
          <cell r="E60" t="str">
            <v>CNY</v>
          </cell>
        </row>
        <row r="61">
          <cell r="E61" t="str">
            <v>DKK</v>
          </cell>
        </row>
        <row r="62">
          <cell r="E62" t="str">
            <v>EUR</v>
          </cell>
        </row>
        <row r="63">
          <cell r="E63" t="str">
            <v>GBP</v>
          </cell>
        </row>
        <row r="64">
          <cell r="E64" t="str">
            <v>HKD</v>
          </cell>
        </row>
        <row r="65">
          <cell r="E65" t="str">
            <v>INR</v>
          </cell>
        </row>
        <row r="66">
          <cell r="E66" t="str">
            <v>JPY</v>
          </cell>
        </row>
        <row r="67">
          <cell r="E67" t="str">
            <v>KRW</v>
          </cell>
        </row>
        <row r="68">
          <cell r="E68" t="str">
            <v>MXN</v>
          </cell>
        </row>
        <row r="69">
          <cell r="E69" t="str">
            <v>NOK</v>
          </cell>
        </row>
        <row r="70">
          <cell r="E70" t="str">
            <v>NZD</v>
          </cell>
        </row>
        <row r="71">
          <cell r="E71" t="str">
            <v>RUB</v>
          </cell>
        </row>
        <row r="72">
          <cell r="E72" t="str">
            <v>SEK</v>
          </cell>
        </row>
        <row r="73">
          <cell r="E73" t="str">
            <v>SGD</v>
          </cell>
        </row>
        <row r="74">
          <cell r="E74" t="str">
            <v>USD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IB"/>
    </sheetNames>
    <sheetDataSet>
      <sheetData sheetId="0">
        <row r="26">
          <cell r="H26">
            <v>0</v>
          </cell>
        </row>
        <row r="170">
          <cell r="H170">
            <v>0</v>
          </cell>
        </row>
        <row r="172">
          <cell r="H17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 3"/>
      <sheetName val="Section 4 A1 A2 B C D"/>
      <sheetName val="Section 7"/>
      <sheetName val="SECTION 10 OTC DER"/>
      <sheetName val="Section 11 a en b"/>
      <sheetName val="Section 11 c en d "/>
      <sheetName val="Secton 11"/>
      <sheetName val="Section 14 from F20_6"/>
      <sheetName val="Section 15 a en b"/>
      <sheetName val="Section 15 d en e"/>
      <sheetName val="Section 15 f"/>
      <sheetName val="section 15 g en h"/>
      <sheetName val="section 15 i en j"/>
      <sheetName val="section 15 K"/>
      <sheetName val="section 18 A"/>
      <sheetName val="section 18 B"/>
      <sheetName val="section 18 C"/>
      <sheetName val="section 20"/>
      <sheetName val="Sec 21"/>
      <sheetName val="SEC 21 R S T U"/>
      <sheetName val="Sec 21 E 1280"/>
      <sheetName val="Sec 21 G 1282"/>
      <sheetName val="Sec 21 G1 1283"/>
      <sheetName val="Section 18 Clearing"/>
    </sheetNames>
    <sheetDataSet>
      <sheetData sheetId="0"/>
      <sheetData sheetId="1"/>
      <sheetData sheetId="2"/>
      <sheetData sheetId="3">
        <row r="36">
          <cell r="R36">
            <v>1210490487656</v>
          </cell>
        </row>
        <row r="39">
          <cell r="R39">
            <v>208203951563.5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Formula Assertions Details"/>
      <sheetName val="F 01.01"/>
      <sheetName val="F 01.02"/>
      <sheetName val="F 01.03"/>
      <sheetName val="F 02.00"/>
      <sheetName val="F 03.00"/>
      <sheetName val="F 04.01"/>
      <sheetName val="F 04.02.1"/>
      <sheetName val="F 04.02.2"/>
      <sheetName val="F 04.03.1"/>
      <sheetName val="F 04.04.1"/>
      <sheetName val="F 04.05"/>
      <sheetName val="F 05.01"/>
      <sheetName val="F 06.01"/>
      <sheetName val="F 07.01"/>
      <sheetName val="F 08.01.a"/>
      <sheetName val="F 08.01.b"/>
      <sheetName val="F 08.02"/>
      <sheetName val="F 09.01.1"/>
      <sheetName val="F 09.02"/>
      <sheetName val="F 10.00"/>
      <sheetName val="F 11.01"/>
      <sheetName val="F 11.03"/>
      <sheetName val="F 11.04"/>
      <sheetName val="F 12.01.a"/>
      <sheetName val="F 12.01.b"/>
      <sheetName val="F 12.02"/>
      <sheetName val="F 13.01"/>
      <sheetName val="F 13.02.1.a"/>
      <sheetName val="F 13.02.1.b"/>
      <sheetName val="F 13.03.1.a"/>
      <sheetName val="F 13.03.1.b"/>
      <sheetName val="F 14.00"/>
      <sheetName val="F 15.00.a"/>
      <sheetName val="F 15.00.b"/>
      <sheetName val="F 16.01"/>
      <sheetName val="F 16.02"/>
      <sheetName val="F 16.03"/>
      <sheetName val="F 16.04"/>
      <sheetName val="F 16.04.1"/>
      <sheetName val="F 16.05"/>
      <sheetName val="F 16.06"/>
      <sheetName val="F 16.07.a"/>
      <sheetName val="F 16.07.b"/>
      <sheetName val="F 16.08"/>
      <sheetName val="F 17.01"/>
      <sheetName val="F 17.02"/>
      <sheetName val="F 17.03"/>
      <sheetName val="F 18.00.a"/>
      <sheetName val="F 18.00.b"/>
      <sheetName val="F 18.00.c"/>
      <sheetName val="F 18.00.d"/>
      <sheetName val="F 18.00.e"/>
      <sheetName val="F 18.01"/>
      <sheetName val="F 18.02.a"/>
      <sheetName val="F 18.02.b"/>
      <sheetName val="F 18.02.c"/>
      <sheetName val="F 19.00.a"/>
      <sheetName val="F 19.00.b"/>
      <sheetName val="F 19.00.c"/>
      <sheetName val="F 19.00.d"/>
      <sheetName val="F 19.00.e"/>
      <sheetName val="F 20.01"/>
      <sheetName val="F 20.02"/>
      <sheetName val="F 20.03"/>
      <sheetName val="F 20.04"/>
      <sheetName val="F 20.05.a"/>
      <sheetName val="F 20.05.b"/>
      <sheetName val="F 20.06"/>
      <sheetName val="F 20.07.1"/>
      <sheetName val="F 21.00"/>
      <sheetName val="F 22.01"/>
      <sheetName val="F 22.02"/>
      <sheetName val="F 23.01"/>
      <sheetName val="F 23.02"/>
      <sheetName val="F 23.03"/>
      <sheetName val="F 23.04"/>
      <sheetName val="F 23.05"/>
      <sheetName val="F 23.06"/>
      <sheetName val="F 24.01"/>
      <sheetName val="F 24.02"/>
      <sheetName val="F 24.03"/>
      <sheetName val="F 25.01.a"/>
      <sheetName val="F 25.01.b"/>
      <sheetName val="F 25.01.c"/>
      <sheetName val="F 25.01.d"/>
      <sheetName val="F 25.02.a"/>
      <sheetName val="F 25.02.b"/>
      <sheetName val="F 25.02.c"/>
      <sheetName val="F 25.03.a"/>
      <sheetName val="F 25.03.b"/>
      <sheetName val="F 26.00.a"/>
      <sheetName val="F 26.00.b"/>
      <sheetName val="F 30.01"/>
      <sheetName val="F 30.02"/>
      <sheetName val="F 31.01"/>
      <sheetName val="F 31.02"/>
      <sheetName val="F 40.01"/>
      <sheetName val="F 40.02"/>
      <sheetName val="F 41.01"/>
      <sheetName val="F 41.02"/>
      <sheetName val="F 42.00"/>
      <sheetName val="F 43.00"/>
      <sheetName val="F 44.01"/>
      <sheetName val="F 44.02"/>
      <sheetName val="F 44.03"/>
      <sheetName val="F 44.04"/>
      <sheetName val="F 45.01"/>
      <sheetName val="F 45.02"/>
      <sheetName val="F 45.03"/>
      <sheetName val="F 46.00"/>
      <sheetName val="F 47.00"/>
      <sheetName val="F 00.01"/>
      <sheetName val="_dropDownSheet"/>
      <sheetName val="XBRL 2.1"/>
      <sheetName val="Dimensions"/>
      <sheetName val="Filing Rules"/>
      <sheetName val="Formula Asser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6">
          <cell r="N6">
            <v>1001552620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ieter Greven" id="{8A49BB1A-E3B7-4330-BF1F-910444CA117C}" userId="S::pieter.greven@nl.abnamro.com::06dcbcf6-f2ae-4868-8b6f-cd224c2e355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6" dT="2023-04-18T09:50:16.33" personId="{8A49BB1A-E3B7-4330-BF1F-910444CA117C}" id="{85569313-3CAB-492A-9F18-F3571AD593D7}">
    <text>please insert delta explanation as well</text>
  </threadedComment>
  <threadedComment ref="N12" dT="2023-04-18T09:49:50.28" personId="{8A49BB1A-E3B7-4330-BF1F-910444CA117C}" id="{BBF65D17-A40B-467B-889E-CE74E0BA4764}">
    <text>What does this mean, i told them i need all?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bnamro.com/en/investor-relations/financial-disclosures/index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F7B1-1FA6-4556-9E46-363EB4822C13}">
  <dimension ref="A1:XFD18"/>
  <sheetViews>
    <sheetView tabSelected="1" zoomScale="85" zoomScaleNormal="85" workbookViewId="0">
      <selection sqref="A1:C1"/>
    </sheetView>
  </sheetViews>
  <sheetFormatPr defaultColWidth="0" defaultRowHeight="14" zeroHeight="1"/>
  <cols>
    <col min="1" max="1" width="47" style="315" bestFit="1" customWidth="1"/>
    <col min="2" max="2" width="58.453125" style="315" bestFit="1" customWidth="1"/>
    <col min="3" max="3" width="17.7265625" style="315" customWidth="1"/>
    <col min="4" max="5" width="8.7265625" style="315" hidden="1"/>
    <col min="6" max="10" width="8.81640625" style="315" hidden="1"/>
    <col min="11" max="16377" width="8.7265625" style="315" hidden="1"/>
    <col min="16378" max="16378" width="0.453125" style="315" hidden="1"/>
    <col min="16379" max="16384" width="0.26953125" style="315" hidden="1"/>
  </cols>
  <sheetData>
    <row r="1" spans="1:3" ht="25.5" thickBot="1">
      <c r="A1" s="343" t="s">
        <v>1285</v>
      </c>
      <c r="B1" s="344"/>
      <c r="C1" s="345"/>
    </row>
    <row r="2" spans="1:3"/>
    <row r="3" spans="1:3" ht="42">
      <c r="A3" s="316" t="s">
        <v>1286</v>
      </c>
      <c r="B3" s="317" t="s">
        <v>1287</v>
      </c>
      <c r="C3" s="318" t="s">
        <v>1288</v>
      </c>
    </row>
    <row r="4" spans="1:3">
      <c r="A4" s="346" t="s">
        <v>1289</v>
      </c>
      <c r="B4" s="334" t="s">
        <v>30</v>
      </c>
      <c r="C4" s="335">
        <v>80211.901756000007</v>
      </c>
    </row>
    <row r="5" spans="1:3">
      <c r="A5" s="347"/>
      <c r="B5" s="336" t="s">
        <v>32</v>
      </c>
      <c r="C5" s="335">
        <v>57952.322999999997</v>
      </c>
    </row>
    <row r="6" spans="1:3">
      <c r="A6" s="337" t="s">
        <v>1290</v>
      </c>
      <c r="B6" s="337" t="s">
        <v>1291</v>
      </c>
      <c r="C6" s="335">
        <v>414825.31121631566</v>
      </c>
    </row>
    <row r="7" spans="1:3">
      <c r="A7" s="346" t="s">
        <v>1292</v>
      </c>
      <c r="B7" s="334" t="s">
        <v>9</v>
      </c>
      <c r="C7" s="335">
        <v>94074.364325820003</v>
      </c>
    </row>
    <row r="8" spans="1:3">
      <c r="A8" s="348"/>
      <c r="B8" s="338" t="s">
        <v>11</v>
      </c>
      <c r="C8" s="335">
        <v>32632.406773709998</v>
      </c>
    </row>
    <row r="9" spans="1:3">
      <c r="A9" s="347"/>
      <c r="B9" s="336" t="s">
        <v>13</v>
      </c>
      <c r="C9" s="335">
        <v>75154.510912601807</v>
      </c>
    </row>
    <row r="10" spans="1:3">
      <c r="A10" s="346" t="s">
        <v>1293</v>
      </c>
      <c r="B10" s="334" t="s">
        <v>17</v>
      </c>
      <c r="C10" s="335">
        <v>179544.78717299999</v>
      </c>
    </row>
    <row r="11" spans="1:3">
      <c r="A11" s="348"/>
      <c r="B11" s="338" t="s">
        <v>1294</v>
      </c>
      <c r="C11" s="335">
        <v>4162967.2975258501</v>
      </c>
    </row>
    <row r="12" spans="1:3">
      <c r="A12" s="348"/>
      <c r="B12" s="338" t="s">
        <v>1295</v>
      </c>
      <c r="C12" s="335">
        <v>11695.228234038132</v>
      </c>
    </row>
    <row r="13" spans="1:3">
      <c r="A13" s="348"/>
      <c r="B13" s="338" t="s">
        <v>1296</v>
      </c>
      <c r="C13" s="335">
        <v>1563389.4684179195</v>
      </c>
    </row>
    <row r="14" spans="1:3">
      <c r="A14" s="347"/>
      <c r="B14" s="336" t="s">
        <v>1297</v>
      </c>
      <c r="C14" s="335">
        <v>18921810.390937623</v>
      </c>
    </row>
    <row r="15" spans="1:3">
      <c r="A15" s="349" t="s">
        <v>1298</v>
      </c>
      <c r="B15" s="334" t="s">
        <v>1299</v>
      </c>
      <c r="C15" s="335">
        <v>1834615.889</v>
      </c>
    </row>
    <row r="16" spans="1:3">
      <c r="A16" s="350"/>
      <c r="B16" s="338" t="s">
        <v>28</v>
      </c>
      <c r="C16" s="335">
        <v>915.03</v>
      </c>
    </row>
    <row r="17" spans="1:3">
      <c r="A17" s="351"/>
      <c r="B17" s="336" t="s">
        <v>1300</v>
      </c>
      <c r="C17" s="335">
        <v>2952.9957909999998</v>
      </c>
    </row>
    <row r="18" spans="1:3"/>
  </sheetData>
  <mergeCells count="5">
    <mergeCell ref="A1:C1"/>
    <mergeCell ref="A4:A5"/>
    <mergeCell ref="A7:A9"/>
    <mergeCell ref="A10:A14"/>
    <mergeCell ref="A15:A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8C3B-3781-451A-BB6D-648FCEB01B8A}">
  <sheetPr>
    <tabColor rgb="FFFF0000"/>
  </sheetPr>
  <dimension ref="B5:B6"/>
  <sheetViews>
    <sheetView workbookViewId="0">
      <selection sqref="A1:J2"/>
    </sheetView>
  </sheetViews>
  <sheetFormatPr defaultRowHeight="14.5"/>
  <cols>
    <col min="1" max="1" width="75.7265625" customWidth="1"/>
    <col min="2" max="2" width="24.7265625" customWidth="1"/>
  </cols>
  <sheetData>
    <row r="5" spans="2:2" ht="27.75" customHeight="1">
      <c r="B5" s="192"/>
    </row>
    <row r="6" spans="2:2" ht="24.75" customHeight="1">
      <c r="B6" s="192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EA845-0B46-44D1-8EFD-68265A0D5EAF}">
  <sheetPr>
    <tabColor rgb="FFFF0000"/>
  </sheetPr>
  <dimension ref="A1:L79"/>
  <sheetViews>
    <sheetView topLeftCell="D1" workbookViewId="0">
      <pane ySplit="2" topLeftCell="A63" activePane="bottomLeft" state="frozen"/>
      <selection sqref="A1:J2"/>
      <selection pane="bottomLeft" sqref="A1:J2"/>
    </sheetView>
  </sheetViews>
  <sheetFormatPr defaultColWidth="9.1796875" defaultRowHeight="14"/>
  <cols>
    <col min="1" max="1" width="6.1796875" style="1" bestFit="1" customWidth="1"/>
    <col min="2" max="2" width="11.7265625" style="1" bestFit="1" customWidth="1"/>
    <col min="3" max="3" width="43.1796875" style="1" bestFit="1" customWidth="1"/>
    <col min="4" max="4" width="9.26953125" style="1" bestFit="1" customWidth="1"/>
    <col min="5" max="5" width="54.26953125" style="1" bestFit="1" customWidth="1"/>
    <col min="6" max="6" width="9.26953125" style="1" bestFit="1" customWidth="1"/>
    <col min="7" max="7" width="33.453125" style="1" bestFit="1" customWidth="1"/>
    <col min="8" max="8" width="5.81640625" style="1" bestFit="1" customWidth="1"/>
    <col min="9" max="9" width="14" style="1" hidden="1" customWidth="1"/>
    <col min="10" max="10" width="13.453125" style="1" hidden="1" customWidth="1"/>
    <col min="11" max="12" width="12.7265625" style="1" bestFit="1" customWidth="1"/>
    <col min="13" max="16384" width="9.1796875" style="1"/>
  </cols>
  <sheetData>
    <row r="1" spans="1:12" ht="23" thickBot="1">
      <c r="A1" s="379" t="s">
        <v>896</v>
      </c>
      <c r="B1" s="380"/>
      <c r="C1" s="380"/>
      <c r="D1" s="380"/>
      <c r="E1" s="380"/>
      <c r="F1" s="380"/>
      <c r="G1" s="380"/>
      <c r="H1" s="380"/>
      <c r="I1" s="380"/>
      <c r="J1" s="381"/>
    </row>
    <row r="2" spans="1:12" s="193" customFormat="1" ht="42">
      <c r="A2" s="193" t="s">
        <v>823</v>
      </c>
      <c r="B2" s="193" t="s">
        <v>824</v>
      </c>
      <c r="C2" s="193" t="s">
        <v>825</v>
      </c>
      <c r="D2" s="193" t="s">
        <v>826</v>
      </c>
      <c r="E2" s="193" t="s">
        <v>827</v>
      </c>
      <c r="F2" s="193" t="s">
        <v>828</v>
      </c>
      <c r="G2" s="193" t="s">
        <v>829</v>
      </c>
      <c r="H2" s="193" t="s">
        <v>830</v>
      </c>
      <c r="I2" s="201" t="s">
        <v>939</v>
      </c>
      <c r="J2" s="194" t="s">
        <v>900</v>
      </c>
      <c r="K2" s="200" t="s">
        <v>897</v>
      </c>
      <c r="L2" s="200" t="s">
        <v>897</v>
      </c>
    </row>
    <row r="3" spans="1:12">
      <c r="A3" s="1" t="s">
        <v>831</v>
      </c>
      <c r="B3" s="1" t="s">
        <v>836</v>
      </c>
      <c r="C3" s="1" t="s">
        <v>833</v>
      </c>
      <c r="D3" s="1">
        <v>2865</v>
      </c>
      <c r="E3" s="1" t="s">
        <v>837</v>
      </c>
      <c r="F3" s="1">
        <v>72014010</v>
      </c>
      <c r="G3" s="1" t="s">
        <v>838</v>
      </c>
      <c r="H3" s="1">
        <v>2015</v>
      </c>
      <c r="I3" s="202">
        <v>1165</v>
      </c>
      <c r="J3" s="195">
        <v>1810</v>
      </c>
      <c r="K3" s="196"/>
      <c r="L3" s="196"/>
    </row>
    <row r="4" spans="1:12">
      <c r="A4" s="1" t="s">
        <v>831</v>
      </c>
      <c r="B4" s="1" t="s">
        <v>873</v>
      </c>
      <c r="C4" s="1" t="s">
        <v>840</v>
      </c>
      <c r="D4" s="1">
        <v>2943</v>
      </c>
      <c r="E4" s="1" t="s">
        <v>944</v>
      </c>
      <c r="F4" s="1">
        <v>72014020</v>
      </c>
      <c r="G4" s="1" t="s">
        <v>874</v>
      </c>
      <c r="H4" s="1">
        <v>2029</v>
      </c>
      <c r="I4" s="202">
        <v>28</v>
      </c>
      <c r="J4" s="195"/>
      <c r="K4" s="196"/>
      <c r="L4" s="196"/>
    </row>
    <row r="5" spans="1:12">
      <c r="A5" s="1" t="s">
        <v>831</v>
      </c>
      <c r="B5" s="1" t="s">
        <v>832</v>
      </c>
      <c r="C5" s="1" t="s">
        <v>833</v>
      </c>
      <c r="D5" s="1">
        <v>9120</v>
      </c>
      <c r="E5" s="1" t="s">
        <v>892</v>
      </c>
      <c r="F5" s="1">
        <v>72111010</v>
      </c>
      <c r="G5" s="1" t="s">
        <v>862</v>
      </c>
      <c r="H5" s="1">
        <v>6010</v>
      </c>
      <c r="I5" s="202"/>
      <c r="J5" s="195"/>
      <c r="K5" s="196"/>
      <c r="L5" s="196"/>
    </row>
    <row r="6" spans="1:12">
      <c r="A6" s="1" t="s">
        <v>831</v>
      </c>
      <c r="B6" s="1" t="s">
        <v>832</v>
      </c>
      <c r="C6" s="1" t="s">
        <v>833</v>
      </c>
      <c r="D6" s="1">
        <v>9120</v>
      </c>
      <c r="E6" s="1" t="s">
        <v>892</v>
      </c>
      <c r="F6" s="1">
        <v>72111020</v>
      </c>
      <c r="G6" s="1" t="s">
        <v>846</v>
      </c>
      <c r="H6" s="1">
        <v>6010</v>
      </c>
      <c r="I6" s="202"/>
      <c r="J6" s="195">
        <v>1042495</v>
      </c>
      <c r="K6" s="196"/>
      <c r="L6" s="196"/>
    </row>
    <row r="7" spans="1:12">
      <c r="A7" s="1" t="s">
        <v>831</v>
      </c>
      <c r="B7" s="1" t="s">
        <v>832</v>
      </c>
      <c r="C7" s="1" t="s">
        <v>833</v>
      </c>
      <c r="D7" s="1">
        <v>9467</v>
      </c>
      <c r="E7" s="1" t="s">
        <v>893</v>
      </c>
      <c r="F7" s="1">
        <v>72011010</v>
      </c>
      <c r="G7" s="1" t="s">
        <v>835</v>
      </c>
      <c r="H7" s="1">
        <v>6010</v>
      </c>
      <c r="I7" s="202">
        <v>4</v>
      </c>
      <c r="J7" s="195">
        <v>6</v>
      </c>
      <c r="K7" s="196"/>
      <c r="L7" s="196"/>
    </row>
    <row r="8" spans="1:12">
      <c r="A8" s="1" t="s">
        <v>831</v>
      </c>
      <c r="B8" s="1" t="s">
        <v>832</v>
      </c>
      <c r="C8" s="1" t="s">
        <v>833</v>
      </c>
      <c r="D8" s="1">
        <v>9707</v>
      </c>
      <c r="E8" s="1" t="s">
        <v>894</v>
      </c>
      <c r="F8" s="1">
        <v>72011010</v>
      </c>
      <c r="G8" s="1" t="s">
        <v>835</v>
      </c>
      <c r="H8" s="1">
        <v>1165</v>
      </c>
      <c r="I8" s="202">
        <v>77</v>
      </c>
      <c r="J8" s="195">
        <v>117</v>
      </c>
      <c r="K8" s="196"/>
      <c r="L8" s="196"/>
    </row>
    <row r="9" spans="1:12">
      <c r="A9" s="1" t="s">
        <v>831</v>
      </c>
      <c r="B9" s="1" t="s">
        <v>832</v>
      </c>
      <c r="C9" s="1" t="s">
        <v>833</v>
      </c>
      <c r="D9" s="1">
        <v>9707</v>
      </c>
      <c r="E9" s="1" t="s">
        <v>894</v>
      </c>
      <c r="F9" s="1">
        <v>72011010</v>
      </c>
      <c r="G9" s="1" t="s">
        <v>835</v>
      </c>
      <c r="H9" s="1">
        <v>6010</v>
      </c>
      <c r="I9" s="202">
        <v>0</v>
      </c>
      <c r="J9" s="195">
        <v>0</v>
      </c>
      <c r="K9" s="196"/>
      <c r="L9" s="196"/>
    </row>
    <row r="10" spans="1:12">
      <c r="A10" s="1" t="s">
        <v>831</v>
      </c>
      <c r="B10" s="1" t="s">
        <v>832</v>
      </c>
      <c r="C10" s="1" t="s">
        <v>833</v>
      </c>
      <c r="D10" s="1">
        <v>9710</v>
      </c>
      <c r="E10" s="1" t="s">
        <v>895</v>
      </c>
      <c r="F10" s="1">
        <v>72011010</v>
      </c>
      <c r="G10" s="1" t="s">
        <v>835</v>
      </c>
      <c r="H10" s="1">
        <v>6010</v>
      </c>
      <c r="I10" s="202">
        <v>4</v>
      </c>
      <c r="J10" s="195">
        <v>13</v>
      </c>
      <c r="K10" s="196"/>
      <c r="L10" s="196"/>
    </row>
    <row r="11" spans="1:12">
      <c r="A11" s="1" t="s">
        <v>831</v>
      </c>
      <c r="B11" s="1" t="s">
        <v>832</v>
      </c>
      <c r="C11" s="1" t="s">
        <v>833</v>
      </c>
      <c r="D11" s="1">
        <v>200399</v>
      </c>
      <c r="E11" s="1" t="s">
        <v>834</v>
      </c>
      <c r="F11" s="1">
        <v>72011010</v>
      </c>
      <c r="G11" s="1" t="s">
        <v>835</v>
      </c>
      <c r="H11" s="1">
        <v>1531</v>
      </c>
      <c r="I11" s="202"/>
      <c r="J11" s="195">
        <v>820</v>
      </c>
      <c r="K11" s="196"/>
      <c r="L11" s="196"/>
    </row>
    <row r="12" spans="1:12">
      <c r="A12" s="1" t="s">
        <v>831</v>
      </c>
      <c r="B12" s="1" t="s">
        <v>832</v>
      </c>
      <c r="C12" s="1" t="s">
        <v>833</v>
      </c>
      <c r="D12" s="1">
        <v>200399</v>
      </c>
      <c r="E12" s="1" t="s">
        <v>834</v>
      </c>
      <c r="F12" s="1">
        <v>72111010</v>
      </c>
      <c r="G12" s="1" t="s">
        <v>862</v>
      </c>
      <c r="H12" s="1">
        <v>1531</v>
      </c>
      <c r="I12" s="202">
        <v>2589</v>
      </c>
      <c r="J12" s="195"/>
      <c r="K12" s="196"/>
      <c r="L12" s="196"/>
    </row>
    <row r="13" spans="1:12">
      <c r="A13" s="1" t="s">
        <v>831</v>
      </c>
      <c r="B13" s="1" t="s">
        <v>852</v>
      </c>
      <c r="C13" s="1" t="s">
        <v>853</v>
      </c>
      <c r="D13" s="1">
        <v>425102</v>
      </c>
      <c r="E13" s="1" t="s">
        <v>841</v>
      </c>
      <c r="F13" s="1">
        <v>72032021</v>
      </c>
      <c r="G13" s="1" t="s">
        <v>854</v>
      </c>
      <c r="H13" s="1">
        <v>6010</v>
      </c>
      <c r="I13" s="202">
        <v>32853000</v>
      </c>
      <c r="J13" s="195">
        <v>52619000</v>
      </c>
      <c r="K13" s="196"/>
      <c r="L13" s="196"/>
    </row>
    <row r="14" spans="1:12">
      <c r="A14" s="1" t="s">
        <v>831</v>
      </c>
      <c r="B14" s="1" t="s">
        <v>850</v>
      </c>
      <c r="C14" s="1" t="s">
        <v>833</v>
      </c>
      <c r="D14" s="1">
        <v>425102</v>
      </c>
      <c r="E14" s="1" t="s">
        <v>841</v>
      </c>
      <c r="F14" s="1">
        <v>72032022</v>
      </c>
      <c r="G14" s="1" t="s">
        <v>851</v>
      </c>
      <c r="H14" s="1">
        <v>6010</v>
      </c>
      <c r="I14" s="202">
        <v>41896498</v>
      </c>
      <c r="J14" s="195">
        <v>63201152</v>
      </c>
      <c r="K14" s="196"/>
      <c r="L14" s="196"/>
    </row>
    <row r="15" spans="1:12">
      <c r="A15" s="1" t="s">
        <v>831</v>
      </c>
      <c r="B15" s="1" t="s">
        <v>847</v>
      </c>
      <c r="C15" s="1" t="s">
        <v>840</v>
      </c>
      <c r="D15" s="1">
        <v>425102</v>
      </c>
      <c r="E15" s="1" t="s">
        <v>841</v>
      </c>
      <c r="F15" s="1">
        <v>72032032</v>
      </c>
      <c r="G15" s="1" t="s">
        <v>848</v>
      </c>
      <c r="H15" s="1">
        <v>6010</v>
      </c>
      <c r="I15" s="202">
        <v>34816</v>
      </c>
      <c r="J15" s="195">
        <v>34883</v>
      </c>
      <c r="K15" s="196"/>
      <c r="L15" s="196"/>
    </row>
    <row r="16" spans="1:12">
      <c r="A16" s="1" t="s">
        <v>831</v>
      </c>
      <c r="B16" s="1" t="s">
        <v>847</v>
      </c>
      <c r="C16" s="1" t="s">
        <v>840</v>
      </c>
      <c r="D16" s="1">
        <v>425102</v>
      </c>
      <c r="E16" s="1" t="s">
        <v>841</v>
      </c>
      <c r="F16" s="1">
        <v>72042032</v>
      </c>
      <c r="G16" s="1" t="s">
        <v>849</v>
      </c>
      <c r="H16" s="1">
        <v>6010</v>
      </c>
      <c r="I16" s="202">
        <v>1508890</v>
      </c>
      <c r="J16" s="195">
        <v>1508922</v>
      </c>
      <c r="K16" s="196"/>
      <c r="L16" s="196"/>
    </row>
    <row r="17" spans="1:12">
      <c r="A17" s="1" t="s">
        <v>831</v>
      </c>
      <c r="B17" s="1" t="s">
        <v>855</v>
      </c>
      <c r="C17" s="1" t="s">
        <v>856</v>
      </c>
      <c r="D17" s="1">
        <v>425102</v>
      </c>
      <c r="E17" s="1" t="s">
        <v>841</v>
      </c>
      <c r="F17" s="1">
        <v>72052020</v>
      </c>
      <c r="G17" s="1" t="s">
        <v>857</v>
      </c>
      <c r="H17" s="1">
        <v>6010</v>
      </c>
      <c r="I17" s="202">
        <v>42515800</v>
      </c>
      <c r="J17" s="195">
        <v>45640800</v>
      </c>
      <c r="K17" s="196"/>
      <c r="L17" s="196"/>
    </row>
    <row r="18" spans="1:12">
      <c r="A18" s="1" t="s">
        <v>831</v>
      </c>
      <c r="B18" s="1" t="s">
        <v>832</v>
      </c>
      <c r="C18" s="1" t="s">
        <v>833</v>
      </c>
      <c r="D18" s="1">
        <v>425102</v>
      </c>
      <c r="E18" s="1" t="s">
        <v>841</v>
      </c>
      <c r="F18" s="1">
        <v>72111010</v>
      </c>
      <c r="G18" s="1" t="s">
        <v>862</v>
      </c>
      <c r="H18" s="1">
        <v>6010</v>
      </c>
      <c r="I18" s="202"/>
      <c r="J18" s="195"/>
      <c r="K18" s="196"/>
      <c r="L18" s="196"/>
    </row>
    <row r="19" spans="1:12">
      <c r="A19" s="1" t="s">
        <v>831</v>
      </c>
      <c r="B19" s="1" t="s">
        <v>832</v>
      </c>
      <c r="C19" s="1" t="s">
        <v>833</v>
      </c>
      <c r="D19" s="1">
        <v>425102</v>
      </c>
      <c r="E19" s="1" t="s">
        <v>841</v>
      </c>
      <c r="F19" s="1">
        <v>72111020</v>
      </c>
      <c r="G19" s="1" t="s">
        <v>846</v>
      </c>
      <c r="H19" s="1">
        <v>6010</v>
      </c>
      <c r="I19" s="202">
        <v>1840540</v>
      </c>
      <c r="J19" s="195">
        <v>1941054</v>
      </c>
      <c r="K19" s="196"/>
      <c r="L19" s="196"/>
    </row>
    <row r="20" spans="1:12">
      <c r="A20" s="1" t="s">
        <v>831</v>
      </c>
      <c r="B20" s="1" t="s">
        <v>844</v>
      </c>
      <c r="C20" s="1" t="s">
        <v>833</v>
      </c>
      <c r="D20" s="1">
        <v>425102</v>
      </c>
      <c r="E20" s="1" t="s">
        <v>841</v>
      </c>
      <c r="F20" s="1">
        <v>72112020</v>
      </c>
      <c r="G20" s="1" t="s">
        <v>845</v>
      </c>
      <c r="H20" s="1">
        <v>6010</v>
      </c>
      <c r="I20" s="202">
        <v>1287978</v>
      </c>
      <c r="J20" s="195">
        <v>1363300</v>
      </c>
      <c r="K20" s="196"/>
      <c r="L20" s="196"/>
    </row>
    <row r="21" spans="1:12">
      <c r="A21" s="1" t="s">
        <v>831</v>
      </c>
      <c r="B21" s="1" t="s">
        <v>839</v>
      </c>
      <c r="C21" s="1" t="s">
        <v>840</v>
      </c>
      <c r="D21" s="1">
        <v>425102</v>
      </c>
      <c r="E21" s="1" t="s">
        <v>841</v>
      </c>
      <c r="F21" s="1">
        <v>72112030</v>
      </c>
      <c r="G21" s="1" t="s">
        <v>842</v>
      </c>
      <c r="H21" s="1">
        <v>6010</v>
      </c>
      <c r="I21" s="202">
        <v>199805</v>
      </c>
      <c r="J21" s="195">
        <v>209862</v>
      </c>
      <c r="K21" s="196"/>
      <c r="L21" s="196"/>
    </row>
    <row r="22" spans="1:12">
      <c r="A22" s="1" t="s">
        <v>831</v>
      </c>
      <c r="B22" s="1" t="s">
        <v>839</v>
      </c>
      <c r="C22" s="1" t="s">
        <v>840</v>
      </c>
      <c r="D22" s="1">
        <v>425102</v>
      </c>
      <c r="E22" s="1" t="s">
        <v>841</v>
      </c>
      <c r="F22" s="1">
        <v>72122030</v>
      </c>
      <c r="G22" s="1" t="s">
        <v>843</v>
      </c>
      <c r="H22" s="1">
        <v>6010</v>
      </c>
      <c r="I22" s="202">
        <v>263805</v>
      </c>
      <c r="J22" s="195">
        <v>273862</v>
      </c>
      <c r="K22" s="196"/>
      <c r="L22" s="196"/>
    </row>
    <row r="23" spans="1:12">
      <c r="A23" s="1" t="s">
        <v>831</v>
      </c>
      <c r="B23" s="1" t="s">
        <v>844</v>
      </c>
      <c r="C23" s="1" t="s">
        <v>833</v>
      </c>
      <c r="D23" s="1">
        <v>524749</v>
      </c>
      <c r="E23" s="1" t="s">
        <v>858</v>
      </c>
      <c r="F23" s="1">
        <v>72112020</v>
      </c>
      <c r="G23" s="1" t="s">
        <v>845</v>
      </c>
      <c r="H23" s="1">
        <v>1410</v>
      </c>
      <c r="I23" s="202">
        <v>0</v>
      </c>
      <c r="J23" s="195">
        <v>0</v>
      </c>
      <c r="K23" s="196"/>
      <c r="L23" s="196"/>
    </row>
    <row r="24" spans="1:12">
      <c r="A24" s="1" t="s">
        <v>831</v>
      </c>
      <c r="B24" s="1" t="s">
        <v>850</v>
      </c>
      <c r="C24" s="1" t="s">
        <v>833</v>
      </c>
      <c r="D24" s="1">
        <v>525106</v>
      </c>
      <c r="E24" s="1" t="s">
        <v>859</v>
      </c>
      <c r="F24" s="1">
        <v>72032022</v>
      </c>
      <c r="G24" s="1" t="s">
        <v>851</v>
      </c>
      <c r="H24" s="1">
        <v>6010</v>
      </c>
      <c r="I24" s="202">
        <v>3253129</v>
      </c>
      <c r="J24" s="195">
        <v>3503019</v>
      </c>
      <c r="K24" s="196"/>
      <c r="L24" s="196"/>
    </row>
    <row r="25" spans="1:12">
      <c r="A25" s="1" t="s">
        <v>831</v>
      </c>
      <c r="B25" s="1" t="s">
        <v>832</v>
      </c>
      <c r="C25" s="1" t="s">
        <v>833</v>
      </c>
      <c r="D25" s="1">
        <v>525106</v>
      </c>
      <c r="E25" s="1" t="s">
        <v>859</v>
      </c>
      <c r="F25" s="1">
        <v>72111020</v>
      </c>
      <c r="G25" s="1" t="s">
        <v>846</v>
      </c>
      <c r="H25" s="1">
        <v>6010</v>
      </c>
      <c r="I25" s="202">
        <v>1460873</v>
      </c>
      <c r="J25" s="195">
        <v>1552657</v>
      </c>
      <c r="K25" s="196"/>
      <c r="L25" s="196"/>
    </row>
    <row r="26" spans="1:12">
      <c r="A26" s="1" t="s">
        <v>831</v>
      </c>
      <c r="B26" s="1" t="s">
        <v>832</v>
      </c>
      <c r="C26" s="1" t="s">
        <v>833</v>
      </c>
      <c r="D26" s="1">
        <v>525107</v>
      </c>
      <c r="E26" s="1" t="s">
        <v>860</v>
      </c>
      <c r="F26" s="1">
        <v>72111010</v>
      </c>
      <c r="G26" s="1" t="s">
        <v>862</v>
      </c>
      <c r="H26" s="1">
        <v>6010</v>
      </c>
      <c r="I26" s="202">
        <v>0</v>
      </c>
      <c r="J26" s="195">
        <v>0</v>
      </c>
      <c r="K26" s="196"/>
      <c r="L26" s="196"/>
    </row>
    <row r="27" spans="1:12">
      <c r="A27" s="1" t="s">
        <v>831</v>
      </c>
      <c r="B27" s="1" t="s">
        <v>832</v>
      </c>
      <c r="C27" s="1" t="s">
        <v>833</v>
      </c>
      <c r="D27" s="1">
        <v>525107</v>
      </c>
      <c r="E27" s="1" t="s">
        <v>860</v>
      </c>
      <c r="F27" s="1">
        <v>72111020</v>
      </c>
      <c r="G27" s="1" t="s">
        <v>846</v>
      </c>
      <c r="H27" s="1">
        <v>6010</v>
      </c>
      <c r="I27" s="202">
        <v>14103778</v>
      </c>
      <c r="J27" s="195">
        <v>10001955</v>
      </c>
      <c r="K27" s="196"/>
      <c r="L27" s="196"/>
    </row>
    <row r="28" spans="1:12">
      <c r="A28" s="1" t="s">
        <v>831</v>
      </c>
      <c r="B28" s="1" t="s">
        <v>844</v>
      </c>
      <c r="C28" s="1" t="s">
        <v>833</v>
      </c>
      <c r="D28" s="1">
        <v>525107</v>
      </c>
      <c r="E28" s="1" t="s">
        <v>860</v>
      </c>
      <c r="F28" s="1">
        <v>72112015</v>
      </c>
      <c r="G28" s="1" t="s">
        <v>861</v>
      </c>
      <c r="H28" s="1">
        <v>6010</v>
      </c>
      <c r="I28" s="202"/>
      <c r="J28" s="195">
        <v>0</v>
      </c>
      <c r="K28" s="196"/>
      <c r="L28" s="196"/>
    </row>
    <row r="29" spans="1:12">
      <c r="A29" s="1" t="s">
        <v>831</v>
      </c>
      <c r="B29" s="1" t="s">
        <v>844</v>
      </c>
      <c r="C29" s="1" t="s">
        <v>833</v>
      </c>
      <c r="D29" s="1">
        <v>525107</v>
      </c>
      <c r="E29" s="1" t="s">
        <v>860</v>
      </c>
      <c r="F29" s="1">
        <v>72112020</v>
      </c>
      <c r="G29" s="1" t="s">
        <v>845</v>
      </c>
      <c r="H29" s="1">
        <v>6010</v>
      </c>
      <c r="I29" s="202">
        <v>0</v>
      </c>
      <c r="J29" s="195">
        <v>0</v>
      </c>
      <c r="K29" s="196"/>
      <c r="L29" s="196"/>
    </row>
    <row r="30" spans="1:12">
      <c r="A30" s="1" t="s">
        <v>831</v>
      </c>
      <c r="B30" s="1" t="s">
        <v>832</v>
      </c>
      <c r="C30" s="1" t="s">
        <v>833</v>
      </c>
      <c r="D30" s="1">
        <v>525134</v>
      </c>
      <c r="E30" s="1" t="s">
        <v>863</v>
      </c>
      <c r="F30" s="1">
        <v>72011010</v>
      </c>
      <c r="G30" s="1" t="s">
        <v>835</v>
      </c>
      <c r="H30" s="1">
        <v>1546</v>
      </c>
      <c r="I30" s="202">
        <v>4682</v>
      </c>
      <c r="J30" s="195">
        <v>11197</v>
      </c>
      <c r="K30" s="197"/>
      <c r="L30" s="197"/>
    </row>
    <row r="31" spans="1:12">
      <c r="A31" s="1" t="s">
        <v>831</v>
      </c>
      <c r="B31" s="1" t="s">
        <v>832</v>
      </c>
      <c r="C31" s="1" t="s">
        <v>833</v>
      </c>
      <c r="D31" s="1">
        <v>525134</v>
      </c>
      <c r="E31" s="1" t="s">
        <v>863</v>
      </c>
      <c r="F31" s="1">
        <v>72011020</v>
      </c>
      <c r="G31" s="1" t="s">
        <v>867</v>
      </c>
      <c r="H31" s="1">
        <v>1546</v>
      </c>
      <c r="I31" s="202">
        <v>4281</v>
      </c>
      <c r="J31" s="195">
        <v>11614</v>
      </c>
      <c r="K31" s="197"/>
      <c r="L31" s="197"/>
    </row>
    <row r="32" spans="1:12">
      <c r="A32" s="1" t="s">
        <v>831</v>
      </c>
      <c r="B32" s="1" t="s">
        <v>844</v>
      </c>
      <c r="C32" s="1" t="s">
        <v>833</v>
      </c>
      <c r="D32" s="1">
        <v>525134</v>
      </c>
      <c r="E32" s="1" t="s">
        <v>863</v>
      </c>
      <c r="F32" s="1">
        <v>72012020</v>
      </c>
      <c r="G32" s="1" t="s">
        <v>866</v>
      </c>
      <c r="H32" s="1">
        <v>1546</v>
      </c>
      <c r="I32" s="202">
        <v>144885</v>
      </c>
      <c r="J32" s="195">
        <v>158244</v>
      </c>
      <c r="K32" s="197"/>
      <c r="L32" s="197"/>
    </row>
    <row r="33" spans="1:12">
      <c r="A33" s="1" t="s">
        <v>831</v>
      </c>
      <c r="B33" s="1" t="s">
        <v>832</v>
      </c>
      <c r="C33" s="1" t="s">
        <v>833</v>
      </c>
      <c r="D33" s="1">
        <v>525135</v>
      </c>
      <c r="E33" s="1" t="s">
        <v>871</v>
      </c>
      <c r="F33" s="1">
        <v>72011010</v>
      </c>
      <c r="G33" s="1" t="s">
        <v>835</v>
      </c>
      <c r="H33" s="1">
        <v>2440</v>
      </c>
      <c r="I33" s="202">
        <v>5372410</v>
      </c>
      <c r="J33" s="195">
        <v>7460233</v>
      </c>
      <c r="K33" s="197"/>
      <c r="L33" s="197"/>
    </row>
    <row r="34" spans="1:12">
      <c r="A34" s="1" t="s">
        <v>831</v>
      </c>
      <c r="B34" s="1" t="s">
        <v>832</v>
      </c>
      <c r="C34" s="1" t="s">
        <v>833</v>
      </c>
      <c r="D34" s="1">
        <v>525135</v>
      </c>
      <c r="E34" s="1" t="s">
        <v>871</v>
      </c>
      <c r="F34" s="1">
        <v>72011020</v>
      </c>
      <c r="G34" s="1" t="s">
        <v>867</v>
      </c>
      <c r="H34" s="1">
        <v>2440</v>
      </c>
      <c r="I34" s="202">
        <v>48672374</v>
      </c>
      <c r="J34" s="195">
        <v>89421919</v>
      </c>
      <c r="K34" s="196"/>
      <c r="L34" s="196"/>
    </row>
    <row r="35" spans="1:12">
      <c r="A35" s="1" t="s">
        <v>831</v>
      </c>
      <c r="B35" s="1" t="s">
        <v>876</v>
      </c>
      <c r="C35" s="1" t="s">
        <v>840</v>
      </c>
      <c r="D35" s="1">
        <v>525135</v>
      </c>
      <c r="E35" s="1" t="s">
        <v>871</v>
      </c>
      <c r="F35" s="1">
        <v>72011030</v>
      </c>
      <c r="G35" s="1" t="s">
        <v>877</v>
      </c>
      <c r="H35" s="1">
        <v>2440</v>
      </c>
      <c r="I35" s="202">
        <v>235102</v>
      </c>
      <c r="J35" s="195">
        <v>841379</v>
      </c>
      <c r="K35" s="196"/>
      <c r="L35" s="196"/>
    </row>
    <row r="36" spans="1:12">
      <c r="A36" s="1" t="s">
        <v>831</v>
      </c>
      <c r="B36" s="1" t="s">
        <v>844</v>
      </c>
      <c r="C36" s="1" t="s">
        <v>833</v>
      </c>
      <c r="D36" s="1">
        <v>525135</v>
      </c>
      <c r="E36" s="1" t="s">
        <v>871</v>
      </c>
      <c r="F36" s="1">
        <v>72012015</v>
      </c>
      <c r="G36" s="1" t="s">
        <v>872</v>
      </c>
      <c r="H36" s="1">
        <v>2440</v>
      </c>
      <c r="I36" s="202">
        <v>144408000</v>
      </c>
      <c r="J36" s="195">
        <v>84950000</v>
      </c>
      <c r="K36" s="197">
        <f>I36</f>
        <v>144408000</v>
      </c>
      <c r="L36" s="197">
        <f>J36</f>
        <v>84950000</v>
      </c>
    </row>
    <row r="37" spans="1:12">
      <c r="A37" s="1" t="s">
        <v>831</v>
      </c>
      <c r="B37" s="1" t="s">
        <v>844</v>
      </c>
      <c r="C37" s="1" t="s">
        <v>833</v>
      </c>
      <c r="D37" s="1">
        <v>525135</v>
      </c>
      <c r="E37" s="1" t="s">
        <v>871</v>
      </c>
      <c r="F37" s="1">
        <v>72012020</v>
      </c>
      <c r="G37" s="1" t="s">
        <v>866</v>
      </c>
      <c r="H37" s="1">
        <v>2440</v>
      </c>
      <c r="I37" s="202">
        <v>1380809009</v>
      </c>
      <c r="J37" s="195">
        <v>1204277498</v>
      </c>
      <c r="K37" s="197">
        <f t="shared" ref="K37" si="0">I37</f>
        <v>1380809009</v>
      </c>
      <c r="L37" s="197">
        <f t="shared" ref="L37" si="1">J37</f>
        <v>1204277498</v>
      </c>
    </row>
    <row r="38" spans="1:12">
      <c r="A38" s="1" t="s">
        <v>831</v>
      </c>
      <c r="B38" s="1" t="s">
        <v>839</v>
      </c>
      <c r="C38" s="1" t="s">
        <v>840</v>
      </c>
      <c r="D38" s="1">
        <v>525135</v>
      </c>
      <c r="E38" s="1" t="s">
        <v>871</v>
      </c>
      <c r="F38" s="1">
        <v>72012030</v>
      </c>
      <c r="G38" s="1" t="s">
        <v>864</v>
      </c>
      <c r="H38" s="1">
        <v>2440</v>
      </c>
      <c r="I38" s="202">
        <v>12741611</v>
      </c>
      <c r="J38" s="195">
        <v>11513605</v>
      </c>
      <c r="K38" s="197"/>
      <c r="L38" s="197"/>
    </row>
    <row r="39" spans="1:12">
      <c r="A39" s="1" t="s">
        <v>831</v>
      </c>
      <c r="B39" s="1" t="s">
        <v>901</v>
      </c>
      <c r="C39" s="1" t="s">
        <v>902</v>
      </c>
      <c r="D39" s="1">
        <v>525135</v>
      </c>
      <c r="E39" s="1" t="s">
        <v>871</v>
      </c>
      <c r="F39" s="1">
        <v>72012040</v>
      </c>
      <c r="G39" s="1" t="s">
        <v>903</v>
      </c>
      <c r="H39" s="1">
        <v>2440</v>
      </c>
      <c r="I39" s="202">
        <v>15853375</v>
      </c>
      <c r="J39" s="195">
        <v>1594656</v>
      </c>
      <c r="K39" s="197"/>
      <c r="L39" s="197"/>
    </row>
    <row r="40" spans="1:12">
      <c r="A40" s="1" t="s">
        <v>831</v>
      </c>
      <c r="B40" s="1" t="s">
        <v>868</v>
      </c>
      <c r="C40" s="1" t="s">
        <v>869</v>
      </c>
      <c r="D40" s="1">
        <v>525135</v>
      </c>
      <c r="E40" s="1" t="s">
        <v>871</v>
      </c>
      <c r="F40" s="1">
        <v>72013025</v>
      </c>
      <c r="G40" s="1" t="s">
        <v>870</v>
      </c>
      <c r="H40" s="1">
        <v>2440</v>
      </c>
      <c r="I40" s="202">
        <v>4487</v>
      </c>
      <c r="J40" s="195">
        <v>17616</v>
      </c>
      <c r="K40" s="197"/>
      <c r="L40" s="197"/>
    </row>
    <row r="41" spans="1:12">
      <c r="A41" s="1" t="s">
        <v>831</v>
      </c>
      <c r="B41" s="1" t="s">
        <v>873</v>
      </c>
      <c r="C41" s="1" t="s">
        <v>840</v>
      </c>
      <c r="D41" s="1">
        <v>525135</v>
      </c>
      <c r="E41" s="1" t="s">
        <v>871</v>
      </c>
      <c r="F41" s="1">
        <v>72014020</v>
      </c>
      <c r="G41" s="1" t="s">
        <v>874</v>
      </c>
      <c r="H41" s="1">
        <v>2440</v>
      </c>
      <c r="I41" s="202"/>
      <c r="J41" s="195">
        <v>0</v>
      </c>
      <c r="K41" s="197"/>
      <c r="L41" s="197"/>
    </row>
    <row r="42" spans="1:12">
      <c r="A42" s="1" t="s">
        <v>831</v>
      </c>
      <c r="B42" s="1" t="s">
        <v>879</v>
      </c>
      <c r="C42" s="1" t="s">
        <v>880</v>
      </c>
      <c r="D42" s="1">
        <v>525135</v>
      </c>
      <c r="E42" s="1" t="s">
        <v>871</v>
      </c>
      <c r="F42" s="1">
        <v>72015020</v>
      </c>
      <c r="G42" s="1" t="s">
        <v>881</v>
      </c>
      <c r="H42" s="1">
        <v>2440</v>
      </c>
      <c r="I42" s="202">
        <v>235000</v>
      </c>
      <c r="J42" s="195">
        <v>210000</v>
      </c>
      <c r="K42" s="197"/>
      <c r="L42" s="197"/>
    </row>
    <row r="43" spans="1:12">
      <c r="A43" s="1" t="s">
        <v>831</v>
      </c>
      <c r="B43" s="1" t="s">
        <v>876</v>
      </c>
      <c r="C43" s="1" t="s">
        <v>840</v>
      </c>
      <c r="D43" s="1">
        <v>525135</v>
      </c>
      <c r="E43" s="1" t="s">
        <v>871</v>
      </c>
      <c r="F43" s="1">
        <v>72021030</v>
      </c>
      <c r="G43" s="1" t="s">
        <v>878</v>
      </c>
      <c r="H43" s="1">
        <v>2440</v>
      </c>
      <c r="I43" s="202">
        <v>480358</v>
      </c>
      <c r="J43" s="195">
        <v>1045031</v>
      </c>
      <c r="K43" s="197"/>
      <c r="L43" s="197"/>
    </row>
    <row r="44" spans="1:12">
      <c r="A44" s="1" t="s">
        <v>831</v>
      </c>
      <c r="B44" s="1" t="s">
        <v>839</v>
      </c>
      <c r="C44" s="1" t="s">
        <v>840</v>
      </c>
      <c r="D44" s="1">
        <v>525135</v>
      </c>
      <c r="E44" s="1" t="s">
        <v>871</v>
      </c>
      <c r="F44" s="1">
        <v>72022030</v>
      </c>
      <c r="G44" s="1" t="s">
        <v>865</v>
      </c>
      <c r="H44" s="1">
        <v>2440</v>
      </c>
      <c r="I44" s="202">
        <v>12971319</v>
      </c>
      <c r="J44" s="195">
        <v>12570142</v>
      </c>
      <c r="K44" s="197"/>
      <c r="L44" s="197"/>
    </row>
    <row r="45" spans="1:12">
      <c r="A45" s="1" t="s">
        <v>831</v>
      </c>
      <c r="B45" s="1" t="s">
        <v>873</v>
      </c>
      <c r="C45" s="1" t="s">
        <v>840</v>
      </c>
      <c r="D45" s="1">
        <v>525135</v>
      </c>
      <c r="E45" s="1" t="s">
        <v>871</v>
      </c>
      <c r="F45" s="1">
        <v>72024020</v>
      </c>
      <c r="G45" s="1" t="s">
        <v>875</v>
      </c>
      <c r="H45" s="1">
        <v>2440</v>
      </c>
      <c r="I45" s="202"/>
      <c r="J45" s="195">
        <v>2970</v>
      </c>
      <c r="K45" s="197"/>
      <c r="L45" s="197"/>
    </row>
    <row r="46" spans="1:12">
      <c r="A46" s="1" t="s">
        <v>831</v>
      </c>
      <c r="B46" s="1" t="s">
        <v>882</v>
      </c>
      <c r="C46" s="1" t="s">
        <v>883</v>
      </c>
      <c r="D46" s="1">
        <v>525135</v>
      </c>
      <c r="E46" s="1" t="s">
        <v>871</v>
      </c>
      <c r="F46" s="1">
        <v>72025010</v>
      </c>
      <c r="G46" s="1" t="s">
        <v>884</v>
      </c>
      <c r="H46" s="1">
        <v>2440</v>
      </c>
      <c r="I46" s="202">
        <v>5000</v>
      </c>
      <c r="J46" s="195"/>
      <c r="K46" s="197"/>
      <c r="L46" s="197"/>
    </row>
    <row r="47" spans="1:12">
      <c r="A47" s="1" t="s">
        <v>831</v>
      </c>
      <c r="B47" s="1" t="s">
        <v>852</v>
      </c>
      <c r="C47" s="1" t="s">
        <v>853</v>
      </c>
      <c r="D47" s="1">
        <v>525135</v>
      </c>
      <c r="E47" s="1" t="s">
        <v>871</v>
      </c>
      <c r="F47" s="1">
        <v>72032021</v>
      </c>
      <c r="G47" s="1" t="s">
        <v>854</v>
      </c>
      <c r="H47" s="1">
        <v>2440</v>
      </c>
      <c r="I47" s="202">
        <v>14905609</v>
      </c>
      <c r="J47" s="195">
        <v>19624609</v>
      </c>
      <c r="K47" s="197">
        <f>I47</f>
        <v>14905609</v>
      </c>
      <c r="L47" s="197">
        <f>J47</f>
        <v>19624609</v>
      </c>
    </row>
    <row r="48" spans="1:12">
      <c r="A48" s="1" t="s">
        <v>831</v>
      </c>
      <c r="B48" s="1" t="s">
        <v>850</v>
      </c>
      <c r="C48" s="1" t="s">
        <v>833</v>
      </c>
      <c r="D48" s="1">
        <v>525135</v>
      </c>
      <c r="E48" s="1" t="s">
        <v>871</v>
      </c>
      <c r="F48" s="1">
        <v>72032022</v>
      </c>
      <c r="G48" s="1" t="s">
        <v>851</v>
      </c>
      <c r="H48" s="1">
        <v>2440</v>
      </c>
      <c r="I48" s="202">
        <v>47942545</v>
      </c>
      <c r="J48" s="195">
        <v>46119854</v>
      </c>
      <c r="K48" s="197">
        <f t="shared" ref="K48:K51" si="2">I48</f>
        <v>47942545</v>
      </c>
      <c r="L48" s="197">
        <f t="shared" ref="L48:L51" si="3">J48</f>
        <v>46119854</v>
      </c>
    </row>
    <row r="49" spans="1:12">
      <c r="A49" s="1" t="s">
        <v>831</v>
      </c>
      <c r="B49" s="1" t="s">
        <v>847</v>
      </c>
      <c r="C49" s="1" t="s">
        <v>840</v>
      </c>
      <c r="D49" s="1">
        <v>525135</v>
      </c>
      <c r="E49" s="1" t="s">
        <v>871</v>
      </c>
      <c r="F49" s="1">
        <v>72032032</v>
      </c>
      <c r="G49" s="1" t="s">
        <v>848</v>
      </c>
      <c r="H49" s="1">
        <v>2440</v>
      </c>
      <c r="I49" s="202">
        <v>260500</v>
      </c>
      <c r="J49" s="195">
        <v>330500</v>
      </c>
      <c r="K49" s="197">
        <f t="shared" si="2"/>
        <v>260500</v>
      </c>
      <c r="L49" s="197">
        <f t="shared" si="3"/>
        <v>330500</v>
      </c>
    </row>
    <row r="50" spans="1:12">
      <c r="A50" s="1" t="s">
        <v>831</v>
      </c>
      <c r="B50" s="1" t="s">
        <v>847</v>
      </c>
      <c r="C50" s="1" t="s">
        <v>840</v>
      </c>
      <c r="D50" s="1">
        <v>525135</v>
      </c>
      <c r="E50" s="1" t="s">
        <v>871</v>
      </c>
      <c r="F50" s="1">
        <v>72042032</v>
      </c>
      <c r="G50" s="1" t="s">
        <v>849</v>
      </c>
      <c r="H50" s="1">
        <v>2440</v>
      </c>
      <c r="I50" s="202">
        <v>266000</v>
      </c>
      <c r="J50" s="195">
        <v>336000</v>
      </c>
      <c r="K50" s="197">
        <f t="shared" si="2"/>
        <v>266000</v>
      </c>
      <c r="L50" s="197">
        <f t="shared" si="3"/>
        <v>336000</v>
      </c>
    </row>
    <row r="51" spans="1:12">
      <c r="A51" s="1" t="s">
        <v>831</v>
      </c>
      <c r="B51" s="1" t="s">
        <v>855</v>
      </c>
      <c r="C51" s="1" t="s">
        <v>856</v>
      </c>
      <c r="D51" s="1">
        <v>525135</v>
      </c>
      <c r="E51" s="1" t="s">
        <v>871</v>
      </c>
      <c r="F51" s="1">
        <v>72052020</v>
      </c>
      <c r="G51" s="1" t="s">
        <v>857</v>
      </c>
      <c r="H51" s="1">
        <v>2440</v>
      </c>
      <c r="I51" s="202">
        <v>7590587</v>
      </c>
      <c r="J51" s="195">
        <v>10490587</v>
      </c>
      <c r="K51" s="197">
        <f t="shared" si="2"/>
        <v>7590587</v>
      </c>
      <c r="L51" s="197">
        <f t="shared" si="3"/>
        <v>10490587</v>
      </c>
    </row>
    <row r="52" spans="1:12">
      <c r="A52" s="1" t="s">
        <v>831</v>
      </c>
      <c r="B52" s="1" t="s">
        <v>940</v>
      </c>
      <c r="C52" s="1" t="s">
        <v>902</v>
      </c>
      <c r="D52" s="1">
        <v>525135</v>
      </c>
      <c r="E52" s="1" t="s">
        <v>871</v>
      </c>
      <c r="F52" s="1">
        <v>72114030</v>
      </c>
      <c r="G52" s="1" t="s">
        <v>941</v>
      </c>
      <c r="H52" s="1">
        <v>2440</v>
      </c>
      <c r="I52" s="202"/>
      <c r="J52" s="195">
        <v>0</v>
      </c>
      <c r="K52" s="196"/>
      <c r="L52" s="196"/>
    </row>
    <row r="53" spans="1:12">
      <c r="A53" s="1" t="s">
        <v>831</v>
      </c>
      <c r="B53" s="1" t="s">
        <v>904</v>
      </c>
      <c r="C53" s="1" t="s">
        <v>902</v>
      </c>
      <c r="D53" s="1">
        <v>808154</v>
      </c>
      <c r="E53" s="1" t="s">
        <v>885</v>
      </c>
      <c r="F53" s="1">
        <v>72011040</v>
      </c>
      <c r="G53" s="1" t="s">
        <v>905</v>
      </c>
      <c r="H53" s="1">
        <v>1544</v>
      </c>
      <c r="I53" s="202"/>
      <c r="J53" s="195"/>
      <c r="K53" s="196"/>
      <c r="L53" s="196"/>
    </row>
    <row r="54" spans="1:12">
      <c r="A54" s="1" t="s">
        <v>831</v>
      </c>
      <c r="B54" s="1" t="s">
        <v>904</v>
      </c>
      <c r="C54" s="1" t="s">
        <v>902</v>
      </c>
      <c r="D54" s="1">
        <v>808154</v>
      </c>
      <c r="E54" s="1" t="s">
        <v>885</v>
      </c>
      <c r="F54" s="1">
        <v>72011040</v>
      </c>
      <c r="G54" s="1" t="s">
        <v>905</v>
      </c>
      <c r="H54" s="1">
        <v>6010</v>
      </c>
      <c r="I54" s="202">
        <v>4718</v>
      </c>
      <c r="J54" s="195"/>
      <c r="K54" s="196"/>
      <c r="L54" s="196"/>
    </row>
    <row r="55" spans="1:12">
      <c r="A55" s="1" t="s">
        <v>831</v>
      </c>
      <c r="B55" s="1" t="s">
        <v>876</v>
      </c>
      <c r="C55" s="1" t="s">
        <v>840</v>
      </c>
      <c r="D55" s="1">
        <v>810219</v>
      </c>
      <c r="E55" s="1" t="s">
        <v>886</v>
      </c>
      <c r="F55" s="1">
        <v>72011030</v>
      </c>
      <c r="G55" s="1" t="s">
        <v>877</v>
      </c>
      <c r="H55" s="1">
        <v>1161</v>
      </c>
      <c r="I55" s="202"/>
      <c r="J55" s="195">
        <v>0</v>
      </c>
      <c r="K55" s="196"/>
      <c r="L55" s="196"/>
    </row>
    <row r="56" spans="1:12">
      <c r="A56" s="1" t="s">
        <v>831</v>
      </c>
      <c r="B56" s="1" t="s">
        <v>832</v>
      </c>
      <c r="C56" s="1" t="s">
        <v>833</v>
      </c>
      <c r="D56" s="1">
        <v>810219</v>
      </c>
      <c r="E56" s="1" t="s">
        <v>886</v>
      </c>
      <c r="F56" s="1">
        <v>72111010</v>
      </c>
      <c r="G56" s="1" t="s">
        <v>862</v>
      </c>
      <c r="H56" s="1">
        <v>1161</v>
      </c>
      <c r="I56" s="202">
        <v>4629</v>
      </c>
      <c r="J56" s="195">
        <v>2595</v>
      </c>
      <c r="K56" s="196"/>
      <c r="L56" s="196"/>
    </row>
    <row r="57" spans="1:12">
      <c r="A57" s="1" t="s">
        <v>831</v>
      </c>
      <c r="B57" s="1" t="s">
        <v>876</v>
      </c>
      <c r="C57" s="1" t="s">
        <v>840</v>
      </c>
      <c r="D57" s="1">
        <v>810219</v>
      </c>
      <c r="E57" s="1" t="s">
        <v>886</v>
      </c>
      <c r="F57" s="1">
        <v>72111030</v>
      </c>
      <c r="G57" s="1" t="s">
        <v>889</v>
      </c>
      <c r="H57" s="1">
        <v>1161</v>
      </c>
      <c r="I57" s="202">
        <v>0</v>
      </c>
      <c r="J57" s="195">
        <v>26899</v>
      </c>
      <c r="K57" s="196"/>
      <c r="L57" s="196"/>
    </row>
    <row r="58" spans="1:12">
      <c r="A58" s="1" t="s">
        <v>831</v>
      </c>
      <c r="B58" s="1" t="s">
        <v>844</v>
      </c>
      <c r="C58" s="1" t="s">
        <v>833</v>
      </c>
      <c r="D58" s="1">
        <v>810219</v>
      </c>
      <c r="E58" s="1" t="s">
        <v>886</v>
      </c>
      <c r="F58" s="1">
        <v>72112020</v>
      </c>
      <c r="G58" s="1" t="s">
        <v>845</v>
      </c>
      <c r="H58" s="1">
        <v>1161</v>
      </c>
      <c r="I58" s="202">
        <v>58936</v>
      </c>
      <c r="J58" s="195">
        <v>63483</v>
      </c>
      <c r="K58" s="196"/>
      <c r="L58" s="196"/>
    </row>
    <row r="59" spans="1:12">
      <c r="A59" s="1" t="s">
        <v>831</v>
      </c>
      <c r="B59" s="1" t="s">
        <v>839</v>
      </c>
      <c r="C59" s="1" t="s">
        <v>840</v>
      </c>
      <c r="D59" s="1">
        <v>810219</v>
      </c>
      <c r="E59" s="1" t="s">
        <v>886</v>
      </c>
      <c r="F59" s="1">
        <v>72112030</v>
      </c>
      <c r="G59" s="1" t="s">
        <v>842</v>
      </c>
      <c r="H59" s="1">
        <v>1161</v>
      </c>
      <c r="I59" s="202">
        <v>0</v>
      </c>
      <c r="J59" s="195">
        <v>0</v>
      </c>
      <c r="K59" s="196"/>
      <c r="L59" s="196"/>
    </row>
    <row r="60" spans="1:12">
      <c r="A60" s="1" t="s">
        <v>831</v>
      </c>
      <c r="B60" s="1" t="s">
        <v>873</v>
      </c>
      <c r="C60" s="1" t="s">
        <v>840</v>
      </c>
      <c r="D60" s="1">
        <v>810219</v>
      </c>
      <c r="E60" s="1" t="s">
        <v>886</v>
      </c>
      <c r="F60" s="1">
        <v>72114020</v>
      </c>
      <c r="G60" s="1" t="s">
        <v>887</v>
      </c>
      <c r="H60" s="1">
        <v>1161</v>
      </c>
      <c r="I60" s="202"/>
      <c r="J60" s="195">
        <v>2970</v>
      </c>
      <c r="K60" s="196"/>
      <c r="L60" s="196"/>
    </row>
    <row r="61" spans="1:12">
      <c r="A61" s="1" t="s">
        <v>831</v>
      </c>
      <c r="B61" s="1" t="s">
        <v>876</v>
      </c>
      <c r="C61" s="1" t="s">
        <v>840</v>
      </c>
      <c r="D61" s="1">
        <v>810219</v>
      </c>
      <c r="E61" s="1" t="s">
        <v>886</v>
      </c>
      <c r="F61" s="1">
        <v>72121030</v>
      </c>
      <c r="G61" s="1" t="s">
        <v>890</v>
      </c>
      <c r="H61" s="1">
        <v>1161</v>
      </c>
      <c r="I61" s="202">
        <v>0</v>
      </c>
      <c r="J61" s="195">
        <v>0</v>
      </c>
      <c r="K61" s="196"/>
      <c r="L61" s="196"/>
    </row>
    <row r="62" spans="1:12">
      <c r="A62" s="1" t="s">
        <v>831</v>
      </c>
      <c r="B62" s="1" t="s">
        <v>839</v>
      </c>
      <c r="C62" s="1" t="s">
        <v>840</v>
      </c>
      <c r="D62" s="1">
        <v>810219</v>
      </c>
      <c r="E62" s="1" t="s">
        <v>886</v>
      </c>
      <c r="F62" s="1">
        <v>72122030</v>
      </c>
      <c r="G62" s="1" t="s">
        <v>843</v>
      </c>
      <c r="H62" s="1">
        <v>1161</v>
      </c>
      <c r="I62" s="202">
        <v>362419</v>
      </c>
      <c r="J62" s="195">
        <v>437394</v>
      </c>
      <c r="K62" s="196"/>
      <c r="L62" s="196"/>
    </row>
    <row r="63" spans="1:12">
      <c r="A63" s="1" t="s">
        <v>831</v>
      </c>
      <c r="B63" s="1" t="s">
        <v>873</v>
      </c>
      <c r="C63" s="1" t="s">
        <v>840</v>
      </c>
      <c r="D63" s="1">
        <v>810219</v>
      </c>
      <c r="E63" s="1" t="s">
        <v>886</v>
      </c>
      <c r="F63" s="1">
        <v>72124020</v>
      </c>
      <c r="G63" s="1" t="s">
        <v>888</v>
      </c>
      <c r="H63" s="1">
        <v>1161</v>
      </c>
      <c r="I63" s="202"/>
      <c r="J63" s="195">
        <v>0</v>
      </c>
      <c r="K63" s="196"/>
      <c r="L63" s="196"/>
    </row>
    <row r="64" spans="1:12">
      <c r="A64" s="1" t="s">
        <v>831</v>
      </c>
      <c r="B64" s="1" t="s">
        <v>832</v>
      </c>
      <c r="C64" s="1" t="s">
        <v>833</v>
      </c>
      <c r="D64" s="1">
        <v>810327</v>
      </c>
      <c r="E64" s="1" t="s">
        <v>942</v>
      </c>
      <c r="F64" s="1">
        <v>72111010</v>
      </c>
      <c r="G64" s="1" t="s">
        <v>862</v>
      </c>
      <c r="H64" s="1">
        <v>1163</v>
      </c>
      <c r="I64" s="202">
        <v>55097</v>
      </c>
      <c r="J64" s="195">
        <v>107349</v>
      </c>
      <c r="K64" s="196"/>
      <c r="L64" s="196"/>
    </row>
    <row r="65" spans="1:12">
      <c r="A65" s="1" t="s">
        <v>831</v>
      </c>
      <c r="B65" s="1" t="s">
        <v>832</v>
      </c>
      <c r="C65" s="1" t="s">
        <v>833</v>
      </c>
      <c r="D65" s="1">
        <v>810327</v>
      </c>
      <c r="E65" s="1" t="s">
        <v>891</v>
      </c>
      <c r="F65" s="1">
        <v>72111010</v>
      </c>
      <c r="G65" s="1" t="s">
        <v>862</v>
      </c>
      <c r="H65" s="1">
        <v>1163</v>
      </c>
      <c r="I65" s="202"/>
      <c r="J65" s="195"/>
      <c r="K65" s="196"/>
      <c r="L65" s="196"/>
    </row>
    <row r="66" spans="1:12">
      <c r="A66" s="1" t="s">
        <v>831</v>
      </c>
      <c r="B66" s="1" t="s">
        <v>832</v>
      </c>
      <c r="C66" s="1" t="s">
        <v>833</v>
      </c>
      <c r="D66" s="1">
        <v>810327</v>
      </c>
      <c r="E66" s="1" t="s">
        <v>942</v>
      </c>
      <c r="F66" s="1">
        <v>72111020</v>
      </c>
      <c r="G66" s="1" t="s">
        <v>846</v>
      </c>
      <c r="H66" s="1">
        <v>1163</v>
      </c>
      <c r="I66" s="202">
        <v>177</v>
      </c>
      <c r="J66" s="195">
        <v>0</v>
      </c>
      <c r="K66" s="196"/>
      <c r="L66" s="196"/>
    </row>
    <row r="67" spans="1:12">
      <c r="A67" s="1" t="s">
        <v>831</v>
      </c>
      <c r="B67" s="1" t="s">
        <v>832</v>
      </c>
      <c r="C67" s="1" t="s">
        <v>833</v>
      </c>
      <c r="D67" s="1">
        <v>810327</v>
      </c>
      <c r="E67" s="1" t="s">
        <v>891</v>
      </c>
      <c r="F67" s="1">
        <v>72111020</v>
      </c>
      <c r="G67" s="1" t="s">
        <v>846</v>
      </c>
      <c r="H67" s="1">
        <v>1163</v>
      </c>
      <c r="I67" s="202"/>
      <c r="J67" s="195"/>
      <c r="K67" s="196"/>
      <c r="L67" s="196"/>
    </row>
    <row r="68" spans="1:12">
      <c r="I68" s="202"/>
      <c r="J68" s="195"/>
      <c r="K68" s="196"/>
      <c r="L68" s="196"/>
    </row>
    <row r="69" spans="1:12">
      <c r="I69" s="202"/>
      <c r="J69" s="195"/>
      <c r="K69" s="196"/>
      <c r="L69" s="196"/>
    </row>
    <row r="70" spans="1:12">
      <c r="I70" s="202"/>
      <c r="J70" s="195"/>
      <c r="K70" s="196"/>
      <c r="L70" s="196"/>
    </row>
    <row r="71" spans="1:12">
      <c r="I71" s="202"/>
      <c r="J71" s="195"/>
      <c r="K71" s="196"/>
      <c r="L71" s="196"/>
    </row>
    <row r="72" spans="1:12">
      <c r="I72" s="202"/>
      <c r="J72" s="195"/>
      <c r="K72" s="196"/>
      <c r="L72" s="196"/>
    </row>
    <row r="73" spans="1:12">
      <c r="I73" s="202"/>
      <c r="J73" s="195"/>
      <c r="K73" s="196"/>
      <c r="L73" s="196"/>
    </row>
    <row r="74" spans="1:12">
      <c r="I74" s="202"/>
      <c r="J74" s="195"/>
      <c r="K74" s="196"/>
      <c r="L74" s="196"/>
    </row>
    <row r="75" spans="1:12">
      <c r="I75" s="202"/>
      <c r="J75" s="195"/>
      <c r="K75" s="196"/>
      <c r="L75" s="196"/>
    </row>
    <row r="76" spans="1:12">
      <c r="I76" s="202"/>
      <c r="J76" s="195"/>
      <c r="K76" s="196"/>
      <c r="L76" s="196"/>
    </row>
    <row r="77" spans="1:12">
      <c r="I77" s="202"/>
      <c r="J77" s="195"/>
      <c r="K77" s="196"/>
      <c r="L77" s="196"/>
    </row>
    <row r="78" spans="1:12" ht="14.5" thickBot="1">
      <c r="A78" s="198"/>
      <c r="B78" s="198"/>
      <c r="C78" s="198"/>
      <c r="D78" s="198"/>
      <c r="E78" s="198"/>
      <c r="F78" s="198"/>
      <c r="G78" s="198"/>
      <c r="H78" s="198"/>
      <c r="I78" s="203">
        <f>SUM(I3:I77)</f>
        <v>1834615889</v>
      </c>
      <c r="J78" s="199">
        <f t="shared" ref="J78:L78" si="4">SUM(J3:J77)</f>
        <v>1674524071</v>
      </c>
      <c r="K78" s="321">
        <f t="shared" si="4"/>
        <v>1596182250</v>
      </c>
      <c r="L78" s="321">
        <f t="shared" si="4"/>
        <v>1366129048</v>
      </c>
    </row>
    <row r="79" spans="1:12" ht="14.5" thickTop="1"/>
  </sheetData>
  <autoFilter ref="A2:J77" xr:uid="{7336EAEF-A993-48AF-8854-1413A4AFB446}"/>
  <mergeCells count="1">
    <mergeCell ref="A1:J1"/>
  </mergeCell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E7561-6F78-47A3-AAB8-4798378E7E08}">
  <sheetPr>
    <tabColor rgb="FFFF0000"/>
  </sheetPr>
  <dimension ref="A3:K22"/>
  <sheetViews>
    <sheetView workbookViewId="0">
      <selection sqref="A1:J2"/>
    </sheetView>
  </sheetViews>
  <sheetFormatPr defaultColWidth="9.1796875" defaultRowHeight="12.5"/>
  <cols>
    <col min="1" max="1" width="89.81640625" style="247" bestFit="1" customWidth="1"/>
    <col min="2" max="3" width="9.1796875" style="247"/>
    <col min="4" max="4" width="12.26953125" style="247" bestFit="1" customWidth="1"/>
    <col min="5" max="5" width="17.54296875" style="247" bestFit="1" customWidth="1"/>
    <col min="6" max="8" width="16.453125" style="247" bestFit="1" customWidth="1"/>
    <col min="9" max="9" width="14.81640625" style="247" bestFit="1" customWidth="1"/>
    <col min="10" max="11" width="16.453125" style="247" bestFit="1" customWidth="1"/>
    <col min="12" max="16384" width="9.1796875" style="247"/>
  </cols>
  <sheetData>
    <row r="3" spans="1:11" ht="14">
      <c r="D3" s="248" t="s">
        <v>954</v>
      </c>
      <c r="E3" s="249" t="s">
        <v>955</v>
      </c>
      <c r="F3" s="249">
        <v>9489</v>
      </c>
      <c r="G3" s="249">
        <v>3404</v>
      </c>
      <c r="H3" s="249">
        <v>9505</v>
      </c>
      <c r="I3" s="249">
        <v>3557</v>
      </c>
      <c r="J3" s="249">
        <v>2865</v>
      </c>
      <c r="K3" s="249">
        <v>6659</v>
      </c>
    </row>
    <row r="4" spans="1:11">
      <c r="E4" s="250" t="s">
        <v>324</v>
      </c>
      <c r="F4" s="250" t="s">
        <v>350</v>
      </c>
      <c r="G4" s="250" t="s">
        <v>360</v>
      </c>
      <c r="H4" s="250" t="s">
        <v>342</v>
      </c>
      <c r="I4" s="250" t="s">
        <v>373</v>
      </c>
      <c r="J4" s="250" t="s">
        <v>324</v>
      </c>
      <c r="K4" s="250" t="s">
        <v>356</v>
      </c>
    </row>
    <row r="5" spans="1:11">
      <c r="E5" s="251" t="s">
        <v>956</v>
      </c>
      <c r="F5" s="251" t="s">
        <v>957</v>
      </c>
      <c r="G5" s="251" t="s">
        <v>958</v>
      </c>
      <c r="H5" s="251" t="s">
        <v>959</v>
      </c>
      <c r="I5" s="251" t="s">
        <v>960</v>
      </c>
      <c r="J5" s="251" t="s">
        <v>956</v>
      </c>
      <c r="K5" s="251" t="s">
        <v>961</v>
      </c>
    </row>
    <row r="7" spans="1:11" ht="26">
      <c r="A7" s="252" t="s">
        <v>222</v>
      </c>
      <c r="B7" s="253"/>
      <c r="C7" s="254"/>
      <c r="D7" s="255" t="s">
        <v>56</v>
      </c>
      <c r="E7" s="256" t="s">
        <v>962</v>
      </c>
      <c r="F7" s="256" t="s">
        <v>963</v>
      </c>
      <c r="G7" s="256" t="s">
        <v>964</v>
      </c>
      <c r="H7" s="256" t="s">
        <v>965</v>
      </c>
      <c r="I7" s="256" t="s">
        <v>966</v>
      </c>
      <c r="J7" s="256" t="s">
        <v>337</v>
      </c>
      <c r="K7" s="256" t="s">
        <v>964</v>
      </c>
    </row>
    <row r="8" spans="1:11">
      <c r="A8" s="257" t="s">
        <v>221</v>
      </c>
      <c r="B8" s="258"/>
      <c r="C8" s="259"/>
      <c r="D8" s="260">
        <v>2123</v>
      </c>
      <c r="E8" s="319">
        <v>359230995007.26099</v>
      </c>
      <c r="F8" s="261">
        <v>383425202521</v>
      </c>
      <c r="G8" s="261">
        <v>0</v>
      </c>
      <c r="H8" s="261">
        <v>0</v>
      </c>
      <c r="I8" s="261">
        <v>0</v>
      </c>
      <c r="J8" s="261"/>
      <c r="K8" s="261"/>
    </row>
    <row r="9" spans="1:11">
      <c r="A9" s="262" t="s">
        <v>220</v>
      </c>
      <c r="B9" s="258"/>
      <c r="C9" s="259"/>
      <c r="D9" s="260">
        <v>2124</v>
      </c>
      <c r="E9" s="319">
        <v>1204158473410.6584</v>
      </c>
      <c r="F9" s="261"/>
      <c r="G9" s="261">
        <v>0</v>
      </c>
      <c r="H9" s="261">
        <v>0</v>
      </c>
      <c r="I9" s="261"/>
      <c r="J9" s="261">
        <v>1204158473410.6584</v>
      </c>
      <c r="K9" s="261">
        <v>0</v>
      </c>
    </row>
    <row r="10" spans="1:11">
      <c r="A10" s="263" t="s">
        <v>219</v>
      </c>
      <c r="B10" s="264"/>
      <c r="C10" s="265"/>
      <c r="D10" s="260">
        <v>2125</v>
      </c>
      <c r="E10" s="261">
        <v>1563389468417.9194</v>
      </c>
      <c r="F10" s="266">
        <v>383425202521</v>
      </c>
      <c r="G10" s="266">
        <v>0</v>
      </c>
      <c r="H10" s="266">
        <v>0</v>
      </c>
      <c r="I10" s="266">
        <v>0</v>
      </c>
      <c r="J10" s="266">
        <v>1204158473410.6584</v>
      </c>
      <c r="K10" s="266">
        <v>0</v>
      </c>
    </row>
    <row r="11" spans="1:11">
      <c r="A11" s="262" t="s">
        <v>218</v>
      </c>
      <c r="B11" s="258"/>
      <c r="C11" s="259"/>
      <c r="D11" s="260">
        <v>2126</v>
      </c>
      <c r="E11" s="319">
        <v>18551812644425.398</v>
      </c>
      <c r="F11" s="261">
        <v>9460494608951.3848</v>
      </c>
      <c r="G11" s="261">
        <v>4371224399245.8765</v>
      </c>
      <c r="H11" s="261">
        <v>2729748697172.7905</v>
      </c>
      <c r="I11" s="261">
        <v>195990865503</v>
      </c>
      <c r="J11" s="261">
        <v>7131562435230.3418</v>
      </c>
      <c r="K11" s="261">
        <v>0</v>
      </c>
    </row>
    <row r="12" spans="1:11">
      <c r="A12" s="262" t="s">
        <v>217</v>
      </c>
      <c r="B12" s="258"/>
      <c r="C12" s="259"/>
      <c r="D12" s="260">
        <v>2127</v>
      </c>
      <c r="E12" s="319">
        <v>369997746512.22412</v>
      </c>
      <c r="F12" s="261">
        <v>379785428836</v>
      </c>
      <c r="G12" s="261">
        <v>0</v>
      </c>
      <c r="H12" s="261">
        <v>0</v>
      </c>
      <c r="I12" s="261"/>
      <c r="J12" s="261">
        <v>14176854737.267485</v>
      </c>
      <c r="K12" s="261">
        <v>0</v>
      </c>
    </row>
    <row r="13" spans="1:11">
      <c r="A13" s="263" t="s">
        <v>214</v>
      </c>
      <c r="B13" s="264"/>
      <c r="C13" s="265"/>
      <c r="D13" s="260">
        <v>2128</v>
      </c>
      <c r="E13" s="261">
        <v>18921810390937.625</v>
      </c>
      <c r="F13" s="266">
        <v>9840280037787.3848</v>
      </c>
      <c r="G13" s="266">
        <v>4371224399245.8765</v>
      </c>
      <c r="H13" s="266">
        <v>2729748697172.7905</v>
      </c>
      <c r="I13" s="266">
        <v>195990865503</v>
      </c>
      <c r="J13" s="266">
        <v>7145739289967.6094</v>
      </c>
      <c r="K13" s="266">
        <v>0</v>
      </c>
    </row>
    <row r="16" spans="1:11" ht="26">
      <c r="A16" s="252" t="s">
        <v>148</v>
      </c>
      <c r="B16" s="253"/>
      <c r="C16" s="254"/>
      <c r="D16" s="267" t="s">
        <v>56</v>
      </c>
      <c r="E16" s="256" t="s">
        <v>962</v>
      </c>
      <c r="F16" s="256" t="s">
        <v>963</v>
      </c>
      <c r="G16" s="256" t="s">
        <v>964</v>
      </c>
      <c r="H16" s="256" t="s">
        <v>965</v>
      </c>
      <c r="I16" s="256" t="s">
        <v>966</v>
      </c>
      <c r="J16" s="256" t="s">
        <v>337</v>
      </c>
      <c r="K16" s="256" t="s">
        <v>964</v>
      </c>
    </row>
    <row r="17" spans="1:11">
      <c r="A17" s="257" t="s">
        <v>147</v>
      </c>
      <c r="B17" s="258"/>
      <c r="C17" s="259"/>
      <c r="D17" s="268">
        <v>2135</v>
      </c>
      <c r="E17" s="261">
        <v>0</v>
      </c>
      <c r="F17" s="261">
        <v>0</v>
      </c>
      <c r="G17" s="261">
        <v>0</v>
      </c>
      <c r="H17" s="261">
        <v>0</v>
      </c>
      <c r="I17" s="261"/>
      <c r="J17" s="261"/>
      <c r="K17" s="261"/>
    </row>
    <row r="18" spans="1:11">
      <c r="A18" s="257" t="s">
        <v>146</v>
      </c>
      <c r="B18" s="258"/>
      <c r="C18" s="259"/>
      <c r="D18" s="268">
        <v>1141</v>
      </c>
      <c r="E18" s="261">
        <v>15262888293.112753</v>
      </c>
      <c r="F18" s="261">
        <v>5087159034.9226933</v>
      </c>
      <c r="G18" s="261">
        <v>4080912466.0500002</v>
      </c>
      <c r="H18" s="261">
        <v>539604279.26999998</v>
      </c>
      <c r="I18" s="261">
        <v>114093028</v>
      </c>
      <c r="J18" s="261">
        <v>9331463320.7436008</v>
      </c>
      <c r="K18" s="261">
        <v>31777398777</v>
      </c>
    </row>
    <row r="19" spans="1:11">
      <c r="A19" s="257" t="s">
        <v>145</v>
      </c>
      <c r="B19" s="258"/>
      <c r="C19" s="259"/>
      <c r="D19" s="268">
        <v>1142</v>
      </c>
      <c r="E19" s="261">
        <v>1354775583.6662598</v>
      </c>
      <c r="F19" s="261">
        <v>719801280.09427452</v>
      </c>
      <c r="G19" s="261">
        <v>0</v>
      </c>
      <c r="H19" s="261">
        <v>0</v>
      </c>
      <c r="I19" s="261">
        <v>0</v>
      </c>
      <c r="J19" s="261">
        <v>680393909.33799398</v>
      </c>
      <c r="K19" s="261">
        <v>0</v>
      </c>
    </row>
    <row r="20" spans="1:11">
      <c r="A20" s="257" t="s">
        <v>144</v>
      </c>
      <c r="B20" s="258"/>
      <c r="C20" s="259"/>
      <c r="D20" s="268">
        <v>1143</v>
      </c>
      <c r="E20" s="261">
        <v>3258393441.8360281</v>
      </c>
      <c r="F20" s="261">
        <v>2435847656</v>
      </c>
      <c r="G20" s="261">
        <v>470301865.07000005</v>
      </c>
      <c r="H20" s="261">
        <v>16818202.359999999</v>
      </c>
      <c r="I20" s="261">
        <v>3610000</v>
      </c>
      <c r="J20" s="261">
        <v>825346600</v>
      </c>
      <c r="K20" s="261">
        <v>11320371632</v>
      </c>
    </row>
    <row r="21" spans="1:11">
      <c r="A21" s="257" t="s">
        <v>143</v>
      </c>
      <c r="B21" s="258"/>
      <c r="C21" s="259"/>
      <c r="D21" s="268">
        <v>1144</v>
      </c>
      <c r="E21" s="261">
        <v>426741419.81999999</v>
      </c>
      <c r="F21" s="261"/>
      <c r="G21" s="261">
        <v>0</v>
      </c>
      <c r="H21" s="261">
        <v>0</v>
      </c>
      <c r="I21" s="261">
        <v>0</v>
      </c>
      <c r="J21" s="261">
        <v>426741419.81999999</v>
      </c>
      <c r="K21" s="261">
        <v>0</v>
      </c>
    </row>
    <row r="22" spans="1:11">
      <c r="A22" s="257" t="s">
        <v>142</v>
      </c>
      <c r="B22" s="258"/>
      <c r="C22" s="259"/>
      <c r="D22" s="268">
        <v>1145</v>
      </c>
      <c r="E22" s="261">
        <v>165551794693.88284</v>
      </c>
      <c r="F22" s="261">
        <v>0</v>
      </c>
      <c r="G22" s="261">
        <v>1125689920529.1426</v>
      </c>
      <c r="H22" s="261">
        <v>4822752944.5747833</v>
      </c>
      <c r="I22" s="261">
        <v>3518877066</v>
      </c>
      <c r="J22" s="261">
        <v>104969937</v>
      </c>
      <c r="K22" s="261">
        <v>3473620068710</v>
      </c>
    </row>
  </sheetData>
  <dataValidations count="1">
    <dataValidation type="list" allowBlank="1" showInputMessage="1" showErrorMessage="1" sqref="E4:K4" xr:uid="{339C894A-2E99-4A90-86E7-C601064EDB02}">
      <formula1>ReportingCurrency</formula1>
    </dataValidation>
  </dataValidations>
  <pageMargins left="0.7" right="0.7" top="0.75" bottom="0.75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A63B3-2341-4E8A-B228-5F79B2B4D270}">
  <sheetPr>
    <tabColor rgb="FFFF0000"/>
  </sheetPr>
  <dimension ref="A1:I110"/>
  <sheetViews>
    <sheetView showGridLines="0" workbookViewId="0">
      <pane ySplit="1" topLeftCell="A95" activePane="bottomLeft" state="frozen"/>
      <selection sqref="A1:J2"/>
      <selection pane="bottomLeft" sqref="A1:J2"/>
    </sheetView>
  </sheetViews>
  <sheetFormatPr defaultColWidth="0" defaultRowHeight="15" customHeight="1" zeroHeight="1"/>
  <cols>
    <col min="1" max="1" width="26.81640625" bestFit="1" customWidth="1"/>
    <col min="2" max="2" width="42.1796875" bestFit="1" customWidth="1"/>
    <col min="3" max="3" width="15.7265625" customWidth="1"/>
    <col min="4" max="4" width="13.26953125" customWidth="1"/>
    <col min="5" max="5" width="11.1796875" bestFit="1" customWidth="1"/>
    <col min="6" max="7" width="15.453125" bestFit="1" customWidth="1"/>
    <col min="8" max="8" width="10.453125" bestFit="1" customWidth="1"/>
    <col min="9" max="9" width="9.1796875" customWidth="1"/>
    <col min="10" max="16384" width="9.1796875" hidden="1"/>
  </cols>
  <sheetData>
    <row r="1" spans="1:8" ht="14.5">
      <c r="A1" s="269" t="s">
        <v>967</v>
      </c>
      <c r="B1" s="269" t="s">
        <v>968</v>
      </c>
      <c r="C1" s="269" t="s">
        <v>969</v>
      </c>
      <c r="D1" s="269" t="s">
        <v>970</v>
      </c>
      <c r="E1" s="269" t="s">
        <v>909</v>
      </c>
      <c r="F1" s="269" t="s">
        <v>971</v>
      </c>
      <c r="G1" s="269" t="s">
        <v>972</v>
      </c>
      <c r="H1" s="269" t="s">
        <v>973</v>
      </c>
    </row>
    <row r="2" spans="1:8" ht="14.5">
      <c r="B2" t="s">
        <v>974</v>
      </c>
      <c r="C2" s="270"/>
      <c r="E2" t="s">
        <v>324</v>
      </c>
      <c r="F2" s="271">
        <v>500500000</v>
      </c>
      <c r="G2" s="271">
        <v>250250000</v>
      </c>
      <c r="H2" t="s">
        <v>975</v>
      </c>
    </row>
    <row r="3" spans="1:8" ht="14.5">
      <c r="B3" t="s">
        <v>974</v>
      </c>
      <c r="C3" s="270"/>
      <c r="E3" t="s">
        <v>324</v>
      </c>
      <c r="F3" s="271">
        <v>500500000</v>
      </c>
      <c r="G3" s="271">
        <v>250250000</v>
      </c>
      <c r="H3" t="s">
        <v>975</v>
      </c>
    </row>
    <row r="4" spans="1:8" ht="14.5">
      <c r="A4" t="s">
        <v>976</v>
      </c>
      <c r="B4" t="s">
        <v>977</v>
      </c>
      <c r="C4" s="270" t="s">
        <v>978</v>
      </c>
      <c r="D4" t="s">
        <v>979</v>
      </c>
      <c r="E4" t="s">
        <v>324</v>
      </c>
      <c r="F4" s="271">
        <v>175000000</v>
      </c>
      <c r="G4" s="271">
        <v>175000000</v>
      </c>
      <c r="H4" t="s">
        <v>980</v>
      </c>
    </row>
    <row r="5" spans="1:8" ht="14.5">
      <c r="A5" t="s">
        <v>981</v>
      </c>
      <c r="B5" t="s">
        <v>982</v>
      </c>
      <c r="C5" s="270" t="s">
        <v>983</v>
      </c>
      <c r="D5" t="s">
        <v>984</v>
      </c>
      <c r="E5" t="s">
        <v>324</v>
      </c>
      <c r="F5" s="271">
        <v>1000000000</v>
      </c>
      <c r="G5" s="271">
        <v>200000000</v>
      </c>
      <c r="H5" t="s">
        <v>980</v>
      </c>
    </row>
    <row r="6" spans="1:8" ht="14.5">
      <c r="A6" t="s">
        <v>985</v>
      </c>
      <c r="B6" t="s">
        <v>982</v>
      </c>
      <c r="C6" s="270" t="s">
        <v>986</v>
      </c>
      <c r="D6" t="s">
        <v>984</v>
      </c>
      <c r="E6" t="s">
        <v>324</v>
      </c>
      <c r="F6" s="271">
        <v>1000000000</v>
      </c>
      <c r="G6" s="271">
        <v>200000000</v>
      </c>
      <c r="H6" t="s">
        <v>980</v>
      </c>
    </row>
    <row r="7" spans="1:8" ht="14.5">
      <c r="A7" t="s">
        <v>987</v>
      </c>
      <c r="B7" t="s">
        <v>982</v>
      </c>
      <c r="C7" s="270" t="s">
        <v>988</v>
      </c>
      <c r="D7" t="s">
        <v>984</v>
      </c>
      <c r="E7" t="s">
        <v>324</v>
      </c>
      <c r="F7" s="271">
        <v>1000000000</v>
      </c>
      <c r="G7" s="271">
        <v>192000000</v>
      </c>
      <c r="H7" t="s">
        <v>980</v>
      </c>
    </row>
    <row r="8" spans="1:8" ht="14.5">
      <c r="A8" t="s">
        <v>989</v>
      </c>
      <c r="B8" t="s">
        <v>982</v>
      </c>
      <c r="C8" s="270" t="s">
        <v>990</v>
      </c>
      <c r="D8" t="s">
        <v>984</v>
      </c>
      <c r="E8" t="s">
        <v>324</v>
      </c>
      <c r="F8" s="271">
        <v>1250000000</v>
      </c>
      <c r="G8" s="271">
        <v>179000000</v>
      </c>
      <c r="H8" t="s">
        <v>980</v>
      </c>
    </row>
    <row r="9" spans="1:8" ht="14.5">
      <c r="A9" t="s">
        <v>991</v>
      </c>
      <c r="B9" t="s">
        <v>982</v>
      </c>
      <c r="C9" s="270" t="s">
        <v>990</v>
      </c>
      <c r="D9" t="s">
        <v>984</v>
      </c>
      <c r="E9" t="s">
        <v>324</v>
      </c>
      <c r="F9" s="271">
        <v>1000000000</v>
      </c>
      <c r="G9" s="271">
        <v>143200000</v>
      </c>
      <c r="H9" t="s">
        <v>980</v>
      </c>
    </row>
    <row r="10" spans="1:8" ht="14.5">
      <c r="C10" s="270"/>
      <c r="F10" s="271"/>
      <c r="G10" s="271"/>
    </row>
    <row r="11" spans="1:8" ht="14.5">
      <c r="A11" t="s">
        <v>992</v>
      </c>
      <c r="B11" t="s">
        <v>993</v>
      </c>
      <c r="C11" s="270" t="s">
        <v>994</v>
      </c>
      <c r="D11" t="s">
        <v>984</v>
      </c>
      <c r="E11" t="s">
        <v>324</v>
      </c>
      <c r="F11" s="271">
        <v>500000000</v>
      </c>
      <c r="G11" s="271">
        <v>57000000</v>
      </c>
      <c r="H11" t="s">
        <v>980</v>
      </c>
    </row>
    <row r="12" spans="1:8" ht="14.5">
      <c r="A12" t="s">
        <v>995</v>
      </c>
      <c r="B12" t="s">
        <v>996</v>
      </c>
      <c r="C12" s="270" t="s">
        <v>997</v>
      </c>
      <c r="D12" t="s">
        <v>984</v>
      </c>
      <c r="E12" t="s">
        <v>324</v>
      </c>
      <c r="F12" s="271">
        <v>500000000</v>
      </c>
      <c r="G12" s="271">
        <v>100000000</v>
      </c>
      <c r="H12" t="s">
        <v>980</v>
      </c>
    </row>
    <row r="13" spans="1:8" ht="14.5">
      <c r="A13" t="s">
        <v>998</v>
      </c>
      <c r="B13" t="s">
        <v>996</v>
      </c>
      <c r="C13" s="270" t="s">
        <v>999</v>
      </c>
      <c r="D13" t="s">
        <v>984</v>
      </c>
      <c r="E13" t="s">
        <v>324</v>
      </c>
      <c r="F13" s="271">
        <v>60000000</v>
      </c>
      <c r="G13" s="271">
        <v>60000000</v>
      </c>
      <c r="H13" t="s">
        <v>980</v>
      </c>
    </row>
    <row r="14" spans="1:8" ht="14.5">
      <c r="A14" t="s">
        <v>1000</v>
      </c>
      <c r="B14" t="s">
        <v>996</v>
      </c>
      <c r="C14" s="270" t="s">
        <v>1001</v>
      </c>
      <c r="D14" t="s">
        <v>984</v>
      </c>
      <c r="E14" t="s">
        <v>324</v>
      </c>
      <c r="F14" s="271">
        <v>65000000</v>
      </c>
      <c r="G14" s="271">
        <v>65000000</v>
      </c>
      <c r="H14" t="s">
        <v>980</v>
      </c>
    </row>
    <row r="15" spans="1:8" ht="14.5">
      <c r="A15" t="s">
        <v>998</v>
      </c>
      <c r="B15" t="s">
        <v>996</v>
      </c>
      <c r="C15" s="270" t="s">
        <v>999</v>
      </c>
      <c r="D15" t="s">
        <v>984</v>
      </c>
      <c r="E15" t="s">
        <v>324</v>
      </c>
      <c r="F15" s="271">
        <v>60000000</v>
      </c>
      <c r="G15" s="271">
        <v>60000000</v>
      </c>
      <c r="H15" t="s">
        <v>980</v>
      </c>
    </row>
    <row r="16" spans="1:8" ht="14.5">
      <c r="B16" t="s">
        <v>1002</v>
      </c>
      <c r="C16" s="270"/>
      <c r="E16" t="s">
        <v>324</v>
      </c>
      <c r="F16" s="271">
        <v>1500000000</v>
      </c>
      <c r="G16" s="271">
        <v>300000000</v>
      </c>
      <c r="H16" t="s">
        <v>975</v>
      </c>
    </row>
    <row r="17" spans="1:8" ht="14.5">
      <c r="A17" t="s">
        <v>1003</v>
      </c>
      <c r="B17" t="s">
        <v>1004</v>
      </c>
      <c r="C17" s="270" t="s">
        <v>1005</v>
      </c>
      <c r="D17" t="s">
        <v>984</v>
      </c>
      <c r="E17" t="s">
        <v>324</v>
      </c>
      <c r="F17" s="271">
        <v>600000000</v>
      </c>
      <c r="G17" s="271">
        <v>150000000</v>
      </c>
      <c r="H17" t="s">
        <v>980</v>
      </c>
    </row>
    <row r="18" spans="1:8" ht="14.5">
      <c r="A18" t="s">
        <v>1006</v>
      </c>
      <c r="B18" t="s">
        <v>1007</v>
      </c>
      <c r="C18" s="270" t="s">
        <v>1008</v>
      </c>
      <c r="D18" t="s">
        <v>984</v>
      </c>
      <c r="E18" t="s">
        <v>324</v>
      </c>
      <c r="F18" s="271">
        <v>750000000</v>
      </c>
      <c r="G18" s="271">
        <v>147000000</v>
      </c>
      <c r="H18" t="s">
        <v>980</v>
      </c>
    </row>
    <row r="19" spans="1:8" ht="14.5">
      <c r="A19" t="s">
        <v>1009</v>
      </c>
      <c r="B19" t="s">
        <v>1010</v>
      </c>
      <c r="C19" s="270" t="s">
        <v>983</v>
      </c>
      <c r="D19" t="s">
        <v>984</v>
      </c>
      <c r="E19" t="s">
        <v>324</v>
      </c>
      <c r="F19" s="271">
        <v>1000000000</v>
      </c>
      <c r="G19" s="271">
        <v>220000000</v>
      </c>
      <c r="H19" t="s">
        <v>980</v>
      </c>
    </row>
    <row r="20" spans="1:8" ht="14.5">
      <c r="A20" t="s">
        <v>1011</v>
      </c>
      <c r="B20" t="s">
        <v>1012</v>
      </c>
      <c r="C20" s="270" t="s">
        <v>1013</v>
      </c>
      <c r="D20" t="s">
        <v>984</v>
      </c>
      <c r="E20" t="s">
        <v>324</v>
      </c>
      <c r="F20" s="271">
        <v>30000000</v>
      </c>
      <c r="G20" s="271">
        <v>30000000</v>
      </c>
      <c r="H20" t="s">
        <v>980</v>
      </c>
    </row>
    <row r="21" spans="1:8" ht="14.5">
      <c r="A21" t="s">
        <v>1014</v>
      </c>
      <c r="B21" t="s">
        <v>1015</v>
      </c>
      <c r="C21" s="270" t="s">
        <v>1016</v>
      </c>
      <c r="D21" t="s">
        <v>984</v>
      </c>
      <c r="E21" t="s">
        <v>324</v>
      </c>
      <c r="F21" s="271">
        <v>1500000000</v>
      </c>
      <c r="G21" s="271">
        <v>192000000</v>
      </c>
      <c r="H21" t="s">
        <v>980</v>
      </c>
    </row>
    <row r="22" spans="1:8" ht="14.5">
      <c r="A22" t="s">
        <v>1017</v>
      </c>
      <c r="B22" t="s">
        <v>1018</v>
      </c>
      <c r="C22" s="270" t="s">
        <v>1019</v>
      </c>
      <c r="D22" t="s">
        <v>979</v>
      </c>
      <c r="E22" t="s">
        <v>324</v>
      </c>
      <c r="F22" s="271">
        <v>3500000000</v>
      </c>
      <c r="G22" s="271">
        <v>17500000</v>
      </c>
      <c r="H22" t="s">
        <v>980</v>
      </c>
    </row>
    <row r="23" spans="1:8" ht="14.5">
      <c r="A23" t="s">
        <v>1017</v>
      </c>
      <c r="B23" t="s">
        <v>1018</v>
      </c>
      <c r="C23" s="270" t="s">
        <v>1019</v>
      </c>
      <c r="D23" t="s">
        <v>979</v>
      </c>
      <c r="E23" t="s">
        <v>362</v>
      </c>
      <c r="F23" s="271">
        <v>600000000</v>
      </c>
      <c r="G23" s="271">
        <v>3000000</v>
      </c>
      <c r="H23" t="s">
        <v>980</v>
      </c>
    </row>
    <row r="24" spans="1:8" ht="14.5">
      <c r="A24" t="s">
        <v>1020</v>
      </c>
      <c r="B24" t="s">
        <v>1021</v>
      </c>
      <c r="C24" s="270" t="s">
        <v>1022</v>
      </c>
      <c r="D24" t="s">
        <v>984</v>
      </c>
      <c r="E24" t="s">
        <v>324</v>
      </c>
      <c r="F24" s="271">
        <v>50000000</v>
      </c>
      <c r="G24" s="271">
        <v>50000000</v>
      </c>
      <c r="H24" t="s">
        <v>980</v>
      </c>
    </row>
    <row r="25" spans="1:8" ht="14.5">
      <c r="A25" t="s">
        <v>1023</v>
      </c>
      <c r="B25" t="s">
        <v>1021</v>
      </c>
      <c r="C25" s="270" t="s">
        <v>1024</v>
      </c>
      <c r="D25" t="s">
        <v>984</v>
      </c>
      <c r="E25" t="s">
        <v>324</v>
      </c>
      <c r="F25" s="271">
        <v>50000000</v>
      </c>
      <c r="G25" s="271">
        <v>50000000</v>
      </c>
      <c r="H25" t="s">
        <v>980</v>
      </c>
    </row>
    <row r="26" spans="1:8" ht="14.5">
      <c r="A26" t="s">
        <v>1025</v>
      </c>
      <c r="B26" t="s">
        <v>1026</v>
      </c>
      <c r="C26" s="270" t="s">
        <v>1027</v>
      </c>
      <c r="D26" t="s">
        <v>984</v>
      </c>
      <c r="E26" t="s">
        <v>362</v>
      </c>
      <c r="F26" s="271">
        <v>500000000</v>
      </c>
      <c r="G26" s="271">
        <v>50000</v>
      </c>
      <c r="H26" t="s">
        <v>980</v>
      </c>
    </row>
    <row r="27" spans="1:8" ht="14.5">
      <c r="A27" t="s">
        <v>1028</v>
      </c>
      <c r="B27" t="s">
        <v>1029</v>
      </c>
      <c r="C27" s="270" t="s">
        <v>986</v>
      </c>
      <c r="D27" t="s">
        <v>984</v>
      </c>
      <c r="E27" t="s">
        <v>324</v>
      </c>
      <c r="F27" s="271">
        <v>500000000</v>
      </c>
      <c r="G27" s="271">
        <v>100000000</v>
      </c>
      <c r="H27" t="s">
        <v>975</v>
      </c>
    </row>
    <row r="28" spans="1:8" ht="14.5">
      <c r="A28" t="s">
        <v>1030</v>
      </c>
      <c r="B28" t="s">
        <v>1031</v>
      </c>
      <c r="C28" s="270" t="s">
        <v>1032</v>
      </c>
      <c r="D28" t="s">
        <v>984</v>
      </c>
      <c r="E28" t="s">
        <v>324</v>
      </c>
      <c r="F28" s="271">
        <v>750000000</v>
      </c>
      <c r="G28" s="271">
        <v>105000000</v>
      </c>
      <c r="H28" t="s">
        <v>975</v>
      </c>
    </row>
    <row r="29" spans="1:8" ht="14.5">
      <c r="A29" t="s">
        <v>1033</v>
      </c>
      <c r="B29" t="s">
        <v>1034</v>
      </c>
      <c r="C29" s="270" t="s">
        <v>1035</v>
      </c>
      <c r="D29" t="s">
        <v>979</v>
      </c>
      <c r="E29" t="s">
        <v>324</v>
      </c>
      <c r="F29" s="271">
        <v>1500000000</v>
      </c>
      <c r="G29" s="271">
        <v>52500000</v>
      </c>
      <c r="H29" t="s">
        <v>980</v>
      </c>
    </row>
    <row r="30" spans="1:8" ht="14.5">
      <c r="A30" t="s">
        <v>1036</v>
      </c>
      <c r="B30" t="s">
        <v>1034</v>
      </c>
      <c r="C30" s="270" t="s">
        <v>1037</v>
      </c>
      <c r="D30" t="s">
        <v>979</v>
      </c>
      <c r="E30" t="s">
        <v>324</v>
      </c>
      <c r="F30" s="271">
        <v>1500000000</v>
      </c>
      <c r="G30" s="271">
        <v>48750</v>
      </c>
      <c r="H30" t="s">
        <v>980</v>
      </c>
    </row>
    <row r="31" spans="1:8" ht="14.5">
      <c r="A31" t="s">
        <v>1038</v>
      </c>
      <c r="B31" t="s">
        <v>1039</v>
      </c>
      <c r="C31" s="270" t="s">
        <v>1040</v>
      </c>
      <c r="D31" t="s">
        <v>984</v>
      </c>
      <c r="E31" t="s">
        <v>324</v>
      </c>
      <c r="F31" s="271">
        <v>65000000</v>
      </c>
      <c r="G31" s="271">
        <v>65000000</v>
      </c>
      <c r="H31" t="s">
        <v>980</v>
      </c>
    </row>
    <row r="32" spans="1:8" ht="14.5">
      <c r="A32" t="s">
        <v>1041</v>
      </c>
      <c r="B32" t="s">
        <v>1042</v>
      </c>
      <c r="C32" s="270" t="s">
        <v>1043</v>
      </c>
      <c r="D32" t="s">
        <v>979</v>
      </c>
      <c r="E32" t="s">
        <v>324</v>
      </c>
      <c r="F32" s="271">
        <v>2500000000</v>
      </c>
      <c r="G32" s="271">
        <v>17500000</v>
      </c>
      <c r="H32" t="s">
        <v>980</v>
      </c>
    </row>
    <row r="33" spans="1:8" ht="14.5">
      <c r="A33" t="s">
        <v>1044</v>
      </c>
      <c r="B33" t="s">
        <v>1045</v>
      </c>
      <c r="C33" s="270" t="s">
        <v>1046</v>
      </c>
      <c r="D33" t="s">
        <v>979</v>
      </c>
      <c r="E33" t="s">
        <v>324</v>
      </c>
      <c r="F33" s="271">
        <v>500000000</v>
      </c>
      <c r="G33" s="271">
        <v>166666667</v>
      </c>
      <c r="H33" t="s">
        <v>980</v>
      </c>
    </row>
    <row r="34" spans="1:8" ht="14.5">
      <c r="A34" t="s">
        <v>1047</v>
      </c>
      <c r="B34" t="s">
        <v>1048</v>
      </c>
      <c r="C34" s="270" t="s">
        <v>1049</v>
      </c>
      <c r="D34" t="s">
        <v>979</v>
      </c>
      <c r="E34" t="s">
        <v>324</v>
      </c>
      <c r="F34" s="271">
        <v>2000000000</v>
      </c>
      <c r="G34" s="271">
        <v>15000000</v>
      </c>
      <c r="H34" t="s">
        <v>980</v>
      </c>
    </row>
    <row r="35" spans="1:8" ht="14.5">
      <c r="A35" t="s">
        <v>1050</v>
      </c>
      <c r="B35" t="s">
        <v>1051</v>
      </c>
      <c r="C35" s="270" t="s">
        <v>988</v>
      </c>
      <c r="D35" t="s">
        <v>984</v>
      </c>
      <c r="E35" t="s">
        <v>324</v>
      </c>
      <c r="F35" s="271">
        <v>500000000</v>
      </c>
      <c r="G35" s="271">
        <v>53000000</v>
      </c>
      <c r="H35" t="s">
        <v>980</v>
      </c>
    </row>
    <row r="36" spans="1:8" ht="14.5">
      <c r="A36" t="s">
        <v>1052</v>
      </c>
      <c r="B36" t="s">
        <v>1053</v>
      </c>
      <c r="C36" s="270" t="s">
        <v>1054</v>
      </c>
      <c r="D36" t="s">
        <v>984</v>
      </c>
      <c r="E36" t="s">
        <v>324</v>
      </c>
      <c r="F36" s="271">
        <v>500000000</v>
      </c>
      <c r="G36" s="271">
        <v>90000000</v>
      </c>
      <c r="H36" t="s">
        <v>980</v>
      </c>
    </row>
    <row r="37" spans="1:8" ht="14.5">
      <c r="A37" t="s">
        <v>1055</v>
      </c>
      <c r="B37" t="s">
        <v>1056</v>
      </c>
      <c r="C37" s="270" t="s">
        <v>1057</v>
      </c>
      <c r="D37" t="s">
        <v>984</v>
      </c>
      <c r="E37" t="s">
        <v>324</v>
      </c>
      <c r="F37" s="271">
        <v>1250000000</v>
      </c>
      <c r="G37" s="271">
        <v>125000000</v>
      </c>
      <c r="H37" t="s">
        <v>980</v>
      </c>
    </row>
    <row r="38" spans="1:8" ht="14.5">
      <c r="B38" t="s">
        <v>1058</v>
      </c>
      <c r="C38" s="270"/>
      <c r="E38" t="s">
        <v>324</v>
      </c>
      <c r="F38" s="271">
        <v>4400000000</v>
      </c>
      <c r="G38" s="271">
        <v>62400000</v>
      </c>
      <c r="H38" t="s">
        <v>975</v>
      </c>
    </row>
    <row r="39" spans="1:8" ht="14.5">
      <c r="A39" t="s">
        <v>1059</v>
      </c>
      <c r="B39" t="s">
        <v>1060</v>
      </c>
      <c r="C39" s="270" t="s">
        <v>1061</v>
      </c>
      <c r="D39" t="s">
        <v>984</v>
      </c>
      <c r="E39" t="s">
        <v>324</v>
      </c>
      <c r="F39" s="271">
        <v>100000000</v>
      </c>
      <c r="G39" s="271">
        <v>100000000</v>
      </c>
      <c r="H39" t="s">
        <v>980</v>
      </c>
    </row>
    <row r="40" spans="1:8" ht="14.5">
      <c r="A40" t="s">
        <v>1062</v>
      </c>
      <c r="B40" t="s">
        <v>1060</v>
      </c>
      <c r="C40" s="270" t="s">
        <v>1063</v>
      </c>
      <c r="D40" t="s">
        <v>984</v>
      </c>
      <c r="E40" t="s">
        <v>324</v>
      </c>
      <c r="F40" s="271">
        <v>100000000</v>
      </c>
      <c r="G40" s="271">
        <v>100000000</v>
      </c>
      <c r="H40" t="s">
        <v>980</v>
      </c>
    </row>
    <row r="41" spans="1:8" ht="14.5">
      <c r="A41" t="s">
        <v>1064</v>
      </c>
      <c r="B41" t="s">
        <v>1065</v>
      </c>
      <c r="C41" s="270" t="s">
        <v>1066</v>
      </c>
      <c r="D41" t="s">
        <v>979</v>
      </c>
      <c r="E41" t="s">
        <v>324</v>
      </c>
      <c r="F41" s="271">
        <v>1000000000</v>
      </c>
      <c r="G41" s="271">
        <v>171000</v>
      </c>
      <c r="H41" t="s">
        <v>980</v>
      </c>
    </row>
    <row r="42" spans="1:8" ht="14.5">
      <c r="A42" t="s">
        <v>1067</v>
      </c>
      <c r="B42" t="s">
        <v>1065</v>
      </c>
      <c r="C42" s="270" t="s">
        <v>1068</v>
      </c>
      <c r="D42" t="s">
        <v>979</v>
      </c>
      <c r="E42" t="s">
        <v>324</v>
      </c>
      <c r="F42" s="271">
        <v>1000000000</v>
      </c>
      <c r="G42" s="271">
        <v>75000000</v>
      </c>
      <c r="H42" t="s">
        <v>975</v>
      </c>
    </row>
    <row r="43" spans="1:8" ht="14.5">
      <c r="A43" t="s">
        <v>1069</v>
      </c>
      <c r="B43" t="s">
        <v>1065</v>
      </c>
      <c r="C43" s="270" t="s">
        <v>1068</v>
      </c>
      <c r="D43" t="s">
        <v>979</v>
      </c>
      <c r="E43" t="s">
        <v>324</v>
      </c>
      <c r="F43" s="271">
        <v>1250000000</v>
      </c>
      <c r="G43" s="271">
        <v>250000000</v>
      </c>
      <c r="H43" t="s">
        <v>980</v>
      </c>
    </row>
    <row r="44" spans="1:8" ht="14.5">
      <c r="A44" t="s">
        <v>1070</v>
      </c>
      <c r="B44" t="s">
        <v>1071</v>
      </c>
      <c r="C44" s="270" t="s">
        <v>1072</v>
      </c>
      <c r="D44" t="s">
        <v>984</v>
      </c>
      <c r="E44" t="s">
        <v>324</v>
      </c>
      <c r="F44" s="271">
        <v>1000000000</v>
      </c>
      <c r="G44" s="271">
        <v>166666666</v>
      </c>
      <c r="H44" t="s">
        <v>980</v>
      </c>
    </row>
    <row r="45" spans="1:8" ht="14.5">
      <c r="A45" t="s">
        <v>1073</v>
      </c>
      <c r="B45" t="s">
        <v>1071</v>
      </c>
      <c r="C45" s="270" t="s">
        <v>1074</v>
      </c>
      <c r="D45" t="s">
        <v>984</v>
      </c>
      <c r="E45" t="s">
        <v>324</v>
      </c>
      <c r="F45" s="271">
        <v>500000000</v>
      </c>
      <c r="G45" s="271">
        <v>100000000</v>
      </c>
      <c r="H45" t="s">
        <v>980</v>
      </c>
    </row>
    <row r="46" spans="1:8" ht="14.5">
      <c r="A46" t="s">
        <v>1075</v>
      </c>
      <c r="B46" t="s">
        <v>1071</v>
      </c>
      <c r="C46" s="270" t="s">
        <v>1076</v>
      </c>
      <c r="D46" t="s">
        <v>984</v>
      </c>
      <c r="E46" t="s">
        <v>324</v>
      </c>
      <c r="F46" s="271">
        <v>10000000</v>
      </c>
      <c r="G46" s="271">
        <v>10000000</v>
      </c>
      <c r="H46" t="s">
        <v>980</v>
      </c>
    </row>
    <row r="47" spans="1:8" ht="14.5">
      <c r="A47" t="s">
        <v>1077</v>
      </c>
      <c r="B47" t="s">
        <v>1078</v>
      </c>
      <c r="C47" s="270" t="s">
        <v>1079</v>
      </c>
      <c r="D47" t="s">
        <v>979</v>
      </c>
      <c r="E47" t="s">
        <v>324</v>
      </c>
      <c r="F47" s="271">
        <v>1750000000</v>
      </c>
      <c r="G47" s="271">
        <v>87500000</v>
      </c>
      <c r="H47" t="s">
        <v>980</v>
      </c>
    </row>
    <row r="48" spans="1:8" ht="14.5">
      <c r="A48" t="s">
        <v>1080</v>
      </c>
      <c r="B48" t="s">
        <v>1081</v>
      </c>
      <c r="C48" s="270" t="s">
        <v>1082</v>
      </c>
      <c r="D48" t="s">
        <v>984</v>
      </c>
      <c r="E48" t="s">
        <v>324</v>
      </c>
      <c r="F48" s="271">
        <v>200000000</v>
      </c>
      <c r="G48" s="271">
        <v>200000000</v>
      </c>
      <c r="H48" t="s">
        <v>980</v>
      </c>
    </row>
    <row r="49" spans="1:8" ht="14.5">
      <c r="A49" t="s">
        <v>1083</v>
      </c>
      <c r="B49" t="s">
        <v>1084</v>
      </c>
      <c r="C49" s="270" t="s">
        <v>1085</v>
      </c>
      <c r="D49" t="s">
        <v>984</v>
      </c>
      <c r="E49" t="s">
        <v>324</v>
      </c>
      <c r="F49" s="271">
        <v>1000000000</v>
      </c>
      <c r="G49" s="271">
        <v>142500000</v>
      </c>
      <c r="H49" t="s">
        <v>980</v>
      </c>
    </row>
    <row r="50" spans="1:8" ht="14.5">
      <c r="A50" t="s">
        <v>1086</v>
      </c>
      <c r="B50" t="s">
        <v>1087</v>
      </c>
      <c r="C50" s="270" t="s">
        <v>1016</v>
      </c>
      <c r="D50" t="s">
        <v>984</v>
      </c>
      <c r="E50" t="s">
        <v>324</v>
      </c>
      <c r="F50" s="271">
        <v>50000000</v>
      </c>
      <c r="G50" s="271">
        <v>50000000</v>
      </c>
      <c r="H50" t="s">
        <v>980</v>
      </c>
    </row>
    <row r="51" spans="1:8" ht="14.5">
      <c r="A51" t="s">
        <v>1088</v>
      </c>
      <c r="B51" t="s">
        <v>1089</v>
      </c>
      <c r="C51" s="270" t="s">
        <v>1090</v>
      </c>
      <c r="D51" t="s">
        <v>984</v>
      </c>
      <c r="E51" t="s">
        <v>324</v>
      </c>
      <c r="F51" s="271">
        <v>1000000000</v>
      </c>
      <c r="G51" s="271">
        <v>166666000</v>
      </c>
      <c r="H51" t="s">
        <v>975</v>
      </c>
    </row>
    <row r="52" spans="1:8" ht="14.5">
      <c r="A52" t="s">
        <v>1091</v>
      </c>
      <c r="B52" t="s">
        <v>1092</v>
      </c>
      <c r="C52" s="270" t="s">
        <v>1093</v>
      </c>
      <c r="D52" t="s">
        <v>984</v>
      </c>
      <c r="E52" t="s">
        <v>324</v>
      </c>
      <c r="F52" s="271">
        <v>600000000</v>
      </c>
      <c r="G52" s="271">
        <v>60000000</v>
      </c>
      <c r="H52" t="s">
        <v>980</v>
      </c>
    </row>
    <row r="53" spans="1:8" ht="14.5">
      <c r="A53" t="s">
        <v>1094</v>
      </c>
      <c r="B53" t="s">
        <v>1095</v>
      </c>
      <c r="C53" s="270" t="s">
        <v>1096</v>
      </c>
      <c r="D53" t="s">
        <v>984</v>
      </c>
      <c r="E53" t="s">
        <v>350</v>
      </c>
      <c r="F53" s="271">
        <v>5982000</v>
      </c>
      <c r="G53" s="271">
        <v>5982000</v>
      </c>
      <c r="H53" t="s">
        <v>980</v>
      </c>
    </row>
    <row r="54" spans="1:8" ht="14.5">
      <c r="A54" t="s">
        <v>1097</v>
      </c>
      <c r="B54" t="s">
        <v>1098</v>
      </c>
      <c r="C54" s="270" t="s">
        <v>1099</v>
      </c>
      <c r="D54" t="s">
        <v>984</v>
      </c>
      <c r="E54" t="s">
        <v>324</v>
      </c>
      <c r="F54" s="271">
        <v>300000000</v>
      </c>
      <c r="G54" s="271">
        <v>100000000</v>
      </c>
      <c r="H54" t="s">
        <v>980</v>
      </c>
    </row>
    <row r="55" spans="1:8" ht="14.5">
      <c r="B55" t="s">
        <v>1100</v>
      </c>
      <c r="C55" s="270"/>
      <c r="E55" t="s">
        <v>362</v>
      </c>
      <c r="F55" s="271">
        <v>525000000</v>
      </c>
      <c r="G55" s="271">
        <v>138250000</v>
      </c>
      <c r="H55" t="s">
        <v>975</v>
      </c>
    </row>
    <row r="56" spans="1:8" ht="14.5">
      <c r="A56" t="s">
        <v>1101</v>
      </c>
      <c r="B56" t="s">
        <v>1102</v>
      </c>
      <c r="C56" s="270" t="s">
        <v>1103</v>
      </c>
      <c r="D56" t="s">
        <v>984</v>
      </c>
      <c r="E56" t="s">
        <v>324</v>
      </c>
      <c r="F56" s="271">
        <v>500000000</v>
      </c>
      <c r="G56" s="271">
        <v>100000000</v>
      </c>
      <c r="H56" t="s">
        <v>975</v>
      </c>
    </row>
    <row r="57" spans="1:8" ht="14.5">
      <c r="A57" t="s">
        <v>1104</v>
      </c>
      <c r="B57" t="s">
        <v>1105</v>
      </c>
      <c r="C57" s="270" t="s">
        <v>1106</v>
      </c>
      <c r="D57" t="s">
        <v>984</v>
      </c>
      <c r="E57" t="s">
        <v>324</v>
      </c>
      <c r="F57" s="271">
        <v>500000000</v>
      </c>
      <c r="G57" s="271">
        <v>237450000</v>
      </c>
      <c r="H57" t="s">
        <v>980</v>
      </c>
    </row>
    <row r="58" spans="1:8" ht="14.5">
      <c r="A58" t="s">
        <v>1107</v>
      </c>
      <c r="B58" t="s">
        <v>1108</v>
      </c>
      <c r="C58" s="270" t="s">
        <v>1109</v>
      </c>
      <c r="D58" t="s">
        <v>984</v>
      </c>
      <c r="E58" t="s">
        <v>324</v>
      </c>
      <c r="F58" s="271">
        <v>500000000</v>
      </c>
      <c r="G58" s="271">
        <v>83000</v>
      </c>
      <c r="H58" t="s">
        <v>975</v>
      </c>
    </row>
    <row r="59" spans="1:8" ht="14.5">
      <c r="A59" t="s">
        <v>1110</v>
      </c>
      <c r="B59" t="s">
        <v>1111</v>
      </c>
      <c r="C59" s="270" t="s">
        <v>1054</v>
      </c>
      <c r="D59" t="s">
        <v>979</v>
      </c>
      <c r="E59" t="s">
        <v>324</v>
      </c>
      <c r="F59" s="271">
        <v>2000000000</v>
      </c>
      <c r="G59" s="271">
        <v>20800000</v>
      </c>
      <c r="H59" t="s">
        <v>980</v>
      </c>
    </row>
    <row r="60" spans="1:8" ht="14.5">
      <c r="A60" t="s">
        <v>1112</v>
      </c>
      <c r="B60" t="s">
        <v>1113</v>
      </c>
      <c r="C60" s="270" t="s">
        <v>1114</v>
      </c>
      <c r="D60" t="s">
        <v>984</v>
      </c>
      <c r="E60" t="s">
        <v>324</v>
      </c>
      <c r="F60" s="271">
        <v>300000000</v>
      </c>
      <c r="G60" s="271">
        <v>75000000</v>
      </c>
      <c r="H60" t="s">
        <v>975</v>
      </c>
    </row>
    <row r="61" spans="1:8" ht="14.5">
      <c r="A61" t="s">
        <v>1115</v>
      </c>
      <c r="B61" t="s">
        <v>1116</v>
      </c>
      <c r="C61" s="270" t="s">
        <v>1117</v>
      </c>
      <c r="D61" t="s">
        <v>979</v>
      </c>
      <c r="E61" t="s">
        <v>324</v>
      </c>
      <c r="F61" s="271">
        <v>2500000000</v>
      </c>
      <c r="G61" s="271">
        <v>31250000</v>
      </c>
      <c r="H61" t="s">
        <v>980</v>
      </c>
    </row>
    <row r="62" spans="1:8" ht="14.5">
      <c r="A62" t="s">
        <v>1118</v>
      </c>
      <c r="B62" t="s">
        <v>1119</v>
      </c>
      <c r="C62" s="270" t="s">
        <v>1120</v>
      </c>
      <c r="D62" t="s">
        <v>984</v>
      </c>
      <c r="E62" t="s">
        <v>324</v>
      </c>
      <c r="F62" s="271">
        <v>500000000</v>
      </c>
      <c r="G62" s="271">
        <v>75000000</v>
      </c>
      <c r="H62" t="s">
        <v>980</v>
      </c>
    </row>
    <row r="63" spans="1:8" ht="14.5">
      <c r="A63" t="s">
        <v>1121</v>
      </c>
      <c r="B63" t="s">
        <v>1122</v>
      </c>
      <c r="C63" s="270" t="s">
        <v>1123</v>
      </c>
      <c r="D63" t="s">
        <v>984</v>
      </c>
      <c r="E63" t="s">
        <v>324</v>
      </c>
      <c r="F63" s="271">
        <v>1000000000</v>
      </c>
      <c r="G63" s="271">
        <v>200000000</v>
      </c>
      <c r="H63" t="s">
        <v>980</v>
      </c>
    </row>
    <row r="64" spans="1:8" ht="14.5">
      <c r="A64" t="s">
        <v>1124</v>
      </c>
      <c r="B64" t="s">
        <v>1125</v>
      </c>
      <c r="C64" s="270" t="s">
        <v>1126</v>
      </c>
      <c r="D64" t="s">
        <v>984</v>
      </c>
      <c r="E64" t="s">
        <v>324</v>
      </c>
      <c r="F64" s="271">
        <v>2000000</v>
      </c>
      <c r="G64" s="271">
        <v>2000000</v>
      </c>
      <c r="H64" t="s">
        <v>980</v>
      </c>
    </row>
    <row r="65" spans="1:8" ht="14.5">
      <c r="A65" t="s">
        <v>1124</v>
      </c>
      <c r="B65" t="s">
        <v>1125</v>
      </c>
      <c r="C65" s="270" t="s">
        <v>1127</v>
      </c>
      <c r="D65" t="s">
        <v>984</v>
      </c>
      <c r="E65" t="s">
        <v>324</v>
      </c>
      <c r="F65" s="271">
        <v>10000000</v>
      </c>
      <c r="G65" s="271">
        <v>10000000</v>
      </c>
      <c r="H65" t="s">
        <v>980</v>
      </c>
    </row>
    <row r="66" spans="1:8" ht="14.5">
      <c r="A66" t="s">
        <v>1128</v>
      </c>
      <c r="B66" t="s">
        <v>1129</v>
      </c>
      <c r="C66" s="270" t="s">
        <v>1130</v>
      </c>
      <c r="D66" t="s">
        <v>984</v>
      </c>
      <c r="E66" t="s">
        <v>324</v>
      </c>
      <c r="F66" s="271">
        <v>500000000</v>
      </c>
      <c r="G66" s="271">
        <v>250000000</v>
      </c>
      <c r="H66" t="s">
        <v>980</v>
      </c>
    </row>
    <row r="67" spans="1:8" ht="14.5">
      <c r="A67" t="s">
        <v>1131</v>
      </c>
      <c r="B67" t="s">
        <v>1132</v>
      </c>
      <c r="C67" s="270" t="s">
        <v>1133</v>
      </c>
      <c r="D67" t="s">
        <v>984</v>
      </c>
      <c r="E67" t="s">
        <v>324</v>
      </c>
      <c r="F67" s="271">
        <v>75000000</v>
      </c>
      <c r="G67" s="271">
        <v>75000000</v>
      </c>
      <c r="H67" t="s">
        <v>980</v>
      </c>
    </row>
    <row r="68" spans="1:8" ht="14.5">
      <c r="A68" t="s">
        <v>1134</v>
      </c>
      <c r="B68" t="s">
        <v>1135</v>
      </c>
      <c r="C68" s="270" t="s">
        <v>1136</v>
      </c>
      <c r="D68" t="s">
        <v>1137</v>
      </c>
      <c r="E68" t="s">
        <v>324</v>
      </c>
      <c r="F68" s="271">
        <v>368500000</v>
      </c>
      <c r="G68" s="271">
        <v>221100</v>
      </c>
      <c r="H68" t="s">
        <v>980</v>
      </c>
    </row>
    <row r="69" spans="1:8" ht="14.5">
      <c r="A69" t="s">
        <v>1134</v>
      </c>
      <c r="B69" t="s">
        <v>1135</v>
      </c>
      <c r="C69" s="270" t="s">
        <v>1136</v>
      </c>
      <c r="D69" t="s">
        <v>1137</v>
      </c>
      <c r="E69" t="s">
        <v>324</v>
      </c>
      <c r="F69" s="271">
        <v>368500000</v>
      </c>
      <c r="G69" s="271">
        <v>221100</v>
      </c>
      <c r="H69" t="s">
        <v>980</v>
      </c>
    </row>
    <row r="70" spans="1:8" ht="14.5">
      <c r="A70" t="s">
        <v>1138</v>
      </c>
      <c r="B70" t="s">
        <v>1139</v>
      </c>
      <c r="C70" s="270" t="s">
        <v>1140</v>
      </c>
      <c r="D70" t="s">
        <v>979</v>
      </c>
      <c r="E70" t="s">
        <v>362</v>
      </c>
      <c r="F70" s="271">
        <v>1250000000</v>
      </c>
      <c r="G70" s="271">
        <v>31250000</v>
      </c>
      <c r="H70" t="s">
        <v>980</v>
      </c>
    </row>
    <row r="71" spans="1:8" ht="14.5">
      <c r="A71" t="s">
        <v>1141</v>
      </c>
      <c r="B71" t="s">
        <v>1142</v>
      </c>
      <c r="C71" s="270" t="s">
        <v>1143</v>
      </c>
      <c r="D71" t="s">
        <v>984</v>
      </c>
      <c r="E71" t="s">
        <v>324</v>
      </c>
      <c r="F71" s="271">
        <v>500000000</v>
      </c>
      <c r="G71" s="271">
        <v>121000</v>
      </c>
      <c r="H71" t="s">
        <v>980</v>
      </c>
    </row>
    <row r="72" spans="1:8" ht="14.5">
      <c r="A72" t="s">
        <v>1144</v>
      </c>
      <c r="B72" t="s">
        <v>1145</v>
      </c>
      <c r="C72" s="270" t="s">
        <v>1146</v>
      </c>
      <c r="D72" t="s">
        <v>984</v>
      </c>
      <c r="E72" t="s">
        <v>324</v>
      </c>
      <c r="F72" s="271">
        <v>100000000</v>
      </c>
      <c r="G72" s="271">
        <v>100000000</v>
      </c>
      <c r="H72" t="s">
        <v>980</v>
      </c>
    </row>
    <row r="73" spans="1:8" ht="14.5">
      <c r="A73" t="s">
        <v>1144</v>
      </c>
      <c r="B73" t="s">
        <v>1145</v>
      </c>
      <c r="C73" s="270" t="s">
        <v>1147</v>
      </c>
      <c r="D73" t="s">
        <v>984</v>
      </c>
      <c r="E73" t="s">
        <v>324</v>
      </c>
      <c r="F73" s="271">
        <v>150000000</v>
      </c>
      <c r="G73" s="271">
        <v>150000000</v>
      </c>
      <c r="H73" t="s">
        <v>980</v>
      </c>
    </row>
    <row r="74" spans="1:8" ht="14.5">
      <c r="A74" t="s">
        <v>1148</v>
      </c>
      <c r="B74" t="s">
        <v>1149</v>
      </c>
      <c r="C74" s="270" t="s">
        <v>1150</v>
      </c>
      <c r="D74" t="s">
        <v>984</v>
      </c>
      <c r="E74" t="s">
        <v>324</v>
      </c>
      <c r="F74" s="271">
        <v>29400000</v>
      </c>
      <c r="G74" s="271">
        <v>29400000</v>
      </c>
      <c r="H74" t="s">
        <v>980</v>
      </c>
    </row>
    <row r="75" spans="1:8" ht="14.5">
      <c r="A75" t="s">
        <v>1151</v>
      </c>
      <c r="B75" t="s">
        <v>1149</v>
      </c>
      <c r="C75" s="270" t="s">
        <v>1152</v>
      </c>
      <c r="D75" t="s">
        <v>984</v>
      </c>
      <c r="E75" t="s">
        <v>324</v>
      </c>
      <c r="F75" s="271">
        <v>25000000</v>
      </c>
      <c r="G75" s="271">
        <v>25000000</v>
      </c>
      <c r="H75" t="s">
        <v>980</v>
      </c>
    </row>
    <row r="76" spans="1:8" ht="14.5">
      <c r="A76" t="s">
        <v>1153</v>
      </c>
      <c r="B76" t="s">
        <v>1149</v>
      </c>
      <c r="C76" s="270" t="s">
        <v>1152</v>
      </c>
      <c r="D76" t="s">
        <v>979</v>
      </c>
      <c r="E76" t="s">
        <v>324</v>
      </c>
      <c r="F76" s="271">
        <v>29000000</v>
      </c>
      <c r="G76" s="271">
        <v>29000000</v>
      </c>
      <c r="H76" t="s">
        <v>980</v>
      </c>
    </row>
    <row r="77" spans="1:8" ht="14.5">
      <c r="A77" t="s">
        <v>1154</v>
      </c>
      <c r="B77" t="s">
        <v>1149</v>
      </c>
      <c r="C77" s="270" t="s">
        <v>1057</v>
      </c>
      <c r="D77" t="s">
        <v>984</v>
      </c>
      <c r="E77" t="s">
        <v>350</v>
      </c>
      <c r="F77" s="271">
        <v>24606000</v>
      </c>
      <c r="G77" s="271">
        <v>24606000</v>
      </c>
      <c r="H77" t="s">
        <v>980</v>
      </c>
    </row>
    <row r="78" spans="1:8" ht="14.5">
      <c r="A78" t="s">
        <v>1155</v>
      </c>
      <c r="B78" t="s">
        <v>1149</v>
      </c>
      <c r="C78" s="270" t="s">
        <v>1057</v>
      </c>
      <c r="D78" t="s">
        <v>984</v>
      </c>
      <c r="E78" t="s">
        <v>350</v>
      </c>
      <c r="F78" s="271">
        <v>24606000</v>
      </c>
      <c r="G78" s="271">
        <v>24606000</v>
      </c>
      <c r="H78" t="s">
        <v>980</v>
      </c>
    </row>
    <row r="79" spans="1:8" ht="14.5">
      <c r="A79" t="s">
        <v>1156</v>
      </c>
      <c r="B79" t="s">
        <v>1157</v>
      </c>
      <c r="C79" s="270" t="s">
        <v>1158</v>
      </c>
      <c r="D79" t="s">
        <v>984</v>
      </c>
      <c r="E79" t="s">
        <v>324</v>
      </c>
      <c r="F79" s="271">
        <v>500000000</v>
      </c>
      <c r="G79" s="271">
        <v>96000000</v>
      </c>
      <c r="H79" t="s">
        <v>980</v>
      </c>
    </row>
    <row r="80" spans="1:8" ht="14.5">
      <c r="A80" t="s">
        <v>1038</v>
      </c>
      <c r="B80" t="s">
        <v>1159</v>
      </c>
      <c r="C80" s="270" t="s">
        <v>1160</v>
      </c>
      <c r="D80" t="s">
        <v>984</v>
      </c>
      <c r="E80" t="s">
        <v>324</v>
      </c>
      <c r="F80" s="271">
        <v>2000000</v>
      </c>
      <c r="G80" s="271">
        <v>2000000</v>
      </c>
      <c r="H80" t="s">
        <v>980</v>
      </c>
    </row>
    <row r="81" spans="1:8" ht="14.5">
      <c r="B81" t="s">
        <v>1161</v>
      </c>
      <c r="C81" s="270"/>
      <c r="E81" t="s">
        <v>324</v>
      </c>
      <c r="F81" s="271">
        <v>1155000000</v>
      </c>
      <c r="G81" s="271">
        <v>50000000</v>
      </c>
      <c r="H81" t="s">
        <v>975</v>
      </c>
    </row>
    <row r="82" spans="1:8" ht="14.5">
      <c r="B82" t="s">
        <v>1161</v>
      </c>
      <c r="C82" s="270"/>
      <c r="E82" t="s">
        <v>350</v>
      </c>
      <c r="F82" s="271">
        <v>1155000000</v>
      </c>
      <c r="G82" s="271">
        <v>50000000</v>
      </c>
      <c r="H82" t="s">
        <v>975</v>
      </c>
    </row>
    <row r="83" spans="1:8" ht="14.5">
      <c r="B83" t="s">
        <v>1161</v>
      </c>
      <c r="C83" s="270"/>
      <c r="E83" t="s">
        <v>350</v>
      </c>
      <c r="F83" s="271">
        <v>1155000000</v>
      </c>
      <c r="G83" s="271">
        <v>50000000</v>
      </c>
      <c r="H83" t="s">
        <v>975</v>
      </c>
    </row>
    <row r="84" spans="1:8" ht="14.5">
      <c r="B84" t="s">
        <v>1162</v>
      </c>
      <c r="C84" s="270"/>
      <c r="E84" t="s">
        <v>362</v>
      </c>
      <c r="F84" s="271">
        <v>3900000000</v>
      </c>
      <c r="G84" s="271">
        <v>102000000</v>
      </c>
      <c r="H84" t="s">
        <v>975</v>
      </c>
    </row>
    <row r="85" spans="1:8" ht="14.5">
      <c r="B85" t="s">
        <v>1162</v>
      </c>
      <c r="C85" s="270"/>
      <c r="E85" t="s">
        <v>324</v>
      </c>
      <c r="F85" s="271">
        <v>3900000000</v>
      </c>
      <c r="G85" s="271">
        <v>102000000</v>
      </c>
      <c r="H85" t="s">
        <v>975</v>
      </c>
    </row>
    <row r="86" spans="1:8" ht="14.5">
      <c r="B86" t="s">
        <v>1163</v>
      </c>
      <c r="C86" s="270"/>
      <c r="E86" t="s">
        <v>324</v>
      </c>
      <c r="F86" s="271">
        <v>800000000</v>
      </c>
      <c r="G86" s="271">
        <v>267000000</v>
      </c>
      <c r="H86" t="s">
        <v>975</v>
      </c>
    </row>
    <row r="87" spans="1:8" ht="14.5">
      <c r="B87" t="s">
        <v>1164</v>
      </c>
      <c r="C87" s="270"/>
      <c r="E87" t="s">
        <v>324</v>
      </c>
      <c r="F87" s="271">
        <v>1175000000</v>
      </c>
      <c r="G87" s="271">
        <v>204750000</v>
      </c>
      <c r="H87" t="s">
        <v>975</v>
      </c>
    </row>
    <row r="88" spans="1:8" ht="14.5">
      <c r="A88" t="s">
        <v>1165</v>
      </c>
      <c r="B88" t="s">
        <v>1166</v>
      </c>
      <c r="C88" s="270" t="s">
        <v>997</v>
      </c>
      <c r="D88" t="s">
        <v>984</v>
      </c>
      <c r="E88" t="s">
        <v>324</v>
      </c>
      <c r="F88" s="271">
        <v>20000000</v>
      </c>
      <c r="G88" s="271">
        <v>25000000</v>
      </c>
      <c r="H88" t="s">
        <v>980</v>
      </c>
    </row>
    <row r="89" spans="1:8" ht="14.5">
      <c r="A89" t="s">
        <v>1167</v>
      </c>
      <c r="B89" t="s">
        <v>1168</v>
      </c>
      <c r="C89" s="270" t="s">
        <v>1150</v>
      </c>
      <c r="D89" t="s">
        <v>984</v>
      </c>
      <c r="E89" t="s">
        <v>324</v>
      </c>
      <c r="F89" s="271">
        <v>1000000000</v>
      </c>
      <c r="G89" s="271">
        <v>100000000</v>
      </c>
      <c r="H89" t="s">
        <v>975</v>
      </c>
    </row>
    <row r="90" spans="1:8" ht="14.5">
      <c r="A90" t="s">
        <v>1169</v>
      </c>
      <c r="B90" t="s">
        <v>1170</v>
      </c>
      <c r="C90" s="270" t="s">
        <v>1171</v>
      </c>
      <c r="D90" t="s">
        <v>984</v>
      </c>
      <c r="E90" t="s">
        <v>324</v>
      </c>
      <c r="F90" s="271">
        <v>1250000000</v>
      </c>
      <c r="G90" s="271">
        <v>193750000</v>
      </c>
      <c r="H90" t="s">
        <v>980</v>
      </c>
    </row>
    <row r="91" spans="1:8" ht="14.5">
      <c r="A91" t="s">
        <v>1172</v>
      </c>
      <c r="B91" t="s">
        <v>1173</v>
      </c>
      <c r="C91" s="270" t="s">
        <v>1035</v>
      </c>
      <c r="D91" t="s">
        <v>984</v>
      </c>
      <c r="E91" t="s">
        <v>324</v>
      </c>
      <c r="F91" s="271">
        <v>1750000000</v>
      </c>
      <c r="G91" s="271">
        <v>350000</v>
      </c>
      <c r="H91" t="s">
        <v>980</v>
      </c>
    </row>
    <row r="92" spans="1:8" ht="14.5">
      <c r="A92" t="s">
        <v>1174</v>
      </c>
      <c r="B92" t="s">
        <v>1175</v>
      </c>
      <c r="C92" s="270" t="s">
        <v>1176</v>
      </c>
      <c r="D92" t="s">
        <v>984</v>
      </c>
      <c r="E92" t="s">
        <v>324</v>
      </c>
      <c r="F92" s="271">
        <v>100000000</v>
      </c>
      <c r="G92" s="271">
        <v>100000000</v>
      </c>
      <c r="H92" t="s">
        <v>980</v>
      </c>
    </row>
    <row r="93" spans="1:8" ht="14.5">
      <c r="B93" t="s">
        <v>1177</v>
      </c>
      <c r="C93" s="270"/>
      <c r="E93" t="s">
        <v>324</v>
      </c>
      <c r="F93" s="271">
        <v>5750000000</v>
      </c>
      <c r="G93" s="271">
        <v>1150000000</v>
      </c>
      <c r="H93" t="s">
        <v>975</v>
      </c>
    </row>
    <row r="94" spans="1:8" ht="14.5">
      <c r="B94" t="s">
        <v>1177</v>
      </c>
      <c r="C94" s="270"/>
      <c r="E94" t="s">
        <v>324</v>
      </c>
      <c r="F94" s="271">
        <v>5750000000</v>
      </c>
      <c r="G94" s="271">
        <v>1150000000</v>
      </c>
      <c r="H94" t="s">
        <v>975</v>
      </c>
    </row>
    <row r="95" spans="1:8" ht="14.5">
      <c r="B95" t="s">
        <v>1177</v>
      </c>
      <c r="C95" s="270"/>
      <c r="E95" t="s">
        <v>324</v>
      </c>
      <c r="F95" s="271">
        <v>100000000</v>
      </c>
      <c r="G95" s="271">
        <v>1150000000</v>
      </c>
      <c r="H95" t="s">
        <v>975</v>
      </c>
    </row>
    <row r="96" spans="1:8" ht="14.5">
      <c r="A96" t="s">
        <v>1178</v>
      </c>
      <c r="B96" t="s">
        <v>1179</v>
      </c>
      <c r="C96" s="270" t="s">
        <v>1180</v>
      </c>
      <c r="D96" t="s">
        <v>984</v>
      </c>
      <c r="E96" t="s">
        <v>324</v>
      </c>
      <c r="F96" s="271">
        <v>500000000</v>
      </c>
      <c r="G96" s="271">
        <v>125000000</v>
      </c>
      <c r="H96" t="s">
        <v>980</v>
      </c>
    </row>
    <row r="97" spans="1:9" ht="14.5">
      <c r="A97" t="s">
        <v>1181</v>
      </c>
      <c r="B97" t="s">
        <v>1182</v>
      </c>
      <c r="C97" s="270" t="s">
        <v>1032</v>
      </c>
      <c r="D97" t="s">
        <v>984</v>
      </c>
      <c r="E97" t="s">
        <v>324</v>
      </c>
      <c r="F97" s="271">
        <v>500000000</v>
      </c>
      <c r="G97" s="271">
        <v>392186000</v>
      </c>
      <c r="H97" t="s">
        <v>980</v>
      </c>
    </row>
    <row r="98" spans="1:9" ht="14.5">
      <c r="A98" t="s">
        <v>1183</v>
      </c>
      <c r="B98" t="s">
        <v>1182</v>
      </c>
      <c r="C98" s="270" t="s">
        <v>1184</v>
      </c>
      <c r="D98" t="s">
        <v>984</v>
      </c>
      <c r="E98" t="s">
        <v>324</v>
      </c>
      <c r="F98" s="271">
        <v>3000000000</v>
      </c>
      <c r="G98" s="271">
        <v>500000</v>
      </c>
      <c r="H98" t="s">
        <v>980</v>
      </c>
    </row>
    <row r="99" spans="1:9" ht="14.5">
      <c r="A99" t="s">
        <v>1185</v>
      </c>
      <c r="B99" t="s">
        <v>1186</v>
      </c>
      <c r="C99" s="270" t="s">
        <v>1187</v>
      </c>
      <c r="D99" t="s">
        <v>979</v>
      </c>
      <c r="E99" t="s">
        <v>324</v>
      </c>
      <c r="F99" s="271">
        <v>2500000000</v>
      </c>
      <c r="G99" s="271">
        <v>75000000</v>
      </c>
      <c r="H99" t="s">
        <v>980</v>
      </c>
    </row>
    <row r="100" spans="1:9" ht="14.5">
      <c r="A100" t="s">
        <v>1188</v>
      </c>
      <c r="B100" t="s">
        <v>1186</v>
      </c>
      <c r="C100" s="270" t="s">
        <v>1035</v>
      </c>
      <c r="D100" t="s">
        <v>979</v>
      </c>
      <c r="E100" t="s">
        <v>324</v>
      </c>
      <c r="F100" s="271">
        <v>1500000000</v>
      </c>
      <c r="G100" s="271">
        <v>40000000</v>
      </c>
      <c r="H100" t="s">
        <v>980</v>
      </c>
    </row>
    <row r="101" spans="1:9" ht="14.5">
      <c r="A101" t="s">
        <v>1189</v>
      </c>
      <c r="B101" t="s">
        <v>1186</v>
      </c>
      <c r="C101" s="270" t="s">
        <v>1190</v>
      </c>
      <c r="D101" t="s">
        <v>979</v>
      </c>
      <c r="E101" t="s">
        <v>324</v>
      </c>
      <c r="F101" s="271">
        <v>1000000000</v>
      </c>
      <c r="G101" s="271">
        <v>30000000</v>
      </c>
      <c r="H101" t="s">
        <v>980</v>
      </c>
    </row>
    <row r="102" spans="1:9" ht="14.5">
      <c r="A102" t="s">
        <v>1191</v>
      </c>
      <c r="B102" t="s">
        <v>1192</v>
      </c>
      <c r="C102" s="270" t="s">
        <v>1054</v>
      </c>
      <c r="D102" t="s">
        <v>984</v>
      </c>
      <c r="E102" t="s">
        <v>324</v>
      </c>
      <c r="F102" s="271">
        <v>2000000000</v>
      </c>
      <c r="G102" s="271">
        <v>40000000</v>
      </c>
      <c r="H102" t="s">
        <v>980</v>
      </c>
    </row>
    <row r="103" spans="1:9" ht="14.5">
      <c r="A103" t="s">
        <v>1193</v>
      </c>
      <c r="B103" t="s">
        <v>1194</v>
      </c>
      <c r="C103" s="270" t="s">
        <v>1195</v>
      </c>
      <c r="D103" t="s">
        <v>984</v>
      </c>
      <c r="E103" t="s">
        <v>324</v>
      </c>
      <c r="F103" s="271">
        <v>500000000</v>
      </c>
      <c r="G103" s="271">
        <v>100000000</v>
      </c>
      <c r="H103" t="s">
        <v>975</v>
      </c>
    </row>
    <row r="104" spans="1:9" ht="14.5">
      <c r="A104" t="s">
        <v>1196</v>
      </c>
      <c r="B104" t="s">
        <v>1197</v>
      </c>
      <c r="C104" s="270" t="s">
        <v>1046</v>
      </c>
      <c r="D104" t="s">
        <v>979</v>
      </c>
      <c r="E104" t="s">
        <v>362</v>
      </c>
      <c r="F104" s="271">
        <v>300000000</v>
      </c>
      <c r="G104" s="271">
        <v>7500000</v>
      </c>
      <c r="H104" t="s">
        <v>980</v>
      </c>
    </row>
    <row r="105" spans="1:9" ht="14.5">
      <c r="A105" t="s">
        <v>1198</v>
      </c>
      <c r="B105" t="s">
        <v>1199</v>
      </c>
      <c r="C105" s="270" t="s">
        <v>1200</v>
      </c>
      <c r="D105" t="s">
        <v>984</v>
      </c>
      <c r="E105" t="s">
        <v>324</v>
      </c>
      <c r="F105" s="271">
        <v>500000000</v>
      </c>
      <c r="G105" s="271">
        <v>100000</v>
      </c>
      <c r="H105" t="s">
        <v>980</v>
      </c>
    </row>
    <row r="106" spans="1:9" ht="14.5">
      <c r="A106" t="s">
        <v>1201</v>
      </c>
      <c r="B106" t="s">
        <v>1202</v>
      </c>
      <c r="C106" s="270" t="s">
        <v>1203</v>
      </c>
      <c r="D106" t="s">
        <v>984</v>
      </c>
      <c r="E106" t="s">
        <v>324</v>
      </c>
      <c r="F106" s="271">
        <v>500000000</v>
      </c>
      <c r="G106" s="271">
        <v>100000000</v>
      </c>
      <c r="H106" t="s">
        <v>980</v>
      </c>
    </row>
    <row r="107" spans="1:9" ht="14.5">
      <c r="A107" t="s">
        <v>1204</v>
      </c>
      <c r="B107" t="s">
        <v>1205</v>
      </c>
      <c r="C107" s="270" t="s">
        <v>1049</v>
      </c>
      <c r="D107" t="s">
        <v>979</v>
      </c>
      <c r="E107" t="s">
        <v>324</v>
      </c>
      <c r="F107" s="271">
        <v>500000000</v>
      </c>
      <c r="G107" s="271">
        <v>7462687</v>
      </c>
      <c r="H107" t="s">
        <v>980</v>
      </c>
    </row>
    <row r="108" spans="1:9" ht="14.5">
      <c r="A108" t="s">
        <v>1206</v>
      </c>
      <c r="B108" t="s">
        <v>1207</v>
      </c>
      <c r="C108" s="270" t="s">
        <v>1208</v>
      </c>
      <c r="D108" t="s">
        <v>979</v>
      </c>
      <c r="E108" t="s">
        <v>324</v>
      </c>
      <c r="F108" s="271">
        <v>550000000</v>
      </c>
      <c r="G108" s="271">
        <v>14300000</v>
      </c>
      <c r="H108" t="s">
        <v>980</v>
      </c>
    </row>
    <row r="109" spans="1:9" ht="14.5">
      <c r="A109" t="s">
        <v>1209</v>
      </c>
      <c r="B109" t="s">
        <v>1210</v>
      </c>
      <c r="C109" s="270" t="s">
        <v>1208</v>
      </c>
      <c r="D109" t="s">
        <v>979</v>
      </c>
      <c r="E109" t="s">
        <v>324</v>
      </c>
      <c r="F109" s="271">
        <v>800000000</v>
      </c>
      <c r="G109" s="271">
        <v>20800000</v>
      </c>
      <c r="H109" t="s">
        <v>980</v>
      </c>
    </row>
    <row r="110" spans="1:9" thickBot="1">
      <c r="A110" s="272"/>
      <c r="B110" s="272"/>
      <c r="C110" s="272"/>
      <c r="D110" s="272"/>
      <c r="E110" s="272"/>
      <c r="F110" s="272"/>
      <c r="G110" s="320">
        <f>SUM(G11:G109)</f>
        <v>11343107970</v>
      </c>
      <c r="H110" s="272"/>
      <c r="I110" s="272"/>
    </row>
  </sheetData>
  <autoFilter ref="A1:H109" xr:uid="{535D27D9-3DE6-4FBB-A9BD-DC741F8B2F6F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925D-4CE7-47B8-9F20-ECBC3AB84746}">
  <sheetPr>
    <tabColor rgb="FFFF0000"/>
    <pageSetUpPr fitToPage="1"/>
  </sheetPr>
  <dimension ref="A1:AF41"/>
  <sheetViews>
    <sheetView zoomScale="145" zoomScaleNormal="145" workbookViewId="0">
      <pane ySplit="5" topLeftCell="A6" activePane="bottomLeft" state="frozen"/>
      <selection sqref="A1:J2"/>
      <selection pane="bottomLeft" sqref="A1:J2"/>
    </sheetView>
  </sheetViews>
  <sheetFormatPr defaultColWidth="9.1796875" defaultRowHeight="13"/>
  <cols>
    <col min="1" max="1" width="31" style="280" bestFit="1" customWidth="1"/>
    <col min="2" max="2" width="9.26953125" style="280" customWidth="1"/>
    <col min="3" max="3" width="15.453125" style="280" customWidth="1"/>
    <col min="4" max="4" width="12.7265625" style="280" customWidth="1"/>
    <col min="5" max="5" width="9.1796875" style="280"/>
    <col min="6" max="6" width="13.453125" style="280" customWidth="1"/>
    <col min="7" max="7" width="9.1796875" style="280"/>
    <col min="8" max="8" width="11.7265625" style="280" bestFit="1" customWidth="1"/>
    <col min="9" max="9" width="12.453125" style="280" bestFit="1" customWidth="1"/>
    <col min="10" max="10" width="14.54296875" style="280" bestFit="1" customWidth="1"/>
    <col min="11" max="11" width="10.1796875" style="280" bestFit="1" customWidth="1"/>
    <col min="12" max="12" width="17" style="280" hidden="1" customWidth="1"/>
    <col min="13" max="13" width="9.26953125" style="280" hidden="1" customWidth="1"/>
    <col min="14" max="14" width="15.453125" style="280" hidden="1" customWidth="1"/>
    <col min="15" max="20" width="0" style="280" hidden="1" customWidth="1"/>
    <col min="21" max="21" width="14.54296875" style="280" hidden="1" customWidth="1"/>
    <col min="22" max="22" width="0" style="280" hidden="1" customWidth="1"/>
    <col min="23" max="23" width="18.54296875" style="278" hidden="1" customWidth="1"/>
    <col min="24" max="24" width="9.7265625" style="276" hidden="1" customWidth="1"/>
    <col min="25" max="25" width="16.26953125" style="276" hidden="1" customWidth="1"/>
    <col min="26" max="26" width="13.1796875" style="276" hidden="1" customWidth="1"/>
    <col min="27" max="27" width="7.81640625" style="276" hidden="1" customWidth="1"/>
    <col min="28" max="28" width="15.26953125" style="276" hidden="1" customWidth="1"/>
    <col min="29" max="29" width="9.81640625" style="276" hidden="1" customWidth="1"/>
    <col min="30" max="30" width="11.453125" style="276" hidden="1" customWidth="1"/>
    <col min="31" max="31" width="10.453125" style="276" hidden="1" customWidth="1"/>
    <col min="32" max="32" width="20.54296875" style="280" hidden="1" customWidth="1"/>
    <col min="33" max="34" width="0" style="280" hidden="1" customWidth="1"/>
    <col min="35" max="36" width="9.1796875" style="280"/>
    <col min="37" max="37" width="11" style="280" bestFit="1" customWidth="1"/>
    <col min="38" max="38" width="10.26953125" style="280" bestFit="1" customWidth="1"/>
    <col min="39" max="40" width="9.1796875" style="280"/>
    <col min="41" max="41" width="10" style="280" bestFit="1" customWidth="1"/>
    <col min="42" max="42" width="11" style="280" bestFit="1" customWidth="1"/>
    <col min="43" max="43" width="10" style="280" bestFit="1" customWidth="1"/>
    <col min="44" max="16384" width="9.1796875" style="280"/>
  </cols>
  <sheetData>
    <row r="1" spans="1:32" s="278" customFormat="1" ht="14.25" customHeight="1">
      <c r="A1" s="273" t="s">
        <v>1211</v>
      </c>
      <c r="B1" s="274"/>
      <c r="C1" s="275"/>
      <c r="D1" s="276"/>
      <c r="E1" s="276"/>
      <c r="F1" s="277"/>
      <c r="G1" s="276"/>
      <c r="H1" s="276"/>
      <c r="I1" s="276"/>
      <c r="L1" s="273" t="s">
        <v>1212</v>
      </c>
      <c r="M1" s="274"/>
      <c r="N1" s="275"/>
      <c r="O1" s="276"/>
      <c r="P1" s="276"/>
      <c r="Q1" s="277"/>
      <c r="R1" s="276"/>
      <c r="S1" s="276"/>
      <c r="T1" s="276"/>
      <c r="W1" s="273" t="s">
        <v>1213</v>
      </c>
      <c r="X1" s="274"/>
      <c r="Y1" s="275"/>
      <c r="Z1" s="276"/>
      <c r="AA1" s="276"/>
      <c r="AB1" s="277"/>
      <c r="AC1" s="276"/>
      <c r="AD1" s="276"/>
      <c r="AE1" s="276"/>
    </row>
    <row r="2" spans="1:32" s="278" customFormat="1" ht="10.5" customHeight="1">
      <c r="A2" s="279"/>
      <c r="B2" s="275"/>
      <c r="C2" s="275"/>
      <c r="D2" s="276"/>
      <c r="E2" s="276"/>
      <c r="F2" s="277"/>
      <c r="G2" s="276"/>
      <c r="H2" s="276"/>
      <c r="I2" s="276"/>
      <c r="L2" s="279"/>
      <c r="M2" s="275"/>
      <c r="N2" s="275"/>
      <c r="O2" s="276"/>
      <c r="P2" s="276"/>
      <c r="Q2" s="277"/>
      <c r="R2" s="276"/>
      <c r="S2" s="276"/>
      <c r="T2" s="276"/>
      <c r="W2" s="279"/>
      <c r="X2" s="275"/>
      <c r="Y2" s="275"/>
      <c r="Z2" s="276"/>
      <c r="AA2" s="276"/>
      <c r="AB2" s="277"/>
      <c r="AC2" s="276"/>
      <c r="AD2" s="276"/>
      <c r="AE2" s="276"/>
    </row>
    <row r="3" spans="1:32" s="278" customFormat="1" ht="10.5" customHeight="1">
      <c r="A3" s="279"/>
      <c r="B3" s="275"/>
      <c r="C3" s="275"/>
      <c r="D3" s="276"/>
      <c r="E3" s="276"/>
      <c r="F3" s="277"/>
      <c r="G3" s="276"/>
      <c r="H3" s="276"/>
      <c r="I3" s="276"/>
      <c r="L3" s="279"/>
      <c r="M3" s="275"/>
      <c r="N3" s="275"/>
      <c r="O3" s="276"/>
      <c r="P3" s="276"/>
      <c r="Q3" s="277"/>
      <c r="R3" s="276"/>
      <c r="S3" s="276"/>
      <c r="T3" s="276"/>
      <c r="W3" s="279"/>
      <c r="X3" s="275"/>
      <c r="Y3" s="275"/>
      <c r="Z3" s="276"/>
      <c r="AA3" s="276"/>
      <c r="AB3" s="277"/>
      <c r="AC3" s="276"/>
      <c r="AD3" s="276"/>
      <c r="AE3" s="276"/>
    </row>
    <row r="4" spans="1:32">
      <c r="A4" s="382" t="s">
        <v>1214</v>
      </c>
      <c r="B4" s="383"/>
      <c r="C4" s="383"/>
      <c r="D4" s="383"/>
      <c r="E4" s="383"/>
      <c r="F4" s="383"/>
      <c r="G4" s="383"/>
      <c r="H4" s="383"/>
      <c r="I4" s="383"/>
      <c r="J4" s="384"/>
      <c r="L4" s="382" t="s">
        <v>1212</v>
      </c>
      <c r="M4" s="383"/>
      <c r="N4" s="383"/>
      <c r="O4" s="383"/>
      <c r="P4" s="383"/>
      <c r="Q4" s="383"/>
      <c r="R4" s="383"/>
      <c r="S4" s="383"/>
      <c r="T4" s="383"/>
      <c r="U4" s="384"/>
      <c r="W4" s="273" t="s">
        <v>1213</v>
      </c>
      <c r="X4" s="281"/>
      <c r="Y4" s="281"/>
      <c r="Z4" s="281"/>
      <c r="AA4" s="281"/>
      <c r="AB4" s="281"/>
      <c r="AC4" s="281"/>
      <c r="AD4" s="281"/>
      <c r="AE4" s="281"/>
    </row>
    <row r="5" spans="1:32" s="283" customFormat="1" ht="39">
      <c r="A5" s="282" t="s">
        <v>1215</v>
      </c>
      <c r="B5" s="282" t="s">
        <v>1216</v>
      </c>
      <c r="C5" s="282" t="s">
        <v>967</v>
      </c>
      <c r="D5" s="282" t="s">
        <v>1217</v>
      </c>
      <c r="E5" s="282" t="s">
        <v>909</v>
      </c>
      <c r="F5" s="282" t="s">
        <v>1218</v>
      </c>
      <c r="G5" s="282" t="s">
        <v>1219</v>
      </c>
      <c r="H5" s="282" t="s">
        <v>1220</v>
      </c>
      <c r="I5" s="282" t="s">
        <v>1221</v>
      </c>
      <c r="J5" s="282" t="s">
        <v>1222</v>
      </c>
      <c r="L5" s="282" t="s">
        <v>1215</v>
      </c>
      <c r="M5" s="282" t="s">
        <v>1216</v>
      </c>
      <c r="N5" s="282" t="s">
        <v>967</v>
      </c>
      <c r="O5" s="282" t="s">
        <v>1217</v>
      </c>
      <c r="P5" s="282" t="s">
        <v>909</v>
      </c>
      <c r="Q5" s="282" t="s">
        <v>1218</v>
      </c>
      <c r="R5" s="282" t="s">
        <v>1219</v>
      </c>
      <c r="S5" s="282" t="s">
        <v>1220</v>
      </c>
      <c r="T5" s="284" t="s">
        <v>1221</v>
      </c>
      <c r="U5" s="282" t="s">
        <v>1222</v>
      </c>
      <c r="W5" s="282" t="s">
        <v>1215</v>
      </c>
      <c r="X5" s="282" t="s">
        <v>1216</v>
      </c>
      <c r="Y5" s="282" t="s">
        <v>967</v>
      </c>
      <c r="Z5" s="282" t="s">
        <v>1217</v>
      </c>
      <c r="AA5" s="282" t="s">
        <v>909</v>
      </c>
      <c r="AB5" s="282" t="s">
        <v>1218</v>
      </c>
      <c r="AC5" s="282" t="s">
        <v>1219</v>
      </c>
      <c r="AD5" s="282" t="s">
        <v>1220</v>
      </c>
      <c r="AE5" s="284" t="s">
        <v>1221</v>
      </c>
      <c r="AF5" s="282" t="s">
        <v>1222</v>
      </c>
    </row>
    <row r="6" spans="1:32" s="289" customFormat="1">
      <c r="A6" s="285" t="s">
        <v>1223</v>
      </c>
      <c r="B6" s="286">
        <v>44736</v>
      </c>
      <c r="C6" s="276" t="s">
        <v>1224</v>
      </c>
      <c r="D6" s="276" t="s">
        <v>1225</v>
      </c>
      <c r="E6" s="276" t="s">
        <v>324</v>
      </c>
      <c r="F6" s="287">
        <v>254</v>
      </c>
      <c r="G6" s="276" t="s">
        <v>1226</v>
      </c>
      <c r="H6" s="288">
        <v>0.1</v>
      </c>
      <c r="I6" s="287">
        <f t="shared" ref="I6:I12" si="0">H6*F6</f>
        <v>25.400000000000002</v>
      </c>
      <c r="J6" s="287" t="s">
        <v>1227</v>
      </c>
      <c r="L6" s="290"/>
      <c r="M6" s="286"/>
      <c r="N6" s="276"/>
      <c r="O6" s="276"/>
      <c r="P6" s="276"/>
      <c r="Q6" s="291"/>
      <c r="R6" s="276"/>
      <c r="S6" s="292"/>
      <c r="T6" s="293"/>
      <c r="U6" s="287"/>
      <c r="W6" s="290"/>
      <c r="X6" s="294"/>
      <c r="Y6" s="276"/>
      <c r="Z6" s="276"/>
      <c r="AA6" s="276"/>
      <c r="AB6" s="291"/>
      <c r="AC6" s="276"/>
      <c r="AD6" s="292"/>
      <c r="AE6" s="293"/>
      <c r="AF6" s="287"/>
    </row>
    <row r="7" spans="1:32" s="289" customFormat="1">
      <c r="A7" s="285" t="s">
        <v>1228</v>
      </c>
      <c r="B7" s="286">
        <v>44726</v>
      </c>
      <c r="C7" s="276" t="s">
        <v>1229</v>
      </c>
      <c r="D7" s="276" t="s">
        <v>1230</v>
      </c>
      <c r="E7" s="276" t="s">
        <v>324</v>
      </c>
      <c r="F7" s="287">
        <v>2256</v>
      </c>
      <c r="G7" s="276" t="s">
        <v>1226</v>
      </c>
      <c r="H7" s="288">
        <v>0.04</v>
      </c>
      <c r="I7" s="287">
        <f t="shared" si="0"/>
        <v>90.24</v>
      </c>
      <c r="J7" s="287" t="s">
        <v>1231</v>
      </c>
      <c r="L7" s="290"/>
      <c r="M7" s="286"/>
      <c r="N7" s="276"/>
      <c r="O7" s="276"/>
      <c r="P7" s="276"/>
      <c r="Q7" s="291"/>
      <c r="R7" s="276"/>
      <c r="S7" s="292"/>
      <c r="T7" s="293"/>
      <c r="U7" s="287"/>
      <c r="W7" s="290"/>
      <c r="X7" s="294"/>
      <c r="Y7" s="276"/>
      <c r="Z7" s="276"/>
      <c r="AA7" s="276"/>
      <c r="AB7" s="291"/>
      <c r="AC7" s="276"/>
      <c r="AD7" s="292"/>
      <c r="AE7" s="293"/>
      <c r="AF7" s="287"/>
    </row>
    <row r="8" spans="1:32" s="289" customFormat="1">
      <c r="A8" s="285" t="s">
        <v>1232</v>
      </c>
      <c r="B8" s="286">
        <v>44708</v>
      </c>
      <c r="C8" s="276" t="s">
        <v>1233</v>
      </c>
      <c r="D8" s="276" t="s">
        <v>1234</v>
      </c>
      <c r="E8" s="276" t="s">
        <v>324</v>
      </c>
      <c r="F8" s="287">
        <v>115</v>
      </c>
      <c r="G8" s="276" t="s">
        <v>1226</v>
      </c>
      <c r="H8" s="288">
        <v>8.9999999999999993E-3</v>
      </c>
      <c r="I8" s="287">
        <f t="shared" si="0"/>
        <v>1.0349999999999999</v>
      </c>
      <c r="J8" s="287" t="s">
        <v>1227</v>
      </c>
      <c r="L8" s="290"/>
      <c r="M8" s="286"/>
      <c r="N8" s="276"/>
      <c r="O8" s="276"/>
      <c r="P8" s="276"/>
      <c r="Q8" s="291"/>
      <c r="R8" s="276"/>
      <c r="S8" s="292"/>
      <c r="T8" s="293"/>
      <c r="U8" s="287"/>
      <c r="W8" s="290"/>
      <c r="X8" s="294"/>
      <c r="Y8" s="276"/>
      <c r="Z8" s="276"/>
      <c r="AA8" s="276"/>
      <c r="AB8" s="291"/>
      <c r="AC8" s="276"/>
      <c r="AD8" s="292"/>
      <c r="AE8" s="293"/>
      <c r="AF8" s="287"/>
    </row>
    <row r="9" spans="1:32" s="289" customFormat="1">
      <c r="A9" s="285" t="s">
        <v>1235</v>
      </c>
      <c r="B9" s="286">
        <v>44706</v>
      </c>
      <c r="C9" s="276" t="s">
        <v>1236</v>
      </c>
      <c r="D9" s="276" t="s">
        <v>1225</v>
      </c>
      <c r="E9" s="276" t="s">
        <v>1237</v>
      </c>
      <c r="F9" s="287">
        <v>20</v>
      </c>
      <c r="G9" s="276" t="s">
        <v>1238</v>
      </c>
      <c r="H9" s="288">
        <f>1/3</f>
        <v>0.33333333333333331</v>
      </c>
      <c r="I9" s="287">
        <f t="shared" si="0"/>
        <v>6.6666666666666661</v>
      </c>
      <c r="J9" s="287" t="s">
        <v>1227</v>
      </c>
      <c r="L9" s="290"/>
      <c r="M9" s="286"/>
      <c r="N9" s="276"/>
      <c r="O9" s="276"/>
      <c r="P9" s="276"/>
      <c r="Q9" s="291"/>
      <c r="R9" s="276"/>
      <c r="S9" s="292"/>
      <c r="T9" s="293"/>
      <c r="U9" s="287"/>
      <c r="W9" s="290"/>
      <c r="X9" s="294"/>
      <c r="Y9" s="276"/>
      <c r="Z9" s="276"/>
      <c r="AA9" s="276"/>
      <c r="AB9" s="291"/>
      <c r="AC9" s="276"/>
      <c r="AD9" s="292"/>
      <c r="AE9" s="293"/>
      <c r="AF9" s="287"/>
    </row>
    <row r="10" spans="1:32" s="289" customFormat="1">
      <c r="A10" s="285" t="s">
        <v>1239</v>
      </c>
      <c r="B10" s="286">
        <v>44666</v>
      </c>
      <c r="C10" s="276" t="s">
        <v>1240</v>
      </c>
      <c r="D10" s="276" t="s">
        <v>1225</v>
      </c>
      <c r="E10" s="276" t="s">
        <v>324</v>
      </c>
      <c r="F10" s="287">
        <v>45</v>
      </c>
      <c r="G10" s="276" t="s">
        <v>1238</v>
      </c>
      <c r="H10" s="288">
        <f>1/3</f>
        <v>0.33333333333333331</v>
      </c>
      <c r="I10" s="287">
        <f t="shared" si="0"/>
        <v>15</v>
      </c>
      <c r="J10" s="287" t="s">
        <v>1227</v>
      </c>
      <c r="L10" s="290"/>
      <c r="M10" s="286"/>
      <c r="N10" s="276"/>
      <c r="O10" s="276"/>
      <c r="P10" s="276"/>
      <c r="Q10" s="291"/>
      <c r="R10" s="276"/>
      <c r="S10" s="292"/>
      <c r="T10" s="293"/>
      <c r="U10" s="287"/>
      <c r="W10" s="290"/>
      <c r="X10" s="294"/>
      <c r="Y10" s="276"/>
      <c r="Z10" s="276"/>
      <c r="AA10" s="276"/>
      <c r="AB10" s="291"/>
      <c r="AC10" s="276"/>
      <c r="AD10" s="292"/>
      <c r="AE10" s="293"/>
      <c r="AF10" s="287"/>
    </row>
    <row r="11" spans="1:32" s="289" customFormat="1">
      <c r="A11" s="285" t="s">
        <v>1241</v>
      </c>
      <c r="B11" s="286">
        <v>44706</v>
      </c>
      <c r="C11" s="276" t="s">
        <v>1242</v>
      </c>
      <c r="D11" s="276" t="s">
        <v>1230</v>
      </c>
      <c r="E11" s="276" t="s">
        <v>324</v>
      </c>
      <c r="F11" s="287">
        <v>2000</v>
      </c>
      <c r="G11" s="276" t="s">
        <v>1226</v>
      </c>
      <c r="H11" s="288">
        <v>3.5000000000000003E-2</v>
      </c>
      <c r="I11" s="287">
        <f t="shared" si="0"/>
        <v>70</v>
      </c>
      <c r="J11" s="287" t="s">
        <v>1231</v>
      </c>
      <c r="L11" s="290"/>
      <c r="M11" s="286"/>
      <c r="N11" s="276"/>
      <c r="O11" s="276"/>
      <c r="P11" s="276"/>
      <c r="Q11" s="291"/>
      <c r="R11" s="276"/>
      <c r="S11" s="292"/>
      <c r="T11" s="293"/>
      <c r="U11" s="287"/>
      <c r="W11" s="290"/>
      <c r="X11" s="294"/>
      <c r="Y11" s="276"/>
      <c r="Z11" s="276"/>
      <c r="AA11" s="276"/>
      <c r="AB11" s="291"/>
      <c r="AC11" s="276"/>
      <c r="AD11" s="292"/>
      <c r="AE11" s="293"/>
      <c r="AF11" s="287"/>
    </row>
    <row r="12" spans="1:32" s="289" customFormat="1">
      <c r="A12" s="285" t="s">
        <v>1243</v>
      </c>
      <c r="B12" s="286">
        <v>44768</v>
      </c>
      <c r="C12" s="276" t="s">
        <v>1244</v>
      </c>
      <c r="D12" s="276" t="s">
        <v>1225</v>
      </c>
      <c r="E12" s="276" t="s">
        <v>324</v>
      </c>
      <c r="F12" s="287">
        <v>116</v>
      </c>
      <c r="G12" s="276" t="s">
        <v>1238</v>
      </c>
      <c r="H12" s="288">
        <v>0.15</v>
      </c>
      <c r="I12" s="287">
        <f t="shared" si="0"/>
        <v>17.399999999999999</v>
      </c>
      <c r="J12" s="287" t="s">
        <v>1227</v>
      </c>
      <c r="L12" s="290"/>
      <c r="M12" s="286"/>
      <c r="N12" s="276"/>
      <c r="O12" s="276"/>
      <c r="P12" s="276"/>
      <c r="Q12" s="291"/>
      <c r="R12" s="276"/>
      <c r="S12" s="292"/>
      <c r="T12" s="293"/>
      <c r="U12" s="287"/>
      <c r="W12" s="290"/>
      <c r="X12" s="294"/>
      <c r="Y12" s="276"/>
      <c r="Z12" s="276"/>
      <c r="AA12" s="276"/>
      <c r="AB12" s="291"/>
      <c r="AC12" s="276"/>
      <c r="AD12" s="292"/>
      <c r="AE12" s="293"/>
      <c r="AF12" s="287"/>
    </row>
    <row r="13" spans="1:32" s="289" customFormat="1">
      <c r="A13" s="285" t="s">
        <v>1245</v>
      </c>
      <c r="B13" s="286">
        <v>44861</v>
      </c>
      <c r="C13" s="276" t="s">
        <v>1246</v>
      </c>
      <c r="D13" s="276" t="s">
        <v>1225</v>
      </c>
      <c r="E13" s="276" t="s">
        <v>324</v>
      </c>
      <c r="F13" s="287">
        <v>593.64595999999995</v>
      </c>
      <c r="G13" s="276" t="s">
        <v>1226</v>
      </c>
      <c r="H13" s="288">
        <v>0.15</v>
      </c>
      <c r="I13" s="287">
        <f>H13*F13</f>
        <v>89.046893999999995</v>
      </c>
      <c r="J13" s="287" t="s">
        <v>1227</v>
      </c>
      <c r="L13" s="290"/>
      <c r="M13" s="286"/>
      <c r="N13" s="276"/>
      <c r="O13" s="276"/>
      <c r="P13" s="276"/>
      <c r="Q13" s="291"/>
      <c r="R13" s="276"/>
      <c r="S13" s="292"/>
      <c r="T13" s="293"/>
      <c r="U13" s="287"/>
      <c r="W13" s="290"/>
      <c r="X13" s="294"/>
      <c r="Y13" s="276"/>
      <c r="Z13" s="276"/>
      <c r="AA13" s="276"/>
      <c r="AB13" s="291"/>
      <c r="AC13" s="276"/>
      <c r="AD13" s="292"/>
      <c r="AE13" s="293"/>
      <c r="AF13" s="287"/>
    </row>
    <row r="14" spans="1:32" s="289" customFormat="1">
      <c r="A14" s="285" t="s">
        <v>1247</v>
      </c>
      <c r="B14" s="286">
        <v>44874</v>
      </c>
      <c r="C14" s="276" t="s">
        <v>1248</v>
      </c>
      <c r="D14" s="276" t="s">
        <v>1225</v>
      </c>
      <c r="E14" s="276" t="s">
        <v>324</v>
      </c>
      <c r="F14" s="287">
        <v>102.55129599999999</v>
      </c>
      <c r="G14" s="276" t="s">
        <v>1226</v>
      </c>
      <c r="H14" s="288">
        <v>0.13300000000000001</v>
      </c>
      <c r="I14" s="287">
        <f t="shared" ref="I14:I15" si="1">H14*F14</f>
        <v>13.639322368</v>
      </c>
      <c r="J14" s="287" t="s">
        <v>1227</v>
      </c>
      <c r="L14" s="290"/>
      <c r="M14" s="286"/>
      <c r="N14" s="276"/>
      <c r="O14" s="276"/>
      <c r="P14" s="276"/>
      <c r="Q14" s="291"/>
      <c r="R14" s="276"/>
      <c r="S14" s="292"/>
      <c r="T14" s="293"/>
      <c r="U14" s="287"/>
      <c r="W14" s="290"/>
      <c r="X14" s="294"/>
      <c r="Y14" s="276"/>
      <c r="Z14" s="276"/>
      <c r="AA14" s="276"/>
      <c r="AB14" s="291"/>
      <c r="AC14" s="276"/>
      <c r="AD14" s="292"/>
      <c r="AE14" s="293"/>
      <c r="AF14" s="287"/>
    </row>
    <row r="15" spans="1:32" s="289" customFormat="1">
      <c r="A15" s="285" t="s">
        <v>1249</v>
      </c>
      <c r="B15" s="286">
        <v>44903</v>
      </c>
      <c r="C15" s="276" t="s">
        <v>1250</v>
      </c>
      <c r="D15" s="276" t="s">
        <v>1230</v>
      </c>
      <c r="E15" s="276" t="s">
        <v>367</v>
      </c>
      <c r="F15" s="287">
        <v>2267.46</v>
      </c>
      <c r="G15" s="276" t="s">
        <v>1226</v>
      </c>
      <c r="H15" s="288">
        <v>1.0448863928565364E-2</v>
      </c>
      <c r="I15" s="287">
        <f t="shared" si="1"/>
        <v>23.692381003464821</v>
      </c>
      <c r="J15" s="287" t="s">
        <v>1231</v>
      </c>
      <c r="L15" s="290"/>
      <c r="M15" s="286"/>
      <c r="N15" s="276"/>
      <c r="O15" s="276"/>
      <c r="P15" s="276"/>
      <c r="Q15" s="291"/>
      <c r="R15" s="276"/>
      <c r="S15" s="292"/>
      <c r="T15" s="293"/>
      <c r="U15" s="287"/>
      <c r="W15" s="290"/>
      <c r="X15" s="294"/>
      <c r="Y15" s="276"/>
      <c r="Z15" s="276"/>
      <c r="AA15" s="276"/>
      <c r="AB15" s="291"/>
      <c r="AC15" s="276"/>
      <c r="AD15" s="292"/>
      <c r="AE15" s="293"/>
      <c r="AF15" s="287"/>
    </row>
    <row r="16" spans="1:32" ht="13.5" thickBot="1">
      <c r="A16" s="295"/>
      <c r="B16" s="296"/>
      <c r="C16" s="296"/>
      <c r="D16" s="296"/>
      <c r="E16" s="296"/>
      <c r="F16" s="296"/>
      <c r="G16" s="296"/>
      <c r="H16" s="296"/>
      <c r="I16" s="297"/>
      <c r="J16" s="298"/>
      <c r="L16" s="278" t="s">
        <v>1251</v>
      </c>
      <c r="M16" s="286" t="s">
        <v>1252</v>
      </c>
      <c r="N16" s="276" t="s">
        <v>1253</v>
      </c>
      <c r="O16" s="276" t="s">
        <v>1225</v>
      </c>
      <c r="P16" s="276" t="s">
        <v>344</v>
      </c>
      <c r="Q16" s="291">
        <v>62</v>
      </c>
      <c r="R16" s="276" t="s">
        <v>1226</v>
      </c>
      <c r="S16" s="292">
        <v>0</v>
      </c>
      <c r="T16" s="293">
        <f t="shared" ref="T16:T21" si="2">Q16*S16</f>
        <v>0</v>
      </c>
      <c r="U16" s="287" t="s">
        <v>1254</v>
      </c>
      <c r="W16" s="278" t="s">
        <v>1255</v>
      </c>
      <c r="X16" s="286">
        <v>42893</v>
      </c>
      <c r="Y16" s="276" t="s">
        <v>1250</v>
      </c>
      <c r="Z16" s="276" t="s">
        <v>1256</v>
      </c>
      <c r="AA16" s="276" t="s">
        <v>367</v>
      </c>
      <c r="AB16" s="291">
        <v>3912</v>
      </c>
      <c r="AC16" s="276" t="s">
        <v>1257</v>
      </c>
      <c r="AD16" s="292">
        <v>0.02</v>
      </c>
      <c r="AE16" s="293">
        <f t="shared" ref="AE16:AE23" si="3">AB16*AD16</f>
        <v>78.239999999999995</v>
      </c>
      <c r="AF16" s="287" t="s">
        <v>1231</v>
      </c>
    </row>
    <row r="17" spans="2:32" ht="13.5" thickTop="1">
      <c r="I17" s="322">
        <f>SUM(I6:I15)*1000000</f>
        <v>352120264.03813154</v>
      </c>
      <c r="L17" s="278" t="s">
        <v>1258</v>
      </c>
      <c r="M17" s="286" t="s">
        <v>1259</v>
      </c>
      <c r="N17" s="276" t="s">
        <v>1260</v>
      </c>
      <c r="O17" s="276" t="s">
        <v>1261</v>
      </c>
      <c r="P17" s="276" t="s">
        <v>324</v>
      </c>
      <c r="Q17" s="291">
        <v>60</v>
      </c>
      <c r="R17" s="276" t="s">
        <v>1226</v>
      </c>
      <c r="S17" s="292">
        <v>0</v>
      </c>
      <c r="T17" s="293">
        <f t="shared" si="2"/>
        <v>0</v>
      </c>
      <c r="U17" s="287" t="s">
        <v>1254</v>
      </c>
      <c r="W17" s="290" t="s">
        <v>1262</v>
      </c>
      <c r="X17" s="294">
        <v>42899</v>
      </c>
      <c r="Y17" s="276" t="s">
        <v>1246</v>
      </c>
      <c r="Z17" s="276" t="s">
        <v>1225</v>
      </c>
      <c r="AA17" s="276" t="s">
        <v>324</v>
      </c>
      <c r="AB17" s="291">
        <v>725</v>
      </c>
      <c r="AC17" s="276" t="s">
        <v>1238</v>
      </c>
      <c r="AD17" s="292">
        <v>0.25</v>
      </c>
      <c r="AE17" s="293">
        <f t="shared" si="3"/>
        <v>181.25</v>
      </c>
      <c r="AF17" s="287" t="s">
        <v>1227</v>
      </c>
    </row>
    <row r="18" spans="2:32">
      <c r="L18" s="278" t="s">
        <v>1263</v>
      </c>
      <c r="M18" s="286" t="s">
        <v>1264</v>
      </c>
      <c r="N18" s="276" t="s">
        <v>1265</v>
      </c>
      <c r="O18" s="276" t="s">
        <v>1234</v>
      </c>
      <c r="P18" s="276" t="s">
        <v>324</v>
      </c>
      <c r="Q18" s="291">
        <v>947</v>
      </c>
      <c r="R18" s="276" t="s">
        <v>1226</v>
      </c>
      <c r="S18" s="292">
        <v>0.1</v>
      </c>
      <c r="T18" s="293">
        <f t="shared" si="2"/>
        <v>94.7</v>
      </c>
      <c r="U18" s="287" t="s">
        <v>1227</v>
      </c>
      <c r="W18" s="278" t="s">
        <v>1266</v>
      </c>
      <c r="X18" s="286">
        <v>42914</v>
      </c>
      <c r="Y18" s="276" t="s">
        <v>1267</v>
      </c>
      <c r="Z18" s="276" t="s">
        <v>1225</v>
      </c>
      <c r="AA18" s="276" t="s">
        <v>324</v>
      </c>
      <c r="AB18" s="291">
        <v>1479</v>
      </c>
      <c r="AC18" s="276" t="s">
        <v>1238</v>
      </c>
      <c r="AD18" s="292">
        <v>0</v>
      </c>
      <c r="AE18" s="293">
        <f t="shared" si="3"/>
        <v>0</v>
      </c>
      <c r="AF18" s="287" t="s">
        <v>1254</v>
      </c>
    </row>
    <row r="19" spans="2:32">
      <c r="L19" s="278" t="s">
        <v>1268</v>
      </c>
      <c r="M19" s="286" t="s">
        <v>1269</v>
      </c>
      <c r="N19" s="276" t="s">
        <v>1270</v>
      </c>
      <c r="O19" s="276" t="s">
        <v>1225</v>
      </c>
      <c r="P19" s="276" t="s">
        <v>324</v>
      </c>
      <c r="Q19" s="291">
        <v>121</v>
      </c>
      <c r="R19" s="276" t="s">
        <v>1226</v>
      </c>
      <c r="S19" s="292">
        <v>0.5</v>
      </c>
      <c r="T19" s="293">
        <f t="shared" si="2"/>
        <v>60.5</v>
      </c>
      <c r="U19" s="287" t="s">
        <v>1271</v>
      </c>
      <c r="W19" s="278" t="s">
        <v>1272</v>
      </c>
      <c r="X19" s="286">
        <v>42986</v>
      </c>
      <c r="Y19" s="276" t="s">
        <v>1273</v>
      </c>
      <c r="Z19" s="276" t="s">
        <v>1225</v>
      </c>
      <c r="AA19" s="276" t="s">
        <v>324</v>
      </c>
      <c r="AB19" s="291">
        <v>102</v>
      </c>
      <c r="AC19" s="276" t="s">
        <v>1238</v>
      </c>
      <c r="AD19" s="292">
        <v>0.5</v>
      </c>
      <c r="AE19" s="293">
        <f t="shared" si="3"/>
        <v>51</v>
      </c>
      <c r="AF19" s="287" t="s">
        <v>1227</v>
      </c>
    </row>
    <row r="20" spans="2:32">
      <c r="B20" s="294"/>
      <c r="E20" s="294"/>
      <c r="L20" s="290" t="s">
        <v>1274</v>
      </c>
      <c r="M20" s="286" t="s">
        <v>1275</v>
      </c>
      <c r="N20" s="276" t="s">
        <v>1276</v>
      </c>
      <c r="O20" s="276" t="s">
        <v>1225</v>
      </c>
      <c r="P20" s="276" t="s">
        <v>324</v>
      </c>
      <c r="Q20" s="291">
        <v>113</v>
      </c>
      <c r="R20" s="276" t="s">
        <v>1226</v>
      </c>
      <c r="S20" s="292">
        <v>0.5</v>
      </c>
      <c r="T20" s="293">
        <f t="shared" si="2"/>
        <v>56.5</v>
      </c>
      <c r="U20" s="287" t="s">
        <v>1227</v>
      </c>
      <c r="W20" s="290" t="s">
        <v>1262</v>
      </c>
      <c r="X20" s="294">
        <v>42992</v>
      </c>
      <c r="Y20" s="299" t="s">
        <v>1246</v>
      </c>
      <c r="Z20" s="276" t="s">
        <v>1225</v>
      </c>
      <c r="AA20" s="276" t="s">
        <v>324</v>
      </c>
      <c r="AB20" s="291">
        <v>1018</v>
      </c>
      <c r="AC20" s="276" t="s">
        <v>1238</v>
      </c>
      <c r="AD20" s="292">
        <v>0.25</v>
      </c>
      <c r="AE20" s="293">
        <f t="shared" si="3"/>
        <v>254.5</v>
      </c>
      <c r="AF20" s="287" t="s">
        <v>1227</v>
      </c>
    </row>
    <row r="21" spans="2:32">
      <c r="B21" s="294"/>
      <c r="E21" s="294"/>
      <c r="L21" s="278" t="s">
        <v>1277</v>
      </c>
      <c r="M21" s="286">
        <v>43382</v>
      </c>
      <c r="N21" s="276" t="s">
        <v>1278</v>
      </c>
      <c r="O21" s="276" t="s">
        <v>1225</v>
      </c>
      <c r="P21" s="276" t="s">
        <v>344</v>
      </c>
      <c r="Q21" s="291">
        <v>260</v>
      </c>
      <c r="R21" s="276" t="s">
        <v>1226</v>
      </c>
      <c r="S21" s="292">
        <v>0</v>
      </c>
      <c r="T21" s="293">
        <f t="shared" si="2"/>
        <v>0</v>
      </c>
      <c r="U21" s="287" t="s">
        <v>1254</v>
      </c>
      <c r="W21" s="278" t="s">
        <v>1266</v>
      </c>
      <c r="X21" s="286">
        <v>42993</v>
      </c>
      <c r="Y21" s="276" t="s">
        <v>1267</v>
      </c>
      <c r="Z21" s="276" t="s">
        <v>1225</v>
      </c>
      <c r="AA21" s="276" t="s">
        <v>324</v>
      </c>
      <c r="AB21" s="291">
        <v>1528</v>
      </c>
      <c r="AC21" s="276" t="s">
        <v>1238</v>
      </c>
      <c r="AD21" s="292">
        <v>0</v>
      </c>
      <c r="AE21" s="293">
        <f t="shared" si="3"/>
        <v>0</v>
      </c>
      <c r="AF21" s="287" t="s">
        <v>1254</v>
      </c>
    </row>
    <row r="22" spans="2:32">
      <c r="B22" s="294"/>
      <c r="E22" s="294"/>
      <c r="K22" s="300"/>
      <c r="W22" s="278" t="s">
        <v>1279</v>
      </c>
      <c r="X22" s="286">
        <v>43038</v>
      </c>
      <c r="Y22" s="276" t="s">
        <v>1280</v>
      </c>
      <c r="Z22" s="276" t="s">
        <v>1281</v>
      </c>
      <c r="AA22" s="276" t="s">
        <v>324</v>
      </c>
      <c r="AB22" s="291">
        <v>100</v>
      </c>
      <c r="AC22" s="276" t="s">
        <v>1226</v>
      </c>
      <c r="AD22" s="292">
        <v>0</v>
      </c>
      <c r="AE22" s="293">
        <f t="shared" si="3"/>
        <v>0</v>
      </c>
      <c r="AF22" s="287" t="s">
        <v>1254</v>
      </c>
    </row>
    <row r="23" spans="2:32">
      <c r="B23" s="294"/>
      <c r="E23" s="276"/>
      <c r="L23" s="278"/>
      <c r="M23" s="301"/>
      <c r="N23" s="276"/>
      <c r="O23" s="276"/>
      <c r="P23" s="276"/>
      <c r="Q23" s="291"/>
      <c r="R23" s="276"/>
      <c r="S23" s="292"/>
      <c r="T23" s="276"/>
      <c r="U23" s="287"/>
      <c r="W23" s="278" t="s">
        <v>1282</v>
      </c>
      <c r="X23" s="286">
        <v>43067</v>
      </c>
      <c r="Y23" s="276" t="s">
        <v>1283</v>
      </c>
      <c r="Z23" s="276" t="s">
        <v>1225</v>
      </c>
      <c r="AA23" s="276" t="s">
        <v>344</v>
      </c>
      <c r="AB23" s="291">
        <v>51</v>
      </c>
      <c r="AC23" s="276" t="s">
        <v>1226</v>
      </c>
      <c r="AD23" s="292">
        <v>0</v>
      </c>
      <c r="AE23" s="293">
        <f t="shared" si="3"/>
        <v>0</v>
      </c>
      <c r="AF23" s="287" t="s">
        <v>1254</v>
      </c>
    </row>
    <row r="24" spans="2:32" ht="21" customHeight="1" thickBot="1">
      <c r="E24" s="276"/>
      <c r="H24" s="302"/>
      <c r="L24" s="295"/>
      <c r="M24" s="296"/>
      <c r="N24" s="296"/>
      <c r="O24" s="296"/>
      <c r="P24" s="296"/>
      <c r="Q24" s="296"/>
      <c r="R24" s="296"/>
      <c r="S24" s="303"/>
      <c r="T24" s="297">
        <f>SUM(T6:T23)</f>
        <v>211.7</v>
      </c>
      <c r="U24" s="298"/>
      <c r="W24" s="295"/>
      <c r="X24" s="296"/>
      <c r="Y24" s="296"/>
      <c r="Z24" s="296"/>
      <c r="AA24" s="296"/>
      <c r="AB24" s="296"/>
      <c r="AC24" s="296"/>
      <c r="AD24" s="303"/>
      <c r="AE24" s="304">
        <f>SUM(AE6:AE23)</f>
        <v>564.99</v>
      </c>
      <c r="AF24" s="298"/>
    </row>
    <row r="25" spans="2:32" ht="13.5" thickTop="1">
      <c r="E25" s="294"/>
      <c r="AE25" s="287"/>
      <c r="AF25" s="305"/>
    </row>
    <row r="26" spans="2:32">
      <c r="E26" s="294"/>
      <c r="M26" s="294"/>
      <c r="AE26" s="287"/>
      <c r="AF26" s="305"/>
    </row>
    <row r="27" spans="2:32">
      <c r="E27" s="294"/>
      <c r="M27" s="294"/>
      <c r="AE27" s="287"/>
      <c r="AF27" s="305"/>
    </row>
    <row r="28" spans="2:32">
      <c r="E28" s="294"/>
      <c r="M28" s="294"/>
      <c r="P28" s="294"/>
      <c r="AE28" s="287"/>
      <c r="AF28" s="305"/>
    </row>
    <row r="29" spans="2:32">
      <c r="E29" s="294"/>
      <c r="M29" s="294"/>
      <c r="P29" s="294"/>
      <c r="AE29" s="306"/>
      <c r="AF29" s="305"/>
    </row>
    <row r="30" spans="2:32">
      <c r="E30" s="294"/>
      <c r="M30" s="294"/>
      <c r="P30" s="294"/>
    </row>
    <row r="31" spans="2:32">
      <c r="E31" s="294"/>
      <c r="M31" s="294"/>
      <c r="P31" s="294"/>
    </row>
    <row r="32" spans="2:32">
      <c r="E32" s="294"/>
      <c r="M32" s="294"/>
      <c r="P32" s="294"/>
    </row>
    <row r="33" spans="16:16">
      <c r="P33" s="294"/>
    </row>
    <row r="34" spans="16:16">
      <c r="P34" s="294"/>
    </row>
    <row r="35" spans="16:16">
      <c r="P35" s="294"/>
    </row>
    <row r="36" spans="16:16">
      <c r="P36" s="294"/>
    </row>
    <row r="37" spans="16:16">
      <c r="P37" s="294"/>
    </row>
    <row r="38" spans="16:16">
      <c r="P38" s="294"/>
    </row>
    <row r="39" spans="16:16">
      <c r="P39" s="294"/>
    </row>
    <row r="40" spans="16:16">
      <c r="P40" s="294"/>
    </row>
    <row r="41" spans="16:16">
      <c r="P41" s="294"/>
    </row>
  </sheetData>
  <autoFilter ref="W5:AE5" xr:uid="{00000000-0009-0000-0000-000001000000}">
    <sortState xmlns:xlrd2="http://schemas.microsoft.com/office/spreadsheetml/2017/richdata2" ref="W6:AF13">
      <sortCondition ref="W5"/>
    </sortState>
  </autoFilter>
  <mergeCells count="2">
    <mergeCell ref="A4:J4"/>
    <mergeCell ref="L4:U4"/>
  </mergeCells>
  <pageMargins left="0.75" right="0.75" top="1" bottom="1" header="0.5" footer="0.5"/>
  <pageSetup paperSize="9" scale="56" fitToHeight="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6A2D3-E1A1-4335-A4ED-B3FACC76C74F}">
  <dimension ref="A1:C23"/>
  <sheetViews>
    <sheetView workbookViewId="0">
      <selection activeCell="C1" sqref="A1:E2"/>
    </sheetView>
  </sheetViews>
  <sheetFormatPr defaultColWidth="9.1796875" defaultRowHeight="14"/>
  <cols>
    <col min="1" max="1" width="7.7265625" style="1" bestFit="1" customWidth="1"/>
    <col min="2" max="2" width="67.26953125" style="1" customWidth="1"/>
    <col min="3" max="3" width="21.7265625" style="1" customWidth="1"/>
    <col min="4" max="16384" width="9.1796875" style="1"/>
  </cols>
  <sheetData>
    <row r="1" spans="1:3" ht="14.5" thickBot="1"/>
    <row r="2" spans="1:3" ht="18" thickBot="1">
      <c r="A2" s="356" t="s">
        <v>0</v>
      </c>
      <c r="B2" s="357"/>
      <c r="C2" s="358"/>
    </row>
    <row r="3" spans="1:3" ht="18" thickBot="1">
      <c r="A3" s="2"/>
      <c r="B3" s="2"/>
      <c r="C3" s="2"/>
    </row>
    <row r="4" spans="1:3">
      <c r="A4" s="3" t="s">
        <v>1</v>
      </c>
      <c r="B4" s="4" t="s">
        <v>2</v>
      </c>
      <c r="C4" s="5" t="s">
        <v>3</v>
      </c>
    </row>
    <row r="5" spans="1:3">
      <c r="A5" s="6"/>
      <c r="B5" s="359" t="s">
        <v>4</v>
      </c>
      <c r="C5" s="385"/>
    </row>
    <row r="6" spans="1:3">
      <c r="A6" s="7" t="s">
        <v>5</v>
      </c>
      <c r="B6" s="8" t="s">
        <v>6</v>
      </c>
      <c r="C6" s="9" t="s">
        <v>7</v>
      </c>
    </row>
    <row r="7" spans="1:3">
      <c r="A7" s="7" t="s">
        <v>8</v>
      </c>
      <c r="B7" s="10" t="s">
        <v>9</v>
      </c>
      <c r="C7" s="11">
        <v>1215</v>
      </c>
    </row>
    <row r="8" spans="1:3">
      <c r="A8" s="7" t="s">
        <v>10</v>
      </c>
      <c r="B8" s="10" t="s">
        <v>11</v>
      </c>
      <c r="C8" s="11">
        <v>1221</v>
      </c>
    </row>
    <row r="9" spans="1:3">
      <c r="A9" s="7" t="s">
        <v>12</v>
      </c>
      <c r="B9" s="10" t="s">
        <v>13</v>
      </c>
      <c r="C9" s="11">
        <v>1226</v>
      </c>
    </row>
    <row r="10" spans="1:3">
      <c r="A10" s="7" t="s">
        <v>14</v>
      </c>
      <c r="B10" s="10" t="s">
        <v>15</v>
      </c>
      <c r="C10" s="11">
        <v>1073</v>
      </c>
    </row>
    <row r="11" spans="1:3">
      <c r="A11" s="7" t="s">
        <v>16</v>
      </c>
      <c r="B11" s="10" t="s">
        <v>17</v>
      </c>
      <c r="C11" s="11">
        <v>1074</v>
      </c>
    </row>
    <row r="12" spans="1:3">
      <c r="A12" s="7" t="s">
        <v>18</v>
      </c>
      <c r="B12" s="10" t="s">
        <v>19</v>
      </c>
      <c r="C12" s="11">
        <v>1077</v>
      </c>
    </row>
    <row r="13" spans="1:3">
      <c r="A13" s="7" t="s">
        <v>20</v>
      </c>
      <c r="B13" s="10" t="s">
        <v>21</v>
      </c>
      <c r="C13" s="12" t="s">
        <v>22</v>
      </c>
    </row>
    <row r="14" spans="1:3">
      <c r="A14" s="7" t="s">
        <v>23</v>
      </c>
      <c r="B14" s="10" t="s">
        <v>24</v>
      </c>
      <c r="C14" s="11">
        <v>1227</v>
      </c>
    </row>
    <row r="15" spans="1:3">
      <c r="A15" s="7" t="s">
        <v>25</v>
      </c>
      <c r="B15" s="10" t="s">
        <v>26</v>
      </c>
      <c r="C15" s="11">
        <v>1085</v>
      </c>
    </row>
    <row r="16" spans="1:3">
      <c r="A16" s="7" t="s">
        <v>27</v>
      </c>
      <c r="B16" s="10" t="s">
        <v>28</v>
      </c>
      <c r="C16" s="11">
        <v>1229</v>
      </c>
    </row>
    <row r="17" spans="1:3">
      <c r="A17" s="7" t="s">
        <v>29</v>
      </c>
      <c r="B17" s="10" t="s">
        <v>30</v>
      </c>
      <c r="C17" s="11">
        <v>2130</v>
      </c>
    </row>
    <row r="18" spans="1:3">
      <c r="A18" s="7" t="s">
        <v>31</v>
      </c>
      <c r="B18" s="10" t="s">
        <v>32</v>
      </c>
      <c r="C18" s="11">
        <v>1148</v>
      </c>
    </row>
    <row r="19" spans="1:3">
      <c r="A19" s="6"/>
      <c r="B19" s="359" t="s">
        <v>33</v>
      </c>
      <c r="C19" s="385"/>
    </row>
    <row r="20" spans="1:3">
      <c r="A20" s="7" t="s">
        <v>34</v>
      </c>
      <c r="B20" s="8" t="s">
        <v>35</v>
      </c>
      <c r="C20" s="13">
        <v>1280</v>
      </c>
    </row>
    <row r="21" spans="1:3">
      <c r="A21" s="7" t="s">
        <v>36</v>
      </c>
      <c r="B21" s="10" t="s">
        <v>37</v>
      </c>
      <c r="C21" s="11">
        <v>1281</v>
      </c>
    </row>
    <row r="22" spans="1:3">
      <c r="A22" s="7" t="s">
        <v>38</v>
      </c>
      <c r="B22" s="10" t="s">
        <v>39</v>
      </c>
      <c r="C22" s="11">
        <v>1282</v>
      </c>
    </row>
    <row r="23" spans="1:3" ht="14.5" thickBot="1">
      <c r="A23" s="14" t="s">
        <v>40</v>
      </c>
      <c r="B23" s="15" t="s">
        <v>41</v>
      </c>
      <c r="C23" s="16">
        <v>1283</v>
      </c>
    </row>
  </sheetData>
  <mergeCells count="3">
    <mergeCell ref="A2:C2"/>
    <mergeCell ref="B5:C5"/>
    <mergeCell ref="B19:C19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56FF-DD2D-40F0-A609-937028F189DB}">
  <sheetPr>
    <tabColor theme="5" tint="-0.249977111117893"/>
  </sheetPr>
  <dimension ref="A1:P32"/>
  <sheetViews>
    <sheetView defaultGridColor="0" colorId="60" zoomScale="85" zoomScaleNormal="85" workbookViewId="0">
      <selection activeCell="C24" sqref="C24"/>
    </sheetView>
  </sheetViews>
  <sheetFormatPr defaultColWidth="9.1796875" defaultRowHeight="14"/>
  <cols>
    <col min="1" max="1" width="7.7265625" style="1" bestFit="1" customWidth="1"/>
    <col min="2" max="2" width="67.26953125" style="1" customWidth="1"/>
    <col min="3" max="3" width="21.7265625" style="1" customWidth="1"/>
    <col min="4" max="4" width="19.54296875" style="1" customWidth="1"/>
    <col min="5" max="5" width="11.26953125" style="1" bestFit="1" customWidth="1"/>
    <col min="6" max="6" width="4" style="1" customWidth="1"/>
    <col min="7" max="7" width="5" style="1" bestFit="1" customWidth="1"/>
    <col min="8" max="8" width="59.26953125" style="1" bestFit="1" customWidth="1"/>
    <col min="9" max="9" width="17.54296875" style="1" bestFit="1" customWidth="1"/>
    <col min="10" max="10" width="17.54296875" style="1" customWidth="1"/>
    <col min="11" max="12" width="9.1796875" style="1"/>
    <col min="13" max="13" width="12.453125" style="1" bestFit="1" customWidth="1"/>
    <col min="14" max="14" width="44.26953125" style="1" customWidth="1"/>
    <col min="15" max="15" width="12.54296875" style="1" customWidth="1"/>
    <col min="16" max="16" width="40.1796875" style="1" bestFit="1" customWidth="1"/>
    <col min="17" max="16384" width="9.1796875" style="1"/>
  </cols>
  <sheetData>
    <row r="1" spans="1:16" ht="14.5" thickBot="1"/>
    <row r="2" spans="1:16" ht="18" thickBot="1">
      <c r="A2" s="356" t="s">
        <v>0</v>
      </c>
      <c r="B2" s="357"/>
      <c r="C2" s="358"/>
    </row>
    <row r="3" spans="1:16" ht="18" thickBot="1">
      <c r="A3" s="2"/>
      <c r="B3" s="2"/>
      <c r="C3" s="2"/>
    </row>
    <row r="4" spans="1:16" ht="14.15" customHeight="1">
      <c r="A4" s="3" t="s">
        <v>1</v>
      </c>
      <c r="B4" s="4" t="s">
        <v>2</v>
      </c>
      <c r="C4" s="17" t="s">
        <v>3</v>
      </c>
      <c r="D4" s="361" t="s">
        <v>42</v>
      </c>
      <c r="E4" s="361" t="s">
        <v>42</v>
      </c>
      <c r="I4" s="354" t="s">
        <v>943</v>
      </c>
      <c r="J4" s="352" t="s">
        <v>1284</v>
      </c>
      <c r="M4" s="354" t="s">
        <v>943</v>
      </c>
      <c r="O4" s="352" t="s">
        <v>1284</v>
      </c>
    </row>
    <row r="5" spans="1:16" ht="14.5" thickBot="1">
      <c r="A5" s="6"/>
      <c r="B5" s="359" t="s">
        <v>4</v>
      </c>
      <c r="C5" s="360"/>
      <c r="D5" s="362"/>
      <c r="E5" s="362"/>
      <c r="I5" s="355"/>
      <c r="J5" s="353"/>
      <c r="M5" s="355"/>
      <c r="O5" s="353"/>
    </row>
    <row r="6" spans="1:16">
      <c r="A6" s="7" t="s">
        <v>5</v>
      </c>
      <c r="B6" s="8" t="s">
        <v>6</v>
      </c>
      <c r="C6" s="22">
        <f>Underlying!G46</f>
        <v>414825311216.31567</v>
      </c>
      <c r="D6" s="19" t="s">
        <v>7</v>
      </c>
      <c r="E6" s="162" t="s">
        <v>338</v>
      </c>
      <c r="G6" s="1" t="s">
        <v>5</v>
      </c>
      <c r="H6" s="1" t="s">
        <v>6</v>
      </c>
      <c r="I6" s="216">
        <v>451431931741.146</v>
      </c>
      <c r="J6" s="312">
        <v>361844305230.65002</v>
      </c>
      <c r="K6" s="1">
        <v>1103</v>
      </c>
      <c r="M6" s="219">
        <f>(C6-I6)/I6</f>
        <v>-8.1090011474466983E-2</v>
      </c>
      <c r="N6" s="220"/>
      <c r="O6" s="307">
        <f>(C6-J6)/J6</f>
        <v>0.14641934450756114</v>
      </c>
      <c r="P6" s="308"/>
    </row>
    <row r="7" spans="1:16">
      <c r="A7" s="7" t="s">
        <v>8</v>
      </c>
      <c r="B7" s="10" t="s">
        <v>9</v>
      </c>
      <c r="C7" s="159">
        <f>Underlying!G66</f>
        <v>94074364325.820007</v>
      </c>
      <c r="D7" s="20">
        <v>1215</v>
      </c>
      <c r="E7" s="163" t="s">
        <v>338</v>
      </c>
      <c r="G7" s="1" t="s">
        <v>8</v>
      </c>
      <c r="H7" s="1" t="s">
        <v>9</v>
      </c>
      <c r="I7" s="217">
        <v>124354996429.85449</v>
      </c>
      <c r="J7" s="313">
        <v>88963259767.31163</v>
      </c>
      <c r="K7" s="1">
        <v>1045</v>
      </c>
      <c r="M7" s="219">
        <f t="shared" ref="M7:M23" si="0">(C7-I7)/I7</f>
        <v>-0.24350153169048599</v>
      </c>
      <c r="N7" s="244" t="s">
        <v>950</v>
      </c>
      <c r="O7" s="307">
        <f t="shared" ref="O7:O23" si="1">(C7-J7)/J7</f>
        <v>5.7451857900404683E-2</v>
      </c>
      <c r="P7" s="309"/>
    </row>
    <row r="8" spans="1:16">
      <c r="A8" s="7" t="s">
        <v>10</v>
      </c>
      <c r="B8" s="10" t="s">
        <v>11</v>
      </c>
      <c r="C8" s="159">
        <f>Underlying!G78</f>
        <v>32632406773.709999</v>
      </c>
      <c r="D8" s="20">
        <v>1221</v>
      </c>
      <c r="E8" s="163" t="s">
        <v>338</v>
      </c>
      <c r="G8" s="1" t="s">
        <v>10</v>
      </c>
      <c r="H8" s="1" t="s">
        <v>11</v>
      </c>
      <c r="I8" s="217">
        <v>55041751331.771561</v>
      </c>
      <c r="J8" s="313">
        <v>35097165455.336884</v>
      </c>
      <c r="K8" s="1">
        <v>1052</v>
      </c>
      <c r="M8" s="219">
        <f t="shared" si="0"/>
        <v>-0.40713356708049175</v>
      </c>
      <c r="N8" s="244" t="s">
        <v>950</v>
      </c>
      <c r="O8" s="307">
        <f t="shared" si="1"/>
        <v>-7.0226716307430256E-2</v>
      </c>
      <c r="P8" s="309"/>
    </row>
    <row r="9" spans="1:16">
      <c r="A9" s="7" t="s">
        <v>12</v>
      </c>
      <c r="B9" s="10" t="s">
        <v>13</v>
      </c>
      <c r="C9" s="159">
        <f>Underlying!G88</f>
        <v>75154510912.601807</v>
      </c>
      <c r="D9" s="20">
        <v>1226</v>
      </c>
      <c r="E9" s="163" t="s">
        <v>338</v>
      </c>
      <c r="G9" s="1" t="s">
        <v>12</v>
      </c>
      <c r="H9" s="1" t="s">
        <v>13</v>
      </c>
      <c r="I9" s="217">
        <v>63548326924</v>
      </c>
      <c r="J9" s="313">
        <v>79381800000</v>
      </c>
      <c r="K9" s="1">
        <v>1060</v>
      </c>
      <c r="M9" s="219">
        <f t="shared" si="0"/>
        <v>0.18263555549593161</v>
      </c>
      <c r="N9" s="220"/>
      <c r="O9" s="307">
        <f t="shared" si="1"/>
        <v>-5.3252623238553336E-2</v>
      </c>
      <c r="P9" s="308"/>
    </row>
    <row r="10" spans="1:16">
      <c r="A10" s="7" t="s">
        <v>14</v>
      </c>
      <c r="B10" s="10" t="s">
        <v>15</v>
      </c>
      <c r="C10" s="159">
        <f>Underlying!G105</f>
        <v>4162967297525.8501</v>
      </c>
      <c r="D10" s="20">
        <v>1073</v>
      </c>
      <c r="E10" s="163" t="s">
        <v>338</v>
      </c>
      <c r="G10" s="1" t="s">
        <v>14</v>
      </c>
      <c r="H10" s="1" t="s">
        <v>15</v>
      </c>
      <c r="I10" s="217">
        <v>3021288326050.1577</v>
      </c>
      <c r="J10" s="313">
        <v>13481140970758.863</v>
      </c>
      <c r="K10" s="1">
        <v>1073</v>
      </c>
      <c r="M10" s="219">
        <f t="shared" si="0"/>
        <v>0.37787819243595716</v>
      </c>
      <c r="N10" s="220"/>
      <c r="O10" s="307">
        <f t="shared" si="1"/>
        <v>-0.69120067013945685</v>
      </c>
      <c r="P10" s="308"/>
    </row>
    <row r="11" spans="1:16">
      <c r="A11" s="7" t="s">
        <v>16</v>
      </c>
      <c r="B11" s="10" t="s">
        <v>17</v>
      </c>
      <c r="C11" s="159">
        <f>Underlying!G109</f>
        <v>179544787173</v>
      </c>
      <c r="D11" s="20">
        <v>1074</v>
      </c>
      <c r="E11" s="163" t="s">
        <v>338</v>
      </c>
      <c r="G11" s="1" t="s">
        <v>16</v>
      </c>
      <c r="H11" s="1" t="s">
        <v>17</v>
      </c>
      <c r="I11" s="217">
        <v>165161810805</v>
      </c>
      <c r="J11" s="313">
        <v>187307132000</v>
      </c>
      <c r="K11" s="1">
        <v>1074</v>
      </c>
      <c r="M11" s="219">
        <f t="shared" si="0"/>
        <v>8.7084152794748723E-2</v>
      </c>
      <c r="N11" s="220"/>
      <c r="O11" s="307">
        <f t="shared" si="1"/>
        <v>-4.1441800662454217E-2</v>
      </c>
      <c r="P11" s="308"/>
    </row>
    <row r="12" spans="1:16" ht="28">
      <c r="A12" s="7" t="s">
        <v>18</v>
      </c>
      <c r="B12" s="10" t="s">
        <v>19</v>
      </c>
      <c r="C12" s="159">
        <f>Underlying!G114</f>
        <v>11695228234.038132</v>
      </c>
      <c r="D12" s="20">
        <v>1077</v>
      </c>
      <c r="E12" s="163" t="s">
        <v>338</v>
      </c>
      <c r="G12" s="1" t="s">
        <v>18</v>
      </c>
      <c r="H12" s="1" t="s">
        <v>19</v>
      </c>
      <c r="I12" s="217">
        <v>3159102037.8556666</v>
      </c>
      <c r="J12" s="313" t="s">
        <v>898</v>
      </c>
      <c r="K12" s="1">
        <v>1077</v>
      </c>
      <c r="M12" s="219">
        <f t="shared" si="0"/>
        <v>2.7020735936648035</v>
      </c>
      <c r="N12" s="243" t="s">
        <v>949</v>
      </c>
      <c r="O12" s="307"/>
      <c r="P12" s="310"/>
    </row>
    <row r="13" spans="1:16">
      <c r="A13" s="7" t="s">
        <v>20</v>
      </c>
      <c r="B13" s="10" t="s">
        <v>21</v>
      </c>
      <c r="C13" s="160">
        <f>Underlying!G119+Underlying!G122</f>
        <v>20485199859355.539</v>
      </c>
      <c r="D13" s="20" t="s">
        <v>22</v>
      </c>
      <c r="E13" s="163" t="s">
        <v>338</v>
      </c>
      <c r="G13" s="1" t="s">
        <v>20</v>
      </c>
      <c r="H13" s="1" t="s">
        <v>21</v>
      </c>
      <c r="I13" s="217">
        <v>17192809005969.338</v>
      </c>
      <c r="J13" s="313">
        <v>18705959581144.164</v>
      </c>
      <c r="K13" s="1" t="s">
        <v>899</v>
      </c>
      <c r="M13" s="219">
        <f t="shared" si="0"/>
        <v>0.19149813461215581</v>
      </c>
      <c r="N13" s="220"/>
      <c r="O13" s="307">
        <f t="shared" si="1"/>
        <v>9.5116225954260641E-2</v>
      </c>
      <c r="P13" s="308"/>
    </row>
    <row r="14" spans="1:16">
      <c r="A14" s="7" t="s">
        <v>23</v>
      </c>
      <c r="B14" s="10" t="s">
        <v>24</v>
      </c>
      <c r="C14" s="159">
        <f>Underlying!G129</f>
        <v>1834615889000</v>
      </c>
      <c r="D14" s="20">
        <v>1227</v>
      </c>
      <c r="E14" s="163" t="s">
        <v>338</v>
      </c>
      <c r="G14" s="1" t="s">
        <v>23</v>
      </c>
      <c r="H14" s="1" t="s">
        <v>24</v>
      </c>
      <c r="I14" s="217">
        <v>1674524071000</v>
      </c>
      <c r="J14" s="313">
        <v>1418694439219.5</v>
      </c>
      <c r="K14" s="1">
        <v>1080</v>
      </c>
      <c r="M14" s="219">
        <f t="shared" si="0"/>
        <v>9.5604369487740856E-2</v>
      </c>
      <c r="N14" s="220"/>
      <c r="O14" s="307">
        <f t="shared" si="1"/>
        <v>0.29317197437477849</v>
      </c>
      <c r="P14" s="308"/>
    </row>
    <row r="15" spans="1:16">
      <c r="A15" s="7" t="s">
        <v>25</v>
      </c>
      <c r="B15" s="10" t="s">
        <v>26</v>
      </c>
      <c r="C15" s="159">
        <f>Underlying!G136</f>
        <v>2952995791</v>
      </c>
      <c r="D15" s="20">
        <v>1085</v>
      </c>
      <c r="E15" s="163" t="s">
        <v>338</v>
      </c>
      <c r="G15" s="1" t="s">
        <v>25</v>
      </c>
      <c r="H15" s="1" t="s">
        <v>26</v>
      </c>
      <c r="I15" s="217">
        <v>9146141764</v>
      </c>
      <c r="J15" s="313">
        <v>1946744450</v>
      </c>
      <c r="K15" s="1">
        <v>1085</v>
      </c>
      <c r="M15" s="219">
        <f t="shared" si="0"/>
        <v>-0.67713207741615755</v>
      </c>
      <c r="N15" s="244" t="s">
        <v>951</v>
      </c>
      <c r="O15" s="307">
        <f t="shared" si="1"/>
        <v>0.51688928200103512</v>
      </c>
      <c r="P15" s="309"/>
    </row>
    <row r="16" spans="1:16">
      <c r="A16" s="7" t="s">
        <v>27</v>
      </c>
      <c r="B16" s="10" t="s">
        <v>28</v>
      </c>
      <c r="C16" s="159">
        <f>Underlying!G139</f>
        <v>915030000</v>
      </c>
      <c r="D16" s="20">
        <v>1229</v>
      </c>
      <c r="E16" s="163" t="s">
        <v>338</v>
      </c>
      <c r="G16" s="1" t="s">
        <v>27</v>
      </c>
      <c r="H16" s="1" t="s">
        <v>28</v>
      </c>
      <c r="I16" s="217">
        <v>910906000</v>
      </c>
      <c r="J16" s="313">
        <v>1001552620</v>
      </c>
      <c r="K16" s="1">
        <v>1086</v>
      </c>
      <c r="M16" s="219">
        <f t="shared" si="0"/>
        <v>4.5273606716829179E-3</v>
      </c>
      <c r="N16" s="220"/>
      <c r="O16" s="307">
        <f t="shared" si="1"/>
        <v>-8.6388491500326764E-2</v>
      </c>
      <c r="P16" s="308"/>
    </row>
    <row r="17" spans="1:16">
      <c r="A17" s="7" t="s">
        <v>29</v>
      </c>
      <c r="B17" s="10" t="s">
        <v>30</v>
      </c>
      <c r="C17" s="159">
        <f>Underlying!G146</f>
        <v>80211901756</v>
      </c>
      <c r="D17" s="20">
        <v>2130</v>
      </c>
      <c r="E17" s="163" t="s">
        <v>338</v>
      </c>
      <c r="G17" s="1" t="s">
        <v>29</v>
      </c>
      <c r="H17" s="1" t="s">
        <v>30</v>
      </c>
      <c r="I17" s="217">
        <v>99655052125</v>
      </c>
      <c r="J17" s="313">
        <v>82074950154</v>
      </c>
      <c r="K17" s="1">
        <v>1087</v>
      </c>
      <c r="M17" s="219">
        <f t="shared" si="0"/>
        <v>-0.19510451256010519</v>
      </c>
      <c r="N17" s="220"/>
      <c r="O17" s="307">
        <f t="shared" si="1"/>
        <v>-2.2699354608248918E-2</v>
      </c>
      <c r="P17" s="308"/>
    </row>
    <row r="18" spans="1:16">
      <c r="A18" s="7" t="s">
        <v>31</v>
      </c>
      <c r="B18" s="10" t="s">
        <v>32</v>
      </c>
      <c r="C18" s="159">
        <f>Underlying!G151</f>
        <v>57952323000</v>
      </c>
      <c r="D18" s="20">
        <v>1148</v>
      </c>
      <c r="E18" s="163" t="s">
        <v>338</v>
      </c>
      <c r="G18" s="1" t="s">
        <v>31</v>
      </c>
      <c r="H18" s="1" t="s">
        <v>32</v>
      </c>
      <c r="I18" s="217">
        <v>97822306000</v>
      </c>
      <c r="J18" s="313">
        <v>61017940000</v>
      </c>
      <c r="K18" s="1">
        <v>1091</v>
      </c>
      <c r="M18" s="219">
        <f t="shared" si="0"/>
        <v>-0.40757557892777541</v>
      </c>
      <c r="N18" s="220"/>
      <c r="O18" s="307">
        <f t="shared" si="1"/>
        <v>-5.0241240526966331E-2</v>
      </c>
      <c r="P18" s="308"/>
    </row>
    <row r="19" spans="1:16">
      <c r="A19" s="6"/>
      <c r="B19" s="359" t="s">
        <v>33</v>
      </c>
      <c r="C19" s="360"/>
      <c r="D19" s="18"/>
      <c r="E19" s="164"/>
      <c r="H19" s="1" t="s">
        <v>33</v>
      </c>
      <c r="I19" s="217"/>
      <c r="J19" s="313"/>
      <c r="M19" s="219"/>
      <c r="N19" s="220"/>
      <c r="O19" s="307"/>
      <c r="P19" s="308"/>
    </row>
    <row r="20" spans="1:16">
      <c r="A20" s="7" t="s">
        <v>34</v>
      </c>
      <c r="B20" s="8" t="s">
        <v>35</v>
      </c>
      <c r="C20" s="22" t="e">
        <f>Underlying!#REF!</f>
        <v>#REF!</v>
      </c>
      <c r="D20" s="20">
        <v>1280</v>
      </c>
      <c r="E20" s="163" t="s">
        <v>338</v>
      </c>
      <c r="G20" s="1" t="s">
        <v>34</v>
      </c>
      <c r="H20" s="1" t="s">
        <v>35</v>
      </c>
      <c r="I20" s="217">
        <v>44229168339</v>
      </c>
      <c r="J20" s="313">
        <v>61142603000</v>
      </c>
      <c r="K20" s="1">
        <v>1280</v>
      </c>
      <c r="M20" s="219" t="e">
        <f t="shared" si="0"/>
        <v>#REF!</v>
      </c>
      <c r="N20" s="220"/>
      <c r="O20" s="307" t="e">
        <f t="shared" si="1"/>
        <v>#REF!</v>
      </c>
      <c r="P20" s="308"/>
    </row>
    <row r="21" spans="1:16">
      <c r="A21" s="7" t="s">
        <v>36</v>
      </c>
      <c r="B21" s="10" t="s">
        <v>37</v>
      </c>
      <c r="C21" s="159">
        <f>'Cross jurisdictional'!BF178</f>
        <v>1000599810</v>
      </c>
      <c r="D21" s="20">
        <v>1281</v>
      </c>
      <c r="E21" s="163" t="s">
        <v>338</v>
      </c>
      <c r="G21" s="1" t="s">
        <v>36</v>
      </c>
      <c r="H21" s="1" t="s">
        <v>37</v>
      </c>
      <c r="I21" s="217">
        <v>1310407046</v>
      </c>
      <c r="J21" s="313">
        <v>3615886533</v>
      </c>
      <c r="K21" s="1">
        <v>1146</v>
      </c>
      <c r="M21" s="219">
        <f t="shared" si="0"/>
        <v>-0.2364206121645045</v>
      </c>
      <c r="N21" s="220"/>
      <c r="O21" s="307">
        <f t="shared" si="1"/>
        <v>-0.72327676743500291</v>
      </c>
      <c r="P21" s="308"/>
    </row>
    <row r="22" spans="1:16">
      <c r="A22" s="7" t="s">
        <v>38</v>
      </c>
      <c r="B22" s="10" t="s">
        <v>39</v>
      </c>
      <c r="C22" s="159" t="e">
        <f>Underlying!#REF!</f>
        <v>#REF!</v>
      </c>
      <c r="D22" s="20">
        <v>1282</v>
      </c>
      <c r="E22" s="163" t="s">
        <v>338</v>
      </c>
      <c r="G22" s="1" t="s">
        <v>38</v>
      </c>
      <c r="H22" s="1" t="s">
        <v>39</v>
      </c>
      <c r="I22" s="217">
        <v>54207249000</v>
      </c>
      <c r="J22" s="313">
        <v>30978850000</v>
      </c>
      <c r="K22" s="1">
        <v>1282</v>
      </c>
      <c r="M22" s="219" t="e">
        <f t="shared" si="0"/>
        <v>#REF!</v>
      </c>
      <c r="N22" s="220"/>
      <c r="O22" s="307" t="e">
        <f t="shared" si="1"/>
        <v>#REF!</v>
      </c>
      <c r="P22" s="308"/>
    </row>
    <row r="23" spans="1:16" ht="14.5" thickBot="1">
      <c r="A23" s="14" t="s">
        <v>40</v>
      </c>
      <c r="B23" s="15" t="s">
        <v>41</v>
      </c>
      <c r="C23" s="161" t="e">
        <f>Underlying!#REF!</f>
        <v>#REF!</v>
      </c>
      <c r="D23" s="21">
        <v>1283</v>
      </c>
      <c r="E23" s="165" t="s">
        <v>338</v>
      </c>
      <c r="G23" s="1" t="s">
        <v>40</v>
      </c>
      <c r="H23" s="1" t="s">
        <v>41</v>
      </c>
      <c r="I23" s="218">
        <v>4876323000</v>
      </c>
      <c r="J23" s="314">
        <v>1164994000</v>
      </c>
      <c r="K23" s="1">
        <v>1283</v>
      </c>
      <c r="M23" s="219" t="e">
        <f t="shared" si="0"/>
        <v>#REF!</v>
      </c>
      <c r="N23" s="220"/>
      <c r="O23" s="307" t="e">
        <f t="shared" si="1"/>
        <v>#REF!</v>
      </c>
      <c r="P23" s="308"/>
    </row>
    <row r="32" spans="1:16">
      <c r="J32" s="311"/>
    </row>
  </sheetData>
  <mergeCells count="9">
    <mergeCell ref="O4:O5"/>
    <mergeCell ref="I4:I5"/>
    <mergeCell ref="A2:C2"/>
    <mergeCell ref="B5:C5"/>
    <mergeCell ref="B19:C19"/>
    <mergeCell ref="D4:D5"/>
    <mergeCell ref="E4:E5"/>
    <mergeCell ref="J4:J5"/>
    <mergeCell ref="M4:M5"/>
  </mergeCells>
  <phoneticPr fontId="51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211ED-997C-4E19-9298-98E42BB1D6CD}">
  <sheetPr>
    <tabColor theme="7" tint="0.39997558519241921"/>
  </sheetPr>
  <dimension ref="A1:G151"/>
  <sheetViews>
    <sheetView showGridLines="0" defaultGridColor="0" colorId="16" zoomScaleNormal="100" workbookViewId="0">
      <pane ySplit="2" topLeftCell="A132" activePane="bottomLeft" state="frozen"/>
      <selection pane="bottomLeft" activeCell="G18" sqref="G18"/>
    </sheetView>
  </sheetViews>
  <sheetFormatPr defaultColWidth="9.1796875" defaultRowHeight="14"/>
  <cols>
    <col min="1" max="1" width="5.453125" style="24" customWidth="1"/>
    <col min="2" max="2" width="5.54296875" style="23" customWidth="1"/>
    <col min="3" max="3" width="50.54296875" style="23" customWidth="1"/>
    <col min="4" max="4" width="20.54296875" style="23" customWidth="1"/>
    <col min="5" max="5" width="32.54296875" style="23" customWidth="1"/>
    <col min="6" max="6" width="5.54296875" style="23" customWidth="1"/>
    <col min="7" max="7" width="19.1796875" style="23" bestFit="1" customWidth="1"/>
    <col min="8" max="16384" width="9.1796875" style="1"/>
  </cols>
  <sheetData>
    <row r="1" spans="1:7" s="311" customFormat="1">
      <c r="A1" s="341"/>
      <c r="B1" s="342"/>
      <c r="C1" s="364" t="s">
        <v>1285</v>
      </c>
      <c r="D1" s="364"/>
      <c r="E1" s="364"/>
      <c r="F1" s="342"/>
      <c r="G1" s="342"/>
    </row>
    <row r="2" spans="1:7" s="311" customFormat="1" ht="25.5" customHeight="1">
      <c r="A2" s="341"/>
      <c r="B2" s="342"/>
      <c r="C2" s="364"/>
      <c r="D2" s="364"/>
      <c r="E2" s="364"/>
      <c r="F2" s="342"/>
      <c r="G2" s="158" t="s">
        <v>335</v>
      </c>
    </row>
    <row r="3" spans="1:7" ht="15">
      <c r="A3" s="157"/>
      <c r="B3" s="340" t="s">
        <v>334</v>
      </c>
      <c r="C3" s="156"/>
      <c r="D3" s="156"/>
      <c r="E3" s="156"/>
      <c r="F3" s="156"/>
      <c r="G3" s="156"/>
    </row>
    <row r="4" spans="1:7">
      <c r="A4" s="128"/>
      <c r="B4" s="83"/>
      <c r="C4" s="155"/>
      <c r="D4" s="155"/>
      <c r="E4" s="154"/>
      <c r="F4" s="154"/>
      <c r="G4" s="154"/>
    </row>
    <row r="5" spans="1:7">
      <c r="A5" s="128"/>
      <c r="B5" s="83"/>
      <c r="C5" s="59" t="s">
        <v>333</v>
      </c>
      <c r="D5" s="58"/>
      <c r="E5" s="57"/>
      <c r="F5" s="36" t="s">
        <v>56</v>
      </c>
      <c r="G5" s="153" t="s">
        <v>332</v>
      </c>
    </row>
    <row r="6" spans="1:7">
      <c r="A6" s="128"/>
      <c r="B6" s="83"/>
      <c r="C6" s="145" t="s">
        <v>331</v>
      </c>
      <c r="D6" s="144"/>
      <c r="E6" s="141"/>
      <c r="F6" s="75"/>
      <c r="G6" s="40"/>
    </row>
    <row r="7" spans="1:7">
      <c r="A7" s="128"/>
      <c r="B7" s="83"/>
      <c r="C7" s="143" t="s">
        <v>330</v>
      </c>
      <c r="D7" s="142"/>
      <c r="E7" s="141"/>
      <c r="F7" s="30">
        <v>1001</v>
      </c>
      <c r="G7" s="152" t="s">
        <v>329</v>
      </c>
    </row>
    <row r="8" spans="1:7" ht="28">
      <c r="A8" s="128"/>
      <c r="B8" s="83"/>
      <c r="C8" s="143" t="s">
        <v>328</v>
      </c>
      <c r="D8" s="142"/>
      <c r="E8" s="141"/>
      <c r="F8" s="30">
        <v>1002</v>
      </c>
      <c r="G8" s="151" t="s">
        <v>1340</v>
      </c>
    </row>
    <row r="9" spans="1:7">
      <c r="A9" s="128"/>
      <c r="B9" s="83"/>
      <c r="C9" s="143" t="s">
        <v>326</v>
      </c>
      <c r="D9" s="142"/>
      <c r="E9" s="141"/>
      <c r="F9" s="30">
        <v>1003</v>
      </c>
      <c r="G9" s="150">
        <v>44926</v>
      </c>
    </row>
    <row r="10" spans="1:7">
      <c r="A10" s="128"/>
      <c r="B10" s="83"/>
      <c r="C10" s="143" t="s">
        <v>325</v>
      </c>
      <c r="D10" s="142"/>
      <c r="E10" s="141"/>
      <c r="F10" s="30">
        <v>1004</v>
      </c>
      <c r="G10" s="149" t="s">
        <v>324</v>
      </c>
    </row>
    <row r="11" spans="1:7">
      <c r="A11" s="128"/>
      <c r="B11" s="83"/>
      <c r="C11" s="136" t="s">
        <v>323</v>
      </c>
      <c r="D11" s="135"/>
      <c r="E11" s="148"/>
      <c r="F11" s="30">
        <v>1005</v>
      </c>
      <c r="G11" s="147">
        <v>1</v>
      </c>
    </row>
    <row r="12" spans="1:7">
      <c r="A12" s="128"/>
      <c r="B12" s="83"/>
      <c r="C12" s="136" t="s">
        <v>322</v>
      </c>
      <c r="D12" s="135"/>
      <c r="E12" s="134"/>
      <c r="F12" s="30">
        <v>1006</v>
      </c>
      <c r="G12" s="146">
        <v>45041</v>
      </c>
    </row>
    <row r="13" spans="1:7">
      <c r="A13" s="128"/>
      <c r="B13" s="83"/>
      <c r="C13" s="145" t="s">
        <v>321</v>
      </c>
      <c r="D13" s="144"/>
      <c r="E13" s="141"/>
      <c r="F13" s="75"/>
      <c r="G13" s="40"/>
    </row>
    <row r="14" spans="1:7">
      <c r="A14" s="128"/>
      <c r="B14" s="83"/>
      <c r="C14" s="143" t="s">
        <v>320</v>
      </c>
      <c r="D14" s="142"/>
      <c r="E14" s="141"/>
      <c r="F14" s="30">
        <v>1007</v>
      </c>
      <c r="G14" s="140">
        <v>1</v>
      </c>
    </row>
    <row r="15" spans="1:7">
      <c r="A15" s="128"/>
      <c r="B15" s="83"/>
      <c r="C15" s="136" t="s">
        <v>319</v>
      </c>
      <c r="D15" s="135"/>
      <c r="E15" s="134"/>
      <c r="F15" s="30">
        <v>1008</v>
      </c>
      <c r="G15" s="138" t="s">
        <v>318</v>
      </c>
    </row>
    <row r="16" spans="1:7">
      <c r="A16" s="128"/>
      <c r="B16" s="83"/>
      <c r="C16" s="136" t="s">
        <v>317</v>
      </c>
      <c r="D16" s="135"/>
      <c r="E16" s="134"/>
      <c r="F16" s="30">
        <v>1009</v>
      </c>
      <c r="G16" s="139">
        <v>45041</v>
      </c>
    </row>
    <row r="17" spans="1:7">
      <c r="A17" s="128"/>
      <c r="B17" s="83"/>
      <c r="C17" s="136" t="s">
        <v>316</v>
      </c>
      <c r="D17" s="135"/>
      <c r="E17" s="134"/>
      <c r="F17" s="30">
        <v>1010</v>
      </c>
      <c r="G17" s="138" t="s">
        <v>1337</v>
      </c>
    </row>
    <row r="18" spans="1:7" ht="62.5">
      <c r="A18" s="128"/>
      <c r="B18" s="83"/>
      <c r="C18" s="136" t="s">
        <v>315</v>
      </c>
      <c r="D18" s="135"/>
      <c r="E18" s="134"/>
      <c r="F18" s="30">
        <v>1011</v>
      </c>
      <c r="G18" s="339" t="s">
        <v>1338</v>
      </c>
    </row>
    <row r="19" spans="1:7" ht="28">
      <c r="A19" s="128"/>
      <c r="B19" s="83"/>
      <c r="C19" s="136" t="s">
        <v>314</v>
      </c>
      <c r="D19" s="135"/>
      <c r="E19" s="134"/>
      <c r="F19" s="30">
        <v>2015</v>
      </c>
      <c r="G19" s="133" t="s">
        <v>1339</v>
      </c>
    </row>
    <row r="20" spans="1:7">
      <c r="A20" s="128"/>
      <c r="B20" s="103"/>
      <c r="C20" s="102"/>
      <c r="D20" s="102"/>
      <c r="E20" s="100"/>
      <c r="F20" s="101"/>
      <c r="G20" s="100"/>
    </row>
    <row r="21" spans="1:7" ht="15">
      <c r="A21" s="128"/>
      <c r="B21" s="48" t="s">
        <v>313</v>
      </c>
      <c r="C21" s="47"/>
      <c r="D21" s="47"/>
      <c r="E21" s="47"/>
      <c r="F21" s="47"/>
      <c r="G21" s="47"/>
    </row>
    <row r="22" spans="1:7">
      <c r="A22" s="128"/>
      <c r="B22" s="132"/>
      <c r="C22" s="131"/>
      <c r="D22" s="131"/>
      <c r="E22" s="129"/>
      <c r="F22" s="130"/>
      <c r="G22" s="129"/>
    </row>
    <row r="23" spans="1:7" ht="25.5" customHeight="1">
      <c r="A23" s="128"/>
      <c r="B23" s="83"/>
      <c r="C23" s="59" t="s">
        <v>312</v>
      </c>
      <c r="D23" s="58"/>
      <c r="E23" s="57"/>
      <c r="F23" s="36" t="s">
        <v>56</v>
      </c>
      <c r="G23" s="37" t="s">
        <v>337</v>
      </c>
    </row>
    <row r="24" spans="1:7">
      <c r="A24" s="27"/>
      <c r="B24" s="82"/>
      <c r="C24" s="33" t="s">
        <v>311</v>
      </c>
      <c r="D24" s="67"/>
      <c r="E24" s="66"/>
      <c r="F24" s="75"/>
      <c r="G24" s="40"/>
    </row>
    <row r="25" spans="1:7">
      <c r="A25" s="27"/>
      <c r="B25" s="55"/>
      <c r="C25" s="41" t="s">
        <v>310</v>
      </c>
      <c r="D25" s="67"/>
      <c r="E25" s="66"/>
      <c r="F25" s="125">
        <v>1012</v>
      </c>
      <c r="G25" s="127">
        <v>4846907476.3800011</v>
      </c>
    </row>
    <row r="26" spans="1:7">
      <c r="A26" s="27"/>
      <c r="B26" s="55"/>
      <c r="C26" s="41" t="s">
        <v>309</v>
      </c>
      <c r="D26" s="67"/>
      <c r="E26" s="66"/>
      <c r="F26" s="42">
        <v>1201</v>
      </c>
      <c r="G26" s="52">
        <v>0</v>
      </c>
    </row>
    <row r="27" spans="1:7">
      <c r="A27" s="27"/>
      <c r="B27" s="55"/>
      <c r="C27" s="41" t="s">
        <v>308</v>
      </c>
      <c r="D27" s="67"/>
      <c r="E27" s="66"/>
      <c r="F27" s="125">
        <v>1018</v>
      </c>
      <c r="G27" s="74">
        <v>4042403936.4700003</v>
      </c>
    </row>
    <row r="28" spans="1:7">
      <c r="A28" s="27"/>
      <c r="B28" s="82"/>
      <c r="C28" s="33" t="s">
        <v>307</v>
      </c>
      <c r="D28" s="67"/>
      <c r="E28" s="66"/>
      <c r="F28" s="75"/>
      <c r="G28" s="40"/>
    </row>
    <row r="29" spans="1:7">
      <c r="A29" s="27"/>
      <c r="B29" s="55"/>
      <c r="C29" s="41" t="s">
        <v>306</v>
      </c>
      <c r="D29" s="67"/>
      <c r="E29" s="66"/>
      <c r="F29" s="30">
        <v>1013</v>
      </c>
      <c r="G29" s="52">
        <v>20032135960.281601</v>
      </c>
    </row>
    <row r="30" spans="1:7">
      <c r="A30" s="27"/>
      <c r="B30" s="55"/>
      <c r="C30" s="41" t="s">
        <v>305</v>
      </c>
      <c r="D30" s="67"/>
      <c r="E30" s="126"/>
      <c r="F30" s="30">
        <v>1014</v>
      </c>
      <c r="G30" s="52">
        <v>2248462465.9664998</v>
      </c>
    </row>
    <row r="31" spans="1:7">
      <c r="A31" s="27"/>
      <c r="B31" s="55"/>
      <c r="C31" s="33" t="s">
        <v>304</v>
      </c>
      <c r="D31" s="67"/>
      <c r="E31" s="126"/>
      <c r="F31" s="125">
        <v>1015</v>
      </c>
      <c r="G31" s="52">
        <v>353263387527.26062</v>
      </c>
    </row>
    <row r="32" spans="1:7">
      <c r="A32" s="27"/>
      <c r="B32" s="82"/>
      <c r="C32" s="33" t="s">
        <v>303</v>
      </c>
      <c r="D32" s="67"/>
      <c r="E32" s="66"/>
      <c r="F32" s="75"/>
      <c r="G32" s="40"/>
    </row>
    <row r="33" spans="1:7">
      <c r="A33" s="27"/>
      <c r="B33" s="55"/>
      <c r="C33" s="41" t="s">
        <v>302</v>
      </c>
      <c r="D33" s="67"/>
      <c r="E33" s="66"/>
      <c r="F33" s="30">
        <v>1019</v>
      </c>
      <c r="G33" s="52">
        <v>41596447745.199997</v>
      </c>
    </row>
    <row r="34" spans="1:7">
      <c r="A34" s="27"/>
      <c r="B34" s="55"/>
      <c r="C34" s="41" t="s">
        <v>301</v>
      </c>
      <c r="D34" s="67"/>
      <c r="E34" s="126"/>
      <c r="F34" s="30">
        <v>1022</v>
      </c>
      <c r="G34" s="52">
        <v>14281237202.614</v>
      </c>
    </row>
    <row r="35" spans="1:7">
      <c r="A35" s="27"/>
      <c r="B35" s="55"/>
      <c r="C35" s="41" t="s">
        <v>300</v>
      </c>
      <c r="D35" s="67"/>
      <c r="E35" s="126"/>
      <c r="F35" s="30">
        <v>1023</v>
      </c>
      <c r="G35" s="52">
        <v>38488837124.831802</v>
      </c>
    </row>
    <row r="36" spans="1:7">
      <c r="A36" s="27"/>
      <c r="B36" s="55"/>
      <c r="C36" s="41" t="s">
        <v>299</v>
      </c>
      <c r="D36" s="67"/>
      <c r="E36" s="126"/>
      <c r="F36" s="125">
        <v>1024</v>
      </c>
      <c r="G36" s="52">
        <v>4191672126.4981999</v>
      </c>
    </row>
    <row r="37" spans="1:7" ht="15">
      <c r="A37" s="27"/>
      <c r="B37" s="124"/>
      <c r="C37" s="33" t="s">
        <v>298</v>
      </c>
      <c r="D37" s="67"/>
      <c r="E37" s="66"/>
      <c r="F37" s="30">
        <v>1031</v>
      </c>
      <c r="G37" s="52">
        <v>1360117548.6400001</v>
      </c>
    </row>
    <row r="38" spans="1:7">
      <c r="A38" s="27"/>
      <c r="B38" s="82"/>
      <c r="C38" s="365" t="s">
        <v>297</v>
      </c>
      <c r="D38" s="365"/>
      <c r="E38" s="365"/>
      <c r="F38" s="75"/>
      <c r="G38" s="40"/>
    </row>
    <row r="39" spans="1:7" ht="15">
      <c r="A39" s="27"/>
      <c r="B39" s="81"/>
      <c r="C39" s="365"/>
      <c r="D39" s="365"/>
      <c r="E39" s="365"/>
      <c r="F39" s="30">
        <v>1103</v>
      </c>
      <c r="G39" s="71">
        <v>414885280270.31567</v>
      </c>
    </row>
    <row r="40" spans="1:7">
      <c r="A40" s="27"/>
      <c r="B40" s="55"/>
      <c r="C40" s="33" t="s">
        <v>296</v>
      </c>
      <c r="D40" s="69"/>
      <c r="E40" s="68"/>
      <c r="F40" s="75"/>
      <c r="G40" s="40"/>
    </row>
    <row r="41" spans="1:7">
      <c r="A41" s="27"/>
      <c r="B41" s="55"/>
      <c r="C41" s="41" t="s">
        <v>295</v>
      </c>
      <c r="D41" s="69"/>
      <c r="E41" s="68"/>
      <c r="F41" s="42">
        <v>1701</v>
      </c>
      <c r="G41" s="52">
        <v>31887157</v>
      </c>
    </row>
    <row r="42" spans="1:7">
      <c r="A42" s="27"/>
      <c r="B42" s="55"/>
      <c r="C42" s="41" t="s">
        <v>294</v>
      </c>
      <c r="D42" s="69"/>
      <c r="E42" s="68"/>
      <c r="F42" s="42">
        <v>1205</v>
      </c>
      <c r="G42" s="62">
        <v>0</v>
      </c>
    </row>
    <row r="43" spans="1:7">
      <c r="A43" s="27"/>
      <c r="B43" s="55"/>
      <c r="C43" s="41" t="s">
        <v>293</v>
      </c>
      <c r="D43" s="69"/>
      <c r="E43" s="68"/>
      <c r="F43" s="42">
        <v>1208</v>
      </c>
      <c r="G43" s="52">
        <v>91856211</v>
      </c>
    </row>
    <row r="44" spans="1:7">
      <c r="A44" s="27"/>
      <c r="B44" s="55"/>
      <c r="C44" s="33" t="s">
        <v>292</v>
      </c>
      <c r="D44" s="69"/>
      <c r="E44" s="68"/>
      <c r="F44" s="42">
        <v>2101</v>
      </c>
      <c r="G44" s="52">
        <v>0</v>
      </c>
    </row>
    <row r="45" spans="1:7">
      <c r="A45" s="27"/>
      <c r="B45" s="82"/>
      <c r="C45" s="363" t="s">
        <v>290</v>
      </c>
      <c r="D45" s="363"/>
      <c r="E45" s="363"/>
      <c r="F45" s="75"/>
      <c r="G45" s="40"/>
    </row>
    <row r="46" spans="1:7">
      <c r="A46" s="27"/>
      <c r="B46" s="55"/>
      <c r="C46" s="363" t="s">
        <v>289</v>
      </c>
      <c r="D46" s="363"/>
      <c r="E46" s="363"/>
      <c r="F46" s="42">
        <v>1117</v>
      </c>
      <c r="G46" s="71">
        <v>414825311216.31567</v>
      </c>
    </row>
    <row r="47" spans="1:7">
      <c r="A47" s="27"/>
      <c r="B47" s="51"/>
      <c r="C47" s="123"/>
      <c r="D47" s="123"/>
      <c r="E47" s="49"/>
      <c r="F47" s="50"/>
      <c r="G47" s="122"/>
    </row>
    <row r="48" spans="1:7" ht="15">
      <c r="A48" s="27"/>
      <c r="B48" s="48" t="s">
        <v>288</v>
      </c>
      <c r="C48" s="47"/>
      <c r="D48" s="47"/>
      <c r="E48" s="47"/>
      <c r="F48" s="47"/>
      <c r="G48" s="47"/>
    </row>
    <row r="49" spans="1:7" ht="16.5">
      <c r="A49" s="27"/>
      <c r="B49" s="88"/>
      <c r="C49" s="87"/>
      <c r="D49" s="87"/>
      <c r="E49" s="86"/>
      <c r="F49" s="85"/>
      <c r="G49" s="84"/>
    </row>
    <row r="50" spans="1:7">
      <c r="A50" s="27"/>
      <c r="B50" s="83"/>
      <c r="C50" s="59" t="s">
        <v>287</v>
      </c>
      <c r="D50" s="58"/>
      <c r="E50" s="57"/>
      <c r="F50" s="36" t="s">
        <v>56</v>
      </c>
      <c r="G50" s="37" t="s">
        <v>337</v>
      </c>
    </row>
    <row r="51" spans="1:7">
      <c r="A51" s="27"/>
      <c r="B51" s="55"/>
      <c r="C51" s="33" t="s">
        <v>286</v>
      </c>
      <c r="D51" s="67"/>
      <c r="E51" s="66"/>
      <c r="F51" s="42">
        <v>1216</v>
      </c>
      <c r="G51" s="52">
        <v>46509128000</v>
      </c>
    </row>
    <row r="52" spans="1:7">
      <c r="A52" s="27"/>
      <c r="B52" s="82"/>
      <c r="C52" s="41" t="s">
        <v>285</v>
      </c>
      <c r="D52" s="119"/>
      <c r="E52" s="66"/>
      <c r="F52" s="42">
        <v>2102</v>
      </c>
      <c r="G52" s="52">
        <v>0</v>
      </c>
    </row>
    <row r="53" spans="1:7">
      <c r="A53" s="27"/>
      <c r="B53" s="55"/>
      <c r="C53" s="33" t="s">
        <v>284</v>
      </c>
      <c r="D53" s="67"/>
      <c r="E53" s="66"/>
      <c r="F53" s="42">
        <v>1217</v>
      </c>
      <c r="G53" s="52">
        <v>37930330000</v>
      </c>
    </row>
    <row r="54" spans="1:7">
      <c r="A54" s="27"/>
      <c r="B54" s="55"/>
      <c r="C54" s="33" t="s">
        <v>283</v>
      </c>
      <c r="D54" s="67"/>
      <c r="E54" s="66"/>
      <c r="F54" s="118"/>
      <c r="G54" s="40"/>
    </row>
    <row r="55" spans="1:7">
      <c r="A55" s="27"/>
      <c r="B55" s="82"/>
      <c r="C55" s="41" t="s">
        <v>282</v>
      </c>
      <c r="D55" s="119"/>
      <c r="E55" s="66"/>
      <c r="F55" s="42">
        <v>2103</v>
      </c>
      <c r="G55" s="52">
        <v>3698939521</v>
      </c>
    </row>
    <row r="56" spans="1:7">
      <c r="A56" s="27"/>
      <c r="B56" s="82"/>
      <c r="C56" s="41" t="s">
        <v>281</v>
      </c>
      <c r="D56" s="119"/>
      <c r="E56" s="66"/>
      <c r="F56" s="42">
        <v>2104</v>
      </c>
      <c r="G56" s="52">
        <v>2529990479</v>
      </c>
    </row>
    <row r="57" spans="1:7">
      <c r="A57" s="27"/>
      <c r="B57" s="82"/>
      <c r="C57" s="41" t="s">
        <v>280</v>
      </c>
      <c r="D57" s="119"/>
      <c r="E57" s="66"/>
      <c r="F57" s="42">
        <v>2105</v>
      </c>
      <c r="G57" s="52">
        <v>0</v>
      </c>
    </row>
    <row r="58" spans="1:7">
      <c r="A58" s="27"/>
      <c r="B58" s="82"/>
      <c r="C58" s="41" t="s">
        <v>279</v>
      </c>
      <c r="D58" s="119"/>
      <c r="E58" s="66"/>
      <c r="F58" s="42">
        <v>2106</v>
      </c>
      <c r="G58" s="52">
        <v>0</v>
      </c>
    </row>
    <row r="59" spans="1:7">
      <c r="A59" s="27"/>
      <c r="B59" s="82"/>
      <c r="C59" s="41" t="s">
        <v>278</v>
      </c>
      <c r="D59" s="119"/>
      <c r="E59" s="66"/>
      <c r="F59" s="42">
        <v>2107</v>
      </c>
      <c r="G59" s="52">
        <v>186396000</v>
      </c>
    </row>
    <row r="60" spans="1:7">
      <c r="A60" s="27"/>
      <c r="B60" s="82"/>
      <c r="C60" s="121" t="s">
        <v>277</v>
      </c>
      <c r="D60" s="120"/>
      <c r="E60" s="66"/>
      <c r="F60" s="42">
        <v>2108</v>
      </c>
      <c r="G60" s="52">
        <v>0</v>
      </c>
    </row>
    <row r="61" spans="1:7">
      <c r="A61" s="27"/>
      <c r="B61" s="55"/>
      <c r="C61" s="33" t="s">
        <v>276</v>
      </c>
      <c r="D61" s="67"/>
      <c r="E61" s="66"/>
      <c r="F61" s="42">
        <v>1219</v>
      </c>
      <c r="G61" s="52">
        <v>201429006.81999999</v>
      </c>
    </row>
    <row r="62" spans="1:7">
      <c r="A62" s="27"/>
      <c r="B62" s="55"/>
      <c r="C62" s="33" t="s">
        <v>275</v>
      </c>
      <c r="D62" s="67"/>
      <c r="E62" s="66"/>
      <c r="F62" s="118"/>
      <c r="G62" s="40"/>
    </row>
    <row r="63" spans="1:7">
      <c r="A63" s="27"/>
      <c r="B63" s="82"/>
      <c r="C63" s="41" t="s">
        <v>274</v>
      </c>
      <c r="D63" s="119"/>
      <c r="E63" s="66"/>
      <c r="F63" s="42">
        <v>2109</v>
      </c>
      <c r="G63" s="52">
        <v>2355418880</v>
      </c>
    </row>
    <row r="64" spans="1:7">
      <c r="A64" s="27"/>
      <c r="B64" s="82"/>
      <c r="C64" s="41" t="s">
        <v>261</v>
      </c>
      <c r="D64" s="119"/>
      <c r="E64" s="66"/>
      <c r="F64" s="42">
        <v>2110</v>
      </c>
      <c r="G64" s="52">
        <v>662732439</v>
      </c>
    </row>
    <row r="65" spans="1:7">
      <c r="A65" s="27"/>
      <c r="B65" s="82"/>
      <c r="C65" s="363" t="s">
        <v>272</v>
      </c>
      <c r="D65" s="363"/>
      <c r="E65" s="363"/>
      <c r="F65" s="75"/>
      <c r="G65" s="40"/>
    </row>
    <row r="66" spans="1:7">
      <c r="A66" s="27"/>
      <c r="B66" s="55"/>
      <c r="C66" s="363" t="s">
        <v>271</v>
      </c>
      <c r="D66" s="363"/>
      <c r="E66" s="363"/>
      <c r="F66" s="42">
        <v>1215</v>
      </c>
      <c r="G66" s="71">
        <v>94074364325.820007</v>
      </c>
    </row>
    <row r="67" spans="1:7" ht="16.5">
      <c r="A67" s="27"/>
      <c r="B67" s="78"/>
      <c r="C67" s="96"/>
      <c r="D67" s="96"/>
      <c r="E67" s="95"/>
      <c r="F67" s="94"/>
      <c r="G67" s="93"/>
    </row>
    <row r="68" spans="1:7">
      <c r="A68" s="27"/>
      <c r="B68" s="83"/>
      <c r="C68" s="59" t="s">
        <v>270</v>
      </c>
      <c r="D68" s="58"/>
      <c r="E68" s="57"/>
      <c r="F68" s="56" t="s">
        <v>56</v>
      </c>
      <c r="G68" s="37" t="s">
        <v>337</v>
      </c>
    </row>
    <row r="69" spans="1:7">
      <c r="A69" s="27"/>
      <c r="B69" s="55"/>
      <c r="C69" s="33" t="s">
        <v>269</v>
      </c>
      <c r="D69" s="67"/>
      <c r="E69" s="66"/>
      <c r="F69" s="118"/>
      <c r="G69" s="40"/>
    </row>
    <row r="70" spans="1:7" ht="15">
      <c r="A70" s="27"/>
      <c r="B70" s="81"/>
      <c r="C70" s="41" t="s">
        <v>268</v>
      </c>
      <c r="D70" s="69"/>
      <c r="E70" s="68"/>
      <c r="F70" s="42">
        <v>2111</v>
      </c>
      <c r="G70" s="52">
        <v>2975399000</v>
      </c>
    </row>
    <row r="71" spans="1:7" ht="15">
      <c r="A71" s="27"/>
      <c r="B71" s="81"/>
      <c r="C71" s="41" t="s">
        <v>267</v>
      </c>
      <c r="D71" s="69"/>
      <c r="E71" s="68"/>
      <c r="F71" s="42">
        <v>2112</v>
      </c>
      <c r="G71" s="52">
        <v>28349859000</v>
      </c>
    </row>
    <row r="72" spans="1:7">
      <c r="A72" s="27"/>
      <c r="B72" s="55"/>
      <c r="C72" s="41" t="s">
        <v>266</v>
      </c>
      <c r="D72" s="69"/>
      <c r="E72" s="68"/>
      <c r="F72" s="42">
        <v>2113</v>
      </c>
      <c r="G72" s="52">
        <v>0</v>
      </c>
    </row>
    <row r="73" spans="1:7">
      <c r="A73" s="27"/>
      <c r="B73" s="55"/>
      <c r="C73" s="33" t="s">
        <v>265</v>
      </c>
      <c r="D73" s="69"/>
      <c r="E73" s="68"/>
      <c r="F73" s="42">
        <v>1223</v>
      </c>
      <c r="G73" s="52">
        <v>234225000</v>
      </c>
    </row>
    <row r="74" spans="1:7">
      <c r="A74" s="27"/>
      <c r="B74" s="55"/>
      <c r="C74" s="33" t="s">
        <v>264</v>
      </c>
      <c r="D74" s="69"/>
      <c r="E74" s="68"/>
      <c r="F74" s="42">
        <v>1224</v>
      </c>
      <c r="G74" s="52">
        <v>476405787.70999998</v>
      </c>
    </row>
    <row r="75" spans="1:7">
      <c r="A75" s="27"/>
      <c r="B75" s="55"/>
      <c r="C75" s="33" t="s">
        <v>263</v>
      </c>
      <c r="D75" s="69"/>
      <c r="E75" s="68"/>
      <c r="F75" s="118"/>
      <c r="G75" s="40"/>
    </row>
    <row r="76" spans="1:7" ht="15">
      <c r="A76" s="27"/>
      <c r="B76" s="81"/>
      <c r="C76" s="41" t="s">
        <v>262</v>
      </c>
      <c r="D76" s="70"/>
      <c r="E76" s="68"/>
      <c r="F76" s="42">
        <v>2114</v>
      </c>
      <c r="G76" s="52">
        <v>275317644</v>
      </c>
    </row>
    <row r="77" spans="1:7" ht="15">
      <c r="A77" s="27"/>
      <c r="B77" s="81"/>
      <c r="C77" s="41" t="s">
        <v>261</v>
      </c>
      <c r="D77" s="70"/>
      <c r="E77" s="68"/>
      <c r="F77" s="42">
        <v>2115</v>
      </c>
      <c r="G77" s="52">
        <v>321200342</v>
      </c>
    </row>
    <row r="78" spans="1:7">
      <c r="A78" s="27"/>
      <c r="B78" s="55"/>
      <c r="C78" s="108" t="s">
        <v>259</v>
      </c>
      <c r="D78" s="111"/>
      <c r="E78" s="109"/>
      <c r="F78" s="42">
        <v>1221</v>
      </c>
      <c r="G78" s="71">
        <v>32632406773.709999</v>
      </c>
    </row>
    <row r="79" spans="1:7" ht="15">
      <c r="A79" s="27"/>
      <c r="B79" s="78"/>
      <c r="C79" s="117"/>
      <c r="D79" s="117"/>
      <c r="E79" s="116"/>
      <c r="F79" s="60"/>
      <c r="G79" s="115"/>
    </row>
    <row r="80" spans="1:7">
      <c r="A80" s="27"/>
      <c r="B80" s="83"/>
      <c r="C80" s="59" t="s">
        <v>258</v>
      </c>
      <c r="D80" s="58"/>
      <c r="E80" s="57"/>
      <c r="F80" s="36" t="s">
        <v>56</v>
      </c>
      <c r="G80" s="37" t="s">
        <v>337</v>
      </c>
    </row>
    <row r="81" spans="1:7" ht="15">
      <c r="A81" s="27"/>
      <c r="B81" s="81"/>
      <c r="C81" s="33" t="s">
        <v>257</v>
      </c>
      <c r="D81" s="67"/>
      <c r="E81" s="66"/>
      <c r="F81" s="42">
        <v>2116</v>
      </c>
      <c r="G81" s="52">
        <v>23780805408.34</v>
      </c>
    </row>
    <row r="82" spans="1:7" ht="15">
      <c r="A82" s="27"/>
      <c r="B82" s="81"/>
      <c r="C82" s="33" t="s">
        <v>256</v>
      </c>
      <c r="D82" s="67"/>
      <c r="E82" s="66"/>
      <c r="F82" s="42">
        <v>2117</v>
      </c>
      <c r="G82" s="52">
        <v>17755205627.959999</v>
      </c>
    </row>
    <row r="83" spans="1:7" ht="15">
      <c r="A83" s="27"/>
      <c r="B83" s="81"/>
      <c r="C83" s="33" t="s">
        <v>255</v>
      </c>
      <c r="D83" s="67"/>
      <c r="E83" s="66"/>
      <c r="F83" s="42">
        <v>2118</v>
      </c>
      <c r="G83" s="52">
        <v>7290182846.2299995</v>
      </c>
    </row>
    <row r="84" spans="1:7" ht="15">
      <c r="A84" s="27"/>
      <c r="B84" s="81"/>
      <c r="C84" s="33" t="s">
        <v>254</v>
      </c>
      <c r="D84" s="67"/>
      <c r="E84" s="66"/>
      <c r="F84" s="42">
        <v>2119</v>
      </c>
      <c r="G84" s="52">
        <v>4052150549.1917992</v>
      </c>
    </row>
    <row r="85" spans="1:7" ht="15">
      <c r="A85" s="27"/>
      <c r="B85" s="81"/>
      <c r="C85" s="33" t="s">
        <v>253</v>
      </c>
      <c r="D85" s="67"/>
      <c r="E85" s="66"/>
      <c r="F85" s="42">
        <v>2120</v>
      </c>
      <c r="G85" s="52">
        <v>10671208107</v>
      </c>
    </row>
    <row r="86" spans="1:7" ht="15">
      <c r="A86" s="27"/>
      <c r="B86" s="81"/>
      <c r="C86" s="33" t="s">
        <v>252</v>
      </c>
      <c r="D86" s="67"/>
      <c r="E86" s="66"/>
      <c r="F86" s="42">
        <v>2121</v>
      </c>
      <c r="G86" s="52">
        <v>11604958373.879999</v>
      </c>
    </row>
    <row r="87" spans="1:7" ht="15">
      <c r="A87" s="27"/>
      <c r="B87" s="81"/>
      <c r="C87" s="33" t="s">
        <v>251</v>
      </c>
      <c r="D87" s="67"/>
      <c r="E87" s="66"/>
      <c r="F87" s="42">
        <v>2122</v>
      </c>
      <c r="G87" s="52">
        <v>0</v>
      </c>
    </row>
    <row r="88" spans="1:7">
      <c r="A88" s="27"/>
      <c r="B88" s="55"/>
      <c r="C88" s="108" t="s">
        <v>248</v>
      </c>
      <c r="D88" s="111"/>
      <c r="E88" s="109"/>
      <c r="F88" s="42">
        <v>1226</v>
      </c>
      <c r="G88" s="71">
        <v>75154510912.601807</v>
      </c>
    </row>
    <row r="89" spans="1:7">
      <c r="A89" s="27"/>
      <c r="B89" s="103"/>
      <c r="C89" s="102"/>
      <c r="D89" s="102"/>
      <c r="E89" s="100"/>
      <c r="F89" s="101"/>
      <c r="G89" s="100"/>
    </row>
    <row r="90" spans="1:7" ht="15">
      <c r="A90" s="27"/>
      <c r="B90" s="48" t="s">
        <v>247</v>
      </c>
      <c r="C90" s="47"/>
      <c r="D90" s="47"/>
      <c r="E90" s="47"/>
      <c r="F90" s="47"/>
      <c r="G90" s="47"/>
    </row>
    <row r="91" spans="1:7" ht="16.5">
      <c r="A91" s="27"/>
      <c r="B91" s="88"/>
      <c r="C91" s="87"/>
      <c r="D91" s="87"/>
      <c r="E91" s="86"/>
      <c r="F91" s="85"/>
      <c r="G91" s="84"/>
    </row>
    <row r="92" spans="1:7">
      <c r="A92" s="27"/>
      <c r="B92" s="55"/>
      <c r="C92" s="59" t="s">
        <v>246</v>
      </c>
      <c r="D92" s="58"/>
      <c r="E92" s="57"/>
      <c r="F92" s="36" t="s">
        <v>56</v>
      </c>
      <c r="G92" s="37" t="s">
        <v>337</v>
      </c>
    </row>
    <row r="93" spans="1:7">
      <c r="A93" s="27"/>
      <c r="B93" s="55"/>
      <c r="C93" s="33" t="s">
        <v>245</v>
      </c>
      <c r="D93" s="67"/>
      <c r="E93" s="66"/>
      <c r="F93" s="30">
        <v>1061</v>
      </c>
      <c r="G93" s="52">
        <v>3679974206.9843554</v>
      </c>
    </row>
    <row r="94" spans="1:7">
      <c r="A94" s="27"/>
      <c r="B94" s="55"/>
      <c r="C94" s="33" t="s">
        <v>244</v>
      </c>
      <c r="D94" s="67"/>
      <c r="E94" s="66"/>
      <c r="F94" s="30">
        <v>1063</v>
      </c>
      <c r="G94" s="52">
        <v>11002089974.080391</v>
      </c>
    </row>
    <row r="95" spans="1:7">
      <c r="A95" s="27"/>
      <c r="B95" s="55"/>
      <c r="C95" s="33" t="s">
        <v>243</v>
      </c>
      <c r="D95" s="67"/>
      <c r="E95" s="66"/>
      <c r="F95" s="30">
        <v>1064</v>
      </c>
      <c r="G95" s="52">
        <v>4910001270.0469141</v>
      </c>
    </row>
    <row r="96" spans="1:7">
      <c r="A96" s="27"/>
      <c r="B96" s="55"/>
      <c r="C96" s="33" t="s">
        <v>242</v>
      </c>
      <c r="D96" s="67"/>
      <c r="E96" s="66"/>
      <c r="F96" s="30">
        <v>1065</v>
      </c>
      <c r="G96" s="52">
        <v>605672685.79130328</v>
      </c>
    </row>
    <row r="97" spans="1:7">
      <c r="A97" s="27"/>
      <c r="B97" s="55"/>
      <c r="C97" s="33" t="s">
        <v>241</v>
      </c>
      <c r="D97" s="67"/>
      <c r="E97" s="66"/>
      <c r="F97" s="30">
        <v>1066</v>
      </c>
      <c r="G97" s="52">
        <v>3686845187846.8447</v>
      </c>
    </row>
    <row r="98" spans="1:7">
      <c r="A98" s="27"/>
      <c r="B98" s="55"/>
      <c r="C98" s="33" t="s">
        <v>240</v>
      </c>
      <c r="D98" s="67"/>
      <c r="E98" s="66"/>
      <c r="F98" s="30">
        <v>1067</v>
      </c>
      <c r="G98" s="52">
        <v>43931617688.35685</v>
      </c>
    </row>
    <row r="99" spans="1:7">
      <c r="A99" s="27"/>
      <c r="B99" s="55"/>
      <c r="C99" s="33" t="s">
        <v>239</v>
      </c>
      <c r="D99" s="67"/>
      <c r="E99" s="66"/>
      <c r="F99" s="30">
        <v>1068</v>
      </c>
      <c r="G99" s="52">
        <v>866379324.99120831</v>
      </c>
    </row>
    <row r="100" spans="1:7">
      <c r="A100" s="27"/>
      <c r="B100" s="55"/>
      <c r="C100" s="33" t="s">
        <v>238</v>
      </c>
      <c r="D100" s="67"/>
      <c r="E100" s="66"/>
      <c r="F100" s="30">
        <v>1069</v>
      </c>
      <c r="G100" s="52">
        <v>42435773.981190577</v>
      </c>
    </row>
    <row r="101" spans="1:7">
      <c r="A101" s="27"/>
      <c r="B101" s="55"/>
      <c r="C101" s="33" t="s">
        <v>237</v>
      </c>
      <c r="D101" s="67"/>
      <c r="E101" s="66"/>
      <c r="F101" s="30">
        <v>1070</v>
      </c>
      <c r="G101" s="52">
        <v>4084894686.0276031</v>
      </c>
    </row>
    <row r="102" spans="1:7">
      <c r="A102" s="27"/>
      <c r="B102" s="55"/>
      <c r="C102" s="33" t="s">
        <v>236</v>
      </c>
      <c r="D102" s="67"/>
      <c r="E102" s="66"/>
      <c r="F102" s="42">
        <v>1109</v>
      </c>
      <c r="G102" s="52">
        <v>109861320.48921205</v>
      </c>
    </row>
    <row r="103" spans="1:7">
      <c r="A103" s="27"/>
      <c r="B103" s="55"/>
      <c r="C103" s="33" t="s">
        <v>235</v>
      </c>
      <c r="D103" s="67"/>
      <c r="E103" s="66"/>
      <c r="F103" s="30">
        <v>1071</v>
      </c>
      <c r="G103" s="52">
        <v>2806091378.5085268</v>
      </c>
    </row>
    <row r="104" spans="1:7">
      <c r="A104" s="27"/>
      <c r="B104" s="55"/>
      <c r="C104" s="33" t="s">
        <v>234</v>
      </c>
      <c r="D104" s="67"/>
      <c r="E104" s="66"/>
      <c r="F104" s="30">
        <v>1072</v>
      </c>
      <c r="G104" s="52">
        <v>404083091369.74817</v>
      </c>
    </row>
    <row r="105" spans="1:7">
      <c r="A105" s="27"/>
      <c r="B105" s="55"/>
      <c r="C105" s="108" t="s">
        <v>232</v>
      </c>
      <c r="D105" s="111"/>
      <c r="E105" s="109"/>
      <c r="F105" s="30">
        <v>1073</v>
      </c>
      <c r="G105" s="71">
        <v>4162967297525.8501</v>
      </c>
    </row>
    <row r="106" spans="1:7" ht="16.5">
      <c r="A106" s="27"/>
      <c r="B106" s="78"/>
      <c r="C106" s="96"/>
      <c r="D106" s="96"/>
      <c r="E106" s="95"/>
      <c r="F106" s="94"/>
      <c r="G106" s="93"/>
    </row>
    <row r="107" spans="1:7" ht="16.5">
      <c r="A107" s="27"/>
      <c r="B107" s="78"/>
      <c r="C107" s="96"/>
      <c r="D107" s="96"/>
      <c r="E107" s="95"/>
      <c r="F107" s="94"/>
      <c r="G107" s="93"/>
    </row>
    <row r="108" spans="1:7">
      <c r="A108" s="27"/>
      <c r="B108" s="83"/>
      <c r="C108" s="39" t="s">
        <v>231</v>
      </c>
      <c r="D108" s="114"/>
      <c r="E108" s="113"/>
      <c r="F108" s="56" t="s">
        <v>56</v>
      </c>
      <c r="G108" s="37" t="s">
        <v>337</v>
      </c>
    </row>
    <row r="109" spans="1:7">
      <c r="A109" s="27"/>
      <c r="B109" s="112"/>
      <c r="C109" s="108" t="s">
        <v>230</v>
      </c>
      <c r="D109" s="111"/>
      <c r="E109" s="109"/>
      <c r="F109" s="30">
        <v>1074</v>
      </c>
      <c r="G109" s="52">
        <v>179544787173</v>
      </c>
    </row>
    <row r="110" spans="1:7" ht="16.5">
      <c r="A110" s="27"/>
      <c r="B110" s="78"/>
      <c r="C110" s="96"/>
      <c r="D110" s="96"/>
      <c r="E110" s="95"/>
      <c r="F110" s="94"/>
      <c r="G110" s="93"/>
    </row>
    <row r="111" spans="1:7" ht="30" customHeight="1">
      <c r="A111" s="27"/>
      <c r="B111" s="83"/>
      <c r="C111" s="59" t="s">
        <v>228</v>
      </c>
      <c r="D111" s="58"/>
      <c r="E111" s="57"/>
      <c r="F111" s="56" t="s">
        <v>56</v>
      </c>
      <c r="G111" s="37" t="s">
        <v>337</v>
      </c>
    </row>
    <row r="112" spans="1:7">
      <c r="A112" s="27"/>
      <c r="B112" s="55"/>
      <c r="C112" s="33" t="s">
        <v>227</v>
      </c>
      <c r="D112" s="67"/>
      <c r="E112" s="66"/>
      <c r="F112" s="42">
        <v>1075</v>
      </c>
      <c r="G112" s="52">
        <v>352120264.03813154</v>
      </c>
    </row>
    <row r="113" spans="1:7">
      <c r="A113" s="27"/>
      <c r="B113" s="55"/>
      <c r="C113" s="33" t="s">
        <v>226</v>
      </c>
      <c r="D113" s="67"/>
      <c r="E113" s="66"/>
      <c r="F113" s="30">
        <v>1076</v>
      </c>
      <c r="G113" s="52">
        <v>11343107970</v>
      </c>
    </row>
    <row r="114" spans="1:7">
      <c r="A114" s="27"/>
      <c r="B114" s="55"/>
      <c r="C114" s="108" t="s">
        <v>223</v>
      </c>
      <c r="D114" s="110"/>
      <c r="E114" s="109"/>
      <c r="F114" s="30">
        <v>1077</v>
      </c>
      <c r="G114" s="71">
        <v>11695228234.038132</v>
      </c>
    </row>
    <row r="115" spans="1:7" ht="16.5">
      <c r="A115" s="27"/>
      <c r="B115" s="78"/>
      <c r="C115" s="96"/>
      <c r="D115" s="96"/>
      <c r="E115" s="95"/>
      <c r="F115" s="94"/>
      <c r="G115" s="93"/>
    </row>
    <row r="116" spans="1:7" ht="27.75" customHeight="1">
      <c r="A116" s="27"/>
      <c r="B116" s="83"/>
      <c r="C116" s="59" t="s">
        <v>222</v>
      </c>
      <c r="D116" s="58"/>
      <c r="E116" s="57"/>
      <c r="F116" s="56" t="s">
        <v>56</v>
      </c>
      <c r="G116" s="37" t="s">
        <v>337</v>
      </c>
    </row>
    <row r="117" spans="1:7">
      <c r="A117" s="77"/>
      <c r="B117" s="55"/>
      <c r="C117" s="33" t="s">
        <v>221</v>
      </c>
      <c r="D117" s="67"/>
      <c r="E117" s="66"/>
      <c r="F117" s="42">
        <v>2123</v>
      </c>
      <c r="G117" s="52">
        <v>359230995007.26099</v>
      </c>
    </row>
    <row r="118" spans="1:7">
      <c r="A118" s="77"/>
      <c r="B118" s="55"/>
      <c r="C118" s="65" t="s">
        <v>220</v>
      </c>
      <c r="D118" s="67"/>
      <c r="E118" s="66"/>
      <c r="F118" s="42">
        <v>2124</v>
      </c>
      <c r="G118" s="52">
        <v>1204158473410.6584</v>
      </c>
    </row>
    <row r="119" spans="1:7">
      <c r="A119" s="27"/>
      <c r="B119" s="55"/>
      <c r="C119" s="108" t="s">
        <v>219</v>
      </c>
      <c r="D119" s="107"/>
      <c r="E119" s="106"/>
      <c r="F119" s="42">
        <v>2125</v>
      </c>
      <c r="G119" s="71">
        <v>1563389468417.9194</v>
      </c>
    </row>
    <row r="120" spans="1:7">
      <c r="A120" s="77"/>
      <c r="B120" s="55"/>
      <c r="C120" s="65" t="s">
        <v>218</v>
      </c>
      <c r="D120" s="67"/>
      <c r="E120" s="66"/>
      <c r="F120" s="42">
        <v>2126</v>
      </c>
      <c r="G120" s="52">
        <v>18551812644425.398</v>
      </c>
    </row>
    <row r="121" spans="1:7">
      <c r="A121" s="77"/>
      <c r="B121" s="55"/>
      <c r="C121" s="65" t="s">
        <v>217</v>
      </c>
      <c r="D121" s="67"/>
      <c r="E121" s="66"/>
      <c r="F121" s="42">
        <v>2127</v>
      </c>
      <c r="G121" s="52">
        <v>369997746512.22412</v>
      </c>
    </row>
    <row r="122" spans="1:7">
      <c r="A122" s="27"/>
      <c r="B122" s="55"/>
      <c r="C122" s="108" t="s">
        <v>214</v>
      </c>
      <c r="D122" s="107"/>
      <c r="E122" s="106"/>
      <c r="F122" s="42">
        <v>2128</v>
      </c>
      <c r="G122" s="71">
        <v>18921810390937.621</v>
      </c>
    </row>
    <row r="123" spans="1:7">
      <c r="A123" s="27"/>
      <c r="B123" s="103"/>
      <c r="C123" s="102"/>
      <c r="D123" s="102"/>
      <c r="E123" s="100"/>
      <c r="F123" s="101"/>
      <c r="G123" s="100"/>
    </row>
    <row r="124" spans="1:7" ht="15">
      <c r="A124" s="27"/>
      <c r="B124" s="48" t="s">
        <v>213</v>
      </c>
      <c r="C124" s="47"/>
      <c r="D124" s="47"/>
      <c r="E124" s="47"/>
      <c r="F124" s="47"/>
      <c r="G124" s="47"/>
    </row>
    <row r="125" spans="1:7" ht="16.5">
      <c r="A125" s="27"/>
      <c r="B125" s="88"/>
      <c r="C125" s="87"/>
      <c r="D125" s="87"/>
      <c r="E125" s="86"/>
      <c r="F125" s="85"/>
      <c r="G125" s="84"/>
    </row>
    <row r="126" spans="1:7">
      <c r="A126" s="27"/>
      <c r="B126" s="83"/>
      <c r="C126" s="59" t="s">
        <v>212</v>
      </c>
      <c r="D126" s="58"/>
      <c r="E126" s="92"/>
      <c r="F126" s="56" t="s">
        <v>56</v>
      </c>
      <c r="G126" s="37" t="s">
        <v>337</v>
      </c>
    </row>
    <row r="127" spans="1:7">
      <c r="A127" s="27"/>
      <c r="B127" s="76"/>
      <c r="C127" s="33" t="s">
        <v>211</v>
      </c>
      <c r="D127" s="67"/>
      <c r="E127" s="66"/>
      <c r="F127" s="42">
        <v>2129</v>
      </c>
      <c r="G127" s="52">
        <v>1596182250000</v>
      </c>
    </row>
    <row r="128" spans="1:7">
      <c r="A128" s="27"/>
      <c r="B128" s="55"/>
      <c r="C128" s="65" t="s">
        <v>210</v>
      </c>
      <c r="D128" s="67"/>
      <c r="E128" s="66"/>
      <c r="F128" s="42">
        <v>1905</v>
      </c>
      <c r="G128" s="74">
        <v>238433639000</v>
      </c>
    </row>
    <row r="129" spans="1:7">
      <c r="A129" s="27"/>
      <c r="B129" s="55"/>
      <c r="C129" s="108" t="s">
        <v>207</v>
      </c>
      <c r="D129" s="107"/>
      <c r="E129" s="106"/>
      <c r="F129" s="42">
        <v>1227</v>
      </c>
      <c r="G129" s="71">
        <v>1834615889000</v>
      </c>
    </row>
    <row r="130" spans="1:7" ht="16.5">
      <c r="A130" s="27"/>
      <c r="B130" s="78"/>
      <c r="C130" s="96"/>
      <c r="D130" s="96"/>
      <c r="E130" s="95"/>
      <c r="F130" s="94"/>
      <c r="G130" s="93"/>
    </row>
    <row r="131" spans="1:7">
      <c r="A131" s="27"/>
      <c r="B131" s="83"/>
      <c r="C131" s="59" t="s">
        <v>206</v>
      </c>
      <c r="D131" s="58"/>
      <c r="E131" s="92"/>
      <c r="F131" s="56" t="s">
        <v>56</v>
      </c>
      <c r="G131" s="37" t="s">
        <v>337</v>
      </c>
    </row>
    <row r="132" spans="1:7">
      <c r="A132" s="27"/>
      <c r="B132" s="55"/>
      <c r="C132" s="33" t="s">
        <v>205</v>
      </c>
      <c r="D132" s="67"/>
      <c r="E132" s="66"/>
      <c r="F132" s="30">
        <v>1081</v>
      </c>
      <c r="G132" s="52">
        <v>1521320000</v>
      </c>
    </row>
    <row r="133" spans="1:7">
      <c r="A133" s="27"/>
      <c r="B133" s="55"/>
      <c r="C133" s="33" t="s">
        <v>204</v>
      </c>
      <c r="D133" s="67"/>
      <c r="E133" s="66"/>
      <c r="F133" s="30">
        <v>1082</v>
      </c>
      <c r="G133" s="52">
        <v>38376523000</v>
      </c>
    </row>
    <row r="134" spans="1:7">
      <c r="A134" s="27"/>
      <c r="B134" s="55"/>
      <c r="C134" s="33" t="s">
        <v>203</v>
      </c>
      <c r="D134" s="67"/>
      <c r="E134" s="66"/>
      <c r="F134" s="30">
        <v>1083</v>
      </c>
      <c r="G134" s="52">
        <v>31931276204</v>
      </c>
    </row>
    <row r="135" spans="1:7">
      <c r="A135" s="27"/>
      <c r="B135" s="55"/>
      <c r="C135" s="65" t="s">
        <v>202</v>
      </c>
      <c r="D135" s="72"/>
      <c r="E135" s="66"/>
      <c r="F135" s="30">
        <v>1084</v>
      </c>
      <c r="G135" s="52">
        <v>5013571005</v>
      </c>
    </row>
    <row r="136" spans="1:7">
      <c r="A136" s="27"/>
      <c r="B136" s="55"/>
      <c r="C136" s="108" t="s">
        <v>199</v>
      </c>
      <c r="D136" s="110"/>
      <c r="E136" s="109"/>
      <c r="F136" s="30">
        <v>1085</v>
      </c>
      <c r="G136" s="71">
        <v>2952995791</v>
      </c>
    </row>
    <row r="137" spans="1:7" ht="16.5">
      <c r="A137" s="27"/>
      <c r="B137" s="78"/>
      <c r="C137" s="96"/>
      <c r="D137" s="96"/>
      <c r="E137" s="95"/>
      <c r="F137" s="94"/>
      <c r="G137" s="93"/>
    </row>
    <row r="138" spans="1:7">
      <c r="A138" s="27"/>
      <c r="B138" s="83"/>
      <c r="C138" s="59" t="s">
        <v>198</v>
      </c>
      <c r="D138" s="58"/>
      <c r="E138" s="57"/>
      <c r="F138" s="56" t="s">
        <v>56</v>
      </c>
      <c r="G138" s="37" t="s">
        <v>337</v>
      </c>
    </row>
    <row r="139" spans="1:7">
      <c r="A139" s="27"/>
      <c r="B139" s="55"/>
      <c r="C139" s="108" t="s">
        <v>197</v>
      </c>
      <c r="D139" s="107"/>
      <c r="E139" s="106"/>
      <c r="F139" s="42">
        <v>1229</v>
      </c>
      <c r="G139" s="52">
        <v>915030000</v>
      </c>
    </row>
    <row r="140" spans="1:7">
      <c r="A140" s="27"/>
      <c r="B140" s="103"/>
      <c r="C140" s="102"/>
      <c r="D140" s="102"/>
      <c r="E140" s="100"/>
      <c r="F140" s="101"/>
      <c r="G140" s="100"/>
    </row>
    <row r="141" spans="1:7" ht="15">
      <c r="A141" s="27"/>
      <c r="B141" s="48" t="s">
        <v>195</v>
      </c>
      <c r="C141" s="47"/>
      <c r="D141" s="47"/>
      <c r="E141" s="47"/>
      <c r="F141" s="47"/>
      <c r="G141" s="47"/>
    </row>
    <row r="142" spans="1:7" ht="16.5">
      <c r="A142" s="27"/>
      <c r="B142" s="88"/>
      <c r="C142" s="87"/>
      <c r="D142" s="87"/>
      <c r="E142" s="86"/>
      <c r="F142" s="85"/>
      <c r="G142" s="84"/>
    </row>
    <row r="143" spans="1:7">
      <c r="A143" s="27"/>
      <c r="B143" s="83"/>
      <c r="C143" s="59" t="s">
        <v>194</v>
      </c>
      <c r="D143" s="58"/>
      <c r="E143" s="105"/>
      <c r="F143" s="56" t="s">
        <v>56</v>
      </c>
      <c r="G143" s="37" t="s">
        <v>337</v>
      </c>
    </row>
    <row r="144" spans="1:7">
      <c r="A144" s="27"/>
      <c r="B144" s="55"/>
      <c r="C144" s="33" t="s">
        <v>193</v>
      </c>
      <c r="D144" s="67"/>
      <c r="E144" s="66"/>
      <c r="F144" s="42">
        <v>1087</v>
      </c>
      <c r="G144" s="52">
        <v>75017445630</v>
      </c>
    </row>
    <row r="145" spans="1:7">
      <c r="A145" s="27"/>
      <c r="B145" s="55"/>
      <c r="C145" s="33" t="s">
        <v>192</v>
      </c>
      <c r="D145" s="67"/>
      <c r="E145" s="66"/>
      <c r="F145" s="42">
        <v>1146</v>
      </c>
      <c r="G145" s="52">
        <v>5194456126</v>
      </c>
    </row>
    <row r="146" spans="1:7">
      <c r="A146" s="27"/>
      <c r="B146" s="55"/>
      <c r="C146" s="363" t="s">
        <v>189</v>
      </c>
      <c r="D146" s="363"/>
      <c r="E146" s="363"/>
      <c r="F146" s="42">
        <v>2130</v>
      </c>
      <c r="G146" s="71">
        <v>80211901756</v>
      </c>
    </row>
    <row r="147" spans="1:7" ht="16.5">
      <c r="A147" s="27"/>
      <c r="B147" s="78"/>
      <c r="C147" s="96"/>
      <c r="D147" s="96"/>
      <c r="E147" s="95"/>
      <c r="F147" s="94"/>
      <c r="G147" s="93"/>
    </row>
    <row r="148" spans="1:7">
      <c r="A148" s="27"/>
      <c r="B148" s="83"/>
      <c r="C148" s="59" t="s">
        <v>188</v>
      </c>
      <c r="D148" s="58"/>
      <c r="E148" s="105"/>
      <c r="F148" s="104" t="s">
        <v>56</v>
      </c>
      <c r="G148" s="37" t="s">
        <v>337</v>
      </c>
    </row>
    <row r="149" spans="1:7">
      <c r="A149" s="27"/>
      <c r="B149" s="55"/>
      <c r="C149" s="33" t="s">
        <v>187</v>
      </c>
      <c r="D149" s="67"/>
      <c r="E149" s="66"/>
      <c r="F149" s="42">
        <v>2131</v>
      </c>
      <c r="G149" s="52">
        <v>55455650000</v>
      </c>
    </row>
    <row r="150" spans="1:7">
      <c r="A150" s="27"/>
      <c r="B150" s="55"/>
      <c r="C150" s="33" t="s">
        <v>186</v>
      </c>
      <c r="D150" s="67"/>
      <c r="E150" s="66"/>
      <c r="F150" s="42">
        <v>1149</v>
      </c>
      <c r="G150" s="52">
        <v>2496673000</v>
      </c>
    </row>
    <row r="151" spans="1:7">
      <c r="A151" s="27"/>
      <c r="B151" s="55"/>
      <c r="C151" s="363" t="s">
        <v>184</v>
      </c>
      <c r="D151" s="363"/>
      <c r="E151" s="363"/>
      <c r="F151" s="42">
        <v>1148</v>
      </c>
      <c r="G151" s="71">
        <v>57952323000</v>
      </c>
    </row>
  </sheetData>
  <mergeCells count="6">
    <mergeCell ref="C151:E151"/>
    <mergeCell ref="C1:E2"/>
    <mergeCell ref="C38:E39"/>
    <mergeCell ref="C45:E46"/>
    <mergeCell ref="C65:E66"/>
    <mergeCell ref="C146:E146"/>
  </mergeCells>
  <conditionalFormatting sqref="G7:G8 G12">
    <cfRule type="containsText" priority="7" stopIfTrue="1" operator="containsText" text="&lt;select&gt;">
      <formula>NOT(ISERROR(SEARCH("&lt;select&gt;",G7)))</formula>
    </cfRule>
  </conditionalFormatting>
  <conditionalFormatting sqref="G7:G8 G12">
    <cfRule type="containsBlanks" priority="8" stopIfTrue="1">
      <formula>LEN(TRIM(G7))=0</formula>
    </cfRule>
  </conditionalFormatting>
  <conditionalFormatting sqref="G16">
    <cfRule type="containsText" priority="2" stopIfTrue="1" operator="containsText" text="&lt;select&gt;">
      <formula>NOT(ISERROR(SEARCH("&lt;select&gt;",G16)))</formula>
    </cfRule>
  </conditionalFormatting>
  <conditionalFormatting sqref="G16">
    <cfRule type="containsBlanks" priority="3" stopIfTrue="1">
      <formula>LEN(TRIM(G16))=0</formula>
    </cfRule>
  </conditionalFormatting>
  <conditionalFormatting sqref="G19">
    <cfRule type="expression" dxfId="1" priority="1" stopIfTrue="1">
      <formula>LEN(G19)&gt;56</formula>
    </cfRule>
  </conditionalFormatting>
  <dataValidations count="5">
    <dataValidation type="list" allowBlank="1" showInputMessage="1" showErrorMessage="1" sqref="G10" xr:uid="{06328910-FA4E-4A2B-BDAC-C4CA28C5A6BA}">
      <formula1>ReportingCurrency</formula1>
    </dataValidation>
    <dataValidation type="list" allowBlank="1" showInputMessage="1" showErrorMessage="1" sqref="G14" xr:uid="{A55ACC28-8D70-4BBC-9378-8EFEFDE327C6}">
      <formula1>ReportingUnit</formula1>
    </dataValidation>
    <dataValidation type="list" allowBlank="1" showInputMessage="1" showErrorMessage="1" sqref="G15" xr:uid="{BA00C5D3-2AC0-4FC9-A2E7-AD2C44E3D54E}">
      <formula1>AccountingStandard</formula1>
    </dataValidation>
    <dataValidation type="list" allowBlank="1" showInputMessage="1" showErrorMessage="1" sqref="G7" xr:uid="{037937B3-B005-4799-8DD4-02A9C3A9DA5B}">
      <formula1>CountryCode</formula1>
    </dataValidation>
    <dataValidation type="list" allowBlank="1" showInputMessage="1" showErrorMessage="1" sqref="G9" xr:uid="{044AFDC5-D71B-46B9-B87D-3E3B4FC3DF02}">
      <formula1>ReportingDate</formula1>
    </dataValidation>
  </dataValidations>
  <hyperlinks>
    <hyperlink ref="G18" r:id="rId1" xr:uid="{4310C66B-4393-4859-A322-202BCDDD01E8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FD00B-54E4-4BAE-AC46-F10BAB229D59}">
  <sheetPr>
    <tabColor theme="7" tint="0.79998168889431442"/>
  </sheetPr>
  <dimension ref="A1:BJ319"/>
  <sheetViews>
    <sheetView defaultGridColor="0" colorId="16" zoomScale="70" zoomScaleNormal="70" workbookViewId="0">
      <pane ySplit="2" topLeftCell="A3" activePane="bottomLeft" state="frozen"/>
      <selection activeCell="C1" sqref="A1:E2"/>
      <selection pane="bottomLeft" activeCell="C1" sqref="A1:E2"/>
    </sheetView>
  </sheetViews>
  <sheetFormatPr defaultColWidth="9.1796875" defaultRowHeight="14"/>
  <cols>
    <col min="1" max="1" width="5.453125" style="24" customWidth="1"/>
    <col min="2" max="2" width="5.54296875" style="23" customWidth="1"/>
    <col min="3" max="3" width="50.54296875" style="23" customWidth="1"/>
    <col min="4" max="4" width="20.54296875" style="23" customWidth="1"/>
    <col min="5" max="5" width="32.54296875" style="23" customWidth="1"/>
    <col min="6" max="6" width="5.54296875" style="23" customWidth="1"/>
    <col min="7" max="7" width="19.1796875" style="23" bestFit="1" customWidth="1"/>
    <col min="8" max="8" width="10.1796875" style="1" bestFit="1" customWidth="1"/>
    <col min="9" max="9" width="6" style="1" customWidth="1"/>
    <col min="10" max="10" width="12.7265625" style="1" bestFit="1" customWidth="1"/>
    <col min="11" max="11" width="12.453125" style="1" bestFit="1" customWidth="1"/>
    <col min="12" max="12" width="21.26953125" style="1" customWidth="1"/>
    <col min="13" max="13" width="33.453125" style="1" bestFit="1" customWidth="1"/>
    <col min="14" max="18" width="9.1796875" style="1" customWidth="1"/>
    <col min="19" max="22" width="9.1796875" style="1" hidden="1" customWidth="1"/>
    <col min="23" max="23" width="28.54296875" style="1" hidden="1" customWidth="1"/>
    <col min="24" max="24" width="9.1796875" style="1" hidden="1" customWidth="1"/>
    <col min="25" max="25" width="21.54296875" style="1" hidden="1" customWidth="1"/>
    <col min="26" max="30" width="0" style="1" hidden="1" customWidth="1"/>
    <col min="31" max="31" width="25.54296875" style="1" hidden="1" customWidth="1"/>
    <col min="32" max="32" width="0" style="1" hidden="1" customWidth="1"/>
    <col min="33" max="33" width="21.54296875" style="1" hidden="1" customWidth="1"/>
    <col min="34" max="39" width="0" style="1" hidden="1" customWidth="1"/>
    <col min="40" max="40" width="18.7265625" style="1" hidden="1" customWidth="1"/>
    <col min="41" max="41" width="0" style="1" hidden="1" customWidth="1"/>
    <col min="42" max="42" width="21.7265625" style="1" hidden="1" customWidth="1"/>
    <col min="43" max="49" width="0" style="1" hidden="1" customWidth="1"/>
    <col min="50" max="50" width="18.7265625" style="1" hidden="1" customWidth="1"/>
    <col min="51" max="51" width="0" style="1" hidden="1" customWidth="1"/>
    <col min="52" max="52" width="27.26953125" style="1" hidden="1" customWidth="1"/>
    <col min="53" max="55" width="0" style="1" hidden="1" customWidth="1"/>
    <col min="56" max="59" width="9.1796875" style="1"/>
    <col min="60" max="60" width="20.7265625" style="1" customWidth="1"/>
    <col min="61" max="61" width="9.1796875" style="1"/>
    <col min="62" max="62" width="23" style="1" bestFit="1" customWidth="1"/>
    <col min="63" max="16384" width="9.1796875" style="1"/>
  </cols>
  <sheetData>
    <row r="1" spans="1:62" ht="14.5">
      <c r="C1" s="368" t="s">
        <v>336</v>
      </c>
      <c r="D1" s="369"/>
      <c r="E1" s="370"/>
      <c r="S1" s="172" t="s">
        <v>388</v>
      </c>
      <c r="T1" s="242" t="s">
        <v>638</v>
      </c>
      <c r="U1" s="173"/>
      <c r="V1" s="173"/>
      <c r="W1" s="174">
        <v>44926</v>
      </c>
      <c r="X1" s="173"/>
      <c r="Y1" s="173"/>
      <c r="Z1" s="173"/>
      <c r="AA1" s="172" t="s">
        <v>388</v>
      </c>
      <c r="AB1" s="242" t="s">
        <v>638</v>
      </c>
      <c r="AC1" s="173"/>
      <c r="AD1" s="173"/>
      <c r="AE1" s="174">
        <v>44651</v>
      </c>
      <c r="AF1" s="173"/>
      <c r="AG1" s="173"/>
      <c r="AJ1" s="172" t="s">
        <v>388</v>
      </c>
      <c r="AK1" s="242" t="s">
        <v>638</v>
      </c>
      <c r="AL1" s="173"/>
      <c r="AM1" s="173"/>
      <c r="AN1" s="173"/>
      <c r="AP1" s="245">
        <v>44742</v>
      </c>
      <c r="AT1" s="172" t="s">
        <v>388</v>
      </c>
      <c r="AU1" s="242" t="s">
        <v>638</v>
      </c>
      <c r="AV1" s="173"/>
      <c r="AW1" s="173"/>
      <c r="AX1" s="173"/>
      <c r="AZ1" s="245">
        <v>45199</v>
      </c>
      <c r="BD1" s="172" t="s">
        <v>388</v>
      </c>
      <c r="BE1" s="242" t="s">
        <v>638</v>
      </c>
      <c r="BF1" s="173"/>
      <c r="BG1" s="173"/>
      <c r="BH1" s="173"/>
      <c r="BJ1" s="245">
        <v>44926</v>
      </c>
    </row>
    <row r="2" spans="1:62" ht="25.5" customHeight="1" thickBot="1">
      <c r="C2" s="371"/>
      <c r="D2" s="372"/>
      <c r="E2" s="373"/>
      <c r="G2" s="158" t="s">
        <v>335</v>
      </c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J2" s="173"/>
      <c r="AK2" s="173"/>
      <c r="AL2" s="173"/>
      <c r="AM2" s="173"/>
      <c r="AN2" s="173"/>
      <c r="AT2" s="173"/>
      <c r="AU2" s="173"/>
      <c r="AV2" s="173"/>
      <c r="AW2" s="173"/>
      <c r="AX2" s="173"/>
      <c r="BD2" s="173"/>
      <c r="BE2" s="173"/>
      <c r="BF2" s="173"/>
      <c r="BG2" s="173"/>
      <c r="BH2" s="173"/>
    </row>
    <row r="3" spans="1:62" ht="15">
      <c r="A3" s="157"/>
      <c r="B3" s="48" t="s">
        <v>334</v>
      </c>
      <c r="C3" s="156"/>
      <c r="D3" s="156"/>
      <c r="E3" s="156"/>
      <c r="F3" s="47"/>
      <c r="G3" s="47"/>
      <c r="S3" s="374"/>
      <c r="T3" s="374"/>
      <c r="U3" s="374"/>
      <c r="V3" s="374"/>
      <c r="W3" s="175" t="s">
        <v>639</v>
      </c>
      <c r="X3" s="173"/>
      <c r="Y3" s="173"/>
      <c r="Z3" s="173"/>
      <c r="AA3" s="374"/>
      <c r="AB3" s="374"/>
      <c r="AC3" s="374"/>
      <c r="AD3" s="374"/>
      <c r="AE3" s="175" t="s">
        <v>639</v>
      </c>
      <c r="AF3" s="173"/>
      <c r="AG3" s="173"/>
      <c r="AJ3" s="374"/>
      <c r="AK3" s="374"/>
      <c r="AL3" s="374"/>
      <c r="AM3" s="374"/>
      <c r="AN3" s="175" t="s">
        <v>639</v>
      </c>
      <c r="AT3" s="374"/>
      <c r="AU3" s="374"/>
      <c r="AV3" s="374"/>
      <c r="AW3" s="374"/>
      <c r="AX3" s="175" t="s">
        <v>639</v>
      </c>
      <c r="BD3" s="374"/>
      <c r="BE3" s="374"/>
      <c r="BF3" s="374"/>
      <c r="BG3" s="374"/>
      <c r="BH3" s="175" t="s">
        <v>639</v>
      </c>
    </row>
    <row r="4" spans="1:62" ht="14.5">
      <c r="A4" s="128"/>
      <c r="B4" s="83"/>
      <c r="C4" s="155"/>
      <c r="D4" s="155"/>
      <c r="E4" s="154"/>
      <c r="F4" s="154"/>
      <c r="G4" s="154"/>
      <c r="S4" s="374"/>
      <c r="T4" s="374"/>
      <c r="U4" s="374"/>
      <c r="V4" s="374"/>
      <c r="W4" s="176" t="s">
        <v>5</v>
      </c>
      <c r="X4" s="173"/>
      <c r="Y4" s="173"/>
      <c r="Z4" s="173"/>
      <c r="AA4" s="374"/>
      <c r="AB4" s="374"/>
      <c r="AC4" s="374"/>
      <c r="AD4" s="374"/>
      <c r="AE4" s="176" t="s">
        <v>5</v>
      </c>
      <c r="AF4" s="173"/>
      <c r="AG4" s="173"/>
      <c r="AJ4" s="374"/>
      <c r="AK4" s="374"/>
      <c r="AL4" s="374"/>
      <c r="AM4" s="374"/>
      <c r="AN4" s="176" t="s">
        <v>5</v>
      </c>
      <c r="AT4" s="374"/>
      <c r="AU4" s="374"/>
      <c r="AV4" s="374"/>
      <c r="AW4" s="374"/>
      <c r="AX4" s="176" t="s">
        <v>5</v>
      </c>
      <c r="BD4" s="374"/>
      <c r="BE4" s="374"/>
      <c r="BF4" s="374"/>
      <c r="BG4" s="374"/>
      <c r="BH4" s="176" t="s">
        <v>5</v>
      </c>
    </row>
    <row r="5" spans="1:62" ht="14.5">
      <c r="A5" s="128"/>
      <c r="B5" s="83"/>
      <c r="C5" s="59" t="s">
        <v>333</v>
      </c>
      <c r="D5" s="58"/>
      <c r="E5" s="57"/>
      <c r="F5" s="36" t="s">
        <v>56</v>
      </c>
      <c r="G5" s="153" t="s">
        <v>332</v>
      </c>
      <c r="S5" s="366" t="s">
        <v>640</v>
      </c>
      <c r="T5" s="367"/>
      <c r="U5" s="367"/>
      <c r="V5" s="176" t="s">
        <v>641</v>
      </c>
      <c r="W5" s="177" t="s">
        <v>642</v>
      </c>
      <c r="X5" s="173"/>
      <c r="Y5" s="173"/>
      <c r="Z5" s="173"/>
      <c r="AA5" s="366" t="s">
        <v>640</v>
      </c>
      <c r="AB5" s="367"/>
      <c r="AC5" s="367"/>
      <c r="AD5" s="176" t="s">
        <v>641</v>
      </c>
      <c r="AE5" s="177" t="s">
        <v>642</v>
      </c>
      <c r="AF5" s="173"/>
      <c r="AG5" s="173"/>
      <c r="AJ5" s="366" t="s">
        <v>640</v>
      </c>
      <c r="AK5" s="367"/>
      <c r="AL5" s="367"/>
      <c r="AM5" s="176" t="s">
        <v>641</v>
      </c>
      <c r="AN5" s="177" t="s">
        <v>642</v>
      </c>
      <c r="AT5" s="366" t="s">
        <v>640</v>
      </c>
      <c r="AU5" s="367"/>
      <c r="AV5" s="367"/>
      <c r="AW5" s="176" t="s">
        <v>641</v>
      </c>
      <c r="AX5" s="177" t="s">
        <v>642</v>
      </c>
      <c r="BD5" s="366" t="s">
        <v>640</v>
      </c>
      <c r="BE5" s="367"/>
      <c r="BF5" s="367"/>
      <c r="BG5" s="176" t="s">
        <v>641</v>
      </c>
      <c r="BH5" s="177" t="s">
        <v>642</v>
      </c>
    </row>
    <row r="6" spans="1:62" ht="14.5">
      <c r="A6" s="128"/>
      <c r="B6" s="83"/>
      <c r="C6" s="145" t="s">
        <v>331</v>
      </c>
      <c r="D6" s="144"/>
      <c r="E6" s="141"/>
      <c r="F6" s="75"/>
      <c r="G6" s="40"/>
      <c r="S6" s="366"/>
      <c r="T6" s="366" t="s">
        <v>643</v>
      </c>
      <c r="U6" s="366"/>
      <c r="V6" s="176" t="s">
        <v>5</v>
      </c>
      <c r="W6" s="178">
        <v>16138291388.76</v>
      </c>
      <c r="X6" s="173"/>
      <c r="Y6" s="173"/>
      <c r="Z6" s="173"/>
      <c r="AA6" s="366"/>
      <c r="AB6" s="366" t="s">
        <v>643</v>
      </c>
      <c r="AC6" s="366"/>
      <c r="AD6" s="176" t="s">
        <v>5</v>
      </c>
      <c r="AE6" s="178">
        <v>27036000518.4692</v>
      </c>
      <c r="AF6" s="173"/>
      <c r="AG6" s="179">
        <f>AE6</f>
        <v>27036000518.4692</v>
      </c>
      <c r="AJ6" s="366"/>
      <c r="AK6" s="366" t="s">
        <v>643</v>
      </c>
      <c r="AL6" s="366"/>
      <c r="AM6" s="176" t="s">
        <v>5</v>
      </c>
      <c r="AN6" s="178">
        <v>27646876448.826199</v>
      </c>
      <c r="AP6" s="246">
        <f>AN6</f>
        <v>27646876448.826199</v>
      </c>
      <c r="AT6" s="366"/>
      <c r="AU6" s="366" t="s">
        <v>643</v>
      </c>
      <c r="AV6" s="366"/>
      <c r="AW6" s="176" t="s">
        <v>5</v>
      </c>
      <c r="AX6" s="178">
        <v>31990541774.882599</v>
      </c>
      <c r="AZ6" s="246">
        <f>AX6</f>
        <v>31990541774.882599</v>
      </c>
      <c r="BD6" s="366"/>
      <c r="BE6" s="366" t="s">
        <v>643</v>
      </c>
      <c r="BF6" s="366"/>
      <c r="BG6" s="176" t="s">
        <v>5</v>
      </c>
      <c r="BH6" s="178">
        <v>20032135960.281601</v>
      </c>
      <c r="BJ6" s="246">
        <f>BH6</f>
        <v>20032135960.281601</v>
      </c>
    </row>
    <row r="7" spans="1:62" ht="14.5">
      <c r="A7" s="128"/>
      <c r="B7" s="83"/>
      <c r="C7" s="143" t="s">
        <v>330</v>
      </c>
      <c r="D7" s="142"/>
      <c r="E7" s="141"/>
      <c r="F7" s="30">
        <v>1001</v>
      </c>
      <c r="G7" s="152" t="s">
        <v>329</v>
      </c>
      <c r="S7" s="366"/>
      <c r="T7" s="366" t="s">
        <v>644</v>
      </c>
      <c r="U7" s="366"/>
      <c r="V7" s="176" t="s">
        <v>8</v>
      </c>
      <c r="W7" s="180">
        <v>2501686841.0100002</v>
      </c>
      <c r="X7" s="173"/>
      <c r="Y7" s="173"/>
      <c r="Z7" s="173"/>
      <c r="AA7" s="366"/>
      <c r="AB7" s="366" t="s">
        <v>644</v>
      </c>
      <c r="AC7" s="366"/>
      <c r="AD7" s="176" t="s">
        <v>8</v>
      </c>
      <c r="AE7" s="180">
        <v>3407089754.1705999</v>
      </c>
      <c r="AF7" s="173"/>
      <c r="AG7" s="179">
        <f>AE7</f>
        <v>3407089754.1705999</v>
      </c>
      <c r="AJ7" s="366"/>
      <c r="AK7" s="366" t="s">
        <v>644</v>
      </c>
      <c r="AL7" s="366"/>
      <c r="AM7" s="176" t="s">
        <v>8</v>
      </c>
      <c r="AN7" s="180">
        <v>3811058826.1638999</v>
      </c>
      <c r="AP7" s="246">
        <f>AN7</f>
        <v>3811058826.1638999</v>
      </c>
      <c r="AT7" s="366"/>
      <c r="AU7" s="366" t="s">
        <v>644</v>
      </c>
      <c r="AV7" s="366"/>
      <c r="AW7" s="176" t="s">
        <v>8</v>
      </c>
      <c r="AX7" s="180">
        <v>3649600789.3614998</v>
      </c>
      <c r="AZ7" s="246">
        <f>AX7</f>
        <v>3649600789.3614998</v>
      </c>
      <c r="BD7" s="366"/>
      <c r="BE7" s="366" t="s">
        <v>644</v>
      </c>
      <c r="BF7" s="366"/>
      <c r="BG7" s="176" t="s">
        <v>8</v>
      </c>
      <c r="BH7" s="180">
        <v>2248462465.9664998</v>
      </c>
      <c r="BJ7" s="246">
        <f>BH7</f>
        <v>2248462465.9664998</v>
      </c>
    </row>
    <row r="8" spans="1:62" ht="14.5">
      <c r="A8" s="128"/>
      <c r="B8" s="83"/>
      <c r="C8" s="143" t="s">
        <v>328</v>
      </c>
      <c r="D8" s="142"/>
      <c r="E8" s="141"/>
      <c r="F8" s="30">
        <v>1002</v>
      </c>
      <c r="G8" s="151" t="s">
        <v>327</v>
      </c>
      <c r="S8" s="366"/>
      <c r="T8" s="366" t="s">
        <v>645</v>
      </c>
      <c r="U8" s="366"/>
      <c r="V8" s="176" t="s">
        <v>10</v>
      </c>
      <c r="W8" s="181"/>
      <c r="X8" s="173"/>
      <c r="Y8" s="173"/>
      <c r="Z8" s="173"/>
      <c r="AA8" s="366"/>
      <c r="AB8" s="366" t="s">
        <v>645</v>
      </c>
      <c r="AC8" s="366"/>
      <c r="AD8" s="176" t="s">
        <v>10</v>
      </c>
      <c r="AE8" s="181"/>
      <c r="AF8" s="173"/>
      <c r="AG8" s="173"/>
      <c r="AJ8" s="366"/>
      <c r="AK8" s="366" t="s">
        <v>645</v>
      </c>
      <c r="AL8" s="366"/>
      <c r="AM8" s="176" t="s">
        <v>10</v>
      </c>
      <c r="AN8" s="181"/>
      <c r="AT8" s="366"/>
      <c r="AU8" s="366" t="s">
        <v>645</v>
      </c>
      <c r="AV8" s="366"/>
      <c r="AW8" s="176" t="s">
        <v>10</v>
      </c>
      <c r="AX8" s="181"/>
      <c r="BD8" s="366"/>
      <c r="BE8" s="366" t="s">
        <v>645</v>
      </c>
      <c r="BF8" s="366"/>
      <c r="BG8" s="176" t="s">
        <v>10</v>
      </c>
      <c r="BH8" s="181"/>
    </row>
    <row r="9" spans="1:62" ht="14.5">
      <c r="A9" s="128"/>
      <c r="B9" s="83"/>
      <c r="C9" s="143" t="s">
        <v>326</v>
      </c>
      <c r="D9" s="142"/>
      <c r="E9" s="141"/>
      <c r="F9" s="30">
        <v>1003</v>
      </c>
      <c r="G9" s="150">
        <v>44926</v>
      </c>
      <c r="S9" s="366"/>
      <c r="T9" s="366" t="s">
        <v>646</v>
      </c>
      <c r="U9" s="366"/>
      <c r="V9" s="176" t="s">
        <v>12</v>
      </c>
      <c r="W9" s="182"/>
      <c r="X9" s="173"/>
      <c r="Y9" s="173"/>
      <c r="Z9" s="173"/>
      <c r="AA9" s="366"/>
      <c r="AB9" s="366" t="s">
        <v>646</v>
      </c>
      <c r="AC9" s="366"/>
      <c r="AD9" s="176" t="s">
        <v>12</v>
      </c>
      <c r="AE9" s="182"/>
      <c r="AF9" s="173"/>
      <c r="AG9" s="173"/>
      <c r="AJ9" s="366"/>
      <c r="AK9" s="366" t="s">
        <v>646</v>
      </c>
      <c r="AL9" s="366"/>
      <c r="AM9" s="176" t="s">
        <v>12</v>
      </c>
      <c r="AN9" s="182"/>
      <c r="AT9" s="366"/>
      <c r="AU9" s="366" t="s">
        <v>646</v>
      </c>
      <c r="AV9" s="366"/>
      <c r="AW9" s="176" t="s">
        <v>12</v>
      </c>
      <c r="AX9" s="182"/>
      <c r="BD9" s="366"/>
      <c r="BE9" s="366" t="s">
        <v>646</v>
      </c>
      <c r="BF9" s="366"/>
      <c r="BG9" s="176" t="s">
        <v>12</v>
      </c>
      <c r="BH9" s="182"/>
    </row>
    <row r="10" spans="1:62" ht="14.5">
      <c r="A10" s="128"/>
      <c r="B10" s="83"/>
      <c r="C10" s="143" t="s">
        <v>325</v>
      </c>
      <c r="D10" s="142"/>
      <c r="E10" s="141"/>
      <c r="F10" s="30">
        <v>1004</v>
      </c>
      <c r="G10" s="149" t="s">
        <v>324</v>
      </c>
      <c r="S10" s="366"/>
      <c r="T10" s="366" t="s">
        <v>647</v>
      </c>
      <c r="U10" s="366"/>
      <c r="V10" s="176" t="s">
        <v>14</v>
      </c>
      <c r="W10" s="181"/>
      <c r="X10" s="173"/>
      <c r="Y10" s="173"/>
      <c r="Z10" s="173"/>
      <c r="AA10" s="366"/>
      <c r="AB10" s="366" t="s">
        <v>647</v>
      </c>
      <c r="AC10" s="366"/>
      <c r="AD10" s="176" t="s">
        <v>14</v>
      </c>
      <c r="AE10" s="181"/>
      <c r="AF10" s="173"/>
      <c r="AG10" s="173"/>
      <c r="AJ10" s="366"/>
      <c r="AK10" s="366" t="s">
        <v>647</v>
      </c>
      <c r="AL10" s="366"/>
      <c r="AM10" s="176" t="s">
        <v>14</v>
      </c>
      <c r="AN10" s="181"/>
      <c r="AT10" s="366"/>
      <c r="AU10" s="366" t="s">
        <v>647</v>
      </c>
      <c r="AV10" s="366"/>
      <c r="AW10" s="176" t="s">
        <v>14</v>
      </c>
      <c r="AX10" s="181"/>
      <c r="BD10" s="366"/>
      <c r="BE10" s="366" t="s">
        <v>647</v>
      </c>
      <c r="BF10" s="366"/>
      <c r="BG10" s="176" t="s">
        <v>14</v>
      </c>
      <c r="BH10" s="181"/>
    </row>
    <row r="11" spans="1:62" ht="14.5">
      <c r="A11" s="128"/>
      <c r="B11" s="83"/>
      <c r="C11" s="136" t="s">
        <v>323</v>
      </c>
      <c r="D11" s="135"/>
      <c r="E11" s="148"/>
      <c r="F11" s="30">
        <v>1005</v>
      </c>
      <c r="G11" s="147">
        <f>IF(OR(G10="&lt;select&gt;",ISBLANK(G10)),"",VLOOKUP(G10,[1]Parameters!$E$51:$F$69,2,FALSE))</f>
        <v>1</v>
      </c>
      <c r="S11" s="366"/>
      <c r="T11" s="366" t="s">
        <v>648</v>
      </c>
      <c r="U11" s="366"/>
      <c r="V11" s="176" t="s">
        <v>649</v>
      </c>
      <c r="W11" s="180">
        <v>10153929538.110001</v>
      </c>
      <c r="X11" s="173"/>
      <c r="Y11" s="183">
        <f>W11+W12+W13+W14</f>
        <v>3140874132.0900011</v>
      </c>
      <c r="Z11" s="173"/>
      <c r="AA11" s="366"/>
      <c r="AB11" s="366" t="s">
        <v>648</v>
      </c>
      <c r="AC11" s="366"/>
      <c r="AD11" s="176" t="s">
        <v>649</v>
      </c>
      <c r="AE11" s="180">
        <v>12410767351.469999</v>
      </c>
      <c r="AF11" s="173"/>
      <c r="AG11" s="183">
        <f>AE11+AE12+AE13+AE14</f>
        <v>4567517251.9899998</v>
      </c>
      <c r="AJ11" s="366"/>
      <c r="AK11" s="366" t="s">
        <v>648</v>
      </c>
      <c r="AL11" s="366"/>
      <c r="AM11" s="176" t="s">
        <v>649</v>
      </c>
      <c r="AN11" s="180">
        <v>17167621561.17</v>
      </c>
      <c r="AP11" s="183">
        <f>AN11+AN12+AN13+AN14</f>
        <v>5459072022.9899988</v>
      </c>
      <c r="AT11" s="366"/>
      <c r="AU11" s="366" t="s">
        <v>648</v>
      </c>
      <c r="AV11" s="366"/>
      <c r="AW11" s="176" t="s">
        <v>649</v>
      </c>
      <c r="AX11" s="180">
        <v>26612175273.68</v>
      </c>
      <c r="AZ11" s="183">
        <f>AX11+AX12+AX13+AX14</f>
        <v>7126673324.3800001</v>
      </c>
      <c r="BD11" s="366"/>
      <c r="BE11" s="366" t="s">
        <v>648</v>
      </c>
      <c r="BF11" s="366"/>
      <c r="BG11" s="176" t="s">
        <v>649</v>
      </c>
      <c r="BH11" s="180">
        <v>20121762432.360001</v>
      </c>
      <c r="BJ11" s="183">
        <f>BH11+BH12+BH13+BH14</f>
        <v>4846907476.3800011</v>
      </c>
    </row>
    <row r="12" spans="1:62" ht="14.5">
      <c r="A12" s="128"/>
      <c r="B12" s="83"/>
      <c r="C12" s="136" t="s">
        <v>322</v>
      </c>
      <c r="D12" s="135"/>
      <c r="E12" s="134"/>
      <c r="F12" s="30">
        <v>1006</v>
      </c>
      <c r="G12" s="146"/>
      <c r="S12" s="366"/>
      <c r="T12" s="366" t="s">
        <v>650</v>
      </c>
      <c r="U12" s="366"/>
      <c r="V12" s="176" t="s">
        <v>651</v>
      </c>
      <c r="W12" s="178">
        <v>-2867974694.48</v>
      </c>
      <c r="X12" s="173"/>
      <c r="Y12" s="173"/>
      <c r="Z12" s="173"/>
      <c r="AA12" s="366"/>
      <c r="AB12" s="366" t="s">
        <v>650</v>
      </c>
      <c r="AC12" s="366"/>
      <c r="AD12" s="176" t="s">
        <v>651</v>
      </c>
      <c r="AE12" s="178">
        <v>-2362973758.29</v>
      </c>
      <c r="AF12" s="173"/>
      <c r="AG12" s="173"/>
      <c r="AJ12" s="366"/>
      <c r="AK12" s="366" t="s">
        <v>650</v>
      </c>
      <c r="AL12" s="366"/>
      <c r="AM12" s="176" t="s">
        <v>651</v>
      </c>
      <c r="AN12" s="178">
        <v>-3085266026.6199999</v>
      </c>
      <c r="AT12" s="366"/>
      <c r="AU12" s="366" t="s">
        <v>650</v>
      </c>
      <c r="AV12" s="366"/>
      <c r="AW12" s="176" t="s">
        <v>651</v>
      </c>
      <c r="AX12" s="178">
        <v>-3976079357.4499998</v>
      </c>
      <c r="BD12" s="366"/>
      <c r="BE12" s="366" t="s">
        <v>650</v>
      </c>
      <c r="BF12" s="366"/>
      <c r="BG12" s="176" t="s">
        <v>651</v>
      </c>
      <c r="BH12" s="178">
        <v>-2775045955.1900001</v>
      </c>
    </row>
    <row r="13" spans="1:62" ht="14.5">
      <c r="A13" s="128"/>
      <c r="B13" s="83"/>
      <c r="C13" s="145" t="s">
        <v>321</v>
      </c>
      <c r="D13" s="144"/>
      <c r="E13" s="141"/>
      <c r="F13" s="75"/>
      <c r="G13" s="40"/>
      <c r="S13" s="366"/>
      <c r="T13" s="366" t="s">
        <v>652</v>
      </c>
      <c r="U13" s="366"/>
      <c r="V13" s="176" t="s">
        <v>653</v>
      </c>
      <c r="W13" s="180">
        <v>-1551508930</v>
      </c>
      <c r="X13" s="173"/>
      <c r="Y13" s="173"/>
      <c r="Z13" s="173"/>
      <c r="AA13" s="366"/>
      <c r="AB13" s="366" t="s">
        <v>652</v>
      </c>
      <c r="AC13" s="366"/>
      <c r="AD13" s="176" t="s">
        <v>653</v>
      </c>
      <c r="AE13" s="180">
        <v>-3294477283.0900002</v>
      </c>
      <c r="AF13" s="173"/>
      <c r="AG13" s="173"/>
      <c r="AJ13" s="366"/>
      <c r="AK13" s="366" t="s">
        <v>652</v>
      </c>
      <c r="AL13" s="366"/>
      <c r="AM13" s="176" t="s">
        <v>653</v>
      </c>
      <c r="AN13" s="180">
        <v>-7213688846.0500002</v>
      </c>
      <c r="AT13" s="366"/>
      <c r="AU13" s="366" t="s">
        <v>652</v>
      </c>
      <c r="AV13" s="366"/>
      <c r="AW13" s="176" t="s">
        <v>653</v>
      </c>
      <c r="AX13" s="180">
        <v>-10746915628.049999</v>
      </c>
      <c r="BD13" s="366"/>
      <c r="BE13" s="366" t="s">
        <v>652</v>
      </c>
      <c r="BF13" s="366"/>
      <c r="BG13" s="176" t="s">
        <v>653</v>
      </c>
      <c r="BH13" s="180">
        <v>-10612416558.790001</v>
      </c>
    </row>
    <row r="14" spans="1:62" ht="14.5">
      <c r="A14" s="128"/>
      <c r="B14" s="83"/>
      <c r="C14" s="143" t="s">
        <v>320</v>
      </c>
      <c r="D14" s="142"/>
      <c r="E14" s="141"/>
      <c r="F14" s="30">
        <v>1007</v>
      </c>
      <c r="G14" s="140">
        <v>1</v>
      </c>
      <c r="S14" s="366"/>
      <c r="T14" s="366" t="s">
        <v>654</v>
      </c>
      <c r="U14" s="366"/>
      <c r="V14" s="176" t="s">
        <v>655</v>
      </c>
      <c r="W14" s="178">
        <v>-2593571781.54</v>
      </c>
      <c r="X14" s="173"/>
      <c r="Y14" s="173"/>
      <c r="Z14" s="173"/>
      <c r="AA14" s="366"/>
      <c r="AB14" s="366" t="s">
        <v>654</v>
      </c>
      <c r="AC14" s="366"/>
      <c r="AD14" s="176" t="s">
        <v>655</v>
      </c>
      <c r="AE14" s="178">
        <v>-2185799058.0999999</v>
      </c>
      <c r="AF14" s="173"/>
      <c r="AG14" s="173"/>
      <c r="AJ14" s="366"/>
      <c r="AK14" s="366" t="s">
        <v>654</v>
      </c>
      <c r="AL14" s="366"/>
      <c r="AM14" s="176" t="s">
        <v>655</v>
      </c>
      <c r="AN14" s="178">
        <v>-1409594665.51</v>
      </c>
      <c r="AT14" s="366"/>
      <c r="AU14" s="366" t="s">
        <v>654</v>
      </c>
      <c r="AV14" s="366"/>
      <c r="AW14" s="176" t="s">
        <v>655</v>
      </c>
      <c r="AX14" s="178">
        <v>-4762506963.8000002</v>
      </c>
      <c r="BD14" s="366"/>
      <c r="BE14" s="366" t="s">
        <v>654</v>
      </c>
      <c r="BF14" s="366"/>
      <c r="BG14" s="176" t="s">
        <v>655</v>
      </c>
      <c r="BH14" s="178">
        <v>-1887392442</v>
      </c>
    </row>
    <row r="15" spans="1:62" ht="14.5">
      <c r="A15" s="128"/>
      <c r="B15" s="83"/>
      <c r="C15" s="136" t="s">
        <v>319</v>
      </c>
      <c r="D15" s="135"/>
      <c r="E15" s="134"/>
      <c r="F15" s="30">
        <v>1008</v>
      </c>
      <c r="G15" s="138" t="s">
        <v>318</v>
      </c>
      <c r="S15" s="366"/>
      <c r="T15" s="366" t="s">
        <v>656</v>
      </c>
      <c r="U15" s="366"/>
      <c r="V15" s="176" t="s">
        <v>657</v>
      </c>
      <c r="W15" s="180">
        <v>11454542413.99</v>
      </c>
      <c r="X15" s="173"/>
      <c r="Y15" s="183">
        <f>W15+W16+W17</f>
        <v>4225868754.5299997</v>
      </c>
      <c r="Z15" s="173"/>
      <c r="AA15" s="366"/>
      <c r="AB15" s="366" t="s">
        <v>656</v>
      </c>
      <c r="AC15" s="366"/>
      <c r="AD15" s="176" t="s">
        <v>657</v>
      </c>
      <c r="AE15" s="180">
        <v>12188797754.610001</v>
      </c>
      <c r="AF15" s="173"/>
      <c r="AG15" s="183">
        <f>AE15+AE16+AE17</f>
        <v>4939441179.6600008</v>
      </c>
      <c r="AJ15" s="366"/>
      <c r="AK15" s="366" t="s">
        <v>656</v>
      </c>
      <c r="AL15" s="366"/>
      <c r="AM15" s="176" t="s">
        <v>657</v>
      </c>
      <c r="AN15" s="180">
        <v>14138430607.92</v>
      </c>
      <c r="AP15" s="183">
        <f>AN15+AN16+AN17</f>
        <v>5661563793.8399992</v>
      </c>
      <c r="AT15" s="366"/>
      <c r="AU15" s="366" t="s">
        <v>656</v>
      </c>
      <c r="AV15" s="366"/>
      <c r="AW15" s="176" t="s">
        <v>657</v>
      </c>
      <c r="AX15" s="180">
        <v>12844412875.23</v>
      </c>
      <c r="AZ15" s="183">
        <f>AX15+AX16+AX17</f>
        <v>5348064785.6300001</v>
      </c>
      <c r="BD15" s="366"/>
      <c r="BE15" s="366" t="s">
        <v>656</v>
      </c>
      <c r="BF15" s="366"/>
      <c r="BG15" s="176" t="s">
        <v>657</v>
      </c>
      <c r="BH15" s="180">
        <v>10227832837.059999</v>
      </c>
      <c r="BJ15" s="183">
        <f>BH15+BH16+BH17</f>
        <v>4042403936.4700003</v>
      </c>
    </row>
    <row r="16" spans="1:62" ht="14.5">
      <c r="A16" s="128"/>
      <c r="B16" s="83"/>
      <c r="C16" s="136" t="s">
        <v>317</v>
      </c>
      <c r="D16" s="135"/>
      <c r="E16" s="134"/>
      <c r="F16" s="30">
        <v>1009</v>
      </c>
      <c r="G16" s="139"/>
      <c r="S16" s="366"/>
      <c r="T16" s="366" t="s">
        <v>658</v>
      </c>
      <c r="U16" s="366"/>
      <c r="V16" s="176" t="s">
        <v>659</v>
      </c>
      <c r="W16" s="178">
        <v>-3895084556.3699999</v>
      </c>
      <c r="X16" s="173"/>
      <c r="Y16" s="173"/>
      <c r="Z16" s="173"/>
      <c r="AA16" s="366"/>
      <c r="AB16" s="366" t="s">
        <v>658</v>
      </c>
      <c r="AC16" s="366"/>
      <c r="AD16" s="176" t="s">
        <v>659</v>
      </c>
      <c r="AE16" s="178">
        <v>-4331153230.46</v>
      </c>
      <c r="AF16" s="173"/>
      <c r="AG16" s="173"/>
      <c r="AJ16" s="366"/>
      <c r="AK16" s="366" t="s">
        <v>658</v>
      </c>
      <c r="AL16" s="366"/>
      <c r="AM16" s="176" t="s">
        <v>659</v>
      </c>
      <c r="AN16" s="178">
        <v>-5044308138.0299997</v>
      </c>
      <c r="AT16" s="366"/>
      <c r="AU16" s="366" t="s">
        <v>658</v>
      </c>
      <c r="AV16" s="366"/>
      <c r="AW16" s="176" t="s">
        <v>659</v>
      </c>
      <c r="AX16" s="178">
        <v>-5193230309.8599997</v>
      </c>
      <c r="BD16" s="366"/>
      <c r="BE16" s="366" t="s">
        <v>658</v>
      </c>
      <c r="BF16" s="366"/>
      <c r="BG16" s="176" t="s">
        <v>659</v>
      </c>
      <c r="BH16" s="178">
        <v>-3684311448.4699998</v>
      </c>
    </row>
    <row r="17" spans="1:62" ht="14.5">
      <c r="A17" s="128"/>
      <c r="B17" s="83"/>
      <c r="C17" s="136" t="s">
        <v>316</v>
      </c>
      <c r="D17" s="135"/>
      <c r="E17" s="134"/>
      <c r="F17" s="30">
        <v>1010</v>
      </c>
      <c r="G17" s="138"/>
      <c r="S17" s="366"/>
      <c r="T17" s="366" t="s">
        <v>660</v>
      </c>
      <c r="U17" s="366"/>
      <c r="V17" s="176" t="s">
        <v>661</v>
      </c>
      <c r="W17" s="180">
        <v>-3333589103.0900002</v>
      </c>
      <c r="X17" s="173"/>
      <c r="Y17" s="173"/>
      <c r="Z17" s="173"/>
      <c r="AA17" s="366"/>
      <c r="AB17" s="366" t="s">
        <v>660</v>
      </c>
      <c r="AC17" s="366"/>
      <c r="AD17" s="176" t="s">
        <v>661</v>
      </c>
      <c r="AE17" s="180">
        <v>-2918203344.4899998</v>
      </c>
      <c r="AF17" s="173"/>
      <c r="AG17" s="173"/>
      <c r="AJ17" s="366"/>
      <c r="AK17" s="366" t="s">
        <v>660</v>
      </c>
      <c r="AL17" s="366"/>
      <c r="AM17" s="176" t="s">
        <v>661</v>
      </c>
      <c r="AN17" s="180">
        <v>-3432558676.0500002</v>
      </c>
      <c r="AT17" s="366"/>
      <c r="AU17" s="366" t="s">
        <v>660</v>
      </c>
      <c r="AV17" s="366"/>
      <c r="AW17" s="176" t="s">
        <v>661</v>
      </c>
      <c r="AX17" s="180">
        <v>-2303117779.7399998</v>
      </c>
      <c r="BD17" s="366"/>
      <c r="BE17" s="366" t="s">
        <v>660</v>
      </c>
      <c r="BF17" s="366"/>
      <c r="BG17" s="176" t="s">
        <v>661</v>
      </c>
      <c r="BH17" s="180">
        <v>-2501117452.1199999</v>
      </c>
    </row>
    <row r="18" spans="1:62" ht="14.5">
      <c r="A18" s="128"/>
      <c r="B18" s="83"/>
      <c r="C18" s="136" t="s">
        <v>315</v>
      </c>
      <c r="D18" s="135"/>
      <c r="E18" s="134"/>
      <c r="F18" s="30">
        <v>1011</v>
      </c>
      <c r="G18" s="137"/>
      <c r="S18" s="366"/>
      <c r="T18" s="366" t="s">
        <v>662</v>
      </c>
      <c r="U18" s="366"/>
      <c r="V18" s="176" t="s">
        <v>663</v>
      </c>
      <c r="W18" s="181"/>
      <c r="X18" s="173"/>
      <c r="Y18" s="173"/>
      <c r="Z18" s="173"/>
      <c r="AA18" s="366"/>
      <c r="AB18" s="366" t="s">
        <v>662</v>
      </c>
      <c r="AC18" s="366"/>
      <c r="AD18" s="176" t="s">
        <v>663</v>
      </c>
      <c r="AE18" s="181"/>
      <c r="AF18" s="173"/>
      <c r="AG18" s="173"/>
      <c r="AJ18" s="366"/>
      <c r="AK18" s="366" t="s">
        <v>662</v>
      </c>
      <c r="AL18" s="366"/>
      <c r="AM18" s="176" t="s">
        <v>663</v>
      </c>
      <c r="AN18" s="181"/>
      <c r="AT18" s="366"/>
      <c r="AU18" s="366" t="s">
        <v>662</v>
      </c>
      <c r="AV18" s="366"/>
      <c r="AW18" s="176" t="s">
        <v>663</v>
      </c>
      <c r="AX18" s="181"/>
      <c r="BD18" s="366"/>
      <c r="BE18" s="366" t="s">
        <v>662</v>
      </c>
      <c r="BF18" s="366"/>
      <c r="BG18" s="176" t="s">
        <v>663</v>
      </c>
      <c r="BH18" s="181"/>
    </row>
    <row r="19" spans="1:62" ht="14.5">
      <c r="A19" s="128"/>
      <c r="B19" s="83"/>
      <c r="C19" s="136" t="s">
        <v>314</v>
      </c>
      <c r="D19" s="135"/>
      <c r="E19" s="134"/>
      <c r="F19" s="30">
        <v>2015</v>
      </c>
      <c r="G19" s="133"/>
      <c r="S19" s="366"/>
      <c r="T19" s="366" t="s">
        <v>664</v>
      </c>
      <c r="U19" s="366"/>
      <c r="V19" s="176" t="s">
        <v>665</v>
      </c>
      <c r="W19" s="182"/>
      <c r="X19" s="173"/>
      <c r="Y19" s="173"/>
      <c r="Z19" s="173"/>
      <c r="AA19" s="366"/>
      <c r="AB19" s="366" t="s">
        <v>664</v>
      </c>
      <c r="AC19" s="366"/>
      <c r="AD19" s="176" t="s">
        <v>665</v>
      </c>
      <c r="AE19" s="182"/>
      <c r="AF19" s="173"/>
      <c r="AG19" s="173"/>
      <c r="AJ19" s="366"/>
      <c r="AK19" s="366" t="s">
        <v>664</v>
      </c>
      <c r="AL19" s="366"/>
      <c r="AM19" s="176" t="s">
        <v>665</v>
      </c>
      <c r="AN19" s="182"/>
      <c r="AT19" s="366"/>
      <c r="AU19" s="366" t="s">
        <v>664</v>
      </c>
      <c r="AV19" s="366"/>
      <c r="AW19" s="176" t="s">
        <v>665</v>
      </c>
      <c r="AX19" s="182"/>
      <c r="BD19" s="366"/>
      <c r="BE19" s="366" t="s">
        <v>664</v>
      </c>
      <c r="BF19" s="366"/>
      <c r="BG19" s="176" t="s">
        <v>665</v>
      </c>
      <c r="BH19" s="182"/>
    </row>
    <row r="20" spans="1:62" ht="14.5">
      <c r="A20" s="128"/>
      <c r="B20" s="103"/>
      <c r="C20" s="102"/>
      <c r="D20" s="102"/>
      <c r="E20" s="100"/>
      <c r="F20" s="101"/>
      <c r="G20" s="100"/>
      <c r="S20" s="366"/>
      <c r="T20" s="366" t="s">
        <v>666</v>
      </c>
      <c r="U20" s="366"/>
      <c r="V20" s="176" t="s">
        <v>667</v>
      </c>
      <c r="W20" s="181"/>
      <c r="X20" s="173"/>
      <c r="Y20" s="173"/>
      <c r="Z20" s="173"/>
      <c r="AA20" s="366"/>
      <c r="AB20" s="366" t="s">
        <v>666</v>
      </c>
      <c r="AC20" s="366"/>
      <c r="AD20" s="176" t="s">
        <v>667</v>
      </c>
      <c r="AE20" s="181"/>
      <c r="AF20" s="173"/>
      <c r="AG20" s="173"/>
      <c r="AJ20" s="366"/>
      <c r="AK20" s="366" t="s">
        <v>666</v>
      </c>
      <c r="AL20" s="366"/>
      <c r="AM20" s="176" t="s">
        <v>667</v>
      </c>
      <c r="AN20" s="181"/>
      <c r="AT20" s="366"/>
      <c r="AU20" s="366" t="s">
        <v>666</v>
      </c>
      <c r="AV20" s="366"/>
      <c r="AW20" s="176" t="s">
        <v>667</v>
      </c>
      <c r="AX20" s="181"/>
      <c r="BD20" s="366"/>
      <c r="BE20" s="366" t="s">
        <v>666</v>
      </c>
      <c r="BF20" s="366"/>
      <c r="BG20" s="176" t="s">
        <v>667</v>
      </c>
      <c r="BH20" s="181"/>
    </row>
    <row r="21" spans="1:62" ht="15">
      <c r="A21" s="128"/>
      <c r="B21" s="48" t="s">
        <v>313</v>
      </c>
      <c r="C21" s="47"/>
      <c r="D21" s="47"/>
      <c r="E21" s="47"/>
      <c r="F21" s="47"/>
      <c r="G21" s="47"/>
      <c r="S21" s="366"/>
      <c r="T21" s="366" t="s">
        <v>668</v>
      </c>
      <c r="U21" s="366"/>
      <c r="V21" s="176" t="s">
        <v>669</v>
      </c>
      <c r="W21" s="182"/>
      <c r="X21" s="173"/>
      <c r="Y21" s="173"/>
      <c r="Z21" s="173"/>
      <c r="AA21" s="366"/>
      <c r="AB21" s="366" t="s">
        <v>668</v>
      </c>
      <c r="AC21" s="366"/>
      <c r="AD21" s="176" t="s">
        <v>669</v>
      </c>
      <c r="AE21" s="182"/>
      <c r="AF21" s="173"/>
      <c r="AG21" s="173"/>
      <c r="AJ21" s="366"/>
      <c r="AK21" s="366" t="s">
        <v>668</v>
      </c>
      <c r="AL21" s="366"/>
      <c r="AM21" s="176" t="s">
        <v>669</v>
      </c>
      <c r="AN21" s="182"/>
      <c r="AT21" s="366"/>
      <c r="AU21" s="366" t="s">
        <v>668</v>
      </c>
      <c r="AV21" s="366"/>
      <c r="AW21" s="176" t="s">
        <v>669</v>
      </c>
      <c r="AX21" s="182"/>
      <c r="BD21" s="366"/>
      <c r="BE21" s="366" t="s">
        <v>668</v>
      </c>
      <c r="BF21" s="366"/>
      <c r="BG21" s="176" t="s">
        <v>669</v>
      </c>
      <c r="BH21" s="182"/>
    </row>
    <row r="22" spans="1:62" ht="14.5">
      <c r="A22" s="128"/>
      <c r="B22" s="132"/>
      <c r="C22" s="131"/>
      <c r="D22" s="131"/>
      <c r="E22" s="129"/>
      <c r="F22" s="130"/>
      <c r="G22" s="129"/>
      <c r="S22" s="366"/>
      <c r="T22" s="366" t="s">
        <v>670</v>
      </c>
      <c r="U22" s="366"/>
      <c r="V22" s="176" t="s">
        <v>27</v>
      </c>
      <c r="W22" s="181"/>
      <c r="X22" s="173"/>
      <c r="Y22" s="173"/>
      <c r="Z22" s="173"/>
      <c r="AA22" s="366"/>
      <c r="AB22" s="366" t="s">
        <v>670</v>
      </c>
      <c r="AC22" s="366"/>
      <c r="AD22" s="176" t="s">
        <v>27</v>
      </c>
      <c r="AE22" s="181"/>
      <c r="AF22" s="173"/>
      <c r="AG22" s="173"/>
      <c r="AJ22" s="366"/>
      <c r="AK22" s="366" t="s">
        <v>670</v>
      </c>
      <c r="AL22" s="366"/>
      <c r="AM22" s="176" t="s">
        <v>27</v>
      </c>
      <c r="AN22" s="181"/>
      <c r="AT22" s="366"/>
      <c r="AU22" s="366" t="s">
        <v>670</v>
      </c>
      <c r="AV22" s="366"/>
      <c r="AW22" s="176" t="s">
        <v>27</v>
      </c>
      <c r="AX22" s="181"/>
      <c r="BD22" s="366"/>
      <c r="BE22" s="366" t="s">
        <v>670</v>
      </c>
      <c r="BF22" s="366"/>
      <c r="BG22" s="176" t="s">
        <v>27</v>
      </c>
      <c r="BH22" s="181"/>
    </row>
    <row r="23" spans="1:62" ht="14.5">
      <c r="A23" s="128"/>
      <c r="B23" s="83"/>
      <c r="C23" s="59" t="s">
        <v>312</v>
      </c>
      <c r="D23" s="58"/>
      <c r="E23" s="57"/>
      <c r="F23" s="36" t="s">
        <v>56</v>
      </c>
      <c r="G23" s="37" t="str">
        <f>IF(OR($G$10="&lt;select&gt;",ISBLANK($G$10)),"Amount","Amount in "&amp;VLOOKUP($G$14,[1]Parameters!$E$71:$F$74,2,FALSE)&amp;$G$10)</f>
        <v>Amount in single EUR</v>
      </c>
      <c r="L23" s="1" t="s">
        <v>671</v>
      </c>
      <c r="S23" s="366"/>
      <c r="T23" s="366" t="s">
        <v>672</v>
      </c>
      <c r="U23" s="366"/>
      <c r="V23" s="176" t="s">
        <v>29</v>
      </c>
      <c r="W23" s="182"/>
      <c r="X23" s="173"/>
      <c r="Y23" s="173"/>
      <c r="Z23" s="173"/>
      <c r="AA23" s="366"/>
      <c r="AB23" s="366" t="s">
        <v>672</v>
      </c>
      <c r="AC23" s="366"/>
      <c r="AD23" s="176" t="s">
        <v>29</v>
      </c>
      <c r="AE23" s="182"/>
      <c r="AF23" s="173"/>
      <c r="AG23" s="173"/>
      <c r="AJ23" s="366"/>
      <c r="AK23" s="366" t="s">
        <v>672</v>
      </c>
      <c r="AL23" s="366"/>
      <c r="AM23" s="176" t="s">
        <v>29</v>
      </c>
      <c r="AN23" s="182"/>
      <c r="AT23" s="366"/>
      <c r="AU23" s="366" t="s">
        <v>672</v>
      </c>
      <c r="AV23" s="366"/>
      <c r="AW23" s="176" t="s">
        <v>29</v>
      </c>
      <c r="AX23" s="182"/>
      <c r="BD23" s="366"/>
      <c r="BE23" s="366" t="s">
        <v>672</v>
      </c>
      <c r="BF23" s="366"/>
      <c r="BG23" s="176" t="s">
        <v>29</v>
      </c>
      <c r="BH23" s="182"/>
    </row>
    <row r="24" spans="1:62" ht="14.5">
      <c r="A24" s="27"/>
      <c r="B24" s="82"/>
      <c r="C24" s="33" t="s">
        <v>311</v>
      </c>
      <c r="D24" s="67"/>
      <c r="E24" s="66"/>
      <c r="F24" s="75"/>
      <c r="G24" s="40"/>
      <c r="S24" s="366"/>
      <c r="T24" s="366" t="s">
        <v>673</v>
      </c>
      <c r="U24" s="366"/>
      <c r="V24" s="176" t="s">
        <v>31</v>
      </c>
      <c r="W24" s="181"/>
      <c r="X24" s="173"/>
      <c r="Y24" s="173"/>
      <c r="Z24" s="173"/>
      <c r="AA24" s="366"/>
      <c r="AB24" s="366" t="s">
        <v>673</v>
      </c>
      <c r="AC24" s="366"/>
      <c r="AD24" s="176" t="s">
        <v>31</v>
      </c>
      <c r="AE24" s="181"/>
      <c r="AF24" s="173"/>
      <c r="AG24" s="173"/>
      <c r="AJ24" s="366"/>
      <c r="AK24" s="366" t="s">
        <v>673</v>
      </c>
      <c r="AL24" s="366"/>
      <c r="AM24" s="176" t="s">
        <v>31</v>
      </c>
      <c r="AN24" s="181"/>
      <c r="AT24" s="366"/>
      <c r="AU24" s="366" t="s">
        <v>673</v>
      </c>
      <c r="AV24" s="366"/>
      <c r="AW24" s="176" t="s">
        <v>31</v>
      </c>
      <c r="AX24" s="181"/>
      <c r="BD24" s="366"/>
      <c r="BE24" s="366" t="s">
        <v>673</v>
      </c>
      <c r="BF24" s="366"/>
      <c r="BG24" s="176" t="s">
        <v>31</v>
      </c>
      <c r="BH24" s="181"/>
    </row>
    <row r="25" spans="1:62" ht="14.5">
      <c r="A25" s="27"/>
      <c r="B25" s="55"/>
      <c r="C25" s="41" t="s">
        <v>310</v>
      </c>
      <c r="D25" s="67"/>
      <c r="E25" s="66"/>
      <c r="F25" s="125">
        <v>1012</v>
      </c>
      <c r="G25" s="127">
        <f>BJ11</f>
        <v>4846907476.3800011</v>
      </c>
      <c r="H25" s="1" t="s">
        <v>291</v>
      </c>
      <c r="J25" s="1" t="s">
        <v>1301</v>
      </c>
      <c r="L25" s="331">
        <f>G25</f>
        <v>4846907476.3800011</v>
      </c>
      <c r="S25" s="366"/>
      <c r="T25" s="366" t="s">
        <v>674</v>
      </c>
      <c r="U25" s="366"/>
      <c r="V25" s="176" t="s">
        <v>34</v>
      </c>
      <c r="W25" s="182"/>
      <c r="X25" s="173"/>
      <c r="Y25" s="173"/>
      <c r="Z25" s="173"/>
      <c r="AA25" s="366"/>
      <c r="AB25" s="366" t="s">
        <v>674</v>
      </c>
      <c r="AC25" s="366"/>
      <c r="AD25" s="176" t="s">
        <v>34</v>
      </c>
      <c r="AE25" s="182"/>
      <c r="AF25" s="173"/>
      <c r="AG25" s="173"/>
      <c r="AJ25" s="366"/>
      <c r="AK25" s="366" t="s">
        <v>674</v>
      </c>
      <c r="AL25" s="366"/>
      <c r="AM25" s="176" t="s">
        <v>34</v>
      </c>
      <c r="AN25" s="182"/>
      <c r="AT25" s="366"/>
      <c r="AU25" s="366" t="s">
        <v>674</v>
      </c>
      <c r="AV25" s="366"/>
      <c r="AW25" s="176" t="s">
        <v>34</v>
      </c>
      <c r="AX25" s="182"/>
      <c r="BD25" s="366"/>
      <c r="BE25" s="366" t="s">
        <v>674</v>
      </c>
      <c r="BF25" s="366"/>
      <c r="BG25" s="176" t="s">
        <v>34</v>
      </c>
      <c r="BH25" s="182"/>
    </row>
    <row r="26" spans="1:62" ht="14.5">
      <c r="A26" s="27"/>
      <c r="B26" s="55"/>
      <c r="C26" s="41" t="s">
        <v>309</v>
      </c>
      <c r="D26" s="67"/>
      <c r="E26" s="66"/>
      <c r="F26" s="42">
        <v>1201</v>
      </c>
      <c r="G26" s="52">
        <f>1000*[4]GSIB!$H26</f>
        <v>0</v>
      </c>
      <c r="H26" s="1" t="s">
        <v>291</v>
      </c>
      <c r="J26" s="1" t="s">
        <v>1301</v>
      </c>
      <c r="L26" s="184"/>
      <c r="S26" s="366"/>
      <c r="T26" s="366" t="s">
        <v>675</v>
      </c>
      <c r="U26" s="366"/>
      <c r="V26" s="176" t="s">
        <v>36</v>
      </c>
      <c r="W26" s="178">
        <v>4189636851.7800002</v>
      </c>
      <c r="X26" s="173"/>
      <c r="Y26" s="183">
        <f>W26*10</f>
        <v>41896368517.800003</v>
      </c>
      <c r="Z26" s="173"/>
      <c r="AA26" s="366"/>
      <c r="AB26" s="366" t="s">
        <v>675</v>
      </c>
      <c r="AC26" s="366"/>
      <c r="AD26" s="176" t="s">
        <v>36</v>
      </c>
      <c r="AE26" s="178">
        <v>3614974624.5563998</v>
      </c>
      <c r="AF26" s="173"/>
      <c r="AG26" s="183">
        <f>AE26*10</f>
        <v>36149746245.563995</v>
      </c>
      <c r="AJ26" s="366"/>
      <c r="AK26" s="366" t="s">
        <v>675</v>
      </c>
      <c r="AL26" s="366"/>
      <c r="AM26" s="176" t="s">
        <v>36</v>
      </c>
      <c r="AN26" s="178">
        <v>3895155529.2593002</v>
      </c>
      <c r="AP26" s="183">
        <f>AN26*10</f>
        <v>38951555292.593002</v>
      </c>
      <c r="AT26" s="366"/>
      <c r="AU26" s="366" t="s">
        <v>675</v>
      </c>
      <c r="AV26" s="366"/>
      <c r="AW26" s="176" t="s">
        <v>36</v>
      </c>
      <c r="AX26" s="178">
        <v>3931717335.8000002</v>
      </c>
      <c r="AZ26" s="183">
        <f>AX26*10</f>
        <v>39317173358</v>
      </c>
      <c r="BD26" s="366"/>
      <c r="BE26" s="366" t="s">
        <v>675</v>
      </c>
      <c r="BF26" s="366"/>
      <c r="BG26" s="176" t="s">
        <v>36</v>
      </c>
      <c r="BH26" s="178">
        <v>4159644774.52</v>
      </c>
      <c r="BJ26" s="183">
        <f>BH26*10</f>
        <v>41596447745.199997</v>
      </c>
    </row>
    <row r="27" spans="1:62" ht="14.5">
      <c r="A27" s="27"/>
      <c r="B27" s="55"/>
      <c r="C27" s="41" t="s">
        <v>308</v>
      </c>
      <c r="D27" s="67"/>
      <c r="E27" s="66"/>
      <c r="F27" s="125">
        <v>1018</v>
      </c>
      <c r="G27" s="74">
        <f>BJ15</f>
        <v>4042403936.4700003</v>
      </c>
      <c r="H27" s="1" t="s">
        <v>291</v>
      </c>
      <c r="J27" s="1" t="s">
        <v>1301</v>
      </c>
      <c r="L27" s="331">
        <f>G27</f>
        <v>4042403936.4700003</v>
      </c>
      <c r="S27" s="366"/>
      <c r="T27" s="366" t="s">
        <v>676</v>
      </c>
      <c r="U27" s="366"/>
      <c r="V27" s="176" t="s">
        <v>38</v>
      </c>
      <c r="W27" s="180">
        <v>2468043448.0799999</v>
      </c>
      <c r="X27" s="173"/>
      <c r="Y27" s="183">
        <f>W27*5</f>
        <v>12340217240.4</v>
      </c>
      <c r="Z27" s="173"/>
      <c r="AA27" s="366"/>
      <c r="AB27" s="366" t="s">
        <v>676</v>
      </c>
      <c r="AC27" s="366"/>
      <c r="AD27" s="176" t="s">
        <v>38</v>
      </c>
      <c r="AE27" s="180">
        <v>2940974246.6237998</v>
      </c>
      <c r="AF27" s="173"/>
      <c r="AG27" s="183">
        <f>AE27*5</f>
        <v>14704871233.118999</v>
      </c>
      <c r="AJ27" s="366"/>
      <c r="AK27" s="366" t="s">
        <v>676</v>
      </c>
      <c r="AL27" s="366"/>
      <c r="AM27" s="176" t="s">
        <v>38</v>
      </c>
      <c r="AN27" s="180">
        <v>3225260843.3295002</v>
      </c>
      <c r="AP27" s="183">
        <f>AN27*5</f>
        <v>16126304216.647501</v>
      </c>
      <c r="AT27" s="366"/>
      <c r="AU27" s="366" t="s">
        <v>676</v>
      </c>
      <c r="AV27" s="366"/>
      <c r="AW27" s="176" t="s">
        <v>38</v>
      </c>
      <c r="AX27" s="180">
        <v>3068647704.217</v>
      </c>
      <c r="AZ27" s="183">
        <f>AX27*5</f>
        <v>15343238521.084999</v>
      </c>
      <c r="BD27" s="366"/>
      <c r="BE27" s="366" t="s">
        <v>676</v>
      </c>
      <c r="BF27" s="366"/>
      <c r="BG27" s="176" t="s">
        <v>38</v>
      </c>
      <c r="BH27" s="180">
        <v>2856247440.5228</v>
      </c>
      <c r="BJ27" s="183">
        <f>BH27*5</f>
        <v>14281237202.614</v>
      </c>
    </row>
    <row r="28" spans="1:62" ht="14.5">
      <c r="A28" s="27"/>
      <c r="B28" s="82"/>
      <c r="C28" s="33" t="s">
        <v>307</v>
      </c>
      <c r="D28" s="67"/>
      <c r="E28" s="66"/>
      <c r="F28" s="75"/>
      <c r="G28" s="40"/>
      <c r="L28" s="184"/>
      <c r="S28" s="366"/>
      <c r="T28" s="366" t="s">
        <v>677</v>
      </c>
      <c r="U28" s="366"/>
      <c r="V28" s="176" t="s">
        <v>40</v>
      </c>
      <c r="W28" s="178">
        <v>19175982212.450001</v>
      </c>
      <c r="X28" s="173"/>
      <c r="Y28" s="183">
        <f>W28*2</f>
        <v>38351964424.900002</v>
      </c>
      <c r="Z28" s="173"/>
      <c r="AA28" s="366"/>
      <c r="AB28" s="366" t="s">
        <v>677</v>
      </c>
      <c r="AC28" s="366"/>
      <c r="AD28" s="176" t="s">
        <v>40</v>
      </c>
      <c r="AE28" s="178">
        <v>18528498725.061298</v>
      </c>
      <c r="AF28" s="173"/>
      <c r="AG28" s="183">
        <f>AE28*2</f>
        <v>37056997450.122597</v>
      </c>
      <c r="AJ28" s="366"/>
      <c r="AK28" s="366" t="s">
        <v>677</v>
      </c>
      <c r="AL28" s="366"/>
      <c r="AM28" s="176" t="s">
        <v>40</v>
      </c>
      <c r="AN28" s="178">
        <v>18422973020.663502</v>
      </c>
      <c r="AP28" s="183">
        <f>AN28*2</f>
        <v>36845946041.327003</v>
      </c>
      <c r="AT28" s="366"/>
      <c r="AU28" s="366" t="s">
        <v>677</v>
      </c>
      <c r="AV28" s="366"/>
      <c r="AW28" s="176" t="s">
        <v>40</v>
      </c>
      <c r="AX28" s="178">
        <v>17978429527.698101</v>
      </c>
      <c r="AZ28" s="183">
        <f>AX28*2</f>
        <v>35956859055.396202</v>
      </c>
      <c r="BD28" s="366"/>
      <c r="BE28" s="366" t="s">
        <v>677</v>
      </c>
      <c r="BF28" s="366"/>
      <c r="BG28" s="176" t="s">
        <v>40</v>
      </c>
      <c r="BH28" s="178">
        <v>19244418562.415901</v>
      </c>
      <c r="BJ28" s="183">
        <f>BH28*2</f>
        <v>38488837124.831802</v>
      </c>
    </row>
    <row r="29" spans="1:62" ht="14.5">
      <c r="A29" s="27"/>
      <c r="B29" s="55"/>
      <c r="C29" s="41" t="s">
        <v>306</v>
      </c>
      <c r="D29" s="67"/>
      <c r="E29" s="66"/>
      <c r="F29" s="30">
        <v>1013</v>
      </c>
      <c r="G29" s="52">
        <f>BJ6</f>
        <v>20032135960.281601</v>
      </c>
      <c r="H29" s="1" t="s">
        <v>291</v>
      </c>
      <c r="J29" s="1" t="s">
        <v>1301</v>
      </c>
      <c r="L29" s="331">
        <f>G29</f>
        <v>20032135960.281601</v>
      </c>
      <c r="S29" s="366"/>
      <c r="T29" s="366" t="s">
        <v>678</v>
      </c>
      <c r="U29" s="366"/>
      <c r="V29" s="176" t="s">
        <v>679</v>
      </c>
      <c r="W29" s="180">
        <v>4802878377.9200001</v>
      </c>
      <c r="X29" s="173"/>
      <c r="Y29" s="179">
        <f>W29</f>
        <v>4802878377.9200001</v>
      </c>
      <c r="Z29" s="173"/>
      <c r="AA29" s="366"/>
      <c r="AB29" s="366" t="s">
        <v>678</v>
      </c>
      <c r="AC29" s="366"/>
      <c r="AD29" s="176" t="s">
        <v>679</v>
      </c>
      <c r="AE29" s="180">
        <v>4962886352.2749004</v>
      </c>
      <c r="AF29" s="173"/>
      <c r="AG29" s="179">
        <f>AE29</f>
        <v>4962886352.2749004</v>
      </c>
      <c r="AJ29" s="366"/>
      <c r="AK29" s="366" t="s">
        <v>678</v>
      </c>
      <c r="AL29" s="366"/>
      <c r="AM29" s="176" t="s">
        <v>679</v>
      </c>
      <c r="AN29" s="180">
        <v>4570543748.9378996</v>
      </c>
      <c r="AP29" s="179">
        <f>AN29</f>
        <v>4570543748.9378996</v>
      </c>
      <c r="AT29" s="366"/>
      <c r="AU29" s="366" t="s">
        <v>678</v>
      </c>
      <c r="AV29" s="366"/>
      <c r="AW29" s="176" t="s">
        <v>679</v>
      </c>
      <c r="AX29" s="180">
        <v>4539462918.21</v>
      </c>
      <c r="AZ29" s="179">
        <f>AX29</f>
        <v>4539462918.21</v>
      </c>
      <c r="BD29" s="366"/>
      <c r="BE29" s="366" t="s">
        <v>678</v>
      </c>
      <c r="BF29" s="366"/>
      <c r="BG29" s="176" t="s">
        <v>679</v>
      </c>
      <c r="BH29" s="180">
        <v>4191672126.4981999</v>
      </c>
      <c r="BJ29" s="179">
        <f>BH29</f>
        <v>4191672126.4981999</v>
      </c>
    </row>
    <row r="30" spans="1:62" ht="14.5">
      <c r="A30" s="27"/>
      <c r="B30" s="55"/>
      <c r="C30" s="41" t="s">
        <v>305</v>
      </c>
      <c r="D30" s="67"/>
      <c r="E30" s="126"/>
      <c r="F30" s="30">
        <v>1014</v>
      </c>
      <c r="G30" s="52">
        <f>BJ7</f>
        <v>2248462465.9664998</v>
      </c>
      <c r="H30" s="1" t="s">
        <v>291</v>
      </c>
      <c r="J30" s="1" t="s">
        <v>1301</v>
      </c>
      <c r="L30" s="331">
        <f>G30</f>
        <v>2248462465.9664998</v>
      </c>
      <c r="S30" s="366"/>
      <c r="T30" s="366" t="s">
        <v>680</v>
      </c>
      <c r="U30" s="366"/>
      <c r="V30" s="176" t="s">
        <v>681</v>
      </c>
      <c r="W30" s="181"/>
      <c r="X30" s="173"/>
      <c r="Y30" s="173"/>
      <c r="Z30" s="173"/>
      <c r="AA30" s="366"/>
      <c r="AB30" s="366" t="s">
        <v>680</v>
      </c>
      <c r="AC30" s="366"/>
      <c r="AD30" s="176" t="s">
        <v>681</v>
      </c>
      <c r="AE30" s="181"/>
      <c r="AF30" s="173"/>
      <c r="AG30" s="173"/>
      <c r="AJ30" s="366"/>
      <c r="AK30" s="366" t="s">
        <v>680</v>
      </c>
      <c r="AL30" s="366"/>
      <c r="AM30" s="176" t="s">
        <v>681</v>
      </c>
      <c r="AN30" s="181"/>
      <c r="AT30" s="366"/>
      <c r="AU30" s="366" t="s">
        <v>680</v>
      </c>
      <c r="AV30" s="366"/>
      <c r="AW30" s="176" t="s">
        <v>681</v>
      </c>
      <c r="AX30" s="181"/>
      <c r="BD30" s="366"/>
      <c r="BE30" s="366" t="s">
        <v>680</v>
      </c>
      <c r="BF30" s="366"/>
      <c r="BG30" s="176" t="s">
        <v>681</v>
      </c>
      <c r="BH30" s="181"/>
    </row>
    <row r="31" spans="1:62" ht="14.5">
      <c r="A31" s="27"/>
      <c r="B31" s="55"/>
      <c r="C31" s="33" t="s">
        <v>304</v>
      </c>
      <c r="D31" s="67"/>
      <c r="E31" s="126"/>
      <c r="F31" s="125">
        <v>1015</v>
      </c>
      <c r="G31" s="52">
        <f>BJ36</f>
        <v>353263387527.26062</v>
      </c>
      <c r="H31" s="1" t="s">
        <v>291</v>
      </c>
      <c r="J31" s="1" t="s">
        <v>1301</v>
      </c>
      <c r="L31" s="332">
        <f>G31</f>
        <v>353263387527.26062</v>
      </c>
      <c r="M31" s="1" t="s">
        <v>952</v>
      </c>
      <c r="S31" s="366"/>
      <c r="T31" s="366" t="s">
        <v>682</v>
      </c>
      <c r="U31" s="366"/>
      <c r="V31" s="176" t="s">
        <v>683</v>
      </c>
      <c r="W31" s="180">
        <v>1046222677.38</v>
      </c>
      <c r="X31" s="173"/>
      <c r="Y31" s="173"/>
      <c r="Z31" s="173"/>
      <c r="AA31" s="366"/>
      <c r="AB31" s="366" t="s">
        <v>682</v>
      </c>
      <c r="AC31" s="366"/>
      <c r="AD31" s="176" t="s">
        <v>683</v>
      </c>
      <c r="AE31" s="180">
        <v>3536811463.3463001</v>
      </c>
      <c r="AF31" s="173"/>
      <c r="AG31" s="183">
        <f>AE31+AE33</f>
        <v>454829049.92020035</v>
      </c>
      <c r="AJ31" s="366"/>
      <c r="AK31" s="366" t="s">
        <v>682</v>
      </c>
      <c r="AL31" s="366"/>
      <c r="AM31" s="176" t="s">
        <v>683</v>
      </c>
      <c r="AN31" s="180">
        <v>5742260723.0139999</v>
      </c>
      <c r="AP31" s="183">
        <f>AN31+AN33</f>
        <v>2077884628.2816</v>
      </c>
      <c r="AT31" s="366"/>
      <c r="AU31" s="366" t="s">
        <v>682</v>
      </c>
      <c r="AV31" s="366"/>
      <c r="AW31" s="176" t="s">
        <v>683</v>
      </c>
      <c r="AX31" s="180">
        <v>3689886505.5468998</v>
      </c>
      <c r="AZ31" s="183">
        <f>AX31+AX33</f>
        <v>880367257.74659967</v>
      </c>
      <c r="BD31" s="366"/>
      <c r="BE31" s="366" t="s">
        <v>682</v>
      </c>
      <c r="BF31" s="366"/>
      <c r="BG31" s="176" t="s">
        <v>683</v>
      </c>
      <c r="BH31" s="180">
        <v>1312674731.6508999</v>
      </c>
      <c r="BJ31" s="183">
        <f>BH31+BH33</f>
        <v>0</v>
      </c>
    </row>
    <row r="32" spans="1:62" ht="14.5">
      <c r="A32" s="27"/>
      <c r="B32" s="82"/>
      <c r="C32" s="33" t="s">
        <v>303</v>
      </c>
      <c r="D32" s="67"/>
      <c r="E32" s="66"/>
      <c r="F32" s="75"/>
      <c r="G32" s="40"/>
      <c r="L32" s="184"/>
      <c r="S32" s="366"/>
      <c r="T32" s="366" t="s">
        <v>684</v>
      </c>
      <c r="U32" s="366"/>
      <c r="V32" s="176" t="s">
        <v>685</v>
      </c>
      <c r="W32" s="181"/>
      <c r="X32" s="173"/>
      <c r="Y32" s="173"/>
      <c r="Z32" s="173"/>
      <c r="AA32" s="366"/>
      <c r="AB32" s="366" t="s">
        <v>684</v>
      </c>
      <c r="AC32" s="366"/>
      <c r="AD32" s="176" t="s">
        <v>685</v>
      </c>
      <c r="AE32" s="181"/>
      <c r="AF32" s="173"/>
      <c r="AG32" s="173"/>
      <c r="AJ32" s="366"/>
      <c r="AK32" s="366" t="s">
        <v>684</v>
      </c>
      <c r="AL32" s="366"/>
      <c r="AM32" s="176" t="s">
        <v>685</v>
      </c>
      <c r="AN32" s="181"/>
      <c r="AT32" s="366"/>
      <c r="AU32" s="366" t="s">
        <v>684</v>
      </c>
      <c r="AV32" s="366"/>
      <c r="AW32" s="176" t="s">
        <v>685</v>
      </c>
      <c r="AX32" s="181"/>
      <c r="BD32" s="366"/>
      <c r="BE32" s="366" t="s">
        <v>684</v>
      </c>
      <c r="BF32" s="366"/>
      <c r="BG32" s="176" t="s">
        <v>685</v>
      </c>
      <c r="BH32" s="181"/>
    </row>
    <row r="33" spans="1:62" ht="14.5">
      <c r="A33" s="27"/>
      <c r="B33" s="55"/>
      <c r="C33" s="41" t="s">
        <v>686</v>
      </c>
      <c r="D33" s="67"/>
      <c r="E33" s="66"/>
      <c r="F33" s="30">
        <v>1019</v>
      </c>
      <c r="G33" s="52">
        <f>BJ26</f>
        <v>41596447745.199997</v>
      </c>
      <c r="H33" s="1" t="s">
        <v>291</v>
      </c>
      <c r="J33" s="1" t="s">
        <v>1301</v>
      </c>
      <c r="L33" s="332">
        <f>G33/10</f>
        <v>4159644774.5199995</v>
      </c>
      <c r="S33" s="366"/>
      <c r="T33" s="366" t="s">
        <v>687</v>
      </c>
      <c r="U33" s="366"/>
      <c r="V33" s="176" t="s">
        <v>688</v>
      </c>
      <c r="W33" s="180">
        <v>-1046222677.38</v>
      </c>
      <c r="X33" s="173"/>
      <c r="Y33" s="173"/>
      <c r="Z33" s="173"/>
      <c r="AA33" s="366"/>
      <c r="AB33" s="366" t="s">
        <v>687</v>
      </c>
      <c r="AC33" s="366"/>
      <c r="AD33" s="176" t="s">
        <v>688</v>
      </c>
      <c r="AE33" s="180">
        <v>-3081982413.4260998</v>
      </c>
      <c r="AF33" s="173"/>
      <c r="AG33" s="173"/>
      <c r="AJ33" s="366"/>
      <c r="AK33" s="366" t="s">
        <v>687</v>
      </c>
      <c r="AL33" s="366"/>
      <c r="AM33" s="176" t="s">
        <v>688</v>
      </c>
      <c r="AN33" s="180">
        <v>-3664376094.7323999</v>
      </c>
      <c r="AT33" s="366"/>
      <c r="AU33" s="366" t="s">
        <v>687</v>
      </c>
      <c r="AV33" s="366"/>
      <c r="AW33" s="176" t="s">
        <v>688</v>
      </c>
      <c r="AX33" s="180">
        <v>-2809519247.8003001</v>
      </c>
      <c r="BD33" s="366"/>
      <c r="BE33" s="366" t="s">
        <v>687</v>
      </c>
      <c r="BF33" s="366"/>
      <c r="BG33" s="176" t="s">
        <v>688</v>
      </c>
      <c r="BH33" s="180">
        <v>-1312674731.6508999</v>
      </c>
    </row>
    <row r="34" spans="1:62" ht="14.5">
      <c r="A34" s="27"/>
      <c r="B34" s="55"/>
      <c r="C34" s="41" t="s">
        <v>301</v>
      </c>
      <c r="D34" s="67"/>
      <c r="E34" s="126"/>
      <c r="F34" s="30">
        <v>1022</v>
      </c>
      <c r="G34" s="52">
        <f>BJ27</f>
        <v>14281237202.614</v>
      </c>
      <c r="H34" s="1" t="s">
        <v>291</v>
      </c>
      <c r="J34" s="1" t="s">
        <v>1301</v>
      </c>
      <c r="L34" s="332">
        <f>G34/5</f>
        <v>2856247440.5228</v>
      </c>
      <c r="S34" s="366"/>
      <c r="T34" s="366" t="s">
        <v>689</v>
      </c>
      <c r="U34" s="366"/>
      <c r="V34" s="176" t="s">
        <v>690</v>
      </c>
      <c r="W34" s="181"/>
      <c r="X34" s="173"/>
      <c r="Y34" s="173"/>
      <c r="Z34" s="173"/>
      <c r="AA34" s="366"/>
      <c r="AB34" s="366" t="s">
        <v>689</v>
      </c>
      <c r="AC34" s="366"/>
      <c r="AD34" s="176" t="s">
        <v>690</v>
      </c>
      <c r="AE34" s="181"/>
      <c r="AF34" s="173"/>
      <c r="AG34" s="173"/>
      <c r="AJ34" s="366"/>
      <c r="AK34" s="366" t="s">
        <v>689</v>
      </c>
      <c r="AL34" s="366"/>
      <c r="AM34" s="176" t="s">
        <v>690</v>
      </c>
      <c r="AN34" s="181"/>
      <c r="AT34" s="366"/>
      <c r="AU34" s="366" t="s">
        <v>689</v>
      </c>
      <c r="AV34" s="366"/>
      <c r="AW34" s="176" t="s">
        <v>690</v>
      </c>
      <c r="AX34" s="181"/>
      <c r="BD34" s="366"/>
      <c r="BE34" s="366" t="s">
        <v>689</v>
      </c>
      <c r="BF34" s="366"/>
      <c r="BG34" s="176" t="s">
        <v>690</v>
      </c>
      <c r="BH34" s="181"/>
    </row>
    <row r="35" spans="1:62" ht="14.5">
      <c r="A35" s="27"/>
      <c r="B35" s="55"/>
      <c r="C35" s="41" t="s">
        <v>300</v>
      </c>
      <c r="D35" s="67"/>
      <c r="E35" s="126"/>
      <c r="F35" s="30">
        <v>1023</v>
      </c>
      <c r="G35" s="52">
        <f>BJ28</f>
        <v>38488837124.831802</v>
      </c>
      <c r="H35" s="1" t="s">
        <v>291</v>
      </c>
      <c r="J35" s="1" t="s">
        <v>1301</v>
      </c>
      <c r="L35" s="332">
        <f>G35/2</f>
        <v>19244418562.415901</v>
      </c>
      <c r="S35" s="366"/>
      <c r="T35" s="366" t="s">
        <v>691</v>
      </c>
      <c r="U35" s="366"/>
      <c r="V35" s="176" t="s">
        <v>692</v>
      </c>
      <c r="W35" s="182"/>
      <c r="X35" s="173"/>
      <c r="Y35" s="173"/>
      <c r="Z35" s="173"/>
      <c r="AA35" s="366"/>
      <c r="AB35" s="366" t="s">
        <v>691</v>
      </c>
      <c r="AC35" s="366"/>
      <c r="AD35" s="176" t="s">
        <v>692</v>
      </c>
      <c r="AE35" s="182"/>
      <c r="AF35" s="173"/>
      <c r="AG35" s="173"/>
      <c r="AJ35" s="366"/>
      <c r="AK35" s="366" t="s">
        <v>691</v>
      </c>
      <c r="AL35" s="366"/>
      <c r="AM35" s="176" t="s">
        <v>692</v>
      </c>
      <c r="AN35" s="182"/>
      <c r="AT35" s="366"/>
      <c r="AU35" s="366" t="s">
        <v>691</v>
      </c>
      <c r="AV35" s="366"/>
      <c r="AW35" s="176" t="s">
        <v>692</v>
      </c>
      <c r="AX35" s="182"/>
      <c r="BD35" s="366"/>
      <c r="BE35" s="366" t="s">
        <v>691</v>
      </c>
      <c r="BF35" s="366"/>
      <c r="BG35" s="176" t="s">
        <v>692</v>
      </c>
      <c r="BH35" s="182"/>
    </row>
    <row r="36" spans="1:62" ht="14.5">
      <c r="A36" s="27"/>
      <c r="B36" s="55"/>
      <c r="C36" s="41" t="s">
        <v>299</v>
      </c>
      <c r="D36" s="67"/>
      <c r="E36" s="126"/>
      <c r="F36" s="125">
        <v>1024</v>
      </c>
      <c r="G36" s="52">
        <f>BJ29</f>
        <v>4191672126.4981999</v>
      </c>
      <c r="H36" s="1" t="s">
        <v>291</v>
      </c>
      <c r="J36" s="1" t="s">
        <v>1301</v>
      </c>
      <c r="L36" s="332">
        <f>G36</f>
        <v>4191672126.4981999</v>
      </c>
      <c r="S36" s="366"/>
      <c r="T36" s="366" t="s">
        <v>693</v>
      </c>
      <c r="U36" s="366"/>
      <c r="V36" s="176" t="s">
        <v>694</v>
      </c>
      <c r="W36" s="178">
        <v>387766042366.01001</v>
      </c>
      <c r="X36" s="173"/>
      <c r="Y36" s="183">
        <f>W36+W45+W46+W52+W55</f>
        <v>305257481895.03003</v>
      </c>
      <c r="Z36" s="173"/>
      <c r="AA36" s="366"/>
      <c r="AB36" s="366" t="s">
        <v>693</v>
      </c>
      <c r="AC36" s="366"/>
      <c r="AD36" s="176" t="s">
        <v>694</v>
      </c>
      <c r="AE36" s="178">
        <v>397039747909.40399</v>
      </c>
      <c r="AF36" s="173"/>
      <c r="AG36" s="183">
        <f>AE36+AE45+AE46+AE52+AE55+AG31</f>
        <v>308431826046.63501</v>
      </c>
      <c r="AJ36" s="366"/>
      <c r="AK36" s="366" t="s">
        <v>693</v>
      </c>
      <c r="AL36" s="366"/>
      <c r="AM36" s="176" t="s">
        <v>694</v>
      </c>
      <c r="AN36" s="178">
        <v>392026400711.18903</v>
      </c>
      <c r="AP36" s="183">
        <f>AN36+AN45+AN46+AN52+AN55+AP31</f>
        <v>378363379622.48834</v>
      </c>
      <c r="AT36" s="366"/>
      <c r="AU36" s="366" t="s">
        <v>693</v>
      </c>
      <c r="AV36" s="366"/>
      <c r="AW36" s="176" t="s">
        <v>694</v>
      </c>
      <c r="AX36" s="178">
        <v>391571097588.341</v>
      </c>
      <c r="AZ36" s="183">
        <f>AX36+AX45+AX46+AX52+AX55+AZ31</f>
        <v>373857889171.9668</v>
      </c>
      <c r="BD36" s="366"/>
      <c r="BE36" s="366" t="s">
        <v>693</v>
      </c>
      <c r="BF36" s="366"/>
      <c r="BG36" s="176" t="s">
        <v>694</v>
      </c>
      <c r="BH36" s="178">
        <v>360154403862.15997</v>
      </c>
      <c r="BJ36" s="183">
        <f>BH36+BH45+BH46+BH52+BH55+BJ31</f>
        <v>353263387527.26062</v>
      </c>
    </row>
    <row r="37" spans="1:62" ht="15">
      <c r="A37" s="27"/>
      <c r="B37" s="124"/>
      <c r="C37" s="33" t="s">
        <v>298</v>
      </c>
      <c r="D37" s="67"/>
      <c r="E37" s="66"/>
      <c r="F37" s="30">
        <v>1031</v>
      </c>
      <c r="G37" s="52">
        <f>-BJ66</f>
        <v>1360117548.6400001</v>
      </c>
      <c r="H37" s="1" t="s">
        <v>291</v>
      </c>
      <c r="J37" s="1" t="s">
        <v>1301</v>
      </c>
      <c r="L37" s="332">
        <f>-G37</f>
        <v>-1360117548.6400001</v>
      </c>
      <c r="S37" s="366"/>
      <c r="T37" s="366" t="s">
        <v>695</v>
      </c>
      <c r="U37" s="366"/>
      <c r="V37" s="176" t="s">
        <v>696</v>
      </c>
      <c r="W37" s="182"/>
      <c r="X37" s="173"/>
      <c r="Y37" s="173"/>
      <c r="Z37" s="173"/>
      <c r="AA37" s="366"/>
      <c r="AB37" s="366" t="s">
        <v>695</v>
      </c>
      <c r="AC37" s="366"/>
      <c r="AD37" s="176" t="s">
        <v>696</v>
      </c>
      <c r="AE37" s="182"/>
      <c r="AF37" s="173"/>
      <c r="AG37" s="173"/>
      <c r="AJ37" s="366"/>
      <c r="AK37" s="366" t="s">
        <v>695</v>
      </c>
      <c r="AL37" s="366"/>
      <c r="AM37" s="176" t="s">
        <v>696</v>
      </c>
      <c r="AN37" s="182"/>
      <c r="AT37" s="366"/>
      <c r="AU37" s="366" t="s">
        <v>695</v>
      </c>
      <c r="AV37" s="366"/>
      <c r="AW37" s="176" t="s">
        <v>696</v>
      </c>
      <c r="AX37" s="182"/>
      <c r="BD37" s="366"/>
      <c r="BE37" s="366" t="s">
        <v>695</v>
      </c>
      <c r="BF37" s="366"/>
      <c r="BG37" s="176" t="s">
        <v>696</v>
      </c>
      <c r="BH37" s="182"/>
    </row>
    <row r="38" spans="1:62" ht="14.5">
      <c r="A38" s="27"/>
      <c r="B38" s="82"/>
      <c r="C38" s="365" t="s">
        <v>297</v>
      </c>
      <c r="D38" s="365"/>
      <c r="E38" s="365"/>
      <c r="F38" s="75"/>
      <c r="G38" s="40"/>
      <c r="L38" s="184"/>
      <c r="S38" s="366"/>
      <c r="T38" s="366" t="s">
        <v>697</v>
      </c>
      <c r="U38" s="366"/>
      <c r="V38" s="176" t="s">
        <v>698</v>
      </c>
      <c r="W38" s="181"/>
      <c r="X38" s="173"/>
      <c r="Y38" s="173"/>
      <c r="Z38" s="173"/>
      <c r="AA38" s="366"/>
      <c r="AB38" s="366" t="s">
        <v>697</v>
      </c>
      <c r="AC38" s="366"/>
      <c r="AD38" s="176" t="s">
        <v>698</v>
      </c>
      <c r="AE38" s="181"/>
      <c r="AF38" s="173"/>
      <c r="AG38" s="173"/>
      <c r="AJ38" s="366"/>
      <c r="AK38" s="366" t="s">
        <v>697</v>
      </c>
      <c r="AL38" s="366"/>
      <c r="AM38" s="176" t="s">
        <v>698</v>
      </c>
      <c r="AN38" s="181"/>
      <c r="AT38" s="366"/>
      <c r="AU38" s="366" t="s">
        <v>697</v>
      </c>
      <c r="AV38" s="366"/>
      <c r="AW38" s="176" t="s">
        <v>698</v>
      </c>
      <c r="AX38" s="181"/>
      <c r="BD38" s="366"/>
      <c r="BE38" s="366" t="s">
        <v>697</v>
      </c>
      <c r="BF38" s="366"/>
      <c r="BG38" s="176" t="s">
        <v>698</v>
      </c>
      <c r="BH38" s="181"/>
    </row>
    <row r="39" spans="1:62" ht="15">
      <c r="A39" s="27"/>
      <c r="B39" s="81"/>
      <c r="C39" s="365"/>
      <c r="D39" s="365"/>
      <c r="E39" s="365"/>
      <c r="F39" s="30">
        <v>1103</v>
      </c>
      <c r="G39" s="333">
        <f>SUM(G25:G27,G29:G31,0.1*G33,0.2*G34,0.5*G35,G36)</f>
        <v>414885280270.31567</v>
      </c>
      <c r="L39" s="184">
        <f>SUM(L25:L37)</f>
        <v>413525162721.67566</v>
      </c>
      <c r="M39" s="1" t="s">
        <v>953</v>
      </c>
      <c r="S39" s="366"/>
      <c r="T39" s="366" t="s">
        <v>699</v>
      </c>
      <c r="U39" s="366"/>
      <c r="V39" s="176" t="s">
        <v>700</v>
      </c>
      <c r="W39" s="182"/>
      <c r="X39" s="173"/>
      <c r="Y39" s="173"/>
      <c r="Z39" s="173"/>
      <c r="AA39" s="366"/>
      <c r="AB39" s="366" t="s">
        <v>699</v>
      </c>
      <c r="AC39" s="366"/>
      <c r="AD39" s="176" t="s">
        <v>700</v>
      </c>
      <c r="AE39" s="182"/>
      <c r="AF39" s="173"/>
      <c r="AG39" s="173"/>
      <c r="AJ39" s="366"/>
      <c r="AK39" s="366" t="s">
        <v>699</v>
      </c>
      <c r="AL39" s="366"/>
      <c r="AM39" s="176" t="s">
        <v>700</v>
      </c>
      <c r="AN39" s="182"/>
      <c r="AT39" s="366"/>
      <c r="AU39" s="366" t="s">
        <v>699</v>
      </c>
      <c r="AV39" s="366"/>
      <c r="AW39" s="176" t="s">
        <v>700</v>
      </c>
      <c r="AX39" s="182"/>
      <c r="BD39" s="366"/>
      <c r="BE39" s="366" t="s">
        <v>699</v>
      </c>
      <c r="BF39" s="366"/>
      <c r="BG39" s="176" t="s">
        <v>700</v>
      </c>
      <c r="BH39" s="182"/>
    </row>
    <row r="40" spans="1:62" ht="14.5">
      <c r="A40" s="27"/>
      <c r="B40" s="55"/>
      <c r="C40" s="33" t="s">
        <v>296</v>
      </c>
      <c r="D40" s="69"/>
      <c r="E40" s="68"/>
      <c r="F40" s="75"/>
      <c r="G40" s="40"/>
      <c r="L40" s="184">
        <f>BJ68</f>
        <v>413525162721.67499</v>
      </c>
      <c r="S40" s="366"/>
      <c r="T40" s="366" t="s">
        <v>701</v>
      </c>
      <c r="U40" s="366"/>
      <c r="V40" s="176" t="s">
        <v>702</v>
      </c>
      <c r="W40" s="181"/>
      <c r="X40" s="173"/>
      <c r="Y40" s="173"/>
      <c r="Z40" s="173"/>
      <c r="AA40" s="366"/>
      <c r="AB40" s="366" t="s">
        <v>701</v>
      </c>
      <c r="AC40" s="366"/>
      <c r="AD40" s="176" t="s">
        <v>702</v>
      </c>
      <c r="AE40" s="181"/>
      <c r="AF40" s="173"/>
      <c r="AG40" s="173"/>
      <c r="AJ40" s="366"/>
      <c r="AK40" s="366" t="s">
        <v>701</v>
      </c>
      <c r="AL40" s="366"/>
      <c r="AM40" s="176" t="s">
        <v>702</v>
      </c>
      <c r="AN40" s="181"/>
      <c r="AT40" s="366"/>
      <c r="AU40" s="366" t="s">
        <v>701</v>
      </c>
      <c r="AV40" s="366"/>
      <c r="AW40" s="176" t="s">
        <v>702</v>
      </c>
      <c r="AX40" s="181"/>
      <c r="BD40" s="366"/>
      <c r="BE40" s="366" t="s">
        <v>701</v>
      </c>
      <c r="BF40" s="366"/>
      <c r="BG40" s="176" t="s">
        <v>702</v>
      </c>
      <c r="BH40" s="181"/>
    </row>
    <row r="41" spans="1:62" ht="14.5">
      <c r="A41" s="27"/>
      <c r="B41" s="55"/>
      <c r="C41" s="41" t="s">
        <v>295</v>
      </c>
      <c r="D41" s="69"/>
      <c r="E41" s="68"/>
      <c r="F41" s="42">
        <v>1701</v>
      </c>
      <c r="G41" s="52">
        <v>31887157</v>
      </c>
      <c r="H41" s="1" t="s">
        <v>291</v>
      </c>
      <c r="J41" s="1" t="s">
        <v>1301</v>
      </c>
      <c r="L41" s="184"/>
      <c r="S41" s="366"/>
      <c r="T41" s="366" t="s">
        <v>703</v>
      </c>
      <c r="U41" s="366"/>
      <c r="V41" s="176" t="s">
        <v>704</v>
      </c>
      <c r="W41" s="182"/>
      <c r="X41" s="173"/>
      <c r="Y41" s="173"/>
      <c r="Z41" s="173"/>
      <c r="AA41" s="366"/>
      <c r="AB41" s="366" t="s">
        <v>703</v>
      </c>
      <c r="AC41" s="366"/>
      <c r="AD41" s="176" t="s">
        <v>704</v>
      </c>
      <c r="AE41" s="182"/>
      <c r="AF41" s="173"/>
      <c r="AG41" s="173"/>
      <c r="AJ41" s="366"/>
      <c r="AK41" s="366" t="s">
        <v>703</v>
      </c>
      <c r="AL41" s="366"/>
      <c r="AM41" s="176" t="s">
        <v>704</v>
      </c>
      <c r="AN41" s="182"/>
      <c r="AT41" s="366"/>
      <c r="AU41" s="366" t="s">
        <v>703</v>
      </c>
      <c r="AV41" s="366"/>
      <c r="AW41" s="176" t="s">
        <v>704</v>
      </c>
      <c r="AX41" s="182"/>
      <c r="BD41" s="366"/>
      <c r="BE41" s="366" t="s">
        <v>703</v>
      </c>
      <c r="BF41" s="366"/>
      <c r="BG41" s="176" t="s">
        <v>704</v>
      </c>
      <c r="BH41" s="182"/>
    </row>
    <row r="42" spans="1:62" ht="14.5">
      <c r="A42" s="27"/>
      <c r="B42" s="55"/>
      <c r="C42" s="41" t="s">
        <v>294</v>
      </c>
      <c r="D42" s="69"/>
      <c r="E42" s="68"/>
      <c r="F42" s="42">
        <v>1205</v>
      </c>
      <c r="G42" s="62">
        <f>[4]GSIB!$H$170*1000</f>
        <v>0</v>
      </c>
      <c r="H42" s="1" t="s">
        <v>291</v>
      </c>
      <c r="J42" s="1" t="s">
        <v>1301</v>
      </c>
      <c r="L42" s="184">
        <f>L39-L40</f>
        <v>6.7138671875E-4</v>
      </c>
      <c r="S42" s="366"/>
      <c r="T42" s="366" t="s">
        <v>705</v>
      </c>
      <c r="U42" s="366"/>
      <c r="V42" s="176" t="s">
        <v>706</v>
      </c>
      <c r="W42" s="181"/>
      <c r="X42" s="173"/>
      <c r="Y42" s="173"/>
      <c r="Z42" s="173"/>
      <c r="AA42" s="366"/>
      <c r="AB42" s="366" t="s">
        <v>705</v>
      </c>
      <c r="AC42" s="366"/>
      <c r="AD42" s="176" t="s">
        <v>706</v>
      </c>
      <c r="AE42" s="181"/>
      <c r="AF42" s="173"/>
      <c r="AG42" s="173"/>
      <c r="AJ42" s="366"/>
      <c r="AK42" s="366" t="s">
        <v>705</v>
      </c>
      <c r="AL42" s="366"/>
      <c r="AM42" s="176" t="s">
        <v>706</v>
      </c>
      <c r="AN42" s="181"/>
      <c r="AT42" s="366"/>
      <c r="AU42" s="366" t="s">
        <v>705</v>
      </c>
      <c r="AV42" s="366"/>
      <c r="AW42" s="176" t="s">
        <v>706</v>
      </c>
      <c r="AX42" s="181"/>
      <c r="BD42" s="366"/>
      <c r="BE42" s="366" t="s">
        <v>705</v>
      </c>
      <c r="BF42" s="366"/>
      <c r="BG42" s="176" t="s">
        <v>706</v>
      </c>
      <c r="BH42" s="181"/>
    </row>
    <row r="43" spans="1:62" ht="14.5">
      <c r="A43" s="27"/>
      <c r="B43" s="55"/>
      <c r="C43" s="41" t="s">
        <v>293</v>
      </c>
      <c r="D43" s="69"/>
      <c r="E43" s="68"/>
      <c r="F43" s="42">
        <v>1208</v>
      </c>
      <c r="G43" s="52">
        <v>91856211</v>
      </c>
      <c r="H43" s="1" t="s">
        <v>291</v>
      </c>
      <c r="J43" s="1" t="s">
        <v>1301</v>
      </c>
      <c r="S43" s="366"/>
      <c r="T43" s="366" t="s">
        <v>707</v>
      </c>
      <c r="U43" s="366"/>
      <c r="V43" s="176" t="s">
        <v>708</v>
      </c>
      <c r="W43" s="182"/>
      <c r="X43" s="173"/>
      <c r="Y43" s="173"/>
      <c r="Z43" s="173"/>
      <c r="AA43" s="366"/>
      <c r="AB43" s="366" t="s">
        <v>707</v>
      </c>
      <c r="AC43" s="366"/>
      <c r="AD43" s="176" t="s">
        <v>708</v>
      </c>
      <c r="AE43" s="182"/>
      <c r="AF43" s="173"/>
      <c r="AG43" s="173"/>
      <c r="AJ43" s="366"/>
      <c r="AK43" s="366" t="s">
        <v>707</v>
      </c>
      <c r="AL43" s="366"/>
      <c r="AM43" s="176" t="s">
        <v>708</v>
      </c>
      <c r="AN43" s="182"/>
      <c r="AT43" s="366"/>
      <c r="AU43" s="366" t="s">
        <v>707</v>
      </c>
      <c r="AV43" s="366"/>
      <c r="AW43" s="176" t="s">
        <v>708</v>
      </c>
      <c r="AX43" s="182"/>
      <c r="BD43" s="366"/>
      <c r="BE43" s="366" t="s">
        <v>707</v>
      </c>
      <c r="BF43" s="366"/>
      <c r="BG43" s="176" t="s">
        <v>708</v>
      </c>
      <c r="BH43" s="182"/>
    </row>
    <row r="44" spans="1:62" ht="14.5">
      <c r="A44" s="27"/>
      <c r="B44" s="55"/>
      <c r="C44" s="33" t="s">
        <v>292</v>
      </c>
      <c r="D44" s="69"/>
      <c r="E44" s="68"/>
      <c r="F44" s="42">
        <v>2101</v>
      </c>
      <c r="G44" s="52">
        <f>[4]GSIB!$H$172*1000</f>
        <v>0</v>
      </c>
      <c r="H44" s="1" t="s">
        <v>291</v>
      </c>
      <c r="J44" s="1" t="s">
        <v>1301</v>
      </c>
      <c r="S44" s="366"/>
      <c r="T44" s="366" t="s">
        <v>709</v>
      </c>
      <c r="U44" s="366"/>
      <c r="V44" s="176" t="s">
        <v>710</v>
      </c>
      <c r="W44" s="181"/>
      <c r="X44" s="173"/>
      <c r="Y44" s="173"/>
      <c r="Z44" s="173"/>
      <c r="AA44" s="366"/>
      <c r="AB44" s="366" t="s">
        <v>709</v>
      </c>
      <c r="AC44" s="366"/>
      <c r="AD44" s="176" t="s">
        <v>710</v>
      </c>
      <c r="AE44" s="181"/>
      <c r="AF44" s="173"/>
      <c r="AG44" s="173"/>
      <c r="AJ44" s="366"/>
      <c r="AK44" s="366" t="s">
        <v>709</v>
      </c>
      <c r="AL44" s="366"/>
      <c r="AM44" s="176" t="s">
        <v>710</v>
      </c>
      <c r="AN44" s="181"/>
      <c r="AT44" s="366"/>
      <c r="AU44" s="366" t="s">
        <v>709</v>
      </c>
      <c r="AV44" s="366"/>
      <c r="AW44" s="176" t="s">
        <v>710</v>
      </c>
      <c r="AX44" s="181"/>
      <c r="BD44" s="366"/>
      <c r="BE44" s="366" t="s">
        <v>709</v>
      </c>
      <c r="BF44" s="366"/>
      <c r="BG44" s="176" t="s">
        <v>710</v>
      </c>
      <c r="BH44" s="181"/>
    </row>
    <row r="45" spans="1:62" ht="14.5">
      <c r="A45" s="27"/>
      <c r="B45" s="82"/>
      <c r="C45" s="363" t="s">
        <v>290</v>
      </c>
      <c r="D45" s="363"/>
      <c r="E45" s="363"/>
      <c r="F45" s="75"/>
      <c r="G45" s="40"/>
      <c r="S45" s="366"/>
      <c r="T45" s="366" t="s">
        <v>711</v>
      </c>
      <c r="U45" s="366"/>
      <c r="V45" s="176" t="s">
        <v>712</v>
      </c>
      <c r="W45" s="180">
        <v>-2356281931</v>
      </c>
      <c r="X45" s="173"/>
      <c r="Y45" s="173"/>
      <c r="Z45" s="173"/>
      <c r="AA45" s="366"/>
      <c r="AB45" s="366" t="s">
        <v>711</v>
      </c>
      <c r="AC45" s="366"/>
      <c r="AD45" s="176" t="s">
        <v>712</v>
      </c>
      <c r="AE45" s="180">
        <v>-1598895988</v>
      </c>
      <c r="AF45" s="173"/>
      <c r="AG45" s="173"/>
      <c r="AJ45" s="366"/>
      <c r="AK45" s="366" t="s">
        <v>711</v>
      </c>
      <c r="AL45" s="366"/>
      <c r="AM45" s="176" t="s">
        <v>712</v>
      </c>
      <c r="AN45" s="180">
        <v>-1454768531</v>
      </c>
      <c r="AT45" s="366"/>
      <c r="AU45" s="366" t="s">
        <v>711</v>
      </c>
      <c r="AV45" s="366"/>
      <c r="AW45" s="176" t="s">
        <v>712</v>
      </c>
      <c r="AX45" s="180">
        <v>-2070345700</v>
      </c>
      <c r="BD45" s="366"/>
      <c r="BE45" s="366" t="s">
        <v>711</v>
      </c>
      <c r="BF45" s="366"/>
      <c r="BG45" s="176" t="s">
        <v>712</v>
      </c>
      <c r="BH45" s="180">
        <v>-1312762231</v>
      </c>
    </row>
    <row r="46" spans="1:62" ht="14.5">
      <c r="A46" s="27"/>
      <c r="B46" s="55"/>
      <c r="C46" s="363" t="s">
        <v>289</v>
      </c>
      <c r="D46" s="363"/>
      <c r="E46" s="363"/>
      <c r="F46" s="42">
        <v>1117</v>
      </c>
      <c r="G46" s="71">
        <f>SUM(G39,G41:G42)-G43-G44</f>
        <v>414825311216.31567</v>
      </c>
      <c r="S46" s="366"/>
      <c r="T46" s="366" t="s">
        <v>713</v>
      </c>
      <c r="U46" s="366"/>
      <c r="V46" s="176" t="s">
        <v>714</v>
      </c>
      <c r="W46" s="178">
        <v>-13179873921.98</v>
      </c>
      <c r="X46" s="173"/>
      <c r="Y46" s="173"/>
      <c r="Z46" s="173"/>
      <c r="AA46" s="366"/>
      <c r="AB46" s="366" t="s">
        <v>713</v>
      </c>
      <c r="AC46" s="366"/>
      <c r="AD46" s="176" t="s">
        <v>714</v>
      </c>
      <c r="AE46" s="178">
        <v>-13595141041.689199</v>
      </c>
      <c r="AF46" s="173"/>
      <c r="AG46" s="173"/>
      <c r="AJ46" s="366"/>
      <c r="AK46" s="366" t="s">
        <v>713</v>
      </c>
      <c r="AL46" s="366"/>
      <c r="AM46" s="176" t="s">
        <v>714</v>
      </c>
      <c r="AN46" s="178">
        <v>-14236137185.9823</v>
      </c>
      <c r="AT46" s="366"/>
      <c r="AU46" s="366" t="s">
        <v>713</v>
      </c>
      <c r="AV46" s="366"/>
      <c r="AW46" s="176" t="s">
        <v>714</v>
      </c>
      <c r="AX46" s="178">
        <v>-16473229974.1208</v>
      </c>
      <c r="BD46" s="366"/>
      <c r="BE46" s="366" t="s">
        <v>713</v>
      </c>
      <c r="BF46" s="366"/>
      <c r="BG46" s="176" t="s">
        <v>714</v>
      </c>
      <c r="BH46" s="178">
        <v>-5155881967.6794004</v>
      </c>
    </row>
    <row r="47" spans="1:62" ht="14.5">
      <c r="A47" s="27"/>
      <c r="B47" s="51"/>
      <c r="C47" s="123"/>
      <c r="D47" s="123"/>
      <c r="E47" s="49"/>
      <c r="F47" s="50"/>
      <c r="G47" s="122"/>
      <c r="S47" s="366"/>
      <c r="T47" s="366" t="s">
        <v>715</v>
      </c>
      <c r="U47" s="366"/>
      <c r="V47" s="176" t="s">
        <v>716</v>
      </c>
      <c r="W47" s="182"/>
      <c r="X47" s="173"/>
      <c r="Y47" s="173"/>
      <c r="Z47" s="173"/>
      <c r="AA47" s="366"/>
      <c r="AB47" s="366" t="s">
        <v>715</v>
      </c>
      <c r="AC47" s="366"/>
      <c r="AD47" s="176" t="s">
        <v>716</v>
      </c>
      <c r="AE47" s="182"/>
      <c r="AF47" s="173"/>
      <c r="AG47" s="173"/>
      <c r="AJ47" s="366"/>
      <c r="AK47" s="366" t="s">
        <v>715</v>
      </c>
      <c r="AL47" s="366"/>
      <c r="AM47" s="176" t="s">
        <v>716</v>
      </c>
      <c r="AN47" s="182"/>
      <c r="AT47" s="366"/>
      <c r="AU47" s="366" t="s">
        <v>715</v>
      </c>
      <c r="AV47" s="366"/>
      <c r="AW47" s="176" t="s">
        <v>716</v>
      </c>
      <c r="AX47" s="182"/>
      <c r="BD47" s="366"/>
      <c r="BE47" s="366" t="s">
        <v>715</v>
      </c>
      <c r="BF47" s="366"/>
      <c r="BG47" s="176" t="s">
        <v>716</v>
      </c>
      <c r="BH47" s="182"/>
    </row>
    <row r="48" spans="1:62" ht="15">
      <c r="A48" s="27"/>
      <c r="B48" s="48" t="s">
        <v>288</v>
      </c>
      <c r="C48" s="47"/>
      <c r="D48" s="47"/>
      <c r="E48" s="47"/>
      <c r="F48" s="47"/>
      <c r="G48" s="47"/>
      <c r="S48" s="366"/>
      <c r="T48" s="366" t="s">
        <v>717</v>
      </c>
      <c r="U48" s="366"/>
      <c r="V48" s="176" t="s">
        <v>718</v>
      </c>
      <c r="W48" s="181"/>
      <c r="X48" s="173"/>
      <c r="Y48" s="173"/>
      <c r="Z48" s="173"/>
      <c r="AA48" s="366"/>
      <c r="AB48" s="366" t="s">
        <v>717</v>
      </c>
      <c r="AC48" s="366"/>
      <c r="AD48" s="176" t="s">
        <v>718</v>
      </c>
      <c r="AE48" s="181"/>
      <c r="AF48" s="173"/>
      <c r="AG48" s="173"/>
      <c r="AJ48" s="366"/>
      <c r="AK48" s="366" t="s">
        <v>717</v>
      </c>
      <c r="AL48" s="366"/>
      <c r="AM48" s="176" t="s">
        <v>718</v>
      </c>
      <c r="AN48" s="181"/>
      <c r="AT48" s="366"/>
      <c r="AU48" s="366" t="s">
        <v>717</v>
      </c>
      <c r="AV48" s="366"/>
      <c r="AW48" s="176" t="s">
        <v>718</v>
      </c>
      <c r="AX48" s="181"/>
      <c r="BD48" s="366"/>
      <c r="BE48" s="366" t="s">
        <v>717</v>
      </c>
      <c r="BF48" s="366"/>
      <c r="BG48" s="176" t="s">
        <v>718</v>
      </c>
      <c r="BH48" s="181"/>
    </row>
    <row r="49" spans="1:60" ht="16.5">
      <c r="A49" s="27"/>
      <c r="B49" s="88"/>
      <c r="C49" s="87"/>
      <c r="D49" s="87"/>
      <c r="E49" s="86"/>
      <c r="F49" s="85"/>
      <c r="G49" s="84"/>
      <c r="S49" s="366"/>
      <c r="T49" s="366" t="s">
        <v>719</v>
      </c>
      <c r="U49" s="366"/>
      <c r="V49" s="176" t="s">
        <v>720</v>
      </c>
      <c r="W49" s="182"/>
      <c r="X49" s="173"/>
      <c r="Y49" s="173"/>
      <c r="Z49" s="173"/>
      <c r="AA49" s="366"/>
      <c r="AB49" s="366" t="s">
        <v>719</v>
      </c>
      <c r="AC49" s="366"/>
      <c r="AD49" s="176" t="s">
        <v>720</v>
      </c>
      <c r="AE49" s="182"/>
      <c r="AF49" s="173"/>
      <c r="AG49" s="173"/>
      <c r="AJ49" s="366"/>
      <c r="AK49" s="366" t="s">
        <v>719</v>
      </c>
      <c r="AL49" s="366"/>
      <c r="AM49" s="176" t="s">
        <v>720</v>
      </c>
      <c r="AN49" s="182"/>
      <c r="AT49" s="366"/>
      <c r="AU49" s="366" t="s">
        <v>719</v>
      </c>
      <c r="AV49" s="366"/>
      <c r="AW49" s="176" t="s">
        <v>720</v>
      </c>
      <c r="AX49" s="182"/>
      <c r="BD49" s="366"/>
      <c r="BE49" s="366" t="s">
        <v>719</v>
      </c>
      <c r="BF49" s="366"/>
      <c r="BG49" s="176" t="s">
        <v>720</v>
      </c>
      <c r="BH49" s="182"/>
    </row>
    <row r="50" spans="1:60" ht="14.5">
      <c r="A50" s="27"/>
      <c r="B50" s="83"/>
      <c r="C50" s="59" t="s">
        <v>287</v>
      </c>
      <c r="D50" s="58"/>
      <c r="E50" s="57"/>
      <c r="F50" s="36" t="s">
        <v>56</v>
      </c>
      <c r="G50" s="37" t="str">
        <f>G$23</f>
        <v>Amount in single EUR</v>
      </c>
      <c r="S50" s="366"/>
      <c r="T50" s="366" t="s">
        <v>721</v>
      </c>
      <c r="U50" s="366"/>
      <c r="V50" s="176" t="s">
        <v>722</v>
      </c>
      <c r="W50" s="181"/>
      <c r="X50" s="173"/>
      <c r="Y50" s="173"/>
      <c r="Z50" s="173"/>
      <c r="AA50" s="366"/>
      <c r="AB50" s="366" t="s">
        <v>721</v>
      </c>
      <c r="AC50" s="366"/>
      <c r="AD50" s="176" t="s">
        <v>722</v>
      </c>
      <c r="AE50" s="181"/>
      <c r="AF50" s="173"/>
      <c r="AG50" s="173"/>
      <c r="AJ50" s="366"/>
      <c r="AK50" s="366" t="s">
        <v>721</v>
      </c>
      <c r="AL50" s="366"/>
      <c r="AM50" s="176" t="s">
        <v>722</v>
      </c>
      <c r="AN50" s="181"/>
      <c r="AT50" s="366"/>
      <c r="AU50" s="366" t="s">
        <v>721</v>
      </c>
      <c r="AV50" s="366"/>
      <c r="AW50" s="176" t="s">
        <v>722</v>
      </c>
      <c r="AX50" s="181"/>
      <c r="BD50" s="366"/>
      <c r="BE50" s="366" t="s">
        <v>721</v>
      </c>
      <c r="BF50" s="366"/>
      <c r="BG50" s="176" t="s">
        <v>722</v>
      </c>
      <c r="BH50" s="181"/>
    </row>
    <row r="51" spans="1:60" ht="14.5">
      <c r="A51" s="27"/>
      <c r="B51" s="55"/>
      <c r="C51" s="33" t="s">
        <v>286</v>
      </c>
      <c r="D51" s="67"/>
      <c r="E51" s="66"/>
      <c r="F51" s="42">
        <v>1216</v>
      </c>
      <c r="G51" s="52"/>
      <c r="H51" s="1" t="s">
        <v>273</v>
      </c>
      <c r="I51" s="1" t="s">
        <v>83</v>
      </c>
      <c r="S51" s="366"/>
      <c r="T51" s="366" t="s">
        <v>723</v>
      </c>
      <c r="U51" s="366"/>
      <c r="V51" s="176" t="s">
        <v>724</v>
      </c>
      <c r="W51" s="182"/>
      <c r="X51" s="173"/>
      <c r="Y51" s="173"/>
      <c r="Z51" s="173"/>
      <c r="AA51" s="366"/>
      <c r="AB51" s="366" t="s">
        <v>723</v>
      </c>
      <c r="AC51" s="366"/>
      <c r="AD51" s="176" t="s">
        <v>724</v>
      </c>
      <c r="AE51" s="182"/>
      <c r="AF51" s="173"/>
      <c r="AG51" s="173"/>
      <c r="AJ51" s="366"/>
      <c r="AK51" s="366" t="s">
        <v>723</v>
      </c>
      <c r="AL51" s="366"/>
      <c r="AM51" s="176" t="s">
        <v>724</v>
      </c>
      <c r="AN51" s="182"/>
      <c r="AT51" s="366"/>
      <c r="AU51" s="366" t="s">
        <v>723</v>
      </c>
      <c r="AV51" s="366"/>
      <c r="AW51" s="176" t="s">
        <v>724</v>
      </c>
      <c r="AX51" s="182"/>
      <c r="BD51" s="366"/>
      <c r="BE51" s="366" t="s">
        <v>723</v>
      </c>
      <c r="BF51" s="366"/>
      <c r="BG51" s="176" t="s">
        <v>724</v>
      </c>
      <c r="BH51" s="182"/>
    </row>
    <row r="52" spans="1:60" ht="14.5">
      <c r="A52" s="27"/>
      <c r="B52" s="82"/>
      <c r="C52" s="41" t="s">
        <v>285</v>
      </c>
      <c r="D52" s="119"/>
      <c r="E52" s="66"/>
      <c r="F52" s="42">
        <v>2102</v>
      </c>
      <c r="G52" s="52"/>
      <c r="H52" s="1" t="s">
        <v>273</v>
      </c>
      <c r="I52" s="1" t="s">
        <v>83</v>
      </c>
      <c r="S52" s="366"/>
      <c r="T52" s="366" t="s">
        <v>725</v>
      </c>
      <c r="U52" s="366"/>
      <c r="V52" s="176" t="s">
        <v>726</v>
      </c>
      <c r="W52" s="178">
        <v>-50000000</v>
      </c>
      <c r="X52" s="173"/>
      <c r="Y52" s="173"/>
      <c r="Z52" s="173"/>
      <c r="AA52" s="366"/>
      <c r="AB52" s="366" t="s">
        <v>725</v>
      </c>
      <c r="AC52" s="366"/>
      <c r="AD52" s="176" t="s">
        <v>726</v>
      </c>
      <c r="AE52" s="178">
        <v>-50000000</v>
      </c>
      <c r="AF52" s="173"/>
      <c r="AG52" s="173"/>
      <c r="AJ52" s="366"/>
      <c r="AK52" s="366" t="s">
        <v>725</v>
      </c>
      <c r="AL52" s="366"/>
      <c r="AM52" s="176" t="s">
        <v>726</v>
      </c>
      <c r="AN52" s="178">
        <v>-50000000</v>
      </c>
      <c r="AT52" s="366"/>
      <c r="AU52" s="366" t="s">
        <v>725</v>
      </c>
      <c r="AV52" s="366"/>
      <c r="AW52" s="176" t="s">
        <v>726</v>
      </c>
      <c r="AX52" s="178">
        <v>-50000000</v>
      </c>
      <c r="BD52" s="366"/>
      <c r="BE52" s="366" t="s">
        <v>725</v>
      </c>
      <c r="BF52" s="366"/>
      <c r="BG52" s="176" t="s">
        <v>726</v>
      </c>
      <c r="BH52" s="178">
        <v>-422372136.22000003</v>
      </c>
    </row>
    <row r="53" spans="1:60" ht="14.5">
      <c r="A53" s="27"/>
      <c r="B53" s="55"/>
      <c r="C53" s="33" t="s">
        <v>284</v>
      </c>
      <c r="D53" s="67"/>
      <c r="E53" s="66"/>
      <c r="F53" s="42">
        <v>1217</v>
      </c>
      <c r="G53" s="52"/>
      <c r="H53" s="1" t="s">
        <v>273</v>
      </c>
      <c r="I53" s="1" t="s">
        <v>83</v>
      </c>
      <c r="S53" s="366"/>
      <c r="T53" s="366" t="s">
        <v>727</v>
      </c>
      <c r="U53" s="366"/>
      <c r="V53" s="176" t="s">
        <v>728</v>
      </c>
      <c r="W53" s="182"/>
      <c r="X53" s="173"/>
      <c r="Y53" s="173"/>
      <c r="Z53" s="173"/>
      <c r="AA53" s="366"/>
      <c r="AB53" s="366" t="s">
        <v>727</v>
      </c>
      <c r="AC53" s="366"/>
      <c r="AD53" s="176" t="s">
        <v>728</v>
      </c>
      <c r="AE53" s="182"/>
      <c r="AF53" s="173"/>
      <c r="AG53" s="173"/>
      <c r="AJ53" s="366"/>
      <c r="AK53" s="366" t="s">
        <v>727</v>
      </c>
      <c r="AL53" s="366"/>
      <c r="AM53" s="176" t="s">
        <v>728</v>
      </c>
      <c r="AN53" s="182"/>
      <c r="AT53" s="366"/>
      <c r="AU53" s="366" t="s">
        <v>727</v>
      </c>
      <c r="AV53" s="366"/>
      <c r="AW53" s="176" t="s">
        <v>728</v>
      </c>
      <c r="AX53" s="182"/>
      <c r="BD53" s="366"/>
      <c r="BE53" s="366" t="s">
        <v>727</v>
      </c>
      <c r="BF53" s="366"/>
      <c r="BG53" s="176" t="s">
        <v>728</v>
      </c>
      <c r="BH53" s="182"/>
    </row>
    <row r="54" spans="1:60" ht="14.5">
      <c r="A54" s="27"/>
      <c r="B54" s="55"/>
      <c r="C54" s="33" t="s">
        <v>283</v>
      </c>
      <c r="D54" s="67"/>
      <c r="E54" s="66"/>
      <c r="F54" s="118"/>
      <c r="G54" s="40"/>
      <c r="S54" s="366"/>
      <c r="T54" s="366" t="s">
        <v>729</v>
      </c>
      <c r="U54" s="366"/>
      <c r="V54" s="176" t="s">
        <v>730</v>
      </c>
      <c r="W54" s="181"/>
      <c r="X54" s="173"/>
      <c r="Y54" s="173"/>
      <c r="Z54" s="173"/>
      <c r="AA54" s="366"/>
      <c r="AB54" s="366" t="s">
        <v>729</v>
      </c>
      <c r="AC54" s="366"/>
      <c r="AD54" s="176" t="s">
        <v>730</v>
      </c>
      <c r="AE54" s="181"/>
      <c r="AF54" s="173"/>
      <c r="AG54" s="173"/>
      <c r="AJ54" s="366"/>
      <c r="AK54" s="366" t="s">
        <v>729</v>
      </c>
      <c r="AL54" s="366"/>
      <c r="AM54" s="176" t="s">
        <v>730</v>
      </c>
      <c r="AN54" s="181"/>
      <c r="AT54" s="366"/>
      <c r="AU54" s="366" t="s">
        <v>729</v>
      </c>
      <c r="AV54" s="366"/>
      <c r="AW54" s="176" t="s">
        <v>730</v>
      </c>
      <c r="AX54" s="181"/>
      <c r="BD54" s="366"/>
      <c r="BE54" s="366" t="s">
        <v>729</v>
      </c>
      <c r="BF54" s="366"/>
      <c r="BG54" s="176" t="s">
        <v>730</v>
      </c>
      <c r="BH54" s="181"/>
    </row>
    <row r="55" spans="1:60" ht="14.5">
      <c r="A55" s="27"/>
      <c r="B55" s="82"/>
      <c r="C55" s="41" t="s">
        <v>282</v>
      </c>
      <c r="D55" s="119"/>
      <c r="E55" s="66"/>
      <c r="F55" s="42">
        <v>2103</v>
      </c>
      <c r="G55" s="52"/>
      <c r="H55" s="1" t="s">
        <v>273</v>
      </c>
      <c r="I55" s="1" t="s">
        <v>83</v>
      </c>
      <c r="S55" s="366"/>
      <c r="T55" s="366" t="s">
        <v>731</v>
      </c>
      <c r="U55" s="366"/>
      <c r="V55" s="176" t="s">
        <v>732</v>
      </c>
      <c r="W55" s="180">
        <v>-66922404618</v>
      </c>
      <c r="X55" s="173"/>
      <c r="Y55" s="173"/>
      <c r="Z55" s="173"/>
      <c r="AA55" s="366"/>
      <c r="AB55" s="366" t="s">
        <v>731</v>
      </c>
      <c r="AC55" s="366"/>
      <c r="AD55" s="176" t="s">
        <v>732</v>
      </c>
      <c r="AE55" s="180">
        <v>-73818713883</v>
      </c>
      <c r="AF55" s="173"/>
      <c r="AG55" s="173"/>
      <c r="AJ55" s="366"/>
      <c r="AK55" s="366" t="s">
        <v>731</v>
      </c>
      <c r="AL55" s="366"/>
      <c r="AM55" s="176" t="s">
        <v>732</v>
      </c>
      <c r="AN55" s="182"/>
      <c r="AT55" s="366"/>
      <c r="AU55" s="366" t="s">
        <v>731</v>
      </c>
      <c r="AV55" s="366"/>
      <c r="AW55" s="176" t="s">
        <v>732</v>
      </c>
      <c r="AX55" s="182"/>
      <c r="BD55" s="366"/>
      <c r="BE55" s="366" t="s">
        <v>731</v>
      </c>
      <c r="BF55" s="366"/>
      <c r="BG55" s="176" t="s">
        <v>732</v>
      </c>
      <c r="BH55" s="182"/>
    </row>
    <row r="56" spans="1:60" ht="14.5">
      <c r="A56" s="27"/>
      <c r="B56" s="82"/>
      <c r="C56" s="41" t="s">
        <v>281</v>
      </c>
      <c r="D56" s="119"/>
      <c r="E56" s="66"/>
      <c r="F56" s="42">
        <v>2104</v>
      </c>
      <c r="G56" s="52"/>
      <c r="H56" s="1" t="s">
        <v>273</v>
      </c>
      <c r="I56" s="1" t="s">
        <v>83</v>
      </c>
      <c r="S56" s="366"/>
      <c r="T56" s="366" t="s">
        <v>733</v>
      </c>
      <c r="U56" s="366"/>
      <c r="V56" s="176" t="s">
        <v>734</v>
      </c>
      <c r="W56" s="181"/>
      <c r="X56" s="173"/>
      <c r="Y56" s="173"/>
      <c r="Z56" s="173"/>
      <c r="AA56" s="366"/>
      <c r="AB56" s="366" t="s">
        <v>733</v>
      </c>
      <c r="AC56" s="366"/>
      <c r="AD56" s="176" t="s">
        <v>734</v>
      </c>
      <c r="AE56" s="181"/>
      <c r="AF56" s="173"/>
      <c r="AG56" s="173"/>
      <c r="AJ56" s="366"/>
      <c r="AK56" s="366" t="s">
        <v>733</v>
      </c>
      <c r="AL56" s="366"/>
      <c r="AM56" s="176" t="s">
        <v>734</v>
      </c>
      <c r="AN56" s="181"/>
      <c r="AT56" s="366"/>
      <c r="AU56" s="366" t="s">
        <v>733</v>
      </c>
      <c r="AV56" s="366"/>
      <c r="AW56" s="176" t="s">
        <v>734</v>
      </c>
      <c r="AX56" s="181"/>
      <c r="BD56" s="366"/>
      <c r="BE56" s="366" t="s">
        <v>733</v>
      </c>
      <c r="BF56" s="366"/>
      <c r="BG56" s="176" t="s">
        <v>734</v>
      </c>
      <c r="BH56" s="181"/>
    </row>
    <row r="57" spans="1:60" ht="14.5">
      <c r="A57" s="27"/>
      <c r="B57" s="82"/>
      <c r="C57" s="41" t="s">
        <v>280</v>
      </c>
      <c r="D57" s="119"/>
      <c r="E57" s="66"/>
      <c r="F57" s="42">
        <v>2105</v>
      </c>
      <c r="G57" s="52"/>
      <c r="H57" s="1" t="s">
        <v>273</v>
      </c>
      <c r="I57" s="1" t="s">
        <v>83</v>
      </c>
      <c r="S57" s="366"/>
      <c r="T57" s="366" t="s">
        <v>735</v>
      </c>
      <c r="U57" s="366"/>
      <c r="V57" s="176" t="s">
        <v>736</v>
      </c>
      <c r="W57" s="182"/>
      <c r="X57" s="173"/>
      <c r="Y57" s="173"/>
      <c r="Z57" s="173"/>
      <c r="AA57" s="366"/>
      <c r="AB57" s="366" t="s">
        <v>735</v>
      </c>
      <c r="AC57" s="366"/>
      <c r="AD57" s="176" t="s">
        <v>736</v>
      </c>
      <c r="AE57" s="182"/>
      <c r="AF57" s="173"/>
      <c r="AG57" s="173"/>
      <c r="AJ57" s="366"/>
      <c r="AK57" s="366" t="s">
        <v>735</v>
      </c>
      <c r="AL57" s="366"/>
      <c r="AM57" s="176" t="s">
        <v>736</v>
      </c>
      <c r="AN57" s="182"/>
      <c r="AT57" s="366"/>
      <c r="AU57" s="366" t="s">
        <v>735</v>
      </c>
      <c r="AV57" s="366"/>
      <c r="AW57" s="176" t="s">
        <v>736</v>
      </c>
      <c r="AX57" s="182"/>
      <c r="BD57" s="366"/>
      <c r="BE57" s="366" t="s">
        <v>735</v>
      </c>
      <c r="BF57" s="366"/>
      <c r="BG57" s="176" t="s">
        <v>736</v>
      </c>
      <c r="BH57" s="182"/>
    </row>
    <row r="58" spans="1:60" ht="14.5">
      <c r="A58" s="27"/>
      <c r="B58" s="82"/>
      <c r="C58" s="41" t="s">
        <v>279</v>
      </c>
      <c r="D58" s="119"/>
      <c r="E58" s="66"/>
      <c r="F58" s="42">
        <v>2106</v>
      </c>
      <c r="G58" s="52"/>
      <c r="H58" s="1" t="s">
        <v>273</v>
      </c>
      <c r="I58" s="1" t="s">
        <v>83</v>
      </c>
      <c r="S58" s="366"/>
      <c r="T58" s="366" t="s">
        <v>737</v>
      </c>
      <c r="U58" s="366"/>
      <c r="V58" s="176" t="s">
        <v>738</v>
      </c>
      <c r="W58" s="181"/>
      <c r="X58" s="173"/>
      <c r="Y58" s="173"/>
      <c r="Z58" s="173"/>
      <c r="AA58" s="366"/>
      <c r="AB58" s="366" t="s">
        <v>737</v>
      </c>
      <c r="AC58" s="366"/>
      <c r="AD58" s="176" t="s">
        <v>738</v>
      </c>
      <c r="AE58" s="181"/>
      <c r="AF58" s="173"/>
      <c r="AG58" s="173"/>
      <c r="AJ58" s="366"/>
      <c r="AK58" s="366" t="s">
        <v>737</v>
      </c>
      <c r="AL58" s="366"/>
      <c r="AM58" s="176" t="s">
        <v>738</v>
      </c>
      <c r="AN58" s="181"/>
      <c r="AT58" s="366"/>
      <c r="AU58" s="366" t="s">
        <v>737</v>
      </c>
      <c r="AV58" s="366"/>
      <c r="AW58" s="176" t="s">
        <v>738</v>
      </c>
      <c r="AX58" s="181"/>
      <c r="BD58" s="366"/>
      <c r="BE58" s="366" t="s">
        <v>737</v>
      </c>
      <c r="BF58" s="366"/>
      <c r="BG58" s="176" t="s">
        <v>738</v>
      </c>
      <c r="BH58" s="181"/>
    </row>
    <row r="59" spans="1:60" ht="14.5">
      <c r="A59" s="27"/>
      <c r="B59" s="82"/>
      <c r="C59" s="41" t="s">
        <v>278</v>
      </c>
      <c r="D59" s="119"/>
      <c r="E59" s="66"/>
      <c r="F59" s="42">
        <v>2107</v>
      </c>
      <c r="G59" s="52"/>
      <c r="H59" s="1" t="s">
        <v>273</v>
      </c>
      <c r="I59" s="1" t="s">
        <v>83</v>
      </c>
      <c r="S59" s="366"/>
      <c r="T59" s="366" t="s">
        <v>739</v>
      </c>
      <c r="U59" s="366"/>
      <c r="V59" s="176" t="s">
        <v>740</v>
      </c>
      <c r="W59" s="182"/>
      <c r="X59" s="173"/>
      <c r="Y59" s="173"/>
      <c r="Z59" s="173"/>
      <c r="AA59" s="366"/>
      <c r="AB59" s="366" t="s">
        <v>739</v>
      </c>
      <c r="AC59" s="366"/>
      <c r="AD59" s="176" t="s">
        <v>740</v>
      </c>
      <c r="AE59" s="182"/>
      <c r="AF59" s="173"/>
      <c r="AG59" s="173"/>
      <c r="AJ59" s="366"/>
      <c r="AK59" s="366" t="s">
        <v>739</v>
      </c>
      <c r="AL59" s="366"/>
      <c r="AM59" s="176" t="s">
        <v>740</v>
      </c>
      <c r="AN59" s="182"/>
      <c r="AT59" s="366"/>
      <c r="AU59" s="366" t="s">
        <v>739</v>
      </c>
      <c r="AV59" s="366"/>
      <c r="AW59" s="176" t="s">
        <v>740</v>
      </c>
      <c r="AX59" s="182"/>
      <c r="BD59" s="366"/>
      <c r="BE59" s="366" t="s">
        <v>739</v>
      </c>
      <c r="BF59" s="366"/>
      <c r="BG59" s="176" t="s">
        <v>740</v>
      </c>
      <c r="BH59" s="182"/>
    </row>
    <row r="60" spans="1:60" ht="14.5">
      <c r="A60" s="27"/>
      <c r="B60" s="82"/>
      <c r="C60" s="121" t="s">
        <v>277</v>
      </c>
      <c r="D60" s="120"/>
      <c r="E60" s="66"/>
      <c r="F60" s="42">
        <v>2108</v>
      </c>
      <c r="G60" s="52"/>
      <c r="H60" s="1" t="s">
        <v>273</v>
      </c>
      <c r="I60" s="1" t="s">
        <v>83</v>
      </c>
      <c r="S60" s="366"/>
      <c r="T60" s="366" t="s">
        <v>741</v>
      </c>
      <c r="U60" s="366"/>
      <c r="V60" s="176" t="s">
        <v>742</v>
      </c>
      <c r="W60" s="181"/>
      <c r="X60" s="173"/>
      <c r="Y60" s="173"/>
      <c r="Z60" s="173"/>
      <c r="AA60" s="366"/>
      <c r="AB60" s="366" t="s">
        <v>741</v>
      </c>
      <c r="AC60" s="366"/>
      <c r="AD60" s="176" t="s">
        <v>742</v>
      </c>
      <c r="AE60" s="181"/>
      <c r="AF60" s="173"/>
      <c r="AG60" s="173"/>
      <c r="AJ60" s="366"/>
      <c r="AK60" s="366" t="s">
        <v>741</v>
      </c>
      <c r="AL60" s="366"/>
      <c r="AM60" s="176" t="s">
        <v>742</v>
      </c>
      <c r="AN60" s="181"/>
      <c r="AT60" s="366"/>
      <c r="AU60" s="366" t="s">
        <v>741</v>
      </c>
      <c r="AV60" s="366"/>
      <c r="AW60" s="176" t="s">
        <v>742</v>
      </c>
      <c r="AX60" s="181"/>
      <c r="BD60" s="366"/>
      <c r="BE60" s="366" t="s">
        <v>741</v>
      </c>
      <c r="BF60" s="366"/>
      <c r="BG60" s="176" t="s">
        <v>742</v>
      </c>
      <c r="BH60" s="181"/>
    </row>
    <row r="61" spans="1:60" ht="14.5">
      <c r="A61" s="27"/>
      <c r="B61" s="55"/>
      <c r="C61" s="33" t="s">
        <v>276</v>
      </c>
      <c r="D61" s="67"/>
      <c r="E61" s="66"/>
      <c r="F61" s="42">
        <v>1219</v>
      </c>
      <c r="G61" s="52">
        <v>201429006.81999999</v>
      </c>
      <c r="H61" s="1" t="s">
        <v>273</v>
      </c>
      <c r="I61" s="1" t="s">
        <v>1301</v>
      </c>
      <c r="S61" s="366"/>
      <c r="T61" s="366" t="s">
        <v>743</v>
      </c>
      <c r="U61" s="366"/>
      <c r="V61" s="176" t="s">
        <v>744</v>
      </c>
      <c r="W61" s="182"/>
      <c r="X61" s="173"/>
      <c r="Y61" s="173"/>
      <c r="Z61" s="173"/>
      <c r="AA61" s="366"/>
      <c r="AB61" s="366" t="s">
        <v>743</v>
      </c>
      <c r="AC61" s="366"/>
      <c r="AD61" s="176" t="s">
        <v>744</v>
      </c>
      <c r="AE61" s="182"/>
      <c r="AF61" s="173"/>
      <c r="AG61" s="173"/>
      <c r="AJ61" s="366"/>
      <c r="AK61" s="366" t="s">
        <v>743</v>
      </c>
      <c r="AL61" s="366"/>
      <c r="AM61" s="176" t="s">
        <v>744</v>
      </c>
      <c r="AN61" s="182"/>
      <c r="AT61" s="366"/>
      <c r="AU61" s="366" t="s">
        <v>743</v>
      </c>
      <c r="AV61" s="366"/>
      <c r="AW61" s="176" t="s">
        <v>744</v>
      </c>
      <c r="AX61" s="182"/>
      <c r="BD61" s="366"/>
      <c r="BE61" s="366" t="s">
        <v>743</v>
      </c>
      <c r="BF61" s="366"/>
      <c r="BG61" s="176" t="s">
        <v>744</v>
      </c>
      <c r="BH61" s="182"/>
    </row>
    <row r="62" spans="1:60" ht="14.5">
      <c r="A62" s="27"/>
      <c r="B62" s="55"/>
      <c r="C62" s="33" t="s">
        <v>275</v>
      </c>
      <c r="D62" s="67"/>
      <c r="E62" s="66"/>
      <c r="F62" s="118"/>
      <c r="G62" s="40"/>
      <c r="S62" s="366"/>
      <c r="T62" s="366" t="s">
        <v>745</v>
      </c>
      <c r="U62" s="366"/>
      <c r="V62" s="176" t="s">
        <v>746</v>
      </c>
      <c r="W62" s="181"/>
      <c r="X62" s="173"/>
      <c r="Y62" s="173"/>
      <c r="Z62" s="173"/>
      <c r="AA62" s="366"/>
      <c r="AB62" s="366" t="s">
        <v>745</v>
      </c>
      <c r="AC62" s="366"/>
      <c r="AD62" s="176" t="s">
        <v>746</v>
      </c>
      <c r="AE62" s="181"/>
      <c r="AF62" s="173"/>
      <c r="AG62" s="173"/>
      <c r="AJ62" s="366"/>
      <c r="AK62" s="366" t="s">
        <v>745</v>
      </c>
      <c r="AL62" s="366"/>
      <c r="AM62" s="176" t="s">
        <v>746</v>
      </c>
      <c r="AN62" s="181"/>
      <c r="AT62" s="366"/>
      <c r="AU62" s="366" t="s">
        <v>745</v>
      </c>
      <c r="AV62" s="366"/>
      <c r="AW62" s="176" t="s">
        <v>746</v>
      </c>
      <c r="AX62" s="181"/>
      <c r="BD62" s="366"/>
      <c r="BE62" s="366" t="s">
        <v>745</v>
      </c>
      <c r="BF62" s="366"/>
      <c r="BG62" s="176" t="s">
        <v>746</v>
      </c>
      <c r="BH62" s="181"/>
    </row>
    <row r="63" spans="1:60" ht="14.5">
      <c r="A63" s="27"/>
      <c r="B63" s="82"/>
      <c r="C63" s="41" t="s">
        <v>274</v>
      </c>
      <c r="D63" s="119"/>
      <c r="E63" s="66"/>
      <c r="F63" s="42">
        <v>2109</v>
      </c>
      <c r="G63" s="52">
        <v>2355418880</v>
      </c>
      <c r="H63" s="1" t="s">
        <v>273</v>
      </c>
      <c r="I63" s="1" t="s">
        <v>1301</v>
      </c>
      <c r="S63" s="366"/>
      <c r="T63" s="366" t="s">
        <v>747</v>
      </c>
      <c r="U63" s="366"/>
      <c r="V63" s="176" t="s">
        <v>748</v>
      </c>
      <c r="W63" s="182"/>
      <c r="X63" s="173"/>
      <c r="Y63" s="173"/>
      <c r="Z63" s="173"/>
      <c r="AA63" s="366"/>
      <c r="AB63" s="366" t="s">
        <v>747</v>
      </c>
      <c r="AC63" s="366"/>
      <c r="AD63" s="176" t="s">
        <v>748</v>
      </c>
      <c r="AE63" s="182"/>
      <c r="AF63" s="173"/>
      <c r="AG63" s="173"/>
      <c r="AJ63" s="366"/>
      <c r="AK63" s="366" t="s">
        <v>747</v>
      </c>
      <c r="AL63" s="366"/>
      <c r="AM63" s="176" t="s">
        <v>748</v>
      </c>
      <c r="AN63" s="182"/>
      <c r="AT63" s="366"/>
      <c r="AU63" s="366" t="s">
        <v>747</v>
      </c>
      <c r="AV63" s="366"/>
      <c r="AW63" s="176" t="s">
        <v>748</v>
      </c>
      <c r="AX63" s="182"/>
      <c r="BD63" s="366"/>
      <c r="BE63" s="366" t="s">
        <v>747</v>
      </c>
      <c r="BF63" s="366"/>
      <c r="BG63" s="176" t="s">
        <v>748</v>
      </c>
      <c r="BH63" s="182"/>
    </row>
    <row r="64" spans="1:60" ht="14.5">
      <c r="A64" s="27"/>
      <c r="B64" s="82"/>
      <c r="C64" s="41" t="s">
        <v>261</v>
      </c>
      <c r="D64" s="119"/>
      <c r="E64" s="66"/>
      <c r="F64" s="42">
        <v>2110</v>
      </c>
      <c r="G64" s="52">
        <v>662732439</v>
      </c>
      <c r="H64" s="1" t="s">
        <v>273</v>
      </c>
      <c r="I64" s="1" t="s">
        <v>1301</v>
      </c>
      <c r="S64" s="366"/>
      <c r="T64" s="366" t="s">
        <v>749</v>
      </c>
      <c r="U64" s="366"/>
      <c r="V64" s="176" t="s">
        <v>750</v>
      </c>
      <c r="W64" s="181"/>
      <c r="X64" s="173"/>
      <c r="Y64" s="173"/>
      <c r="Z64" s="173"/>
      <c r="AA64" s="366"/>
      <c r="AB64" s="366" t="s">
        <v>749</v>
      </c>
      <c r="AC64" s="366"/>
      <c r="AD64" s="176" t="s">
        <v>750</v>
      </c>
      <c r="AE64" s="181"/>
      <c r="AF64" s="173"/>
      <c r="AG64" s="173"/>
      <c r="AJ64" s="366"/>
      <c r="AK64" s="366" t="s">
        <v>749</v>
      </c>
      <c r="AL64" s="366"/>
      <c r="AM64" s="176" t="s">
        <v>750</v>
      </c>
      <c r="AN64" s="181"/>
      <c r="AT64" s="366"/>
      <c r="AU64" s="366" t="s">
        <v>749</v>
      </c>
      <c r="AV64" s="366"/>
      <c r="AW64" s="176" t="s">
        <v>750</v>
      </c>
      <c r="AX64" s="181"/>
      <c r="BD64" s="366"/>
      <c r="BE64" s="366" t="s">
        <v>749</v>
      </c>
      <c r="BF64" s="366"/>
      <c r="BG64" s="176" t="s">
        <v>750</v>
      </c>
      <c r="BH64" s="181"/>
    </row>
    <row r="65" spans="1:62" ht="14.5">
      <c r="A65" s="27"/>
      <c r="B65" s="82"/>
      <c r="C65" s="363" t="s">
        <v>272</v>
      </c>
      <c r="D65" s="363"/>
      <c r="E65" s="363"/>
      <c r="F65" s="75"/>
      <c r="G65" s="40"/>
      <c r="S65" s="366"/>
      <c r="T65" s="366" t="s">
        <v>751</v>
      </c>
      <c r="U65" s="366"/>
      <c r="V65" s="176" t="s">
        <v>752</v>
      </c>
      <c r="W65" s="182"/>
      <c r="X65" s="173"/>
      <c r="Y65" s="173"/>
      <c r="Z65" s="173"/>
      <c r="AA65" s="366"/>
      <c r="AB65" s="366" t="s">
        <v>751</v>
      </c>
      <c r="AC65" s="366"/>
      <c r="AD65" s="176" t="s">
        <v>752</v>
      </c>
      <c r="AE65" s="182"/>
      <c r="AF65" s="173"/>
      <c r="AG65" s="173"/>
      <c r="AJ65" s="366"/>
      <c r="AK65" s="366" t="s">
        <v>751</v>
      </c>
      <c r="AL65" s="366"/>
      <c r="AM65" s="176" t="s">
        <v>752</v>
      </c>
      <c r="AN65" s="182"/>
      <c r="AT65" s="366"/>
      <c r="AU65" s="366" t="s">
        <v>751</v>
      </c>
      <c r="AV65" s="366"/>
      <c r="AW65" s="176" t="s">
        <v>752</v>
      </c>
      <c r="AX65" s="182"/>
      <c r="BD65" s="366"/>
      <c r="BE65" s="366" t="s">
        <v>751</v>
      </c>
      <c r="BF65" s="366"/>
      <c r="BG65" s="176" t="s">
        <v>752</v>
      </c>
      <c r="BH65" s="182"/>
    </row>
    <row r="66" spans="1:62" ht="14.5">
      <c r="A66" s="27"/>
      <c r="B66" s="55"/>
      <c r="C66" s="363" t="s">
        <v>271</v>
      </c>
      <c r="D66" s="363"/>
      <c r="E66" s="363"/>
      <c r="F66" s="42">
        <v>1215</v>
      </c>
      <c r="G66" s="71" t="str">
        <f>IF(COUNTIF(I51:I53,"&lt;&gt; ")+COUNTIF(I55:I61,"&lt;&gt; ")+COUNTIF(I63:I64,"&lt;&gt; ")=0,G51+G53+SUM(G55:G58)+MAX((G59-G60),0)+G61+G63+G64,"")</f>
        <v/>
      </c>
      <c r="S66" s="366"/>
      <c r="T66" s="366" t="s">
        <v>753</v>
      </c>
      <c r="U66" s="366"/>
      <c r="V66" s="176" t="s">
        <v>754</v>
      </c>
      <c r="W66" s="178">
        <v>-1121604657</v>
      </c>
      <c r="X66" s="173"/>
      <c r="Y66" s="179">
        <f>W66</f>
        <v>-1121604657</v>
      </c>
      <c r="Z66" s="173"/>
      <c r="AA66" s="366"/>
      <c r="AB66" s="366" t="s">
        <v>753</v>
      </c>
      <c r="AC66" s="366"/>
      <c r="AD66" s="176" t="s">
        <v>754</v>
      </c>
      <c r="AE66" s="178">
        <v>-1006322759</v>
      </c>
      <c r="AF66" s="173"/>
      <c r="AG66" s="179">
        <f>AE66</f>
        <v>-1006322759</v>
      </c>
      <c r="AJ66" s="366"/>
      <c r="AK66" s="366" t="s">
        <v>753</v>
      </c>
      <c r="AL66" s="366"/>
      <c r="AM66" s="176" t="s">
        <v>754</v>
      </c>
      <c r="AN66" s="178">
        <v>-1056948123</v>
      </c>
      <c r="AP66" s="179">
        <f>AN66</f>
        <v>-1056948123</v>
      </c>
      <c r="AT66" s="366"/>
      <c r="AU66" s="366" t="s">
        <v>753</v>
      </c>
      <c r="AV66" s="366"/>
      <c r="AW66" s="176" t="s">
        <v>754</v>
      </c>
      <c r="AX66" s="178">
        <v>-981475514.49000001</v>
      </c>
      <c r="AZ66" s="179">
        <f>AX66</f>
        <v>-981475514.49000001</v>
      </c>
      <c r="BD66" s="366"/>
      <c r="BE66" s="366" t="s">
        <v>753</v>
      </c>
      <c r="BF66" s="366"/>
      <c r="BG66" s="176" t="s">
        <v>754</v>
      </c>
      <c r="BH66" s="178">
        <v>-1360117548.6400001</v>
      </c>
      <c r="BJ66" s="179">
        <f>BH66</f>
        <v>-1360117548.6400001</v>
      </c>
    </row>
    <row r="67" spans="1:62" ht="16.5">
      <c r="A67" s="27"/>
      <c r="B67" s="78"/>
      <c r="C67" s="96"/>
      <c r="D67" s="96"/>
      <c r="E67" s="95"/>
      <c r="F67" s="94"/>
      <c r="G67" s="93"/>
      <c r="S67" s="366"/>
      <c r="T67" s="366" t="s">
        <v>755</v>
      </c>
      <c r="U67" s="366"/>
      <c r="V67" s="176" t="s">
        <v>756</v>
      </c>
      <c r="W67" s="180">
        <v>-1121604657</v>
      </c>
      <c r="X67" s="173"/>
      <c r="Y67" s="173"/>
      <c r="Z67" s="173"/>
      <c r="AA67" s="366"/>
      <c r="AB67" s="366" t="s">
        <v>755</v>
      </c>
      <c r="AC67" s="366"/>
      <c r="AD67" s="176" t="s">
        <v>756</v>
      </c>
      <c r="AE67" s="180">
        <v>-1006322759</v>
      </c>
      <c r="AF67" s="173"/>
      <c r="AG67" s="173"/>
      <c r="AJ67" s="366"/>
      <c r="AK67" s="366" t="s">
        <v>755</v>
      </c>
      <c r="AL67" s="366"/>
      <c r="AM67" s="176" t="s">
        <v>756</v>
      </c>
      <c r="AN67" s="180">
        <v>-1056948123</v>
      </c>
      <c r="AT67" s="366"/>
      <c r="AU67" s="366" t="s">
        <v>755</v>
      </c>
      <c r="AV67" s="366"/>
      <c r="AW67" s="176" t="s">
        <v>756</v>
      </c>
      <c r="AX67" s="180">
        <v>-981475514.49000001</v>
      </c>
      <c r="BD67" s="366"/>
      <c r="BE67" s="366" t="s">
        <v>755</v>
      </c>
      <c r="BF67" s="366"/>
      <c r="BG67" s="176" t="s">
        <v>756</v>
      </c>
      <c r="BH67" s="180">
        <v>-1360117548.6400001</v>
      </c>
    </row>
    <row r="68" spans="1:62" ht="14.5">
      <c r="A68" s="27"/>
      <c r="B68" s="83"/>
      <c r="C68" s="59" t="s">
        <v>270</v>
      </c>
      <c r="D68" s="58"/>
      <c r="E68" s="57"/>
      <c r="F68" s="56" t="s">
        <v>56</v>
      </c>
      <c r="G68" s="37" t="str">
        <f>G$23</f>
        <v>Amount in single EUR</v>
      </c>
      <c r="S68" s="366"/>
      <c r="T68" s="366" t="s">
        <v>757</v>
      </c>
      <c r="U68" s="366"/>
      <c r="V68" s="176" t="s">
        <v>758</v>
      </c>
      <c r="W68" s="178">
        <v>360779139245.10999</v>
      </c>
      <c r="X68" s="173"/>
      <c r="Y68" s="173"/>
      <c r="Z68" s="173"/>
      <c r="AA68" s="366"/>
      <c r="AB68" s="366" t="s">
        <v>757</v>
      </c>
      <c r="AC68" s="366"/>
      <c r="AD68" s="176" t="s">
        <v>758</v>
      </c>
      <c r="AE68" s="178">
        <v>377422885940.43201</v>
      </c>
      <c r="AF68" s="173"/>
      <c r="AG68" s="179"/>
      <c r="AJ68" s="366"/>
      <c r="AK68" s="366" t="s">
        <v>757</v>
      </c>
      <c r="AL68" s="366"/>
      <c r="AM68" s="176" t="s">
        <v>758</v>
      </c>
      <c r="AN68" s="178">
        <v>449998935733.49799</v>
      </c>
      <c r="AT68" s="366"/>
      <c r="AU68" s="366" t="s">
        <v>757</v>
      </c>
      <c r="AV68" s="366"/>
      <c r="AW68" s="176" t="s">
        <v>758</v>
      </c>
      <c r="AX68" s="178">
        <v>450509551817.65601</v>
      </c>
      <c r="BD68" s="366"/>
      <c r="BE68" s="366" t="s">
        <v>757</v>
      </c>
      <c r="BF68" s="366"/>
      <c r="BG68" s="176" t="s">
        <v>758</v>
      </c>
      <c r="BH68" s="178">
        <v>413525162721.67499</v>
      </c>
      <c r="BJ68" s="246">
        <f>BH68</f>
        <v>413525162721.67499</v>
      </c>
    </row>
    <row r="69" spans="1:62" ht="14.5">
      <c r="A69" s="27"/>
      <c r="B69" s="55"/>
      <c r="C69" s="33" t="s">
        <v>269</v>
      </c>
      <c r="D69" s="67"/>
      <c r="E69" s="66"/>
      <c r="F69" s="118"/>
      <c r="G69" s="40"/>
      <c r="S69" s="366"/>
      <c r="T69" s="366" t="s">
        <v>759</v>
      </c>
      <c r="U69" s="366"/>
      <c r="V69" s="176" t="s">
        <v>760</v>
      </c>
      <c r="W69" s="180">
        <v>360779139245.10999</v>
      </c>
      <c r="X69" s="173"/>
      <c r="Y69" s="173"/>
      <c r="Z69" s="173"/>
      <c r="AA69" s="366"/>
      <c r="AB69" s="366" t="s">
        <v>759</v>
      </c>
      <c r="AC69" s="366"/>
      <c r="AD69" s="176" t="s">
        <v>760</v>
      </c>
      <c r="AE69" s="180">
        <v>377422885940.43201</v>
      </c>
      <c r="AF69" s="173"/>
      <c r="AG69" s="173"/>
      <c r="AJ69" s="366"/>
      <c r="AK69" s="366" t="s">
        <v>759</v>
      </c>
      <c r="AL69" s="366"/>
      <c r="AM69" s="176" t="s">
        <v>760</v>
      </c>
      <c r="AN69" s="180">
        <v>449998935733.49799</v>
      </c>
      <c r="AT69" s="366"/>
      <c r="AU69" s="366" t="s">
        <v>759</v>
      </c>
      <c r="AV69" s="366"/>
      <c r="AW69" s="176" t="s">
        <v>760</v>
      </c>
      <c r="AX69" s="180">
        <v>450509551817.65601</v>
      </c>
      <c r="BD69" s="366"/>
      <c r="BE69" s="366" t="s">
        <v>759</v>
      </c>
      <c r="BF69" s="366"/>
      <c r="BG69" s="176" t="s">
        <v>760</v>
      </c>
      <c r="BH69" s="180">
        <v>413525162721.67499</v>
      </c>
    </row>
    <row r="70" spans="1:62" ht="15">
      <c r="A70" s="27"/>
      <c r="B70" s="81"/>
      <c r="C70" s="41" t="s">
        <v>268</v>
      </c>
      <c r="D70" s="69"/>
      <c r="E70" s="68"/>
      <c r="F70" s="42">
        <v>2111</v>
      </c>
      <c r="G70" s="52"/>
      <c r="H70" s="1" t="s">
        <v>260</v>
      </c>
      <c r="I70" s="1" t="s">
        <v>83</v>
      </c>
      <c r="S70" s="366" t="s">
        <v>761</v>
      </c>
      <c r="T70" s="367"/>
      <c r="U70" s="367"/>
      <c r="V70" s="176" t="s">
        <v>762</v>
      </c>
      <c r="W70" s="177" t="s">
        <v>642</v>
      </c>
      <c r="X70" s="173"/>
      <c r="Y70" s="173"/>
      <c r="Z70" s="173"/>
      <c r="AA70" s="366" t="s">
        <v>761</v>
      </c>
      <c r="AB70" s="367"/>
      <c r="AC70" s="367"/>
      <c r="AD70" s="176" t="s">
        <v>762</v>
      </c>
      <c r="AE70" s="177" t="s">
        <v>642</v>
      </c>
      <c r="AF70" s="173"/>
      <c r="AG70" s="173"/>
      <c r="AJ70" s="366" t="s">
        <v>761</v>
      </c>
      <c r="AK70" s="367"/>
      <c r="AL70" s="367"/>
      <c r="AM70" s="176" t="s">
        <v>762</v>
      </c>
      <c r="AN70" s="177" t="s">
        <v>642</v>
      </c>
      <c r="AT70" s="366" t="s">
        <v>761</v>
      </c>
      <c r="AU70" s="367"/>
      <c r="AV70" s="367"/>
      <c r="AW70" s="176" t="s">
        <v>762</v>
      </c>
      <c r="AX70" s="177" t="s">
        <v>642</v>
      </c>
      <c r="BD70" s="366" t="s">
        <v>761</v>
      </c>
      <c r="BE70" s="367"/>
      <c r="BF70" s="367"/>
      <c r="BG70" s="176" t="s">
        <v>762</v>
      </c>
      <c r="BH70" s="177" t="s">
        <v>642</v>
      </c>
    </row>
    <row r="71" spans="1:62" ht="15">
      <c r="A71" s="27"/>
      <c r="B71" s="81"/>
      <c r="C71" s="41" t="s">
        <v>267</v>
      </c>
      <c r="D71" s="69"/>
      <c r="E71" s="68"/>
      <c r="F71" s="42">
        <v>2112</v>
      </c>
      <c r="G71" s="52"/>
      <c r="H71" s="1" t="s">
        <v>260</v>
      </c>
      <c r="I71" s="1" t="s">
        <v>83</v>
      </c>
      <c r="S71" s="366"/>
      <c r="T71" s="366" t="s">
        <v>763</v>
      </c>
      <c r="U71" s="366"/>
      <c r="V71" s="176" t="s">
        <v>764</v>
      </c>
      <c r="W71" s="180">
        <v>21188403622</v>
      </c>
      <c r="X71" s="173"/>
      <c r="Y71" s="173"/>
      <c r="Z71" s="173"/>
      <c r="AA71" s="366"/>
      <c r="AB71" s="366" t="s">
        <v>763</v>
      </c>
      <c r="AC71" s="366"/>
      <c r="AD71" s="176" t="s">
        <v>764</v>
      </c>
      <c r="AE71" s="180">
        <v>21482213990</v>
      </c>
      <c r="AF71" s="173"/>
      <c r="AG71" s="173"/>
      <c r="AJ71" s="366"/>
      <c r="AK71" s="366" t="s">
        <v>763</v>
      </c>
      <c r="AL71" s="366"/>
      <c r="AM71" s="176" t="s">
        <v>764</v>
      </c>
      <c r="AN71" s="180">
        <v>21609983232.1423</v>
      </c>
      <c r="AT71" s="366"/>
      <c r="AU71" s="366" t="s">
        <v>763</v>
      </c>
      <c r="AV71" s="366"/>
      <c r="AW71" s="176" t="s">
        <v>764</v>
      </c>
      <c r="AX71" s="180">
        <v>21905574114.0975</v>
      </c>
      <c r="BD71" s="366"/>
      <c r="BE71" s="366" t="s">
        <v>763</v>
      </c>
      <c r="BF71" s="366"/>
      <c r="BG71" s="176" t="s">
        <v>764</v>
      </c>
      <c r="BH71" s="180">
        <v>21489033120.536301</v>
      </c>
    </row>
    <row r="72" spans="1:62" ht="14.5">
      <c r="A72" s="27"/>
      <c r="B72" s="55"/>
      <c r="C72" s="41" t="s">
        <v>266</v>
      </c>
      <c r="D72" s="69"/>
      <c r="E72" s="68"/>
      <c r="F72" s="42">
        <v>2113</v>
      </c>
      <c r="G72" s="52"/>
      <c r="H72" s="1" t="s">
        <v>260</v>
      </c>
      <c r="I72" s="1" t="s">
        <v>83</v>
      </c>
      <c r="S72" s="366"/>
      <c r="T72" s="366" t="s">
        <v>765</v>
      </c>
      <c r="U72" s="366"/>
      <c r="V72" s="176" t="s">
        <v>766</v>
      </c>
      <c r="W72" s="178">
        <v>21188403622</v>
      </c>
      <c r="X72" s="173"/>
      <c r="Y72" s="173"/>
      <c r="Z72" s="173"/>
      <c r="AA72" s="366"/>
      <c r="AB72" s="366" t="s">
        <v>765</v>
      </c>
      <c r="AC72" s="366"/>
      <c r="AD72" s="176" t="s">
        <v>766</v>
      </c>
      <c r="AE72" s="178">
        <v>21482213990</v>
      </c>
      <c r="AF72" s="173"/>
      <c r="AG72" s="173"/>
      <c r="AJ72" s="366"/>
      <c r="AK72" s="366" t="s">
        <v>765</v>
      </c>
      <c r="AL72" s="366"/>
      <c r="AM72" s="176" t="s">
        <v>766</v>
      </c>
      <c r="AN72" s="178">
        <v>21609983232.1423</v>
      </c>
      <c r="AT72" s="366"/>
      <c r="AU72" s="366" t="s">
        <v>765</v>
      </c>
      <c r="AV72" s="366"/>
      <c r="AW72" s="176" t="s">
        <v>766</v>
      </c>
      <c r="AX72" s="178">
        <v>21905574114.0975</v>
      </c>
      <c r="BD72" s="366"/>
      <c r="BE72" s="366" t="s">
        <v>765</v>
      </c>
      <c r="BF72" s="366"/>
      <c r="BG72" s="176" t="s">
        <v>766</v>
      </c>
      <c r="BH72" s="178">
        <v>21489033120.536301</v>
      </c>
    </row>
    <row r="73" spans="1:62" ht="14.5">
      <c r="A73" s="27"/>
      <c r="B73" s="55"/>
      <c r="C73" s="33" t="s">
        <v>265</v>
      </c>
      <c r="D73" s="69"/>
      <c r="E73" s="68"/>
      <c r="F73" s="42">
        <v>1223</v>
      </c>
      <c r="G73" s="52"/>
      <c r="H73" s="1" t="s">
        <v>260</v>
      </c>
      <c r="I73" s="1" t="s">
        <v>83</v>
      </c>
      <c r="S73" s="366" t="s">
        <v>767</v>
      </c>
      <c r="T73" s="367"/>
      <c r="U73" s="367"/>
      <c r="V73" s="176" t="s">
        <v>768</v>
      </c>
      <c r="W73" s="177" t="s">
        <v>642</v>
      </c>
      <c r="X73" s="173"/>
      <c r="Y73" s="173"/>
      <c r="Z73" s="173"/>
      <c r="AA73" s="366" t="s">
        <v>767</v>
      </c>
      <c r="AB73" s="367"/>
      <c r="AC73" s="367"/>
      <c r="AD73" s="176" t="s">
        <v>768</v>
      </c>
      <c r="AE73" s="177" t="s">
        <v>642</v>
      </c>
      <c r="AF73" s="173"/>
      <c r="AG73" s="173"/>
      <c r="AJ73" s="366" t="s">
        <v>767</v>
      </c>
      <c r="AK73" s="367"/>
      <c r="AL73" s="367"/>
      <c r="AM73" s="176" t="s">
        <v>768</v>
      </c>
      <c r="AN73" s="177" t="s">
        <v>642</v>
      </c>
      <c r="AT73" s="366" t="s">
        <v>767</v>
      </c>
      <c r="AU73" s="367"/>
      <c r="AV73" s="367"/>
      <c r="AW73" s="176" t="s">
        <v>768</v>
      </c>
      <c r="AX73" s="177" t="s">
        <v>642</v>
      </c>
      <c r="BD73" s="366" t="s">
        <v>767</v>
      </c>
      <c r="BE73" s="367"/>
      <c r="BF73" s="367"/>
      <c r="BG73" s="176" t="s">
        <v>768</v>
      </c>
      <c r="BH73" s="177" t="s">
        <v>642</v>
      </c>
    </row>
    <row r="74" spans="1:62" ht="14.5">
      <c r="A74" s="27"/>
      <c r="B74" s="55"/>
      <c r="C74" s="33" t="s">
        <v>264</v>
      </c>
      <c r="D74" s="69"/>
      <c r="E74" s="68"/>
      <c r="F74" s="42">
        <v>1224</v>
      </c>
      <c r="G74" s="52">
        <v>476405787.70999998</v>
      </c>
      <c r="H74" s="1" t="s">
        <v>260</v>
      </c>
      <c r="I74" s="1" t="s">
        <v>1301</v>
      </c>
      <c r="S74" s="366"/>
      <c r="T74" s="366" t="s">
        <v>769</v>
      </c>
      <c r="U74" s="366"/>
      <c r="V74" s="176" t="s">
        <v>770</v>
      </c>
      <c r="W74" s="185">
        <v>5.8729569748220002E-2</v>
      </c>
      <c r="X74" s="173"/>
      <c r="Y74" s="173"/>
      <c r="Z74" s="173"/>
      <c r="AA74" s="366"/>
      <c r="AB74" s="366" t="s">
        <v>769</v>
      </c>
      <c r="AC74" s="366"/>
      <c r="AD74" s="176" t="s">
        <v>770</v>
      </c>
      <c r="AE74" s="185">
        <v>5.6918154119010002E-2</v>
      </c>
      <c r="AF74" s="173"/>
      <c r="AG74" s="173"/>
      <c r="AJ74" s="366"/>
      <c r="AK74" s="366" t="s">
        <v>769</v>
      </c>
      <c r="AL74" s="366"/>
      <c r="AM74" s="176" t="s">
        <v>770</v>
      </c>
      <c r="AN74" s="185">
        <v>4.802229853481E-2</v>
      </c>
      <c r="AT74" s="366"/>
      <c r="AU74" s="366" t="s">
        <v>769</v>
      </c>
      <c r="AV74" s="366"/>
      <c r="AW74" s="176" t="s">
        <v>770</v>
      </c>
      <c r="AX74" s="185">
        <v>4.8623994820340001E-2</v>
      </c>
      <c r="BD74" s="366"/>
      <c r="BE74" s="366" t="s">
        <v>769</v>
      </c>
      <c r="BF74" s="366"/>
      <c r="BG74" s="176" t="s">
        <v>770</v>
      </c>
      <c r="BH74" s="185">
        <v>5.196547890606E-2</v>
      </c>
    </row>
    <row r="75" spans="1:62" ht="14.5">
      <c r="A75" s="27"/>
      <c r="B75" s="55"/>
      <c r="C75" s="33" t="s">
        <v>263</v>
      </c>
      <c r="D75" s="69"/>
      <c r="E75" s="68"/>
      <c r="F75" s="118"/>
      <c r="G75" s="40"/>
      <c r="S75" s="366"/>
      <c r="T75" s="366" t="s">
        <v>771</v>
      </c>
      <c r="U75" s="366"/>
      <c r="V75" s="176" t="s">
        <v>772</v>
      </c>
      <c r="W75" s="186">
        <v>5.8729569748220002E-2</v>
      </c>
      <c r="X75" s="173"/>
      <c r="Y75" s="173"/>
      <c r="Z75" s="173"/>
      <c r="AA75" s="366"/>
      <c r="AB75" s="366" t="s">
        <v>771</v>
      </c>
      <c r="AC75" s="366"/>
      <c r="AD75" s="176" t="s">
        <v>772</v>
      </c>
      <c r="AE75" s="186">
        <v>5.6918154119010002E-2</v>
      </c>
      <c r="AF75" s="173"/>
      <c r="AG75" s="173"/>
      <c r="AJ75" s="366"/>
      <c r="AK75" s="366" t="s">
        <v>771</v>
      </c>
      <c r="AL75" s="366"/>
      <c r="AM75" s="176" t="s">
        <v>772</v>
      </c>
      <c r="AN75" s="186">
        <v>4.802229853481E-2</v>
      </c>
      <c r="AT75" s="366"/>
      <c r="AU75" s="366" t="s">
        <v>771</v>
      </c>
      <c r="AV75" s="366"/>
      <c r="AW75" s="176" t="s">
        <v>772</v>
      </c>
      <c r="AX75" s="186">
        <v>4.8623994820340001E-2</v>
      </c>
      <c r="BD75" s="366"/>
      <c r="BE75" s="366" t="s">
        <v>771</v>
      </c>
      <c r="BF75" s="366"/>
      <c r="BG75" s="176" t="s">
        <v>772</v>
      </c>
      <c r="BH75" s="186">
        <v>5.196547890606E-2</v>
      </c>
    </row>
    <row r="76" spans="1:62" ht="15">
      <c r="A76" s="27"/>
      <c r="B76" s="81"/>
      <c r="C76" s="41" t="s">
        <v>262</v>
      </c>
      <c r="D76" s="70"/>
      <c r="E76" s="68"/>
      <c r="F76" s="42">
        <v>2114</v>
      </c>
      <c r="G76" s="52">
        <v>275317644</v>
      </c>
      <c r="H76" s="1" t="s">
        <v>260</v>
      </c>
      <c r="I76" s="1" t="s">
        <v>1301</v>
      </c>
      <c r="S76" s="366" t="s">
        <v>773</v>
      </c>
      <c r="T76" s="367"/>
      <c r="U76" s="367"/>
      <c r="V76" s="176" t="s">
        <v>774</v>
      </c>
      <c r="W76" s="177" t="s">
        <v>642</v>
      </c>
      <c r="X76" s="173"/>
      <c r="Y76" s="173"/>
      <c r="Z76" s="173"/>
      <c r="AA76" s="366" t="s">
        <v>773</v>
      </c>
      <c r="AB76" s="367"/>
      <c r="AC76" s="367"/>
      <c r="AD76" s="176" t="s">
        <v>774</v>
      </c>
      <c r="AE76" s="177" t="s">
        <v>642</v>
      </c>
      <c r="AF76" s="173"/>
      <c r="AG76" s="173"/>
      <c r="AJ76" s="366" t="s">
        <v>773</v>
      </c>
      <c r="AK76" s="367"/>
      <c r="AL76" s="367"/>
      <c r="AM76" s="176" t="s">
        <v>774</v>
      </c>
      <c r="AN76" s="177" t="s">
        <v>642</v>
      </c>
      <c r="AT76" s="366" t="s">
        <v>773</v>
      </c>
      <c r="AU76" s="367"/>
      <c r="AV76" s="367"/>
      <c r="AW76" s="176" t="s">
        <v>774</v>
      </c>
      <c r="AX76" s="177" t="s">
        <v>642</v>
      </c>
      <c r="BD76" s="366" t="s">
        <v>773</v>
      </c>
      <c r="BE76" s="367"/>
      <c r="BF76" s="367"/>
      <c r="BG76" s="176" t="s">
        <v>774</v>
      </c>
      <c r="BH76" s="177" t="s">
        <v>642</v>
      </c>
    </row>
    <row r="77" spans="1:62" ht="15">
      <c r="A77" s="27"/>
      <c r="B77" s="81"/>
      <c r="C77" s="41" t="s">
        <v>261</v>
      </c>
      <c r="D77" s="70"/>
      <c r="E77" s="68"/>
      <c r="F77" s="42">
        <v>2115</v>
      </c>
      <c r="G77" s="52">
        <v>321200342</v>
      </c>
      <c r="H77" s="1" t="s">
        <v>260</v>
      </c>
      <c r="I77" s="1" t="s">
        <v>1301</v>
      </c>
      <c r="S77" s="366"/>
      <c r="T77" s="366" t="s">
        <v>775</v>
      </c>
      <c r="U77" s="241"/>
      <c r="V77" s="176" t="s">
        <v>776</v>
      </c>
      <c r="W77" s="182"/>
      <c r="X77" s="173"/>
      <c r="Y77" s="173"/>
      <c r="Z77" s="173"/>
      <c r="AA77" s="366"/>
      <c r="AB77" s="366" t="s">
        <v>775</v>
      </c>
      <c r="AC77" s="241"/>
      <c r="AD77" s="176" t="s">
        <v>776</v>
      </c>
      <c r="AE77" s="182"/>
      <c r="AF77" s="173"/>
      <c r="AG77" s="173"/>
      <c r="AJ77" s="366"/>
      <c r="AK77" s="366" t="s">
        <v>775</v>
      </c>
      <c r="AL77" s="241"/>
      <c r="AM77" s="176" t="s">
        <v>776</v>
      </c>
      <c r="AN77" s="182"/>
      <c r="AT77" s="366"/>
      <c r="AU77" s="366" t="s">
        <v>775</v>
      </c>
      <c r="AV77" s="241"/>
      <c r="AW77" s="176" t="s">
        <v>776</v>
      </c>
      <c r="AX77" s="182"/>
      <c r="BD77" s="366"/>
      <c r="BE77" s="366" t="s">
        <v>775</v>
      </c>
      <c r="BF77" s="241"/>
      <c r="BG77" s="176" t="s">
        <v>776</v>
      </c>
      <c r="BH77" s="182"/>
    </row>
    <row r="78" spans="1:62" ht="40">
      <c r="A78" s="27"/>
      <c r="B78" s="55"/>
      <c r="C78" s="108" t="s">
        <v>259</v>
      </c>
      <c r="D78" s="111"/>
      <c r="E78" s="109"/>
      <c r="F78" s="42">
        <v>1221</v>
      </c>
      <c r="G78" s="71" t="str">
        <f>IF(COUNTIF(I70:I74,"&lt;&gt; ")+COUNTIF(I76:I77,"&lt;&gt; ")=0,SUM(G70:G72)+G73+G74+G76+G77,"")</f>
        <v/>
      </c>
      <c r="S78" s="366"/>
      <c r="T78" s="366"/>
      <c r="U78" s="240" t="s">
        <v>777</v>
      </c>
      <c r="V78" s="176" t="s">
        <v>778</v>
      </c>
      <c r="W78" s="181"/>
      <c r="X78" s="173"/>
      <c r="Y78" s="173"/>
      <c r="Z78" s="173"/>
      <c r="AA78" s="366"/>
      <c r="AB78" s="366"/>
      <c r="AC78" s="240" t="s">
        <v>777</v>
      </c>
      <c r="AD78" s="176" t="s">
        <v>778</v>
      </c>
      <c r="AE78" s="181"/>
      <c r="AF78" s="173"/>
      <c r="AG78" s="173"/>
      <c r="AJ78" s="366"/>
      <c r="AK78" s="366"/>
      <c r="AL78" s="240" t="s">
        <v>777</v>
      </c>
      <c r="AM78" s="176" t="s">
        <v>778</v>
      </c>
      <c r="AN78" s="181"/>
      <c r="AT78" s="366"/>
      <c r="AU78" s="366"/>
      <c r="AV78" s="240" t="s">
        <v>777</v>
      </c>
      <c r="AW78" s="176" t="s">
        <v>778</v>
      </c>
      <c r="AX78" s="181"/>
      <c r="BD78" s="366"/>
      <c r="BE78" s="366"/>
      <c r="BF78" s="240" t="s">
        <v>777</v>
      </c>
      <c r="BG78" s="176" t="s">
        <v>778</v>
      </c>
      <c r="BH78" s="181"/>
    </row>
    <row r="79" spans="1:62" ht="15" hidden="1">
      <c r="A79" s="27"/>
      <c r="B79" s="78"/>
      <c r="C79" s="117"/>
      <c r="D79" s="117"/>
      <c r="E79" s="116"/>
      <c r="F79" s="60"/>
      <c r="G79" s="115"/>
      <c r="S79" s="366"/>
      <c r="T79" s="366" t="s">
        <v>779</v>
      </c>
      <c r="U79" s="366"/>
      <c r="V79" s="176" t="s">
        <v>780</v>
      </c>
      <c r="W79" s="182"/>
      <c r="X79" s="173"/>
      <c r="Y79" s="173"/>
      <c r="Z79" s="173"/>
      <c r="AA79" s="366"/>
      <c r="AB79" s="366" t="s">
        <v>779</v>
      </c>
      <c r="AC79" s="366"/>
      <c r="AD79" s="176" t="s">
        <v>780</v>
      </c>
      <c r="AE79" s="182"/>
      <c r="AF79" s="173"/>
      <c r="AG79" s="173"/>
      <c r="AJ79" s="366"/>
      <c r="AK79" s="366" t="s">
        <v>779</v>
      </c>
      <c r="AL79" s="366"/>
      <c r="AM79" s="176" t="s">
        <v>780</v>
      </c>
      <c r="AN79" s="182"/>
      <c r="AT79" s="366"/>
      <c r="AU79" s="366" t="s">
        <v>779</v>
      </c>
      <c r="AV79" s="366"/>
      <c r="AW79" s="176" t="s">
        <v>780</v>
      </c>
      <c r="AX79" s="182"/>
      <c r="BD79" s="366"/>
      <c r="BE79" s="366" t="s">
        <v>779</v>
      </c>
      <c r="BF79" s="366"/>
      <c r="BG79" s="176" t="s">
        <v>780</v>
      </c>
      <c r="BH79" s="182"/>
    </row>
    <row r="80" spans="1:62" ht="14.5" hidden="1">
      <c r="A80" s="27"/>
      <c r="B80" s="83"/>
      <c r="C80" s="59" t="s">
        <v>258</v>
      </c>
      <c r="D80" s="58"/>
      <c r="E80" s="57"/>
      <c r="F80" s="36" t="s">
        <v>56</v>
      </c>
      <c r="G80" s="37" t="str">
        <f>G$23</f>
        <v>Amount in single EUR</v>
      </c>
      <c r="S80" s="366"/>
      <c r="T80" s="366" t="s">
        <v>781</v>
      </c>
      <c r="U80" s="241"/>
      <c r="V80" s="176" t="s">
        <v>782</v>
      </c>
      <c r="W80" s="181"/>
      <c r="X80" s="173"/>
      <c r="Y80" s="173"/>
      <c r="Z80" s="173"/>
      <c r="AA80" s="366"/>
      <c r="AB80" s="366" t="s">
        <v>781</v>
      </c>
      <c r="AC80" s="241"/>
      <c r="AD80" s="176" t="s">
        <v>782</v>
      </c>
      <c r="AE80" s="181"/>
      <c r="AF80" s="173"/>
      <c r="AG80" s="173"/>
      <c r="AJ80" s="366"/>
      <c r="AK80" s="366" t="s">
        <v>781</v>
      </c>
      <c r="AL80" s="241"/>
      <c r="AM80" s="176" t="s">
        <v>782</v>
      </c>
      <c r="AN80" s="181"/>
      <c r="AT80" s="366"/>
      <c r="AU80" s="366" t="s">
        <v>781</v>
      </c>
      <c r="AV80" s="241"/>
      <c r="AW80" s="176" t="s">
        <v>782</v>
      </c>
      <c r="AX80" s="181"/>
      <c r="BD80" s="366"/>
      <c r="BE80" s="366" t="s">
        <v>781</v>
      </c>
      <c r="BF80" s="241"/>
      <c r="BG80" s="176" t="s">
        <v>782</v>
      </c>
      <c r="BH80" s="181"/>
    </row>
    <row r="81" spans="1:60" ht="40" hidden="1">
      <c r="A81" s="27"/>
      <c r="B81" s="81"/>
      <c r="C81" s="33" t="s">
        <v>257</v>
      </c>
      <c r="D81" s="67"/>
      <c r="E81" s="66"/>
      <c r="F81" s="42">
        <v>2116</v>
      </c>
      <c r="G81" s="52"/>
      <c r="H81" s="1" t="s">
        <v>250</v>
      </c>
      <c r="I81" s="1" t="s">
        <v>249</v>
      </c>
      <c r="S81" s="366"/>
      <c r="T81" s="366"/>
      <c r="U81" s="240" t="s">
        <v>777</v>
      </c>
      <c r="V81" s="176" t="s">
        <v>783</v>
      </c>
      <c r="W81" s="182"/>
      <c r="X81" s="173"/>
      <c r="Y81" s="173"/>
      <c r="Z81" s="173"/>
      <c r="AA81" s="366"/>
      <c r="AB81" s="366"/>
      <c r="AC81" s="240" t="s">
        <v>777</v>
      </c>
      <c r="AD81" s="176" t="s">
        <v>783</v>
      </c>
      <c r="AE81" s="182"/>
      <c r="AF81" s="173"/>
      <c r="AG81" s="173"/>
      <c r="AJ81" s="366"/>
      <c r="AK81" s="366"/>
      <c r="AL81" s="240" t="s">
        <v>777</v>
      </c>
      <c r="AM81" s="176" t="s">
        <v>783</v>
      </c>
      <c r="AN81" s="182"/>
      <c r="AT81" s="366"/>
      <c r="AU81" s="366"/>
      <c r="AV81" s="240" t="s">
        <v>777</v>
      </c>
      <c r="AW81" s="176" t="s">
        <v>783</v>
      </c>
      <c r="AX81" s="182"/>
      <c r="BD81" s="366"/>
      <c r="BE81" s="366"/>
      <c r="BF81" s="240" t="s">
        <v>777</v>
      </c>
      <c r="BG81" s="176" t="s">
        <v>783</v>
      </c>
      <c r="BH81" s="182"/>
    </row>
    <row r="82" spans="1:60" ht="40" hidden="1">
      <c r="A82" s="27"/>
      <c r="B82" s="81"/>
      <c r="C82" s="33" t="s">
        <v>256</v>
      </c>
      <c r="D82" s="67"/>
      <c r="E82" s="66"/>
      <c r="F82" s="42">
        <v>2117</v>
      </c>
      <c r="G82" s="52"/>
      <c r="H82" s="1" t="s">
        <v>250</v>
      </c>
      <c r="I82" s="1" t="s">
        <v>249</v>
      </c>
      <c r="S82" s="366"/>
      <c r="T82" s="366"/>
      <c r="U82" s="240" t="s">
        <v>784</v>
      </c>
      <c r="V82" s="176" t="s">
        <v>785</v>
      </c>
      <c r="W82" s="181"/>
      <c r="X82" s="173"/>
      <c r="Y82" s="173"/>
      <c r="Z82" s="173"/>
      <c r="AA82" s="366"/>
      <c r="AB82" s="366"/>
      <c r="AC82" s="240" t="s">
        <v>784</v>
      </c>
      <c r="AD82" s="176" t="s">
        <v>785</v>
      </c>
      <c r="AE82" s="181"/>
      <c r="AF82" s="173"/>
      <c r="AG82" s="173"/>
      <c r="AJ82" s="366"/>
      <c r="AK82" s="366"/>
      <c r="AL82" s="240" t="s">
        <v>784</v>
      </c>
      <c r="AM82" s="176" t="s">
        <v>785</v>
      </c>
      <c r="AN82" s="181"/>
      <c r="AT82" s="366"/>
      <c r="AU82" s="366"/>
      <c r="AV82" s="240" t="s">
        <v>784</v>
      </c>
      <c r="AW82" s="176" t="s">
        <v>785</v>
      </c>
      <c r="AX82" s="181"/>
      <c r="BD82" s="366"/>
      <c r="BE82" s="366"/>
      <c r="BF82" s="240" t="s">
        <v>784</v>
      </c>
      <c r="BG82" s="176" t="s">
        <v>785</v>
      </c>
      <c r="BH82" s="181"/>
    </row>
    <row r="83" spans="1:60" ht="15" hidden="1">
      <c r="A83" s="27"/>
      <c r="B83" s="81"/>
      <c r="C83" s="33" t="s">
        <v>255</v>
      </c>
      <c r="D83" s="67"/>
      <c r="E83" s="66"/>
      <c r="F83" s="42">
        <v>2118</v>
      </c>
      <c r="G83" s="52"/>
      <c r="H83" s="1" t="s">
        <v>250</v>
      </c>
      <c r="I83" s="1" t="s">
        <v>249</v>
      </c>
      <c r="S83" s="366" t="s">
        <v>786</v>
      </c>
      <c r="T83" s="367"/>
      <c r="U83" s="367"/>
      <c r="V83" s="176" t="s">
        <v>787</v>
      </c>
      <c r="W83" s="177" t="s">
        <v>642</v>
      </c>
      <c r="X83" s="173"/>
      <c r="Y83" s="173"/>
      <c r="Z83" s="173"/>
      <c r="AA83" s="366" t="s">
        <v>786</v>
      </c>
      <c r="AB83" s="367"/>
      <c r="AC83" s="367"/>
      <c r="AD83" s="176" t="s">
        <v>787</v>
      </c>
      <c r="AE83" s="177" t="s">
        <v>642</v>
      </c>
      <c r="AF83" s="173"/>
      <c r="AG83" s="173"/>
      <c r="AJ83" s="366" t="s">
        <v>786</v>
      </c>
      <c r="AK83" s="367"/>
      <c r="AL83" s="367"/>
      <c r="AM83" s="176" t="s">
        <v>787</v>
      </c>
      <c r="AN83" s="177" t="s">
        <v>642</v>
      </c>
      <c r="AT83" s="366" t="s">
        <v>786</v>
      </c>
      <c r="AU83" s="367"/>
      <c r="AV83" s="367"/>
      <c r="AW83" s="176" t="s">
        <v>787</v>
      </c>
      <c r="AX83" s="177" t="s">
        <v>642</v>
      </c>
      <c r="BD83" s="366" t="s">
        <v>786</v>
      </c>
      <c r="BE83" s="367"/>
      <c r="BF83" s="367"/>
      <c r="BG83" s="176" t="s">
        <v>787</v>
      </c>
      <c r="BH83" s="177" t="s">
        <v>642</v>
      </c>
    </row>
    <row r="84" spans="1:60" ht="15" hidden="1">
      <c r="A84" s="27"/>
      <c r="B84" s="81"/>
      <c r="C84" s="33" t="s">
        <v>254</v>
      </c>
      <c r="D84" s="67"/>
      <c r="E84" s="66"/>
      <c r="F84" s="42">
        <v>2119</v>
      </c>
      <c r="G84" s="52"/>
      <c r="H84" s="1" t="s">
        <v>250</v>
      </c>
      <c r="I84" s="1" t="s">
        <v>249</v>
      </c>
      <c r="S84" s="366"/>
      <c r="T84" s="366" t="s">
        <v>788</v>
      </c>
      <c r="U84" s="366"/>
      <c r="V84" s="176" t="s">
        <v>789</v>
      </c>
      <c r="W84" s="185">
        <v>3.2659980739209997E-2</v>
      </c>
      <c r="X84" s="173"/>
      <c r="Y84" s="173"/>
      <c r="Z84" s="173"/>
      <c r="AA84" s="366"/>
      <c r="AB84" s="366" t="s">
        <v>788</v>
      </c>
      <c r="AC84" s="366"/>
      <c r="AD84" s="176" t="s">
        <v>789</v>
      </c>
      <c r="AE84" s="185">
        <v>3.2542679835399997E-2</v>
      </c>
      <c r="AF84" s="173"/>
      <c r="AG84" s="173"/>
      <c r="AJ84" s="366"/>
      <c r="AK84" s="366" t="s">
        <v>788</v>
      </c>
      <c r="AL84" s="366"/>
      <c r="AM84" s="176" t="s">
        <v>789</v>
      </c>
      <c r="AN84" s="185">
        <v>0.03</v>
      </c>
      <c r="AT84" s="366"/>
      <c r="AU84" s="366" t="s">
        <v>788</v>
      </c>
      <c r="AV84" s="366"/>
      <c r="AW84" s="176" t="s">
        <v>789</v>
      </c>
      <c r="AX84" s="185">
        <v>0.03</v>
      </c>
      <c r="BD84" s="366"/>
      <c r="BE84" s="366" t="s">
        <v>788</v>
      </c>
      <c r="BF84" s="366"/>
      <c r="BG84" s="176" t="s">
        <v>789</v>
      </c>
      <c r="BH84" s="185">
        <v>0.03</v>
      </c>
    </row>
    <row r="85" spans="1:60" ht="15" hidden="1">
      <c r="A85" s="27"/>
      <c r="B85" s="81"/>
      <c r="C85" s="33" t="s">
        <v>253</v>
      </c>
      <c r="D85" s="67"/>
      <c r="E85" s="66"/>
      <c r="F85" s="42">
        <v>2120</v>
      </c>
      <c r="G85" s="52"/>
      <c r="H85" s="1" t="s">
        <v>250</v>
      </c>
      <c r="I85" s="1" t="s">
        <v>249</v>
      </c>
      <c r="S85" s="366"/>
      <c r="T85" s="366" t="s">
        <v>790</v>
      </c>
      <c r="U85" s="241"/>
      <c r="V85" s="176" t="s">
        <v>791</v>
      </c>
      <c r="W85" s="186">
        <v>3.2659980739209997E-2</v>
      </c>
      <c r="X85" s="173"/>
      <c r="Y85" s="173"/>
      <c r="Z85" s="173"/>
      <c r="AA85" s="366"/>
      <c r="AB85" s="366" t="s">
        <v>790</v>
      </c>
      <c r="AC85" s="241"/>
      <c r="AD85" s="176" t="s">
        <v>791</v>
      </c>
      <c r="AE85" s="186">
        <v>3.2542679835399997E-2</v>
      </c>
      <c r="AF85" s="173"/>
      <c r="AG85" s="173"/>
      <c r="AJ85" s="366"/>
      <c r="AK85" s="366" t="s">
        <v>790</v>
      </c>
      <c r="AL85" s="241"/>
      <c r="AM85" s="176" t="s">
        <v>791</v>
      </c>
      <c r="AN85" s="186">
        <v>0.03</v>
      </c>
      <c r="AT85" s="366"/>
      <c r="AU85" s="366" t="s">
        <v>790</v>
      </c>
      <c r="AV85" s="241"/>
      <c r="AW85" s="176" t="s">
        <v>791</v>
      </c>
      <c r="AX85" s="186">
        <v>0.03</v>
      </c>
      <c r="BD85" s="366"/>
      <c r="BE85" s="366" t="s">
        <v>790</v>
      </c>
      <c r="BF85" s="241"/>
      <c r="BG85" s="176" t="s">
        <v>791</v>
      </c>
      <c r="BH85" s="186">
        <v>0.03</v>
      </c>
    </row>
    <row r="86" spans="1:60" ht="40" hidden="1">
      <c r="A86" s="27"/>
      <c r="B86" s="81"/>
      <c r="C86" s="33" t="s">
        <v>252</v>
      </c>
      <c r="D86" s="67"/>
      <c r="E86" s="66"/>
      <c r="F86" s="42">
        <v>2121</v>
      </c>
      <c r="G86" s="52"/>
      <c r="H86" s="1" t="s">
        <v>250</v>
      </c>
      <c r="I86" s="1" t="s">
        <v>249</v>
      </c>
      <c r="S86" s="366"/>
      <c r="T86" s="366"/>
      <c r="U86" s="240" t="s">
        <v>792</v>
      </c>
      <c r="V86" s="176" t="s">
        <v>793</v>
      </c>
      <c r="W86" s="185"/>
      <c r="X86" s="173"/>
      <c r="Y86" s="173"/>
      <c r="Z86" s="173"/>
      <c r="AA86" s="366"/>
      <c r="AB86" s="366"/>
      <c r="AC86" s="240" t="s">
        <v>792</v>
      </c>
      <c r="AD86" s="176" t="s">
        <v>793</v>
      </c>
      <c r="AE86" s="185"/>
      <c r="AF86" s="173"/>
      <c r="AG86" s="173"/>
      <c r="AJ86" s="366"/>
      <c r="AK86" s="366"/>
      <c r="AL86" s="240" t="s">
        <v>792</v>
      </c>
      <c r="AM86" s="176" t="s">
        <v>793</v>
      </c>
      <c r="AN86" s="185"/>
      <c r="AT86" s="366"/>
      <c r="AU86" s="366"/>
      <c r="AV86" s="240" t="s">
        <v>792</v>
      </c>
      <c r="AW86" s="176" t="s">
        <v>793</v>
      </c>
      <c r="AX86" s="185"/>
      <c r="BD86" s="366"/>
      <c r="BE86" s="366"/>
      <c r="BF86" s="240" t="s">
        <v>792</v>
      </c>
      <c r="BG86" s="176" t="s">
        <v>793</v>
      </c>
      <c r="BH86" s="185"/>
    </row>
    <row r="87" spans="1:60" ht="15" hidden="1">
      <c r="A87" s="27"/>
      <c r="B87" s="81"/>
      <c r="C87" s="33" t="s">
        <v>251</v>
      </c>
      <c r="D87" s="67"/>
      <c r="E87" s="66"/>
      <c r="F87" s="42">
        <v>2122</v>
      </c>
      <c r="G87" s="52">
        <v>0</v>
      </c>
      <c r="H87" s="1" t="s">
        <v>250</v>
      </c>
      <c r="I87" s="1" t="s">
        <v>249</v>
      </c>
      <c r="S87" s="366" t="s">
        <v>794</v>
      </c>
      <c r="T87" s="366"/>
      <c r="U87" s="366"/>
      <c r="V87" s="176" t="s">
        <v>795</v>
      </c>
      <c r="W87" s="186">
        <v>3.2659980739209997E-2</v>
      </c>
      <c r="X87" s="173"/>
      <c r="Y87" s="173"/>
      <c r="Z87" s="173"/>
      <c r="AA87" s="366" t="s">
        <v>794</v>
      </c>
      <c r="AB87" s="366"/>
      <c r="AC87" s="366"/>
      <c r="AD87" s="176" t="s">
        <v>795</v>
      </c>
      <c r="AE87" s="186">
        <v>3.2542679835399997E-2</v>
      </c>
      <c r="AF87" s="173"/>
      <c r="AG87" s="173"/>
      <c r="AJ87" s="366" t="s">
        <v>794</v>
      </c>
      <c r="AK87" s="366"/>
      <c r="AL87" s="366"/>
      <c r="AM87" s="176" t="s">
        <v>795</v>
      </c>
      <c r="AN87" s="186">
        <v>0.03</v>
      </c>
      <c r="AT87" s="366" t="s">
        <v>794</v>
      </c>
      <c r="AU87" s="366"/>
      <c r="AV87" s="366"/>
      <c r="AW87" s="176" t="s">
        <v>795</v>
      </c>
      <c r="AX87" s="186">
        <v>0.03</v>
      </c>
      <c r="BD87" s="366" t="s">
        <v>794</v>
      </c>
      <c r="BE87" s="366"/>
      <c r="BF87" s="366"/>
      <c r="BG87" s="176" t="s">
        <v>795</v>
      </c>
      <c r="BH87" s="186">
        <v>0.03</v>
      </c>
    </row>
    <row r="88" spans="1:60" ht="14.5" hidden="1">
      <c r="A88" s="27"/>
      <c r="B88" s="55"/>
      <c r="C88" s="108" t="s">
        <v>248</v>
      </c>
      <c r="D88" s="111"/>
      <c r="E88" s="109"/>
      <c r="F88" s="42">
        <v>1226</v>
      </c>
      <c r="G88" s="71" t="str">
        <f>IF(COUNTIF(I81:I87,"&lt;&gt; ")=0,SUM(G81:G87),"")</f>
        <v/>
      </c>
      <c r="S88" s="366" t="s">
        <v>796</v>
      </c>
      <c r="T88" s="367"/>
      <c r="U88" s="367"/>
      <c r="V88" s="176" t="s">
        <v>797</v>
      </c>
      <c r="W88" s="185">
        <v>3.2659980739209997E-2</v>
      </c>
      <c r="X88" s="173"/>
      <c r="Y88" s="173"/>
      <c r="Z88" s="173"/>
      <c r="AA88" s="366" t="s">
        <v>796</v>
      </c>
      <c r="AB88" s="367"/>
      <c r="AC88" s="367"/>
      <c r="AD88" s="176" t="s">
        <v>797</v>
      </c>
      <c r="AE88" s="185">
        <v>3.2542679835399997E-2</v>
      </c>
      <c r="AF88" s="173"/>
      <c r="AG88" s="173"/>
      <c r="AJ88" s="366" t="s">
        <v>796</v>
      </c>
      <c r="AK88" s="367"/>
      <c r="AL88" s="367"/>
      <c r="AM88" s="176" t="s">
        <v>797</v>
      </c>
      <c r="AN88" s="185">
        <v>0.03</v>
      </c>
      <c r="AT88" s="366" t="s">
        <v>796</v>
      </c>
      <c r="AU88" s="367"/>
      <c r="AV88" s="367"/>
      <c r="AW88" s="176" t="s">
        <v>797</v>
      </c>
      <c r="AX88" s="185">
        <v>0.03</v>
      </c>
      <c r="BD88" s="366" t="s">
        <v>796</v>
      </c>
      <c r="BE88" s="367"/>
      <c r="BF88" s="367"/>
      <c r="BG88" s="176" t="s">
        <v>797</v>
      </c>
      <c r="BH88" s="185">
        <v>0.03</v>
      </c>
    </row>
    <row r="89" spans="1:60" ht="14.5" hidden="1">
      <c r="A89" s="27"/>
      <c r="B89" s="103"/>
      <c r="C89" s="102"/>
      <c r="D89" s="102"/>
      <c r="E89" s="100"/>
      <c r="F89" s="101"/>
      <c r="G89" s="100"/>
      <c r="S89" s="366"/>
      <c r="T89" s="366" t="s">
        <v>798</v>
      </c>
      <c r="U89" s="366"/>
      <c r="V89" s="176" t="s">
        <v>799</v>
      </c>
      <c r="W89" s="186"/>
      <c r="X89" s="173"/>
      <c r="Y89" s="173"/>
      <c r="Z89" s="173"/>
      <c r="AA89" s="366"/>
      <c r="AB89" s="366" t="s">
        <v>798</v>
      </c>
      <c r="AC89" s="366"/>
      <c r="AD89" s="176" t="s">
        <v>799</v>
      </c>
      <c r="AE89" s="186"/>
      <c r="AF89" s="173"/>
      <c r="AG89" s="173"/>
      <c r="AJ89" s="366"/>
      <c r="AK89" s="366" t="s">
        <v>798</v>
      </c>
      <c r="AL89" s="366"/>
      <c r="AM89" s="176" t="s">
        <v>799</v>
      </c>
      <c r="AN89" s="186"/>
      <c r="AT89" s="366"/>
      <c r="AU89" s="366" t="s">
        <v>798</v>
      </c>
      <c r="AV89" s="366"/>
      <c r="AW89" s="176" t="s">
        <v>799</v>
      </c>
      <c r="AX89" s="186"/>
      <c r="BD89" s="366"/>
      <c r="BE89" s="366" t="s">
        <v>798</v>
      </c>
      <c r="BF89" s="366"/>
      <c r="BG89" s="176" t="s">
        <v>799</v>
      </c>
      <c r="BH89" s="186"/>
    </row>
    <row r="90" spans="1:60" ht="15" hidden="1">
      <c r="A90" s="27"/>
      <c r="B90" s="48" t="s">
        <v>247</v>
      </c>
      <c r="C90" s="47"/>
      <c r="D90" s="47"/>
      <c r="E90" s="47"/>
      <c r="F90" s="47"/>
      <c r="G90" s="47"/>
      <c r="S90" s="366"/>
      <c r="T90" s="366" t="s">
        <v>800</v>
      </c>
      <c r="U90" s="366"/>
      <c r="V90" s="176" t="s">
        <v>801</v>
      </c>
      <c r="W90" s="185">
        <v>3.2659980739209997E-2</v>
      </c>
      <c r="X90" s="173"/>
      <c r="Y90" s="173"/>
      <c r="Z90" s="173"/>
      <c r="AA90" s="366"/>
      <c r="AB90" s="366" t="s">
        <v>800</v>
      </c>
      <c r="AC90" s="366"/>
      <c r="AD90" s="176" t="s">
        <v>801</v>
      </c>
      <c r="AE90" s="185">
        <v>3.2542679835399997E-2</v>
      </c>
      <c r="AF90" s="173"/>
      <c r="AG90" s="173"/>
      <c r="AJ90" s="366"/>
      <c r="AK90" s="366" t="s">
        <v>800</v>
      </c>
      <c r="AL90" s="366"/>
      <c r="AM90" s="176" t="s">
        <v>801</v>
      </c>
      <c r="AN90" s="185">
        <v>0.03</v>
      </c>
      <c r="AT90" s="366"/>
      <c r="AU90" s="366" t="s">
        <v>800</v>
      </c>
      <c r="AV90" s="366"/>
      <c r="AW90" s="176" t="s">
        <v>801</v>
      </c>
      <c r="AX90" s="185">
        <v>0.03</v>
      </c>
      <c r="BD90" s="366"/>
      <c r="BE90" s="366" t="s">
        <v>800</v>
      </c>
      <c r="BF90" s="366"/>
      <c r="BG90" s="176" t="s">
        <v>801</v>
      </c>
      <c r="BH90" s="185">
        <v>0.03</v>
      </c>
    </row>
    <row r="91" spans="1:60" ht="16.5" hidden="1">
      <c r="A91" s="27"/>
      <c r="B91" s="88"/>
      <c r="C91" s="87"/>
      <c r="D91" s="87"/>
      <c r="E91" s="86"/>
      <c r="F91" s="85"/>
      <c r="G91" s="84"/>
      <c r="S91" s="366" t="s">
        <v>802</v>
      </c>
      <c r="T91" s="367"/>
      <c r="U91" s="367"/>
      <c r="V91" s="176" t="s">
        <v>803</v>
      </c>
      <c r="W91" s="177" t="s">
        <v>642</v>
      </c>
      <c r="X91" s="173"/>
      <c r="Y91" s="173"/>
      <c r="Z91" s="173"/>
      <c r="AA91" s="366" t="s">
        <v>802</v>
      </c>
      <c r="AB91" s="367"/>
      <c r="AC91" s="367"/>
      <c r="AD91" s="176" t="s">
        <v>803</v>
      </c>
      <c r="AE91" s="177" t="s">
        <v>642</v>
      </c>
      <c r="AF91" s="173"/>
      <c r="AG91" s="173"/>
      <c r="AJ91" s="366" t="s">
        <v>802</v>
      </c>
      <c r="AK91" s="367"/>
      <c r="AL91" s="367"/>
      <c r="AM91" s="176" t="s">
        <v>803</v>
      </c>
      <c r="AN91" s="177" t="s">
        <v>642</v>
      </c>
      <c r="AT91" s="366" t="s">
        <v>802</v>
      </c>
      <c r="AU91" s="367"/>
      <c r="AV91" s="367"/>
      <c r="AW91" s="176" t="s">
        <v>803</v>
      </c>
      <c r="AX91" s="177" t="s">
        <v>642</v>
      </c>
      <c r="BD91" s="366" t="s">
        <v>802</v>
      </c>
      <c r="BE91" s="367"/>
      <c r="BF91" s="367"/>
      <c r="BG91" s="176" t="s">
        <v>803</v>
      </c>
      <c r="BH91" s="177" t="s">
        <v>642</v>
      </c>
    </row>
    <row r="92" spans="1:60" ht="14.5" hidden="1">
      <c r="A92" s="27"/>
      <c r="B92" s="55"/>
      <c r="C92" s="59" t="s">
        <v>246</v>
      </c>
      <c r="D92" s="58"/>
      <c r="E92" s="57"/>
      <c r="F92" s="36" t="s">
        <v>56</v>
      </c>
      <c r="G92" s="37" t="str">
        <f>G$23</f>
        <v>Amount in single EUR</v>
      </c>
      <c r="S92" s="366"/>
      <c r="T92" s="366" t="s">
        <v>804</v>
      </c>
      <c r="U92" s="366"/>
      <c r="V92" s="176" t="s">
        <v>805</v>
      </c>
      <c r="W92" s="185"/>
      <c r="X92" s="173"/>
      <c r="Y92" s="173"/>
      <c r="Z92" s="173"/>
      <c r="AA92" s="366"/>
      <c r="AB92" s="366" t="s">
        <v>804</v>
      </c>
      <c r="AC92" s="366"/>
      <c r="AD92" s="176" t="s">
        <v>805</v>
      </c>
      <c r="AE92" s="185"/>
      <c r="AF92" s="173"/>
      <c r="AG92" s="173"/>
      <c r="AJ92" s="366"/>
      <c r="AK92" s="366" t="s">
        <v>804</v>
      </c>
      <c r="AL92" s="366"/>
      <c r="AM92" s="176" t="s">
        <v>805</v>
      </c>
      <c r="AN92" s="185"/>
      <c r="AT92" s="366"/>
      <c r="AU92" s="366" t="s">
        <v>804</v>
      </c>
      <c r="AV92" s="366"/>
      <c r="AW92" s="176" t="s">
        <v>805</v>
      </c>
      <c r="AX92" s="185"/>
      <c r="BD92" s="366"/>
      <c r="BE92" s="366" t="s">
        <v>804</v>
      </c>
      <c r="BF92" s="366"/>
      <c r="BG92" s="176" t="s">
        <v>805</v>
      </c>
      <c r="BH92" s="185"/>
    </row>
    <row r="93" spans="1:60" ht="14.5" hidden="1">
      <c r="A93" s="27"/>
      <c r="B93" s="55"/>
      <c r="C93" s="33" t="s">
        <v>245</v>
      </c>
      <c r="D93" s="67"/>
      <c r="E93" s="66"/>
      <c r="F93" s="30">
        <v>1061</v>
      </c>
      <c r="G93" s="52"/>
      <c r="H93" s="1" t="s">
        <v>233</v>
      </c>
      <c r="I93" s="1" t="s">
        <v>158</v>
      </c>
      <c r="S93" s="366"/>
      <c r="T93" s="366" t="s">
        <v>806</v>
      </c>
      <c r="U93" s="366"/>
      <c r="V93" s="176" t="s">
        <v>807</v>
      </c>
      <c r="W93" s="186"/>
      <c r="X93" s="173"/>
      <c r="Y93" s="173"/>
      <c r="Z93" s="173"/>
      <c r="AA93" s="366"/>
      <c r="AB93" s="366" t="s">
        <v>806</v>
      </c>
      <c r="AC93" s="366"/>
      <c r="AD93" s="176" t="s">
        <v>807</v>
      </c>
      <c r="AE93" s="186"/>
      <c r="AF93" s="173"/>
      <c r="AG93" s="173"/>
      <c r="AJ93" s="366"/>
      <c r="AK93" s="366" t="s">
        <v>806</v>
      </c>
      <c r="AL93" s="366"/>
      <c r="AM93" s="176" t="s">
        <v>807</v>
      </c>
      <c r="AN93" s="186"/>
      <c r="AT93" s="366"/>
      <c r="AU93" s="366" t="s">
        <v>806</v>
      </c>
      <c r="AV93" s="366"/>
      <c r="AW93" s="176" t="s">
        <v>807</v>
      </c>
      <c r="AX93" s="186"/>
      <c r="BD93" s="366"/>
      <c r="BE93" s="366" t="s">
        <v>806</v>
      </c>
      <c r="BF93" s="366"/>
      <c r="BG93" s="176" t="s">
        <v>807</v>
      </c>
      <c r="BH93" s="186"/>
    </row>
    <row r="94" spans="1:60" hidden="1">
      <c r="A94" s="27"/>
      <c r="B94" s="55"/>
      <c r="C94" s="33" t="s">
        <v>244</v>
      </c>
      <c r="D94" s="67"/>
      <c r="E94" s="66"/>
      <c r="F94" s="30">
        <v>1063</v>
      </c>
      <c r="G94" s="52"/>
      <c r="H94" s="1" t="s">
        <v>233</v>
      </c>
      <c r="I94" s="1" t="s">
        <v>158</v>
      </c>
    </row>
    <row r="95" spans="1:60" hidden="1">
      <c r="A95" s="27"/>
      <c r="B95" s="55"/>
      <c r="C95" s="33" t="s">
        <v>243</v>
      </c>
      <c r="D95" s="67"/>
      <c r="E95" s="66"/>
      <c r="F95" s="30">
        <v>1064</v>
      </c>
      <c r="G95" s="52"/>
      <c r="H95" s="1" t="s">
        <v>233</v>
      </c>
      <c r="I95" s="1" t="s">
        <v>158</v>
      </c>
    </row>
    <row r="96" spans="1:60" hidden="1">
      <c r="A96" s="27"/>
      <c r="B96" s="55"/>
      <c r="C96" s="33" t="s">
        <v>242</v>
      </c>
      <c r="D96" s="67"/>
      <c r="E96" s="66"/>
      <c r="F96" s="30">
        <v>1065</v>
      </c>
      <c r="G96" s="52"/>
      <c r="H96" s="1" t="s">
        <v>233</v>
      </c>
      <c r="I96" s="1" t="s">
        <v>158</v>
      </c>
    </row>
    <row r="97" spans="1:9" hidden="1">
      <c r="A97" s="27"/>
      <c r="B97" s="55"/>
      <c r="C97" s="33" t="s">
        <v>241</v>
      </c>
      <c r="D97" s="67"/>
      <c r="E97" s="66"/>
      <c r="F97" s="30">
        <v>1066</v>
      </c>
      <c r="G97" s="52"/>
      <c r="H97" s="1" t="s">
        <v>233</v>
      </c>
      <c r="I97" s="1" t="s">
        <v>158</v>
      </c>
    </row>
    <row r="98" spans="1:9" hidden="1">
      <c r="A98" s="27"/>
      <c r="B98" s="55"/>
      <c r="C98" s="33" t="s">
        <v>240</v>
      </c>
      <c r="D98" s="67"/>
      <c r="E98" s="66"/>
      <c r="F98" s="30">
        <v>1067</v>
      </c>
      <c r="G98" s="52"/>
      <c r="H98" s="1" t="s">
        <v>233</v>
      </c>
      <c r="I98" s="1" t="s">
        <v>158</v>
      </c>
    </row>
    <row r="99" spans="1:9" hidden="1">
      <c r="A99" s="27"/>
      <c r="B99" s="55"/>
      <c r="C99" s="33" t="s">
        <v>239</v>
      </c>
      <c r="D99" s="67"/>
      <c r="E99" s="66"/>
      <c r="F99" s="30">
        <v>1068</v>
      </c>
      <c r="G99" s="52"/>
      <c r="H99" s="1" t="s">
        <v>233</v>
      </c>
      <c r="I99" s="1" t="s">
        <v>158</v>
      </c>
    </row>
    <row r="100" spans="1:9" hidden="1">
      <c r="A100" s="27"/>
      <c r="B100" s="55"/>
      <c r="C100" s="33" t="s">
        <v>238</v>
      </c>
      <c r="D100" s="67"/>
      <c r="E100" s="66"/>
      <c r="F100" s="30">
        <v>1069</v>
      </c>
      <c r="G100" s="52"/>
      <c r="H100" s="1" t="s">
        <v>233</v>
      </c>
      <c r="I100" s="1" t="s">
        <v>158</v>
      </c>
    </row>
    <row r="101" spans="1:9" hidden="1">
      <c r="A101" s="27"/>
      <c r="B101" s="55"/>
      <c r="C101" s="33" t="s">
        <v>237</v>
      </c>
      <c r="D101" s="67"/>
      <c r="E101" s="66"/>
      <c r="F101" s="30">
        <v>1070</v>
      </c>
      <c r="G101" s="52"/>
      <c r="H101" s="1" t="s">
        <v>233</v>
      </c>
      <c r="I101" s="1" t="s">
        <v>158</v>
      </c>
    </row>
    <row r="102" spans="1:9" hidden="1">
      <c r="A102" s="27"/>
      <c r="B102" s="55"/>
      <c r="C102" s="33" t="s">
        <v>236</v>
      </c>
      <c r="D102" s="67"/>
      <c r="E102" s="66"/>
      <c r="F102" s="42">
        <v>1109</v>
      </c>
      <c r="G102" s="52"/>
      <c r="H102" s="1" t="s">
        <v>233</v>
      </c>
      <c r="I102" s="1" t="s">
        <v>158</v>
      </c>
    </row>
    <row r="103" spans="1:9" hidden="1">
      <c r="A103" s="27"/>
      <c r="B103" s="55"/>
      <c r="C103" s="33" t="s">
        <v>235</v>
      </c>
      <c r="D103" s="67"/>
      <c r="E103" s="66"/>
      <c r="F103" s="30">
        <v>1071</v>
      </c>
      <c r="G103" s="52"/>
      <c r="H103" s="1" t="s">
        <v>233</v>
      </c>
      <c r="I103" s="1" t="s">
        <v>158</v>
      </c>
    </row>
    <row r="104" spans="1:9" hidden="1">
      <c r="A104" s="27"/>
      <c r="B104" s="55"/>
      <c r="C104" s="33" t="s">
        <v>234</v>
      </c>
      <c r="D104" s="67"/>
      <c r="E104" s="66"/>
      <c r="F104" s="30">
        <v>1072</v>
      </c>
      <c r="G104" s="52"/>
      <c r="H104" s="1" t="s">
        <v>233</v>
      </c>
      <c r="I104" s="1" t="s">
        <v>158</v>
      </c>
    </row>
    <row r="105" spans="1:9" hidden="1">
      <c r="A105" s="27"/>
      <c r="B105" s="55"/>
      <c r="C105" s="108" t="s">
        <v>232</v>
      </c>
      <c r="D105" s="111"/>
      <c r="E105" s="109"/>
      <c r="F105" s="30">
        <v>1073</v>
      </c>
      <c r="G105" s="71" t="str">
        <f>IF(COUNTIF(G93:G104,"= ")+COUNTIF(I93:I104,"&lt;&gt; ")=0,SUM(G93:G104)," ")</f>
        <v xml:space="preserve"> </v>
      </c>
    </row>
    <row r="106" spans="1:9" ht="16.5" hidden="1">
      <c r="A106" s="27"/>
      <c r="B106" s="78"/>
      <c r="C106" s="96"/>
      <c r="D106" s="96"/>
      <c r="E106" s="95"/>
      <c r="F106" s="94"/>
      <c r="G106" s="93"/>
    </row>
    <row r="107" spans="1:9" ht="16.5" hidden="1">
      <c r="A107" s="27"/>
      <c r="B107" s="78"/>
      <c r="C107" s="96"/>
      <c r="D107" s="96"/>
      <c r="E107" s="95"/>
      <c r="F107" s="94"/>
      <c r="G107" s="93"/>
    </row>
    <row r="108" spans="1:9" hidden="1">
      <c r="A108" s="27"/>
      <c r="B108" s="83"/>
      <c r="C108" s="39" t="s">
        <v>231</v>
      </c>
      <c r="D108" s="114"/>
      <c r="E108" s="113"/>
      <c r="F108" s="56" t="s">
        <v>56</v>
      </c>
      <c r="G108" s="37" t="str">
        <f>G$23</f>
        <v>Amount in single EUR</v>
      </c>
    </row>
    <row r="109" spans="1:9" hidden="1">
      <c r="A109" s="27"/>
      <c r="B109" s="112"/>
      <c r="C109" s="108" t="s">
        <v>230</v>
      </c>
      <c r="D109" s="111"/>
      <c r="E109" s="109"/>
      <c r="F109" s="30">
        <v>1074</v>
      </c>
      <c r="G109" s="52"/>
      <c r="H109" s="1" t="s">
        <v>229</v>
      </c>
      <c r="I109" s="1" t="s">
        <v>83</v>
      </c>
    </row>
    <row r="110" spans="1:9" ht="16.5" hidden="1">
      <c r="A110" s="27"/>
      <c r="B110" s="78"/>
      <c r="C110" s="96"/>
      <c r="D110" s="96"/>
      <c r="E110" s="95"/>
      <c r="F110" s="94"/>
      <c r="G110" s="93"/>
    </row>
    <row r="111" spans="1:9" hidden="1">
      <c r="A111" s="27"/>
      <c r="B111" s="83"/>
      <c r="C111" s="59" t="s">
        <v>228</v>
      </c>
      <c r="D111" s="58"/>
      <c r="E111" s="57"/>
      <c r="F111" s="56" t="s">
        <v>56</v>
      </c>
      <c r="G111" s="37" t="str">
        <f>G$23</f>
        <v>Amount in single EUR</v>
      </c>
    </row>
    <row r="112" spans="1:9" hidden="1">
      <c r="A112" s="27"/>
      <c r="B112" s="55"/>
      <c r="C112" s="33" t="s">
        <v>227</v>
      </c>
      <c r="D112" s="67"/>
      <c r="E112" s="66"/>
      <c r="F112" s="42">
        <v>1075</v>
      </c>
      <c r="G112" s="52"/>
      <c r="H112" s="1" t="s">
        <v>225</v>
      </c>
      <c r="I112" s="1" t="s">
        <v>224</v>
      </c>
    </row>
    <row r="113" spans="1:9" hidden="1">
      <c r="A113" s="27"/>
      <c r="B113" s="55"/>
      <c r="C113" s="33" t="s">
        <v>226</v>
      </c>
      <c r="D113" s="67"/>
      <c r="E113" s="66"/>
      <c r="F113" s="30">
        <v>1076</v>
      </c>
      <c r="G113" s="52"/>
      <c r="H113" s="1" t="s">
        <v>225</v>
      </c>
      <c r="I113" s="1" t="s">
        <v>224</v>
      </c>
    </row>
    <row r="114" spans="1:9" hidden="1">
      <c r="A114" s="27"/>
      <c r="B114" s="55"/>
      <c r="C114" s="108" t="s">
        <v>223</v>
      </c>
      <c r="D114" s="110"/>
      <c r="E114" s="109"/>
      <c r="F114" s="30">
        <v>1077</v>
      </c>
      <c r="G114" s="71" t="str">
        <f>IF(COUNTIF(I112:I113,"&lt;&gt; ")=0,SUM(G112:G113),"")</f>
        <v/>
      </c>
    </row>
    <row r="115" spans="1:9" ht="16.5" hidden="1">
      <c r="A115" s="27"/>
      <c r="B115" s="78"/>
      <c r="C115" s="96"/>
      <c r="D115" s="96"/>
      <c r="E115" s="95"/>
      <c r="F115" s="94"/>
      <c r="G115" s="93"/>
    </row>
    <row r="116" spans="1:9" hidden="1">
      <c r="A116" s="27"/>
      <c r="B116" s="83"/>
      <c r="C116" s="59" t="s">
        <v>222</v>
      </c>
      <c r="D116" s="58"/>
      <c r="E116" s="57"/>
      <c r="F116" s="56" t="s">
        <v>56</v>
      </c>
      <c r="G116" s="37" t="str">
        <f>G$23</f>
        <v>Amount in single EUR</v>
      </c>
    </row>
    <row r="117" spans="1:9" hidden="1">
      <c r="A117" s="77"/>
      <c r="B117" s="55"/>
      <c r="C117" s="33" t="s">
        <v>221</v>
      </c>
      <c r="D117" s="67"/>
      <c r="E117" s="66"/>
      <c r="F117" s="42">
        <v>2123</v>
      </c>
      <c r="G117" s="52"/>
      <c r="H117" s="1" t="s">
        <v>216</v>
      </c>
      <c r="I117" s="1" t="s">
        <v>215</v>
      </c>
    </row>
    <row r="118" spans="1:9" hidden="1">
      <c r="A118" s="77"/>
      <c r="B118" s="55"/>
      <c r="C118" s="65" t="s">
        <v>220</v>
      </c>
      <c r="D118" s="67"/>
      <c r="E118" s="66"/>
      <c r="F118" s="42">
        <v>2124</v>
      </c>
      <c r="G118" s="52"/>
      <c r="H118" s="1" t="s">
        <v>216</v>
      </c>
      <c r="I118" s="1" t="s">
        <v>215</v>
      </c>
    </row>
    <row r="119" spans="1:9" hidden="1">
      <c r="A119" s="27"/>
      <c r="B119" s="55"/>
      <c r="C119" s="108" t="s">
        <v>219</v>
      </c>
      <c r="D119" s="107"/>
      <c r="E119" s="106"/>
      <c r="F119" s="42">
        <v>2125</v>
      </c>
      <c r="G119" s="71" t="str">
        <f>IF(COUNTIF(I117:I118,"&lt;&gt; ")=0,SUM((G117),(G118)),"")</f>
        <v/>
      </c>
    </row>
    <row r="120" spans="1:9" hidden="1">
      <c r="A120" s="77"/>
      <c r="B120" s="55"/>
      <c r="C120" s="65" t="s">
        <v>218</v>
      </c>
      <c r="D120" s="67"/>
      <c r="E120" s="66"/>
      <c r="F120" s="42">
        <v>2126</v>
      </c>
      <c r="G120" s="52"/>
      <c r="H120" s="1" t="s">
        <v>216</v>
      </c>
      <c r="I120" s="1" t="s">
        <v>215</v>
      </c>
    </row>
    <row r="121" spans="1:9" hidden="1">
      <c r="A121" s="77"/>
      <c r="B121" s="55"/>
      <c r="C121" s="65" t="s">
        <v>217</v>
      </c>
      <c r="D121" s="67"/>
      <c r="E121" s="66"/>
      <c r="F121" s="42">
        <v>2127</v>
      </c>
      <c r="G121" s="52"/>
      <c r="H121" s="1" t="s">
        <v>216</v>
      </c>
      <c r="I121" s="1" t="s">
        <v>215</v>
      </c>
    </row>
    <row r="122" spans="1:9" hidden="1">
      <c r="A122" s="27"/>
      <c r="B122" s="55"/>
      <c r="C122" s="108" t="s">
        <v>214</v>
      </c>
      <c r="D122" s="107"/>
      <c r="E122" s="106"/>
      <c r="F122" s="42">
        <v>2128</v>
      </c>
      <c r="G122" s="71" t="str">
        <f>IF(COUNTIF(I120:I121,"&lt;&gt; ")=0,SUM((G120),(G121)),"")</f>
        <v/>
      </c>
    </row>
    <row r="123" spans="1:9" hidden="1">
      <c r="A123" s="27"/>
      <c r="B123" s="103"/>
      <c r="C123" s="102"/>
      <c r="D123" s="102"/>
      <c r="E123" s="100"/>
      <c r="F123" s="101"/>
      <c r="G123" s="100"/>
    </row>
    <row r="124" spans="1:9" ht="15" hidden="1">
      <c r="A124" s="27"/>
      <c r="B124" s="48" t="s">
        <v>213</v>
      </c>
      <c r="C124" s="47"/>
      <c r="D124" s="47"/>
      <c r="E124" s="47"/>
      <c r="F124" s="47"/>
      <c r="G124" s="47"/>
    </row>
    <row r="125" spans="1:9" ht="16.5" hidden="1">
      <c r="A125" s="27"/>
      <c r="B125" s="88"/>
      <c r="C125" s="87"/>
      <c r="D125" s="87"/>
      <c r="E125" s="86"/>
      <c r="F125" s="85"/>
      <c r="G125" s="84"/>
    </row>
    <row r="126" spans="1:9" hidden="1">
      <c r="A126" s="27"/>
      <c r="B126" s="83"/>
      <c r="C126" s="59" t="s">
        <v>212</v>
      </c>
      <c r="D126" s="58"/>
      <c r="E126" s="92"/>
      <c r="F126" s="56" t="s">
        <v>56</v>
      </c>
      <c r="G126" s="37" t="str">
        <f>G$23</f>
        <v>Amount in single EUR</v>
      </c>
    </row>
    <row r="127" spans="1:9" hidden="1">
      <c r="A127" s="27"/>
      <c r="B127" s="76"/>
      <c r="C127" s="33" t="s">
        <v>211</v>
      </c>
      <c r="D127" s="67"/>
      <c r="E127" s="66"/>
      <c r="F127" s="42">
        <v>2129</v>
      </c>
      <c r="G127" s="52">
        <f>'[5]SECTION 10 OTC DER'!$R$36</f>
        <v>1210490487656</v>
      </c>
      <c r="H127" s="1" t="s">
        <v>209</v>
      </c>
      <c r="I127" s="1" t="s">
        <v>208</v>
      </c>
    </row>
    <row r="128" spans="1:9" hidden="1">
      <c r="A128" s="27"/>
      <c r="B128" s="55"/>
      <c r="C128" s="65" t="s">
        <v>210</v>
      </c>
      <c r="D128" s="67"/>
      <c r="E128" s="66"/>
      <c r="F128" s="42">
        <v>1905</v>
      </c>
      <c r="G128" s="74">
        <f>'[5]SECTION 10 OTC DER'!$R$39</f>
        <v>208203951563.5</v>
      </c>
      <c r="H128" s="1" t="s">
        <v>209</v>
      </c>
      <c r="I128" s="1" t="s">
        <v>208</v>
      </c>
    </row>
    <row r="129" spans="1:9" hidden="1">
      <c r="A129" s="27"/>
      <c r="B129" s="55"/>
      <c r="C129" s="108" t="s">
        <v>207</v>
      </c>
      <c r="D129" s="107"/>
      <c r="E129" s="106"/>
      <c r="F129" s="42">
        <v>1227</v>
      </c>
      <c r="G129" s="71" t="str">
        <f>IF(COUNTIF(I127:I128,"&lt;&gt; ")=0,SUM(G127:G128),"")</f>
        <v/>
      </c>
    </row>
    <row r="130" spans="1:9" ht="16.5" hidden="1">
      <c r="A130" s="27"/>
      <c r="B130" s="78"/>
      <c r="C130" s="96"/>
      <c r="D130" s="96"/>
      <c r="E130" s="95"/>
      <c r="F130" s="94"/>
      <c r="G130" s="93"/>
    </row>
    <row r="131" spans="1:9" hidden="1">
      <c r="A131" s="27"/>
      <c r="B131" s="83"/>
      <c r="C131" s="59" t="s">
        <v>206</v>
      </c>
      <c r="D131" s="58"/>
      <c r="E131" s="92"/>
      <c r="F131" s="56" t="s">
        <v>56</v>
      </c>
      <c r="G131" s="37" t="str">
        <f>G$23</f>
        <v>Amount in single EUR</v>
      </c>
    </row>
    <row r="132" spans="1:9" hidden="1">
      <c r="A132" s="27"/>
      <c r="B132" s="55"/>
      <c r="C132" s="33" t="s">
        <v>205</v>
      </c>
      <c r="D132" s="67"/>
      <c r="E132" s="66"/>
      <c r="F132" s="30">
        <v>1081</v>
      </c>
      <c r="G132" s="52"/>
      <c r="H132" s="1" t="s">
        <v>201</v>
      </c>
      <c r="I132" s="1" t="s">
        <v>83</v>
      </c>
    </row>
    <row r="133" spans="1:9" hidden="1">
      <c r="A133" s="27"/>
      <c r="B133" s="55"/>
      <c r="C133" s="33" t="s">
        <v>204</v>
      </c>
      <c r="D133" s="67"/>
      <c r="E133" s="66"/>
      <c r="F133" s="30">
        <v>1082</v>
      </c>
      <c r="G133" s="52"/>
      <c r="H133" s="1" t="s">
        <v>201</v>
      </c>
      <c r="I133" s="1" t="s">
        <v>83</v>
      </c>
    </row>
    <row r="134" spans="1:9" hidden="1">
      <c r="A134" s="34"/>
      <c r="B134" s="55"/>
      <c r="C134" s="33" t="s">
        <v>203</v>
      </c>
      <c r="D134" s="67"/>
      <c r="E134" s="66"/>
      <c r="F134" s="30">
        <v>1083</v>
      </c>
      <c r="G134" s="52"/>
      <c r="H134" s="1" t="s">
        <v>201</v>
      </c>
      <c r="I134" s="1" t="s">
        <v>200</v>
      </c>
    </row>
    <row r="135" spans="1:9" hidden="1">
      <c r="A135" s="34"/>
      <c r="B135" s="55"/>
      <c r="C135" s="65" t="s">
        <v>202</v>
      </c>
      <c r="D135" s="72"/>
      <c r="E135" s="66"/>
      <c r="F135" s="30">
        <v>1084</v>
      </c>
      <c r="G135" s="52"/>
      <c r="H135" s="1" t="s">
        <v>201</v>
      </c>
      <c r="I135" s="1" t="s">
        <v>200</v>
      </c>
    </row>
    <row r="136" spans="1:9" hidden="1">
      <c r="A136" s="27"/>
      <c r="B136" s="55"/>
      <c r="C136" s="108" t="s">
        <v>199</v>
      </c>
      <c r="D136" s="110"/>
      <c r="E136" s="109"/>
      <c r="F136" s="30">
        <v>1085</v>
      </c>
      <c r="G136" s="71" t="str">
        <f>IF(COUNTIF(I132:I135,"&lt;&gt; ")=0,MAX(SUM(G132:G133)-SUM(G134:G135),0),"")</f>
        <v/>
      </c>
    </row>
    <row r="137" spans="1:9" ht="16.5" hidden="1">
      <c r="A137" s="27"/>
      <c r="B137" s="78"/>
      <c r="C137" s="96"/>
      <c r="D137" s="96"/>
      <c r="E137" s="95"/>
      <c r="F137" s="94"/>
      <c r="G137" s="93"/>
    </row>
    <row r="138" spans="1:9" hidden="1">
      <c r="A138" s="34"/>
      <c r="B138" s="83"/>
      <c r="C138" s="59" t="s">
        <v>198</v>
      </c>
      <c r="D138" s="58"/>
      <c r="E138" s="57"/>
      <c r="F138" s="56" t="s">
        <v>56</v>
      </c>
      <c r="G138" s="37" t="str">
        <f>G$23</f>
        <v>Amount in single EUR</v>
      </c>
    </row>
    <row r="139" spans="1:9" hidden="1">
      <c r="A139" s="34"/>
      <c r="B139" s="55"/>
      <c r="C139" s="108" t="s">
        <v>197</v>
      </c>
      <c r="D139" s="107"/>
      <c r="E139" s="106"/>
      <c r="F139" s="42">
        <v>1229</v>
      </c>
      <c r="G139" s="52">
        <f>'[6]F 14.00'!$N$6</f>
        <v>1001552620</v>
      </c>
      <c r="H139" s="1" t="s">
        <v>196</v>
      </c>
      <c r="I139" s="1" t="s">
        <v>83</v>
      </c>
    </row>
    <row r="140" spans="1:9" hidden="1">
      <c r="A140" s="27"/>
      <c r="B140" s="103"/>
      <c r="C140" s="102"/>
      <c r="D140" s="102"/>
      <c r="E140" s="100"/>
      <c r="F140" s="101"/>
      <c r="G140" s="100"/>
    </row>
    <row r="141" spans="1:9" ht="15" hidden="1">
      <c r="A141" s="27"/>
      <c r="B141" s="48" t="s">
        <v>195</v>
      </c>
      <c r="C141" s="47"/>
      <c r="D141" s="47"/>
      <c r="E141" s="47"/>
      <c r="F141" s="47"/>
      <c r="G141" s="47"/>
    </row>
    <row r="142" spans="1:9" ht="16.5" hidden="1">
      <c r="A142" s="27"/>
      <c r="B142" s="88"/>
      <c r="C142" s="87"/>
      <c r="D142" s="87"/>
      <c r="E142" s="86"/>
      <c r="F142" s="85"/>
      <c r="G142" s="84"/>
    </row>
    <row r="143" spans="1:9" hidden="1">
      <c r="A143" s="27"/>
      <c r="B143" s="83"/>
      <c r="C143" s="59" t="s">
        <v>194</v>
      </c>
      <c r="D143" s="58"/>
      <c r="E143" s="105"/>
      <c r="F143" s="56" t="s">
        <v>56</v>
      </c>
      <c r="G143" s="37" t="str">
        <f>G$23</f>
        <v>Amount in single EUR</v>
      </c>
    </row>
    <row r="144" spans="1:9" hidden="1">
      <c r="A144" s="27"/>
      <c r="B144" s="55"/>
      <c r="C144" s="33" t="s">
        <v>193</v>
      </c>
      <c r="D144" s="67"/>
      <c r="E144" s="66"/>
      <c r="F144" s="42">
        <v>1087</v>
      </c>
      <c r="G144" s="52"/>
      <c r="H144" s="1" t="s">
        <v>191</v>
      </c>
      <c r="I144" s="1" t="s">
        <v>190</v>
      </c>
    </row>
    <row r="145" spans="1:9" hidden="1">
      <c r="A145" s="27"/>
      <c r="B145" s="55"/>
      <c r="C145" s="33" t="s">
        <v>192</v>
      </c>
      <c r="D145" s="67"/>
      <c r="E145" s="66"/>
      <c r="F145" s="42">
        <v>1146</v>
      </c>
      <c r="G145" s="52"/>
      <c r="H145" s="1" t="s">
        <v>191</v>
      </c>
      <c r="I145" s="1" t="s">
        <v>190</v>
      </c>
    </row>
    <row r="146" spans="1:9" hidden="1">
      <c r="A146" s="27"/>
      <c r="B146" s="55"/>
      <c r="C146" s="363" t="s">
        <v>189</v>
      </c>
      <c r="D146" s="363"/>
      <c r="E146" s="363"/>
      <c r="F146" s="42">
        <v>2130</v>
      </c>
      <c r="G146" s="71" t="str">
        <f>IF(COUNTIF(I144:I145,"&lt;&gt; ")=0,SUM(G144:G145),"")</f>
        <v/>
      </c>
    </row>
    <row r="147" spans="1:9" ht="16.5" hidden="1">
      <c r="A147" s="27"/>
      <c r="B147" s="78"/>
      <c r="C147" s="96"/>
      <c r="D147" s="96"/>
      <c r="E147" s="95"/>
      <c r="F147" s="94"/>
      <c r="G147" s="93"/>
    </row>
    <row r="148" spans="1:9" hidden="1">
      <c r="A148" s="27"/>
      <c r="B148" s="83"/>
      <c r="C148" s="59" t="s">
        <v>188</v>
      </c>
      <c r="D148" s="58"/>
      <c r="E148" s="105"/>
      <c r="F148" s="104" t="s">
        <v>56</v>
      </c>
      <c r="G148" s="37" t="str">
        <f>G$23</f>
        <v>Amount in single EUR</v>
      </c>
    </row>
    <row r="149" spans="1:9" hidden="1">
      <c r="A149" s="27"/>
      <c r="B149" s="55"/>
      <c r="C149" s="33" t="s">
        <v>187</v>
      </c>
      <c r="D149" s="67"/>
      <c r="E149" s="66"/>
      <c r="F149" s="42">
        <v>2131</v>
      </c>
      <c r="G149" s="52"/>
      <c r="H149" s="1" t="s">
        <v>185</v>
      </c>
      <c r="I149" s="1" t="s">
        <v>83</v>
      </c>
    </row>
    <row r="150" spans="1:9" hidden="1">
      <c r="A150" s="27"/>
      <c r="B150" s="55"/>
      <c r="C150" s="33" t="s">
        <v>186</v>
      </c>
      <c r="D150" s="67"/>
      <c r="E150" s="66"/>
      <c r="F150" s="42">
        <v>1149</v>
      </c>
      <c r="G150" s="52"/>
      <c r="H150" s="1" t="s">
        <v>185</v>
      </c>
      <c r="I150" s="1" t="s">
        <v>83</v>
      </c>
    </row>
    <row r="151" spans="1:9" hidden="1">
      <c r="A151" s="27"/>
      <c r="B151" s="55"/>
      <c r="C151" s="363" t="s">
        <v>184</v>
      </c>
      <c r="D151" s="363"/>
      <c r="E151" s="363"/>
      <c r="F151" s="42">
        <v>1148</v>
      </c>
      <c r="G151" s="71" t="str">
        <f>IF(COUNTIF(I149:I150,"&lt;&gt; ")=0,SUM(G149:G150),"")</f>
        <v/>
      </c>
    </row>
    <row r="152" spans="1:9" hidden="1">
      <c r="A152" s="27"/>
      <c r="B152" s="103"/>
      <c r="C152" s="102"/>
      <c r="D152" s="102"/>
      <c r="E152" s="100"/>
      <c r="F152" s="101"/>
      <c r="G152" s="100"/>
    </row>
    <row r="153" spans="1:9" ht="15" hidden="1">
      <c r="A153" s="27"/>
      <c r="B153" s="48" t="s">
        <v>183</v>
      </c>
      <c r="C153" s="47"/>
      <c r="D153" s="47"/>
      <c r="E153" s="47"/>
      <c r="F153" s="47"/>
      <c r="G153" s="47"/>
    </row>
    <row r="154" spans="1:9" ht="16.5" hidden="1">
      <c r="A154" s="27"/>
      <c r="B154" s="88"/>
      <c r="C154" s="87"/>
      <c r="D154" s="87"/>
      <c r="E154" s="86"/>
      <c r="F154" s="85"/>
      <c r="G154" s="84"/>
    </row>
    <row r="155" spans="1:9" hidden="1">
      <c r="A155" s="27"/>
      <c r="B155" s="83"/>
      <c r="C155" s="59" t="s">
        <v>182</v>
      </c>
      <c r="D155" s="58"/>
      <c r="E155" s="57"/>
      <c r="F155" s="56" t="s">
        <v>56</v>
      </c>
      <c r="G155" s="37" t="str">
        <f>G$23</f>
        <v>Amount in single EUR</v>
      </c>
    </row>
    <row r="156" spans="1:9" hidden="1">
      <c r="A156" s="27"/>
      <c r="B156" s="55"/>
      <c r="C156" s="33" t="s">
        <v>181</v>
      </c>
      <c r="D156" s="67"/>
      <c r="E156" s="66"/>
      <c r="F156" s="30">
        <v>1092</v>
      </c>
      <c r="G156" s="52"/>
      <c r="H156" s="1" t="s">
        <v>169</v>
      </c>
      <c r="I156" s="1" t="s">
        <v>83</v>
      </c>
    </row>
    <row r="157" spans="1:9" hidden="1">
      <c r="A157" s="27"/>
      <c r="B157" s="55"/>
      <c r="C157" s="33" t="s">
        <v>180</v>
      </c>
      <c r="D157" s="67"/>
      <c r="E157" s="66"/>
      <c r="F157" s="30">
        <v>1093</v>
      </c>
      <c r="G157" s="52"/>
      <c r="H157" s="1" t="s">
        <v>169</v>
      </c>
      <c r="I157" s="1" t="s">
        <v>83</v>
      </c>
    </row>
    <row r="158" spans="1:9" hidden="1">
      <c r="A158" s="27"/>
      <c r="B158" s="55"/>
      <c r="C158" s="33" t="s">
        <v>179</v>
      </c>
      <c r="D158" s="67"/>
      <c r="E158" s="66"/>
      <c r="F158" s="30">
        <v>1094</v>
      </c>
      <c r="G158" s="99" t="str">
        <f>IF(COUNTIF(I156:I157,"&lt;&gt; ")=0,(G156-G157)/G156,"")</f>
        <v/>
      </c>
    </row>
    <row r="159" spans="1:9" hidden="1">
      <c r="A159" s="27"/>
      <c r="B159" s="55"/>
      <c r="C159" s="33" t="s">
        <v>178</v>
      </c>
      <c r="D159" s="67"/>
      <c r="E159" s="66"/>
      <c r="F159" s="30">
        <v>1095</v>
      </c>
      <c r="G159" s="52"/>
      <c r="H159" s="1" t="s">
        <v>169</v>
      </c>
      <c r="I159" s="1" t="s">
        <v>83</v>
      </c>
    </row>
    <row r="160" spans="1:9" hidden="1">
      <c r="A160" s="27"/>
      <c r="B160" s="55"/>
      <c r="C160" s="33" t="s">
        <v>177</v>
      </c>
      <c r="D160" s="67"/>
      <c r="E160" s="66"/>
      <c r="F160" s="30">
        <v>1096</v>
      </c>
      <c r="G160" s="52"/>
      <c r="H160" s="1" t="s">
        <v>169</v>
      </c>
      <c r="I160" s="1" t="s">
        <v>83</v>
      </c>
    </row>
    <row r="161" spans="1:9" hidden="1">
      <c r="A161" s="27"/>
      <c r="B161" s="55"/>
      <c r="C161" s="33" t="s">
        <v>176</v>
      </c>
      <c r="D161" s="67"/>
      <c r="E161" s="66"/>
      <c r="F161" s="30">
        <v>1097</v>
      </c>
      <c r="G161" s="52"/>
      <c r="H161" s="1" t="s">
        <v>169</v>
      </c>
      <c r="I161" s="1" t="s">
        <v>83</v>
      </c>
    </row>
    <row r="162" spans="1:9" hidden="1">
      <c r="A162" s="27"/>
      <c r="B162" s="55"/>
      <c r="C162" s="33" t="s">
        <v>175</v>
      </c>
      <c r="D162" s="67"/>
      <c r="E162" s="66"/>
      <c r="F162" s="30">
        <v>1098</v>
      </c>
      <c r="G162" s="52"/>
      <c r="H162" s="1" t="s">
        <v>169</v>
      </c>
      <c r="I162" s="1" t="s">
        <v>83</v>
      </c>
    </row>
    <row r="163" spans="1:9" hidden="1">
      <c r="A163" s="27"/>
      <c r="B163" s="55"/>
      <c r="C163" s="33" t="s">
        <v>174</v>
      </c>
      <c r="D163" s="67"/>
      <c r="E163" s="66"/>
      <c r="F163" s="30">
        <v>1099</v>
      </c>
      <c r="G163" s="52"/>
      <c r="H163" s="1" t="s">
        <v>169</v>
      </c>
      <c r="I163" s="1" t="s">
        <v>83</v>
      </c>
    </row>
    <row r="164" spans="1:9" hidden="1">
      <c r="A164" s="27"/>
      <c r="B164" s="55"/>
      <c r="C164" s="33" t="s">
        <v>173</v>
      </c>
      <c r="D164" s="67"/>
      <c r="E164" s="66"/>
      <c r="F164" s="30">
        <v>1100</v>
      </c>
      <c r="G164" s="52"/>
      <c r="H164" s="1" t="s">
        <v>169</v>
      </c>
      <c r="I164" s="1" t="s">
        <v>83</v>
      </c>
    </row>
    <row r="165" spans="1:9" hidden="1">
      <c r="A165" s="27"/>
      <c r="B165" s="55"/>
      <c r="C165" s="33" t="s">
        <v>172</v>
      </c>
      <c r="D165" s="67"/>
      <c r="E165" s="66"/>
      <c r="F165" s="30">
        <v>1101</v>
      </c>
      <c r="G165" s="52"/>
      <c r="H165" s="1" t="s">
        <v>169</v>
      </c>
      <c r="I165" s="1" t="s">
        <v>83</v>
      </c>
    </row>
    <row r="166" spans="1:9" hidden="1">
      <c r="A166" s="27"/>
      <c r="B166" s="55"/>
      <c r="C166" s="61"/>
      <c r="D166" s="61"/>
      <c r="E166" s="61"/>
      <c r="F166" s="60"/>
      <c r="G166" s="37"/>
    </row>
    <row r="167" spans="1:9" hidden="1">
      <c r="A167" s="27"/>
      <c r="B167" s="55"/>
      <c r="C167" s="61"/>
      <c r="D167" s="61"/>
      <c r="E167" s="61"/>
      <c r="F167" s="60"/>
      <c r="G167" s="37" t="s">
        <v>171</v>
      </c>
    </row>
    <row r="168" spans="1:9" hidden="1">
      <c r="A168" s="27"/>
      <c r="B168" s="55"/>
      <c r="C168" s="33" t="s">
        <v>170</v>
      </c>
      <c r="D168" s="67"/>
      <c r="E168" s="98"/>
      <c r="F168" s="30">
        <v>1102</v>
      </c>
      <c r="G168" s="97"/>
      <c r="H168" s="1" t="s">
        <v>169</v>
      </c>
      <c r="I168" s="1" t="s">
        <v>83</v>
      </c>
    </row>
    <row r="169" spans="1:9" ht="16.5" hidden="1">
      <c r="A169" s="27"/>
      <c r="B169" s="78"/>
      <c r="C169" s="96"/>
      <c r="D169" s="96"/>
      <c r="E169" s="95"/>
      <c r="F169" s="94"/>
      <c r="G169" s="93"/>
    </row>
    <row r="170" spans="1:9" hidden="1">
      <c r="A170" s="27"/>
      <c r="B170" s="83"/>
      <c r="C170" s="59" t="s">
        <v>168</v>
      </c>
      <c r="D170" s="58"/>
      <c r="E170" s="92"/>
      <c r="F170" s="56" t="s">
        <v>56</v>
      </c>
      <c r="G170" s="37" t="str">
        <f>G$23</f>
        <v>Amount in single EUR</v>
      </c>
    </row>
    <row r="171" spans="1:9" hidden="1">
      <c r="A171" s="27"/>
      <c r="B171" s="83"/>
      <c r="C171" s="33" t="s">
        <v>167</v>
      </c>
      <c r="D171" s="67"/>
      <c r="E171" s="66"/>
      <c r="F171" s="42">
        <v>1107</v>
      </c>
      <c r="G171" s="52">
        <v>0</v>
      </c>
    </row>
    <row r="172" spans="1:9" hidden="1">
      <c r="A172" s="27"/>
      <c r="B172" s="83"/>
      <c r="C172" s="33" t="s">
        <v>166</v>
      </c>
      <c r="D172" s="67"/>
      <c r="E172" s="66"/>
      <c r="F172" s="91"/>
      <c r="G172" s="40"/>
      <c r="H172" s="1" t="s">
        <v>159</v>
      </c>
      <c r="I172" s="1" t="s">
        <v>158</v>
      </c>
    </row>
    <row r="173" spans="1:9" hidden="1">
      <c r="A173" s="27"/>
      <c r="B173" s="55"/>
      <c r="C173" s="41" t="s">
        <v>165</v>
      </c>
      <c r="D173" s="67"/>
      <c r="E173" s="66"/>
      <c r="F173" s="42">
        <v>1062</v>
      </c>
      <c r="G173" s="52"/>
      <c r="H173" s="1" t="s">
        <v>159</v>
      </c>
      <c r="I173" s="1" t="s">
        <v>158</v>
      </c>
    </row>
    <row r="174" spans="1:9" hidden="1">
      <c r="A174" s="90"/>
      <c r="B174" s="89"/>
      <c r="C174" s="41" t="s">
        <v>164</v>
      </c>
      <c r="D174" s="69"/>
      <c r="E174" s="68"/>
      <c r="F174" s="42">
        <v>1108</v>
      </c>
      <c r="G174" s="52"/>
      <c r="H174" s="1" t="s">
        <v>159</v>
      </c>
      <c r="I174" s="1" t="s">
        <v>158</v>
      </c>
    </row>
    <row r="175" spans="1:9" hidden="1">
      <c r="A175" s="90"/>
      <c r="B175" s="89"/>
      <c r="C175" s="41" t="s">
        <v>163</v>
      </c>
      <c r="D175" s="69"/>
      <c r="E175" s="68"/>
      <c r="F175" s="42">
        <v>2132</v>
      </c>
      <c r="G175" s="52"/>
      <c r="H175" s="1" t="s">
        <v>159</v>
      </c>
      <c r="I175" s="1" t="s">
        <v>158</v>
      </c>
    </row>
    <row r="176" spans="1:9" hidden="1">
      <c r="A176" s="90"/>
      <c r="B176" s="89"/>
      <c r="C176" s="41" t="s">
        <v>162</v>
      </c>
      <c r="D176" s="69"/>
      <c r="E176" s="68"/>
      <c r="F176" s="42">
        <v>1110</v>
      </c>
      <c r="G176" s="52"/>
      <c r="H176" s="1" t="s">
        <v>159</v>
      </c>
      <c r="I176" s="1" t="s">
        <v>158</v>
      </c>
    </row>
    <row r="177" spans="1:9" hidden="1">
      <c r="A177" s="90"/>
      <c r="B177" s="89"/>
      <c r="C177" s="41" t="s">
        <v>161</v>
      </c>
      <c r="D177" s="69"/>
      <c r="E177" s="68"/>
      <c r="F177" s="42">
        <v>2133</v>
      </c>
      <c r="G177" s="52"/>
      <c r="H177" s="1" t="s">
        <v>159</v>
      </c>
      <c r="I177" s="1" t="s">
        <v>158</v>
      </c>
    </row>
    <row r="178" spans="1:9" hidden="1">
      <c r="A178" s="27"/>
      <c r="B178" s="55"/>
      <c r="C178" s="41" t="s">
        <v>160</v>
      </c>
      <c r="D178" s="67"/>
      <c r="E178" s="66"/>
      <c r="F178" s="42">
        <v>2134</v>
      </c>
      <c r="G178" s="52"/>
      <c r="H178" s="1" t="s">
        <v>159</v>
      </c>
      <c r="I178" s="1" t="s">
        <v>158</v>
      </c>
    </row>
    <row r="179" spans="1:9" hidden="1">
      <c r="A179" s="27"/>
      <c r="B179" s="51"/>
      <c r="C179" s="49"/>
      <c r="D179" s="49"/>
      <c r="E179" s="49"/>
      <c r="F179" s="50"/>
      <c r="G179" s="49"/>
    </row>
    <row r="180" spans="1:9" ht="15" hidden="1">
      <c r="A180" s="27"/>
      <c r="B180" s="48" t="s">
        <v>157</v>
      </c>
      <c r="C180" s="47"/>
      <c r="D180" s="47"/>
      <c r="E180" s="47"/>
      <c r="F180" s="47"/>
      <c r="G180" s="47"/>
    </row>
    <row r="181" spans="1:9" ht="16.5" hidden="1">
      <c r="A181" s="27"/>
      <c r="B181" s="88"/>
      <c r="C181" s="87"/>
      <c r="D181" s="87"/>
      <c r="E181" s="86"/>
      <c r="F181" s="85"/>
      <c r="G181" s="84"/>
    </row>
    <row r="182" spans="1:9" hidden="1">
      <c r="A182" s="27"/>
      <c r="B182" s="83"/>
      <c r="C182" s="59" t="s">
        <v>156</v>
      </c>
      <c r="D182" s="58"/>
      <c r="E182" s="57"/>
      <c r="F182" s="56" t="s">
        <v>56</v>
      </c>
      <c r="G182" s="37" t="str">
        <f>G$23</f>
        <v>Amount in single EUR</v>
      </c>
    </row>
    <row r="183" spans="1:9" hidden="1">
      <c r="A183" s="27"/>
      <c r="B183" s="55"/>
      <c r="C183" s="33" t="s">
        <v>155</v>
      </c>
      <c r="D183" s="69"/>
      <c r="E183" s="68"/>
      <c r="F183" s="30">
        <v>1801</v>
      </c>
      <c r="G183" s="52"/>
      <c r="H183" s="1" t="s">
        <v>154</v>
      </c>
      <c r="I183" s="1" t="s">
        <v>83</v>
      </c>
    </row>
    <row r="184" spans="1:9" hidden="1">
      <c r="A184" s="27"/>
      <c r="B184" s="55"/>
      <c r="C184" s="61"/>
      <c r="D184" s="61"/>
      <c r="E184" s="61"/>
      <c r="F184" s="60"/>
      <c r="G184" s="37"/>
    </row>
    <row r="185" spans="1:9" hidden="1">
      <c r="A185" s="27"/>
      <c r="B185" s="55"/>
      <c r="C185" s="59" t="s">
        <v>153</v>
      </c>
      <c r="D185" s="58"/>
      <c r="E185" s="57"/>
      <c r="F185" s="56" t="s">
        <v>56</v>
      </c>
      <c r="G185" s="37" t="str">
        <f>G$23</f>
        <v>Amount in single EUR</v>
      </c>
    </row>
    <row r="186" spans="1:9" hidden="1">
      <c r="A186" s="27"/>
      <c r="B186" s="82"/>
      <c r="C186" s="65" t="s">
        <v>152</v>
      </c>
      <c r="D186" s="69"/>
      <c r="E186" s="68"/>
      <c r="F186" s="42">
        <v>1045</v>
      </c>
      <c r="G186" s="52"/>
      <c r="H186" s="1" t="s">
        <v>149</v>
      </c>
      <c r="I186" s="1" t="s">
        <v>83</v>
      </c>
    </row>
    <row r="187" spans="1:9" ht="15" hidden="1">
      <c r="A187" s="27"/>
      <c r="B187" s="81"/>
      <c r="C187" s="65" t="s">
        <v>151</v>
      </c>
      <c r="D187" s="69"/>
      <c r="E187" s="68"/>
      <c r="F187" s="42">
        <v>1052</v>
      </c>
      <c r="G187" s="52"/>
      <c r="H187" s="1" t="s">
        <v>149</v>
      </c>
      <c r="I187" s="1" t="s">
        <v>83</v>
      </c>
    </row>
    <row r="188" spans="1:9" ht="15" hidden="1">
      <c r="A188" s="27"/>
      <c r="B188" s="81"/>
      <c r="C188" s="33" t="s">
        <v>150</v>
      </c>
      <c r="D188" s="80"/>
      <c r="E188" s="79"/>
      <c r="F188" s="42">
        <v>1060</v>
      </c>
      <c r="G188" s="52"/>
      <c r="H188" s="1" t="s">
        <v>149</v>
      </c>
      <c r="I188" s="1" t="s">
        <v>83</v>
      </c>
    </row>
    <row r="189" spans="1:9" hidden="1">
      <c r="A189" s="27"/>
      <c r="B189" s="55"/>
      <c r="C189" s="61"/>
      <c r="D189" s="61"/>
      <c r="E189" s="61"/>
      <c r="F189" s="60"/>
      <c r="G189" s="37"/>
    </row>
    <row r="190" spans="1:9" ht="15" hidden="1">
      <c r="A190" s="27"/>
      <c r="B190" s="78"/>
      <c r="C190" s="59" t="s">
        <v>148</v>
      </c>
      <c r="D190" s="58"/>
      <c r="E190" s="57"/>
      <c r="F190" s="36" t="s">
        <v>56</v>
      </c>
      <c r="G190" s="37" t="str">
        <f>G$23</f>
        <v>Amount in single EUR</v>
      </c>
    </row>
    <row r="191" spans="1:9" hidden="1">
      <c r="A191" s="77"/>
      <c r="B191" s="55"/>
      <c r="C191" s="33" t="s">
        <v>147</v>
      </c>
      <c r="D191" s="67"/>
      <c r="E191" s="66"/>
      <c r="F191" s="30">
        <v>2135</v>
      </c>
      <c r="G191" s="52"/>
      <c r="H191" s="1" t="s">
        <v>137</v>
      </c>
      <c r="I191" s="1" t="s">
        <v>136</v>
      </c>
    </row>
    <row r="192" spans="1:9" hidden="1">
      <c r="A192" s="77"/>
      <c r="B192" s="55"/>
      <c r="C192" s="33" t="s">
        <v>146</v>
      </c>
      <c r="D192" s="67"/>
      <c r="E192" s="66"/>
      <c r="F192" s="30">
        <v>1141</v>
      </c>
      <c r="G192" s="52"/>
      <c r="H192" s="1" t="s">
        <v>137</v>
      </c>
      <c r="I192" s="1" t="s">
        <v>136</v>
      </c>
    </row>
    <row r="193" spans="1:9" hidden="1">
      <c r="A193" s="77"/>
      <c r="B193" s="55"/>
      <c r="C193" s="33" t="s">
        <v>145</v>
      </c>
      <c r="D193" s="67"/>
      <c r="E193" s="66"/>
      <c r="F193" s="30">
        <v>1142</v>
      </c>
      <c r="G193" s="52"/>
      <c r="H193" s="1" t="s">
        <v>137</v>
      </c>
      <c r="I193" s="1" t="s">
        <v>136</v>
      </c>
    </row>
    <row r="194" spans="1:9" hidden="1">
      <c r="A194" s="77"/>
      <c r="B194" s="55"/>
      <c r="C194" s="33" t="s">
        <v>144</v>
      </c>
      <c r="D194" s="67"/>
      <c r="E194" s="66"/>
      <c r="F194" s="30">
        <v>1143</v>
      </c>
      <c r="G194" s="52"/>
      <c r="H194" s="1" t="s">
        <v>137</v>
      </c>
      <c r="I194" s="1" t="s">
        <v>136</v>
      </c>
    </row>
    <row r="195" spans="1:9" hidden="1">
      <c r="A195" s="77"/>
      <c r="B195" s="55"/>
      <c r="C195" s="33" t="s">
        <v>143</v>
      </c>
      <c r="D195" s="67"/>
      <c r="E195" s="66"/>
      <c r="F195" s="30">
        <v>1144</v>
      </c>
      <c r="G195" s="52"/>
      <c r="H195" s="1" t="s">
        <v>137</v>
      </c>
      <c r="I195" s="1" t="s">
        <v>136</v>
      </c>
    </row>
    <row r="196" spans="1:9" hidden="1">
      <c r="A196" s="77"/>
      <c r="B196" s="55"/>
      <c r="C196" s="33" t="s">
        <v>142</v>
      </c>
      <c r="D196" s="67"/>
      <c r="E196" s="66"/>
      <c r="F196" s="30">
        <v>1145</v>
      </c>
      <c r="G196" s="52"/>
      <c r="H196" s="1" t="s">
        <v>137</v>
      </c>
      <c r="I196" s="1" t="s">
        <v>136</v>
      </c>
    </row>
    <row r="197" spans="1:9" hidden="1">
      <c r="A197" s="77"/>
      <c r="B197" s="55"/>
      <c r="C197" s="33" t="s">
        <v>141</v>
      </c>
      <c r="D197" s="67"/>
      <c r="E197" s="66"/>
      <c r="F197" s="42">
        <v>1802</v>
      </c>
      <c r="G197" s="62"/>
      <c r="H197" s="1" t="s">
        <v>137</v>
      </c>
      <c r="I197" s="1" t="s">
        <v>136</v>
      </c>
    </row>
    <row r="198" spans="1:9" hidden="1">
      <c r="A198" s="77"/>
      <c r="B198" s="55"/>
      <c r="C198" s="41" t="s">
        <v>140</v>
      </c>
      <c r="D198" s="67"/>
      <c r="E198" s="66"/>
      <c r="F198" s="42">
        <v>1803</v>
      </c>
      <c r="G198" s="62"/>
      <c r="H198" s="1" t="s">
        <v>137</v>
      </c>
      <c r="I198" s="1" t="s">
        <v>136</v>
      </c>
    </row>
    <row r="199" spans="1:9" hidden="1">
      <c r="A199" s="77"/>
      <c r="B199" s="55"/>
      <c r="C199" s="41" t="s">
        <v>139</v>
      </c>
      <c r="D199" s="67"/>
      <c r="E199" s="66"/>
      <c r="F199" s="42">
        <v>1804</v>
      </c>
      <c r="G199" s="62"/>
      <c r="H199" s="1" t="s">
        <v>137</v>
      </c>
      <c r="I199" s="1" t="s">
        <v>136</v>
      </c>
    </row>
    <row r="200" spans="1:9" hidden="1">
      <c r="A200" s="77"/>
      <c r="B200" s="55"/>
      <c r="C200" s="41" t="s">
        <v>138</v>
      </c>
      <c r="D200" s="67"/>
      <c r="E200" s="66"/>
      <c r="F200" s="42">
        <v>1805</v>
      </c>
      <c r="G200" s="62"/>
      <c r="H200" s="1" t="s">
        <v>137</v>
      </c>
      <c r="I200" s="1" t="s">
        <v>136</v>
      </c>
    </row>
    <row r="201" spans="1:9" hidden="1">
      <c r="A201" s="27"/>
      <c r="B201" s="55"/>
      <c r="C201" s="61"/>
      <c r="D201" s="61"/>
      <c r="E201" s="61"/>
      <c r="F201" s="60"/>
      <c r="G201" s="37"/>
    </row>
    <row r="202" spans="1:9" hidden="1">
      <c r="A202" s="27"/>
      <c r="B202" s="55"/>
      <c r="C202" s="59" t="s">
        <v>135</v>
      </c>
      <c r="D202" s="58"/>
      <c r="E202" s="57"/>
      <c r="F202" s="56" t="s">
        <v>56</v>
      </c>
      <c r="G202" s="37" t="str">
        <f>G$23</f>
        <v>Amount in single EUR</v>
      </c>
    </row>
    <row r="203" spans="1:9" hidden="1">
      <c r="A203" s="27"/>
      <c r="B203" s="76"/>
      <c r="C203" s="33" t="s">
        <v>134</v>
      </c>
      <c r="D203" s="67"/>
      <c r="E203" s="66"/>
      <c r="F203" s="42">
        <v>1080</v>
      </c>
      <c r="G203" s="52"/>
      <c r="H203" s="1" t="s">
        <v>116</v>
      </c>
    </row>
    <row r="204" spans="1:9" hidden="1">
      <c r="A204" s="27"/>
      <c r="B204" s="76"/>
      <c r="C204" s="33" t="s">
        <v>133</v>
      </c>
      <c r="D204" s="67"/>
      <c r="E204" s="66"/>
      <c r="F204" s="75"/>
      <c r="G204" s="40"/>
      <c r="H204" s="1" t="s">
        <v>116</v>
      </c>
    </row>
    <row r="205" spans="1:9" hidden="1">
      <c r="A205" s="27"/>
      <c r="B205" s="55"/>
      <c r="C205" s="33" t="s">
        <v>132</v>
      </c>
      <c r="D205" s="67"/>
      <c r="E205" s="66"/>
      <c r="F205" s="42">
        <v>1901</v>
      </c>
      <c r="G205" s="62"/>
      <c r="H205" s="1" t="s">
        <v>116</v>
      </c>
    </row>
    <row r="206" spans="1:9" hidden="1">
      <c r="A206" s="27"/>
      <c r="B206" s="55"/>
      <c r="C206" s="33" t="s">
        <v>131</v>
      </c>
      <c r="D206" s="67"/>
      <c r="E206" s="66"/>
      <c r="F206" s="42">
        <v>1902</v>
      </c>
      <c r="G206" s="62"/>
      <c r="H206" s="1" t="s">
        <v>116</v>
      </c>
    </row>
    <row r="207" spans="1:9" hidden="1">
      <c r="A207" s="27"/>
      <c r="B207" s="55"/>
      <c r="C207" s="33" t="s">
        <v>130</v>
      </c>
      <c r="D207" s="67"/>
      <c r="E207" s="66"/>
      <c r="F207" s="42">
        <v>1903</v>
      </c>
      <c r="G207" s="62"/>
      <c r="H207" s="1" t="s">
        <v>116</v>
      </c>
    </row>
    <row r="208" spans="1:9" hidden="1">
      <c r="A208" s="27"/>
      <c r="B208" s="55"/>
      <c r="C208" s="33" t="s">
        <v>129</v>
      </c>
      <c r="D208" s="67"/>
      <c r="E208" s="66"/>
      <c r="F208" s="42">
        <v>1904</v>
      </c>
      <c r="G208" s="62"/>
      <c r="H208" s="1" t="s">
        <v>116</v>
      </c>
    </row>
    <row r="209" spans="1:9" hidden="1">
      <c r="A209" s="27"/>
      <c r="B209" s="55"/>
      <c r="C209" s="33" t="s">
        <v>128</v>
      </c>
      <c r="D209" s="67"/>
      <c r="E209" s="66"/>
      <c r="F209" s="42">
        <v>2136</v>
      </c>
      <c r="G209" s="62"/>
      <c r="H209" s="1" t="s">
        <v>116</v>
      </c>
    </row>
    <row r="210" spans="1:9" hidden="1">
      <c r="A210" s="27"/>
      <c r="B210" s="55"/>
      <c r="C210" s="33" t="s">
        <v>127</v>
      </c>
      <c r="D210" s="67"/>
      <c r="E210" s="66"/>
      <c r="F210" s="30">
        <v>1300</v>
      </c>
      <c r="G210" s="52"/>
      <c r="H210" s="1" t="s">
        <v>116</v>
      </c>
      <c r="I210" s="1" t="s">
        <v>83</v>
      </c>
    </row>
    <row r="211" spans="1:9" hidden="1">
      <c r="A211" s="73"/>
      <c r="B211" s="55"/>
      <c r="C211" s="33" t="s">
        <v>126</v>
      </c>
      <c r="D211" s="67"/>
      <c r="E211" s="66"/>
      <c r="F211" s="30">
        <v>1271</v>
      </c>
      <c r="G211" s="52"/>
      <c r="H211" s="1" t="s">
        <v>116</v>
      </c>
      <c r="I211" s="1" t="s">
        <v>83</v>
      </c>
    </row>
    <row r="212" spans="1:9" hidden="1">
      <c r="A212" s="73"/>
      <c r="B212" s="55"/>
      <c r="C212" s="65" t="s">
        <v>125</v>
      </c>
      <c r="D212" s="72"/>
      <c r="E212" s="66"/>
      <c r="F212" s="30">
        <v>1272</v>
      </c>
      <c r="G212" s="52"/>
      <c r="H212" s="1" t="s">
        <v>116</v>
      </c>
      <c r="I212" s="1" t="s">
        <v>83</v>
      </c>
    </row>
    <row r="213" spans="1:9" hidden="1">
      <c r="A213" s="27"/>
      <c r="B213" s="55"/>
      <c r="C213" s="33" t="s">
        <v>124</v>
      </c>
      <c r="D213" s="67"/>
      <c r="E213" s="66"/>
      <c r="F213" s="30">
        <v>1275</v>
      </c>
      <c r="G213" s="52"/>
      <c r="H213" s="1" t="s">
        <v>116</v>
      </c>
      <c r="I213" s="1" t="s">
        <v>83</v>
      </c>
    </row>
    <row r="214" spans="1:9" hidden="1">
      <c r="A214" s="34"/>
      <c r="B214" s="55"/>
      <c r="C214" s="33" t="s">
        <v>123</v>
      </c>
      <c r="D214" s="67"/>
      <c r="E214" s="66"/>
      <c r="F214" s="42">
        <v>1086</v>
      </c>
      <c r="G214" s="52"/>
      <c r="H214" s="1" t="s">
        <v>116</v>
      </c>
      <c r="I214" s="1" t="s">
        <v>83</v>
      </c>
    </row>
    <row r="215" spans="1:9" hidden="1">
      <c r="A215" s="34"/>
      <c r="B215" s="55"/>
      <c r="C215" s="33" t="s">
        <v>122</v>
      </c>
      <c r="D215" s="67"/>
      <c r="E215" s="66"/>
      <c r="F215" s="42">
        <v>1807</v>
      </c>
      <c r="G215" s="52"/>
      <c r="H215" s="1" t="s">
        <v>116</v>
      </c>
      <c r="I215" s="1" t="s">
        <v>83</v>
      </c>
    </row>
    <row r="216" spans="1:9" hidden="1">
      <c r="A216" s="34"/>
      <c r="B216" s="55"/>
      <c r="C216" s="33" t="s">
        <v>121</v>
      </c>
      <c r="D216" s="67"/>
      <c r="E216" s="66"/>
      <c r="F216" s="42">
        <v>1906</v>
      </c>
      <c r="G216" s="52"/>
      <c r="H216" s="1" t="s">
        <v>116</v>
      </c>
      <c r="I216" s="1" t="s">
        <v>83</v>
      </c>
    </row>
    <row r="217" spans="1:9" hidden="1">
      <c r="A217" s="34"/>
      <c r="B217" s="55"/>
      <c r="C217" s="33" t="s">
        <v>120</v>
      </c>
      <c r="D217" s="67"/>
      <c r="E217" s="66"/>
      <c r="F217" s="42">
        <v>1907</v>
      </c>
      <c r="G217" s="52"/>
      <c r="H217" s="1" t="s">
        <v>116</v>
      </c>
      <c r="I217" s="1" t="s">
        <v>83</v>
      </c>
    </row>
    <row r="218" spans="1:9" hidden="1">
      <c r="A218" s="34"/>
      <c r="B218" s="55"/>
      <c r="C218" s="33" t="s">
        <v>119</v>
      </c>
      <c r="D218" s="67"/>
      <c r="E218" s="66"/>
      <c r="F218" s="42">
        <v>1908</v>
      </c>
      <c r="G218" s="52"/>
      <c r="H218" s="1" t="s">
        <v>116</v>
      </c>
      <c r="I218" s="1" t="s">
        <v>83</v>
      </c>
    </row>
    <row r="219" spans="1:9" hidden="1">
      <c r="A219" s="34"/>
      <c r="B219" s="55"/>
      <c r="C219" s="33" t="s">
        <v>118</v>
      </c>
      <c r="D219" s="67"/>
      <c r="E219" s="66"/>
      <c r="F219" s="42">
        <v>1808</v>
      </c>
      <c r="G219" s="52"/>
      <c r="H219" s="1" t="s">
        <v>116</v>
      </c>
      <c r="I219" s="1" t="s">
        <v>83</v>
      </c>
    </row>
    <row r="220" spans="1:9" hidden="1">
      <c r="A220" s="34"/>
      <c r="B220" s="55"/>
      <c r="C220" s="33" t="s">
        <v>117</v>
      </c>
      <c r="D220" s="67"/>
      <c r="E220" s="66"/>
      <c r="F220" s="42">
        <v>1809</v>
      </c>
      <c r="G220" s="52"/>
      <c r="H220" s="1" t="s">
        <v>116</v>
      </c>
      <c r="I220" s="1" t="s">
        <v>83</v>
      </c>
    </row>
    <row r="221" spans="1:9" hidden="1">
      <c r="A221" s="27"/>
      <c r="B221" s="55"/>
      <c r="C221" s="61"/>
      <c r="D221" s="61"/>
      <c r="E221" s="61"/>
      <c r="F221" s="60"/>
      <c r="G221" s="37"/>
    </row>
    <row r="222" spans="1:9" hidden="1">
      <c r="A222" s="27"/>
      <c r="B222" s="55"/>
      <c r="C222" s="59" t="s">
        <v>115</v>
      </c>
      <c r="D222" s="58"/>
      <c r="E222" s="57"/>
      <c r="F222" s="56" t="s">
        <v>56</v>
      </c>
      <c r="G222" s="37" t="str">
        <f>G$23</f>
        <v>Amount in single EUR</v>
      </c>
    </row>
    <row r="223" spans="1:9" hidden="1">
      <c r="A223" s="27"/>
      <c r="B223" s="55"/>
      <c r="C223" s="33" t="s">
        <v>114</v>
      </c>
      <c r="D223" s="69"/>
      <c r="E223" s="68"/>
      <c r="F223" s="42">
        <v>1091</v>
      </c>
      <c r="G223" s="71" t="str">
        <f>IF(COUNTIF(I224:I226,"&lt;&gt; ")=0,MAX(G224-G225,0)+G226,"")</f>
        <v/>
      </c>
    </row>
    <row r="224" spans="1:9" hidden="1">
      <c r="A224" s="27"/>
      <c r="B224" s="55"/>
      <c r="C224" s="41" t="s">
        <v>113</v>
      </c>
      <c r="D224" s="69"/>
      <c r="E224" s="68"/>
      <c r="F224" s="42">
        <v>1088</v>
      </c>
      <c r="G224" s="52"/>
      <c r="H224" s="1" t="s">
        <v>88</v>
      </c>
      <c r="I224" s="1" t="s">
        <v>83</v>
      </c>
    </row>
    <row r="225" spans="1:9" hidden="1">
      <c r="A225" s="27"/>
      <c r="B225" s="55"/>
      <c r="C225" s="41" t="s">
        <v>112</v>
      </c>
      <c r="D225" s="70"/>
      <c r="E225" s="68"/>
      <c r="F225" s="42">
        <v>1089</v>
      </c>
      <c r="G225" s="52"/>
      <c r="H225" s="1" t="s">
        <v>88</v>
      </c>
      <c r="I225" s="1" t="s">
        <v>83</v>
      </c>
    </row>
    <row r="226" spans="1:9" hidden="1">
      <c r="A226" s="27"/>
      <c r="B226" s="55"/>
      <c r="C226" s="41" t="s">
        <v>111</v>
      </c>
      <c r="D226" s="69"/>
      <c r="E226" s="68"/>
      <c r="F226" s="42">
        <v>1090</v>
      </c>
      <c r="G226" s="52"/>
      <c r="H226" s="1" t="s">
        <v>88</v>
      </c>
      <c r="I226" s="1" t="s">
        <v>83</v>
      </c>
    </row>
    <row r="227" spans="1:9" hidden="1">
      <c r="A227" s="27"/>
      <c r="B227" s="55"/>
      <c r="C227" s="33" t="s">
        <v>110</v>
      </c>
      <c r="D227" s="67"/>
      <c r="E227" s="66"/>
      <c r="F227" s="42">
        <v>1711</v>
      </c>
      <c r="G227" s="52"/>
      <c r="H227" s="1" t="s">
        <v>88</v>
      </c>
      <c r="I227" s="1" t="s">
        <v>83</v>
      </c>
    </row>
    <row r="228" spans="1:9" hidden="1">
      <c r="A228" s="27"/>
      <c r="B228" s="55"/>
      <c r="C228" s="33" t="s">
        <v>109</v>
      </c>
      <c r="D228" s="54"/>
      <c r="E228" s="53"/>
      <c r="F228" s="42">
        <v>1279</v>
      </c>
      <c r="G228" s="52"/>
      <c r="H228" s="1" t="s">
        <v>88</v>
      </c>
      <c r="I228" s="1" t="s">
        <v>83</v>
      </c>
    </row>
    <row r="229" spans="1:9" hidden="1">
      <c r="A229" s="27"/>
      <c r="B229" s="55"/>
      <c r="C229" s="33" t="s">
        <v>108</v>
      </c>
      <c r="D229" s="54"/>
      <c r="E229" s="53"/>
      <c r="F229" s="42">
        <v>1712</v>
      </c>
      <c r="G229" s="52"/>
      <c r="H229" s="1" t="s">
        <v>88</v>
      </c>
      <c r="I229" s="1" t="s">
        <v>83</v>
      </c>
    </row>
    <row r="230" spans="1:9" hidden="1">
      <c r="A230" s="27"/>
      <c r="B230" s="55"/>
      <c r="C230" s="33" t="s">
        <v>107</v>
      </c>
      <c r="D230" s="54"/>
      <c r="E230" s="53"/>
      <c r="F230" s="42">
        <v>1280</v>
      </c>
      <c r="G230" s="52"/>
      <c r="H230" s="1" t="s">
        <v>88</v>
      </c>
      <c r="I230" s="1" t="s">
        <v>83</v>
      </c>
    </row>
    <row r="231" spans="1:9" hidden="1">
      <c r="A231" s="27"/>
      <c r="B231" s="55"/>
      <c r="C231" s="33" t="s">
        <v>106</v>
      </c>
      <c r="D231" s="54"/>
      <c r="E231" s="53"/>
      <c r="F231" s="42">
        <v>1281</v>
      </c>
      <c r="G231" s="52"/>
      <c r="H231" s="1" t="s">
        <v>88</v>
      </c>
      <c r="I231" s="1" t="s">
        <v>83</v>
      </c>
    </row>
    <row r="232" spans="1:9" hidden="1">
      <c r="A232" s="27"/>
      <c r="B232" s="55"/>
      <c r="C232" s="65" t="s">
        <v>105</v>
      </c>
      <c r="D232" s="54"/>
      <c r="E232" s="53"/>
      <c r="F232" s="42">
        <v>1282</v>
      </c>
      <c r="G232" s="52"/>
      <c r="H232" s="1" t="s">
        <v>88</v>
      </c>
      <c r="I232" s="1" t="s">
        <v>83</v>
      </c>
    </row>
    <row r="233" spans="1:9" hidden="1">
      <c r="A233" s="27"/>
      <c r="B233" s="55"/>
      <c r="C233" s="41" t="s">
        <v>104</v>
      </c>
      <c r="D233" s="54"/>
      <c r="E233" s="53"/>
      <c r="F233" s="42">
        <v>1283</v>
      </c>
      <c r="G233" s="52"/>
      <c r="H233" s="1" t="s">
        <v>88</v>
      </c>
      <c r="I233" s="1" t="s">
        <v>83</v>
      </c>
    </row>
    <row r="234" spans="1:9" hidden="1">
      <c r="A234" s="27"/>
      <c r="B234" s="55"/>
      <c r="C234" s="33" t="s">
        <v>103</v>
      </c>
      <c r="D234" s="54"/>
      <c r="E234" s="53"/>
      <c r="F234" s="42">
        <v>1284</v>
      </c>
      <c r="G234" s="52"/>
      <c r="H234" s="1" t="s">
        <v>88</v>
      </c>
      <c r="I234" s="1" t="s">
        <v>83</v>
      </c>
    </row>
    <row r="235" spans="1:9" hidden="1">
      <c r="A235" s="27"/>
      <c r="B235" s="55"/>
      <c r="C235" s="33" t="s">
        <v>102</v>
      </c>
      <c r="D235" s="54"/>
      <c r="E235" s="53"/>
      <c r="F235" s="42">
        <v>1713</v>
      </c>
      <c r="G235" s="52"/>
      <c r="H235" s="1" t="s">
        <v>88</v>
      </c>
      <c r="I235" s="1" t="s">
        <v>83</v>
      </c>
    </row>
    <row r="236" spans="1:9" hidden="1">
      <c r="A236" s="27"/>
      <c r="B236" s="55"/>
      <c r="C236" s="33" t="s">
        <v>101</v>
      </c>
      <c r="D236" s="54"/>
      <c r="E236" s="53"/>
      <c r="F236" s="42">
        <v>1285</v>
      </c>
      <c r="G236" s="52"/>
      <c r="H236" s="1" t="s">
        <v>88</v>
      </c>
      <c r="I236" s="1" t="s">
        <v>83</v>
      </c>
    </row>
    <row r="237" spans="1:9" hidden="1">
      <c r="A237" s="27"/>
      <c r="B237" s="55"/>
      <c r="C237" s="41" t="s">
        <v>100</v>
      </c>
      <c r="D237" s="54"/>
      <c r="E237" s="53"/>
      <c r="F237" s="42">
        <v>1286</v>
      </c>
      <c r="G237" s="52"/>
      <c r="H237" s="1" t="s">
        <v>88</v>
      </c>
      <c r="I237" s="1" t="s">
        <v>83</v>
      </c>
    </row>
    <row r="238" spans="1:9" hidden="1">
      <c r="A238" s="27"/>
      <c r="B238" s="55"/>
      <c r="C238" s="33" t="s">
        <v>99</v>
      </c>
      <c r="D238" s="54"/>
      <c r="E238" s="53"/>
      <c r="F238" s="42">
        <v>1287</v>
      </c>
      <c r="G238" s="52"/>
      <c r="H238" s="1" t="s">
        <v>88</v>
      </c>
      <c r="I238" s="1" t="s">
        <v>83</v>
      </c>
    </row>
    <row r="239" spans="1:9" hidden="1">
      <c r="A239" s="27"/>
      <c r="B239" s="55"/>
      <c r="C239" s="33" t="s">
        <v>98</v>
      </c>
      <c r="D239" s="54"/>
      <c r="E239" s="53"/>
      <c r="F239" s="42">
        <v>1714</v>
      </c>
      <c r="G239" s="52"/>
      <c r="H239" s="1" t="s">
        <v>88</v>
      </c>
      <c r="I239" s="1" t="s">
        <v>83</v>
      </c>
    </row>
    <row r="240" spans="1:9" hidden="1">
      <c r="A240" s="27"/>
      <c r="B240" s="55"/>
      <c r="C240" s="33" t="s">
        <v>97</v>
      </c>
      <c r="D240" s="64"/>
      <c r="E240" s="63"/>
      <c r="F240" s="42">
        <v>1810</v>
      </c>
      <c r="G240" s="52"/>
      <c r="H240" s="1" t="s">
        <v>88</v>
      </c>
      <c r="I240" s="1" t="s">
        <v>83</v>
      </c>
    </row>
    <row r="241" spans="1:9" hidden="1">
      <c r="A241" s="27"/>
      <c r="B241" s="55"/>
      <c r="C241" s="33" t="s">
        <v>96</v>
      </c>
      <c r="D241" s="64"/>
      <c r="E241" s="63"/>
      <c r="F241" s="42">
        <v>1811</v>
      </c>
      <c r="G241" s="52"/>
      <c r="H241" s="1" t="s">
        <v>88</v>
      </c>
      <c r="I241" s="1" t="s">
        <v>83</v>
      </c>
    </row>
    <row r="242" spans="1:9" hidden="1">
      <c r="A242" s="27"/>
      <c r="B242" s="55"/>
      <c r="C242" s="33" t="s">
        <v>95</v>
      </c>
      <c r="D242" s="64"/>
      <c r="E242" s="63"/>
      <c r="F242" s="42">
        <v>1812</v>
      </c>
      <c r="G242" s="52"/>
      <c r="H242" s="1" t="s">
        <v>88</v>
      </c>
      <c r="I242" s="1" t="s">
        <v>83</v>
      </c>
    </row>
    <row r="243" spans="1:9" hidden="1">
      <c r="A243" s="27"/>
      <c r="B243" s="55"/>
      <c r="C243" s="33" t="s">
        <v>94</v>
      </c>
      <c r="D243" s="64"/>
      <c r="E243" s="63"/>
      <c r="F243" s="42">
        <v>1813</v>
      </c>
      <c r="G243" s="52"/>
      <c r="H243" s="1" t="s">
        <v>88</v>
      </c>
      <c r="I243" s="1" t="s">
        <v>83</v>
      </c>
    </row>
    <row r="244" spans="1:9" hidden="1">
      <c r="A244" s="27"/>
      <c r="B244" s="55"/>
      <c r="C244" s="33" t="s">
        <v>93</v>
      </c>
      <c r="D244" s="64"/>
      <c r="E244" s="63"/>
      <c r="F244" s="42">
        <v>1814</v>
      </c>
      <c r="G244" s="52"/>
      <c r="H244" s="1" t="s">
        <v>88</v>
      </c>
      <c r="I244" s="1" t="s">
        <v>83</v>
      </c>
    </row>
    <row r="245" spans="1:9" hidden="1">
      <c r="A245" s="27"/>
      <c r="B245" s="55"/>
      <c r="C245" s="33" t="s">
        <v>92</v>
      </c>
      <c r="D245" s="64"/>
      <c r="E245" s="63"/>
      <c r="F245" s="42">
        <v>1909</v>
      </c>
      <c r="G245" s="62"/>
      <c r="H245" s="1" t="s">
        <v>88</v>
      </c>
      <c r="I245" s="1" t="s">
        <v>83</v>
      </c>
    </row>
    <row r="246" spans="1:9" hidden="1">
      <c r="A246" s="27"/>
      <c r="B246" s="55"/>
      <c r="C246" s="33" t="s">
        <v>91</v>
      </c>
      <c r="D246" s="64"/>
      <c r="E246" s="63"/>
      <c r="F246" s="42">
        <v>1910</v>
      </c>
      <c r="G246" s="62"/>
      <c r="H246" s="1" t="s">
        <v>88</v>
      </c>
      <c r="I246" s="1" t="s">
        <v>83</v>
      </c>
    </row>
    <row r="247" spans="1:9" hidden="1">
      <c r="A247" s="27"/>
      <c r="B247" s="55"/>
      <c r="C247" s="33" t="s">
        <v>90</v>
      </c>
      <c r="D247" s="64"/>
      <c r="E247" s="63"/>
      <c r="F247" s="42">
        <v>1911</v>
      </c>
      <c r="G247" s="62"/>
      <c r="H247" s="1" t="s">
        <v>88</v>
      </c>
      <c r="I247" s="1" t="s">
        <v>83</v>
      </c>
    </row>
    <row r="248" spans="1:9" hidden="1">
      <c r="A248" s="27"/>
      <c r="B248" s="55"/>
      <c r="C248" s="33" t="s">
        <v>89</v>
      </c>
      <c r="D248" s="64"/>
      <c r="E248" s="63"/>
      <c r="F248" s="42">
        <v>1912</v>
      </c>
      <c r="G248" s="62"/>
      <c r="H248" s="1" t="s">
        <v>88</v>
      </c>
      <c r="I248" s="1" t="s">
        <v>83</v>
      </c>
    </row>
    <row r="249" spans="1:9" hidden="1">
      <c r="A249" s="27"/>
      <c r="B249" s="55"/>
      <c r="C249" s="61"/>
      <c r="D249" s="61"/>
      <c r="E249" s="61"/>
      <c r="F249" s="60"/>
      <c r="G249" s="37"/>
    </row>
    <row r="250" spans="1:9" hidden="1">
      <c r="A250" s="27"/>
      <c r="B250" s="55"/>
      <c r="C250" s="59" t="s">
        <v>87</v>
      </c>
      <c r="D250" s="58"/>
      <c r="E250" s="57"/>
      <c r="F250" s="56" t="s">
        <v>56</v>
      </c>
      <c r="G250" s="37" t="str">
        <f>G$23</f>
        <v>Amount in single EUR</v>
      </c>
    </row>
    <row r="251" spans="1:9" hidden="1">
      <c r="A251" s="27"/>
      <c r="B251" s="55"/>
      <c r="C251" s="33" t="s">
        <v>86</v>
      </c>
      <c r="D251" s="54"/>
      <c r="E251" s="53"/>
      <c r="F251" s="42">
        <v>1296</v>
      </c>
      <c r="G251" s="52"/>
      <c r="H251" s="1" t="s">
        <v>84</v>
      </c>
      <c r="I251" s="1" t="s">
        <v>83</v>
      </c>
    </row>
    <row r="252" spans="1:9" hidden="1">
      <c r="A252" s="27"/>
      <c r="B252" s="55"/>
      <c r="C252" s="33" t="s">
        <v>85</v>
      </c>
      <c r="D252" s="54"/>
      <c r="E252" s="53"/>
      <c r="F252" s="42">
        <v>1298</v>
      </c>
      <c r="G252" s="52"/>
      <c r="H252" s="1" t="s">
        <v>84</v>
      </c>
      <c r="I252" s="1" t="s">
        <v>83</v>
      </c>
    </row>
    <row r="253" spans="1:9" hidden="1">
      <c r="A253" s="27"/>
      <c r="B253" s="51"/>
      <c r="C253" s="49"/>
      <c r="D253" s="49"/>
      <c r="E253" s="49"/>
      <c r="F253" s="50"/>
      <c r="G253" s="49"/>
    </row>
    <row r="254" spans="1:9" ht="15" hidden="1">
      <c r="A254" s="27"/>
      <c r="B254" s="48" t="s">
        <v>82</v>
      </c>
      <c r="C254" s="47"/>
      <c r="D254" s="47"/>
      <c r="E254" s="47"/>
      <c r="F254" s="47"/>
      <c r="G254" s="47"/>
    </row>
    <row r="255" spans="1:9" ht="25" hidden="1">
      <c r="A255" s="27"/>
      <c r="B255" s="46"/>
      <c r="C255" s="45"/>
      <c r="D255" s="45"/>
      <c r="E255" s="43"/>
      <c r="F255" s="44"/>
      <c r="G255" s="43"/>
    </row>
    <row r="256" spans="1:9" hidden="1">
      <c r="A256" s="27"/>
      <c r="B256" s="28"/>
      <c r="E256" s="37" t="s">
        <v>58</v>
      </c>
      <c r="F256" s="37"/>
      <c r="G256" s="35" t="s">
        <v>58</v>
      </c>
    </row>
    <row r="257" spans="1:7" hidden="1">
      <c r="A257" s="27"/>
      <c r="B257" s="28"/>
      <c r="C257" s="39" t="s">
        <v>81</v>
      </c>
      <c r="D257" s="38"/>
      <c r="E257" s="37" t="str">
        <f>IF(OR($G$10="&lt;select&gt;",ISBLANK($G$10)),"in reporting currency","in "&amp;VLOOKUP($G$14,[1]Parameters!$E$71:$F$74,2,FALSE)&amp;$G$10)</f>
        <v>in single EUR</v>
      </c>
      <c r="F257" s="36" t="s">
        <v>56</v>
      </c>
      <c r="G257" s="35"/>
    </row>
    <row r="258" spans="1:7" hidden="1">
      <c r="A258" s="27"/>
      <c r="B258" s="28"/>
      <c r="C258" s="33" t="s">
        <v>80</v>
      </c>
      <c r="D258" s="32"/>
      <c r="E258" s="31">
        <f>IF(AND(ISNUMBER([1]Data!G46),ISNUMBER([1]Data!$G$11),ISNUMBER([1]Data!$G$14)),[1]Data!G46," ")</f>
        <v>361844.30523065006</v>
      </c>
      <c r="F258" s="42">
        <v>2001</v>
      </c>
      <c r="G258" s="29"/>
    </row>
    <row r="259" spans="1:7" hidden="1">
      <c r="A259" s="27"/>
      <c r="B259" s="28"/>
      <c r="C259" s="33" t="s">
        <v>79</v>
      </c>
      <c r="D259" s="32"/>
      <c r="E259" s="31">
        <f>IF(AND(ISNUMBER([1]Data!G66),ISNUMBER([1]Data!$G$11),ISNUMBER([1]Data!$G$14)),[1]Data!G66," ")</f>
        <v>88963.25976731164</v>
      </c>
      <c r="F259" s="42">
        <v>2002</v>
      </c>
      <c r="G259" s="29"/>
    </row>
    <row r="260" spans="1:7" hidden="1">
      <c r="A260" s="27"/>
      <c r="B260" s="28"/>
      <c r="C260" s="33" t="s">
        <v>78</v>
      </c>
      <c r="D260" s="32"/>
      <c r="E260" s="31">
        <f>IF(AND(ISNUMBER([1]Data!G78),ISNUMBER([1]Data!$G$11),ISNUMBER([1]Data!$G$14)),[1]Data!G78," ")</f>
        <v>35097.165455336886</v>
      </c>
      <c r="F260" s="42">
        <v>2003</v>
      </c>
      <c r="G260" s="29"/>
    </row>
    <row r="261" spans="1:7" hidden="1">
      <c r="A261" s="27"/>
      <c r="B261" s="28"/>
      <c r="C261" s="33" t="s">
        <v>77</v>
      </c>
      <c r="D261" s="32"/>
      <c r="E261" s="31">
        <f>IF(AND(ISNUMBER([1]Data!G88),ISNUMBER([1]Data!$G$11),ISNUMBER([1]Data!$G$14)),[1]Data!G88," ")</f>
        <v>79381.8</v>
      </c>
      <c r="F261" s="42">
        <v>2004</v>
      </c>
      <c r="G261" s="29"/>
    </row>
    <row r="262" spans="1:7" hidden="1">
      <c r="A262" s="27"/>
      <c r="B262" s="28"/>
      <c r="C262" s="33" t="s">
        <v>50</v>
      </c>
      <c r="D262" s="32"/>
      <c r="E262" s="31">
        <f>IF(AND(ISNUMBER([1]Data!G105),ISNUMBER([1]Data!$G$11),ISNUMBER([1]Data!$G$14)),[1]Data!G105," ")</f>
        <v>13480337.234367292</v>
      </c>
      <c r="F262" s="42">
        <v>2005</v>
      </c>
      <c r="G262" s="29"/>
    </row>
    <row r="263" spans="1:7" hidden="1">
      <c r="A263" s="27"/>
      <c r="B263" s="28"/>
      <c r="C263" s="33" t="s">
        <v>49</v>
      </c>
      <c r="D263" s="32"/>
      <c r="E263" s="31">
        <f>IF(AND([1]Data!I109=" ",ISNUMBER([1]Data!$G$11),ISNUMBER([1]Data!$G$14)),[1]Data!G109," ")</f>
        <v>187307.13200000001</v>
      </c>
      <c r="F263" s="42">
        <v>2006</v>
      </c>
      <c r="G263" s="29"/>
    </row>
    <row r="264" spans="1:7" hidden="1">
      <c r="A264" s="27"/>
      <c r="B264" s="28"/>
      <c r="C264" s="33" t="s">
        <v>48</v>
      </c>
      <c r="D264" s="32"/>
      <c r="E264" s="31">
        <f>IF(AND(ISNUMBER([1]Data!G114),ISNUMBER([1]Data!$G$11),ISNUMBER([1]Data!$G$14)),[1]Data!G114," ")</f>
        <v>9068.700102499999</v>
      </c>
      <c r="F264" s="42">
        <v>2007</v>
      </c>
      <c r="G264" s="29"/>
    </row>
    <row r="265" spans="1:7" hidden="1">
      <c r="A265" s="27"/>
      <c r="B265" s="28"/>
      <c r="C265" s="33" t="s">
        <v>76</v>
      </c>
      <c r="D265" s="32"/>
      <c r="E265" s="31">
        <f>IF(AND(ISNUMBER([1]Data!G119),ISNUMBER([1]Data!$G$11),ISNUMBER([1]Data!$G$14)),[1]Data!G119," ")</f>
        <v>1285572.6791309984</v>
      </c>
      <c r="F265" s="42">
        <v>2008</v>
      </c>
      <c r="G265" s="29"/>
    </row>
    <row r="266" spans="1:7" hidden="1">
      <c r="A266" s="27"/>
      <c r="B266" s="28"/>
      <c r="C266" s="33" t="s">
        <v>75</v>
      </c>
      <c r="D266" s="32"/>
      <c r="E266" s="31">
        <f>IF(AND(ISNUMBER([1]Data!G122),ISNUMBER([1]Data!$G$11),ISNUMBER([1]Data!$G$14)),[1]Data!G122," ")</f>
        <v>17420386.902013168</v>
      </c>
      <c r="F266" s="42">
        <v>2009</v>
      </c>
      <c r="G266" s="29"/>
    </row>
    <row r="267" spans="1:7" hidden="1">
      <c r="A267" s="27"/>
      <c r="B267" s="28"/>
      <c r="C267" s="33" t="s">
        <v>74</v>
      </c>
      <c r="D267" s="32"/>
      <c r="E267" s="31">
        <f>IF(AND(ISNUMBER([1]Data!G129),ISNUMBER([1]Data!$G$11),ISNUMBER([1]Data!$G$14)),[1]Data!G129," ")</f>
        <v>1418694.4392195002</v>
      </c>
      <c r="F267" s="42">
        <v>2010</v>
      </c>
      <c r="G267" s="29"/>
    </row>
    <row r="268" spans="1:7" hidden="1">
      <c r="A268" s="27"/>
      <c r="B268" s="28"/>
      <c r="C268" s="33" t="s">
        <v>73</v>
      </c>
      <c r="D268" s="32"/>
      <c r="E268" s="31">
        <f>IF(AND(ISNUMBER([1]Data!G136),ISNUMBER([1]Data!$G$11),ISNUMBER([1]Data!$G$14)),[1]Data!G136," ")</f>
        <v>1946.7444499999983</v>
      </c>
      <c r="F268" s="42">
        <v>2011</v>
      </c>
      <c r="G268" s="29"/>
    </row>
    <row r="269" spans="1:7" hidden="1">
      <c r="A269" s="34"/>
      <c r="B269" s="28"/>
      <c r="C269" s="33" t="s">
        <v>72</v>
      </c>
      <c r="D269" s="32"/>
      <c r="E269" s="31">
        <f>IF(AND([1]Data!I139=" ",ISNUMBER([1]Data!$G$11),ISNUMBER([1]Data!$G$14)),[1]Data!G139," ")</f>
        <v>1001.55262</v>
      </c>
      <c r="F269" s="42">
        <v>2012</v>
      </c>
      <c r="G269" s="29"/>
    </row>
    <row r="270" spans="1:7" hidden="1">
      <c r="A270" s="27"/>
      <c r="B270" s="28"/>
      <c r="C270" s="33" t="s">
        <v>71</v>
      </c>
      <c r="D270" s="32"/>
      <c r="E270" s="31">
        <f>IF(AND(ISNUMBER([1]Data!G146),ISNUMBER([1]Data!$G$11),ISNUMBER([1]Data!$G$14)),[1]Data!G146," ")</f>
        <v>82074.950153999991</v>
      </c>
      <c r="F270" s="42">
        <v>2013</v>
      </c>
      <c r="G270" s="29"/>
    </row>
    <row r="271" spans="1:7" hidden="1">
      <c r="A271" s="27"/>
      <c r="B271" s="28"/>
      <c r="C271" s="33" t="s">
        <v>70</v>
      </c>
      <c r="D271" s="32"/>
      <c r="E271" s="31">
        <f>IF(AND(ISNUMBER([1]Data!G151),ISNUMBER([1]Data!$G$11),ISNUMBER([1]Data!$G$14)),[1]Data!G151," ")</f>
        <v>61017.939999999995</v>
      </c>
      <c r="F271" s="42">
        <v>2014</v>
      </c>
      <c r="G271" s="29"/>
    </row>
    <row r="272" spans="1:7" hidden="1">
      <c r="A272" s="27"/>
      <c r="B272" s="28"/>
      <c r="C272" s="33" t="s">
        <v>69</v>
      </c>
      <c r="D272" s="32"/>
      <c r="E272" s="40"/>
      <c r="F272" s="40"/>
      <c r="G272" s="40"/>
    </row>
    <row r="273" spans="1:7" hidden="1">
      <c r="A273" s="27"/>
      <c r="B273" s="28"/>
      <c r="C273" s="41" t="s">
        <v>68</v>
      </c>
      <c r="D273" s="32"/>
      <c r="E273" s="40"/>
      <c r="F273" s="40"/>
      <c r="G273" s="40"/>
    </row>
    <row r="274" spans="1:7" hidden="1">
      <c r="A274" s="27"/>
      <c r="B274" s="28"/>
      <c r="C274" s="41" t="s">
        <v>67</v>
      </c>
      <c r="D274" s="32"/>
      <c r="E274" s="40"/>
      <c r="F274" s="40"/>
      <c r="G274" s="40"/>
    </row>
    <row r="275" spans="1:7" hidden="1">
      <c r="A275" s="27"/>
      <c r="B275" s="28"/>
      <c r="C275" s="41" t="s">
        <v>66</v>
      </c>
      <c r="D275" s="32"/>
      <c r="E275" s="40"/>
      <c r="F275" s="40"/>
      <c r="G275" s="40"/>
    </row>
    <row r="276" spans="1:7" hidden="1">
      <c r="A276" s="27"/>
      <c r="B276" s="28"/>
      <c r="C276" s="41" t="s">
        <v>65</v>
      </c>
      <c r="D276" s="32"/>
      <c r="E276" s="40"/>
      <c r="F276" s="40"/>
      <c r="G276" s="40"/>
    </row>
    <row r="277" spans="1:7" hidden="1">
      <c r="A277" s="27"/>
      <c r="B277" s="28"/>
      <c r="C277" s="41" t="s">
        <v>64</v>
      </c>
      <c r="D277" s="32"/>
      <c r="E277" s="40"/>
      <c r="F277" s="40"/>
      <c r="G277" s="40"/>
    </row>
    <row r="278" spans="1:7" hidden="1">
      <c r="A278" s="27"/>
      <c r="B278" s="28"/>
      <c r="C278" s="41" t="s">
        <v>63</v>
      </c>
      <c r="D278" s="32"/>
      <c r="E278" s="40"/>
      <c r="F278" s="40"/>
      <c r="G278" s="40"/>
    </row>
    <row r="279" spans="1:7" hidden="1">
      <c r="A279" s="27"/>
      <c r="B279" s="28"/>
      <c r="C279" s="41" t="s">
        <v>62</v>
      </c>
      <c r="D279" s="32"/>
      <c r="E279" s="40"/>
      <c r="F279" s="40"/>
      <c r="G279" s="40"/>
    </row>
    <row r="280" spans="1:7" hidden="1">
      <c r="A280" s="27"/>
      <c r="B280" s="28"/>
      <c r="C280" s="41" t="s">
        <v>61</v>
      </c>
      <c r="D280" s="32"/>
      <c r="E280" s="40"/>
      <c r="F280" s="40"/>
      <c r="G280" s="40"/>
    </row>
    <row r="281" spans="1:7" hidden="1">
      <c r="A281" s="27"/>
      <c r="B281" s="28"/>
      <c r="C281" s="41" t="s">
        <v>60</v>
      </c>
      <c r="D281" s="32"/>
      <c r="E281" s="40"/>
      <c r="F281" s="40"/>
      <c r="G281" s="40"/>
    </row>
    <row r="282" spans="1:7" hidden="1">
      <c r="A282" s="27"/>
      <c r="B282" s="28"/>
      <c r="C282" s="41" t="s">
        <v>59</v>
      </c>
      <c r="D282" s="32"/>
      <c r="E282" s="40"/>
      <c r="F282" s="40"/>
      <c r="G282" s="40"/>
    </row>
    <row r="283" spans="1:7" hidden="1">
      <c r="A283" s="27"/>
      <c r="B283" s="28"/>
      <c r="C283" s="1"/>
      <c r="D283" s="1"/>
      <c r="E283" s="1"/>
      <c r="F283" s="1"/>
      <c r="G283" s="1"/>
    </row>
    <row r="284" spans="1:7" hidden="1">
      <c r="A284" s="27"/>
      <c r="B284" s="28"/>
      <c r="C284" s="1"/>
      <c r="D284" s="1"/>
      <c r="E284" s="1"/>
      <c r="F284" s="1"/>
      <c r="G284" s="1"/>
    </row>
    <row r="285" spans="1:7" hidden="1">
      <c r="A285" s="27"/>
      <c r="B285" s="28"/>
      <c r="E285" s="37" t="s">
        <v>58</v>
      </c>
      <c r="F285" s="37"/>
      <c r="G285" s="35" t="s">
        <v>58</v>
      </c>
    </row>
    <row r="286" spans="1:7" hidden="1">
      <c r="A286" s="27"/>
      <c r="B286" s="28"/>
      <c r="C286" s="39" t="s">
        <v>57</v>
      </c>
      <c r="D286" s="38"/>
      <c r="E286" s="37" t="str">
        <f>IF(OR($G$10="&lt;select&gt;",ISBLANK($G$10)),"in reporting currency","in "&amp;VLOOKUP($G$14,[1]Parameters!$E$71:$F$74,2,FALSE)&amp;$G$10)</f>
        <v>in single EUR</v>
      </c>
      <c r="F286" s="36" t="s">
        <v>56</v>
      </c>
      <c r="G286" s="35" t="s">
        <v>55</v>
      </c>
    </row>
    <row r="287" spans="1:7" hidden="1">
      <c r="A287" s="27"/>
      <c r="B287" s="28"/>
      <c r="C287" s="33" t="s">
        <v>54</v>
      </c>
      <c r="D287" s="32"/>
      <c r="E287" s="31"/>
      <c r="F287" s="30">
        <v>1166</v>
      </c>
      <c r="G287" s="29"/>
    </row>
    <row r="288" spans="1:7" hidden="1">
      <c r="A288" s="27"/>
      <c r="B288" s="28"/>
      <c r="C288" s="33" t="s">
        <v>53</v>
      </c>
      <c r="D288" s="32"/>
      <c r="E288" s="31"/>
      <c r="F288" s="30">
        <v>1167</v>
      </c>
      <c r="G288" s="29"/>
    </row>
    <row r="289" spans="1:7" hidden="1">
      <c r="A289" s="27"/>
      <c r="B289" s="28"/>
      <c r="C289" s="33" t="s">
        <v>52</v>
      </c>
      <c r="D289" s="32"/>
      <c r="E289" s="31"/>
      <c r="F289" s="30">
        <v>1168</v>
      </c>
      <c r="G289" s="29"/>
    </row>
    <row r="290" spans="1:7" hidden="1">
      <c r="A290" s="27"/>
      <c r="B290" s="28"/>
      <c r="C290" s="33" t="s">
        <v>51</v>
      </c>
      <c r="D290" s="32"/>
      <c r="E290" s="31"/>
      <c r="F290" s="30">
        <v>1169</v>
      </c>
      <c r="G290" s="29"/>
    </row>
    <row r="291" spans="1:7" hidden="1">
      <c r="A291" s="27"/>
      <c r="B291" s="28"/>
      <c r="C291" s="33" t="s">
        <v>50</v>
      </c>
      <c r="D291" s="32"/>
      <c r="E291" s="31"/>
      <c r="F291" s="30">
        <v>1170</v>
      </c>
      <c r="G291" s="29"/>
    </row>
    <row r="292" spans="1:7" hidden="1">
      <c r="A292" s="27"/>
      <c r="B292" s="28"/>
      <c r="C292" s="33" t="s">
        <v>49</v>
      </c>
      <c r="D292" s="32"/>
      <c r="E292" s="31"/>
      <c r="F292" s="30">
        <v>1171</v>
      </c>
      <c r="G292" s="29"/>
    </row>
    <row r="293" spans="1:7" hidden="1">
      <c r="A293" s="27"/>
      <c r="B293" s="28"/>
      <c r="C293" s="33" t="s">
        <v>48</v>
      </c>
      <c r="D293" s="32"/>
      <c r="E293" s="31"/>
      <c r="F293" s="30">
        <v>1172</v>
      </c>
      <c r="G293" s="29"/>
    </row>
    <row r="294" spans="1:7" hidden="1">
      <c r="A294" s="27"/>
      <c r="B294" s="28"/>
      <c r="C294" s="33" t="s">
        <v>47</v>
      </c>
      <c r="D294" s="32"/>
      <c r="E294" s="31"/>
      <c r="F294" s="30">
        <v>1173</v>
      </c>
      <c r="G294" s="29"/>
    </row>
    <row r="295" spans="1:7" hidden="1">
      <c r="A295" s="27"/>
      <c r="B295" s="28"/>
      <c r="C295" s="33" t="s">
        <v>46</v>
      </c>
      <c r="D295" s="32"/>
      <c r="E295" s="31"/>
      <c r="F295" s="30">
        <v>1174</v>
      </c>
      <c r="G295" s="29"/>
    </row>
    <row r="296" spans="1:7" hidden="1">
      <c r="A296" s="34"/>
      <c r="B296" s="28"/>
      <c r="C296" s="33" t="s">
        <v>45</v>
      </c>
      <c r="D296" s="32"/>
      <c r="E296" s="31"/>
      <c r="F296" s="30">
        <v>1175</v>
      </c>
      <c r="G296" s="29"/>
    </row>
    <row r="297" spans="1:7" hidden="1">
      <c r="A297" s="27"/>
      <c r="B297" s="28"/>
      <c r="C297" s="33" t="s">
        <v>44</v>
      </c>
      <c r="D297" s="32"/>
      <c r="E297" s="31"/>
      <c r="F297" s="30">
        <v>1176</v>
      </c>
      <c r="G297" s="29"/>
    </row>
    <row r="298" spans="1:7" hidden="1">
      <c r="A298" s="27"/>
      <c r="B298" s="28"/>
      <c r="C298" s="33" t="s">
        <v>43</v>
      </c>
      <c r="D298" s="32"/>
      <c r="E298" s="31"/>
      <c r="F298" s="30">
        <v>1177</v>
      </c>
      <c r="G298" s="29"/>
    </row>
    <row r="299" spans="1:7" hidden="1">
      <c r="A299" s="27"/>
      <c r="B299" s="28"/>
      <c r="C299" s="1"/>
      <c r="D299" s="1"/>
      <c r="E299" s="1"/>
      <c r="F299" s="1"/>
      <c r="G299" s="1"/>
    </row>
    <row r="300" spans="1:7">
      <c r="A300" s="27"/>
      <c r="B300" s="26"/>
      <c r="C300" s="25"/>
      <c r="D300" s="25"/>
      <c r="E300" s="25"/>
      <c r="F300" s="25"/>
      <c r="G300" s="25"/>
    </row>
    <row r="301" spans="1:7">
      <c r="E301" s="1"/>
      <c r="F301" s="1"/>
    </row>
    <row r="319" spans="2:2" ht="14.5">
      <c r="B319"/>
    </row>
  </sheetData>
  <mergeCells count="471">
    <mergeCell ref="C1:E2"/>
    <mergeCell ref="S3:V4"/>
    <mergeCell ref="AA3:AD4"/>
    <mergeCell ref="AJ3:AM4"/>
    <mergeCell ref="AT3:AW4"/>
    <mergeCell ref="BD3:BG4"/>
    <mergeCell ref="T7:U7"/>
    <mergeCell ref="S5:S69"/>
    <mergeCell ref="T5:U5"/>
    <mergeCell ref="AA5:AA69"/>
    <mergeCell ref="AB5:AC5"/>
    <mergeCell ref="AJ5:AJ69"/>
    <mergeCell ref="AK5:AL5"/>
    <mergeCell ref="AB7:AC7"/>
    <mergeCell ref="AK7:AL7"/>
    <mergeCell ref="T9:U9"/>
    <mergeCell ref="AB9:AC9"/>
    <mergeCell ref="AK9:AL9"/>
    <mergeCell ref="AU9:AV9"/>
    <mergeCell ref="BE9:BF9"/>
    <mergeCell ref="T10:U10"/>
    <mergeCell ref="AB10:AC10"/>
    <mergeCell ref="AK10:AL10"/>
    <mergeCell ref="AU10:AV10"/>
    <mergeCell ref="BE10:BF10"/>
    <mergeCell ref="AU7:AV7"/>
    <mergeCell ref="BE7:BF7"/>
    <mergeCell ref="T8:U8"/>
    <mergeCell ref="AB8:AC8"/>
    <mergeCell ref="AK8:AL8"/>
    <mergeCell ref="AU8:AV8"/>
    <mergeCell ref="BE8:BF8"/>
    <mergeCell ref="AT5:AT69"/>
    <mergeCell ref="AU5:AV5"/>
    <mergeCell ref="BD5:BD69"/>
    <mergeCell ref="BE5:BF5"/>
    <mergeCell ref="T6:U6"/>
    <mergeCell ref="AB6:AC6"/>
    <mergeCell ref="AK6:AL6"/>
    <mergeCell ref="AU6:AV6"/>
    <mergeCell ref="BE6:BF6"/>
    <mergeCell ref="T11:U11"/>
    <mergeCell ref="AB11:AC11"/>
    <mergeCell ref="AK11:AL11"/>
    <mergeCell ref="AU11:AV11"/>
    <mergeCell ref="BE11:BF11"/>
    <mergeCell ref="T12:U12"/>
    <mergeCell ref="AB12:AC12"/>
    <mergeCell ref="AK12:AL12"/>
    <mergeCell ref="AU12:AV12"/>
    <mergeCell ref="BE12:BF12"/>
    <mergeCell ref="T13:U13"/>
    <mergeCell ref="AB13:AC13"/>
    <mergeCell ref="AK13:AL13"/>
    <mergeCell ref="AU13:AV13"/>
    <mergeCell ref="BE13:BF13"/>
    <mergeCell ref="T14:U14"/>
    <mergeCell ref="AB14:AC14"/>
    <mergeCell ref="AK14:AL14"/>
    <mergeCell ref="AU14:AV14"/>
    <mergeCell ref="BE14:BF14"/>
    <mergeCell ref="T15:U15"/>
    <mergeCell ref="AB15:AC15"/>
    <mergeCell ref="AK15:AL15"/>
    <mergeCell ref="AU15:AV15"/>
    <mergeCell ref="BE15:BF15"/>
    <mergeCell ref="T16:U16"/>
    <mergeCell ref="AB16:AC16"/>
    <mergeCell ref="AK16:AL16"/>
    <mergeCell ref="AU16:AV16"/>
    <mergeCell ref="BE16:BF16"/>
    <mergeCell ref="T17:U17"/>
    <mergeCell ref="AB17:AC17"/>
    <mergeCell ref="AK17:AL17"/>
    <mergeCell ref="AU17:AV17"/>
    <mergeCell ref="BE17:BF17"/>
    <mergeCell ref="T18:U18"/>
    <mergeCell ref="AB18:AC18"/>
    <mergeCell ref="AK18:AL18"/>
    <mergeCell ref="AU18:AV18"/>
    <mergeCell ref="BE18:BF18"/>
    <mergeCell ref="T19:U19"/>
    <mergeCell ref="AB19:AC19"/>
    <mergeCell ref="AK19:AL19"/>
    <mergeCell ref="AU19:AV19"/>
    <mergeCell ref="BE19:BF19"/>
    <mergeCell ref="T20:U20"/>
    <mergeCell ref="AB20:AC20"/>
    <mergeCell ref="AK20:AL20"/>
    <mergeCell ref="AU20:AV20"/>
    <mergeCell ref="BE20:BF20"/>
    <mergeCell ref="T21:U21"/>
    <mergeCell ref="AB21:AC21"/>
    <mergeCell ref="AK21:AL21"/>
    <mergeCell ref="AU21:AV21"/>
    <mergeCell ref="BE21:BF21"/>
    <mergeCell ref="T22:U22"/>
    <mergeCell ref="AB22:AC22"/>
    <mergeCell ref="AK22:AL22"/>
    <mergeCell ref="AU22:AV22"/>
    <mergeCell ref="BE22:BF22"/>
    <mergeCell ref="T23:U23"/>
    <mergeCell ref="AB23:AC23"/>
    <mergeCell ref="AK23:AL23"/>
    <mergeCell ref="AU23:AV23"/>
    <mergeCell ref="BE23:BF23"/>
    <mergeCell ref="T24:U24"/>
    <mergeCell ref="AB24:AC24"/>
    <mergeCell ref="AK24:AL24"/>
    <mergeCell ref="AU24:AV24"/>
    <mergeCell ref="BE24:BF24"/>
    <mergeCell ref="T25:U25"/>
    <mergeCell ref="AB25:AC25"/>
    <mergeCell ref="AK25:AL25"/>
    <mergeCell ref="AU25:AV25"/>
    <mergeCell ref="BE25:BF25"/>
    <mergeCell ref="T26:U26"/>
    <mergeCell ref="AB26:AC26"/>
    <mergeCell ref="AK26:AL26"/>
    <mergeCell ref="AU26:AV26"/>
    <mergeCell ref="BE26:BF26"/>
    <mergeCell ref="T27:U27"/>
    <mergeCell ref="AB27:AC27"/>
    <mergeCell ref="AK27:AL27"/>
    <mergeCell ref="AU27:AV27"/>
    <mergeCell ref="BE27:BF27"/>
    <mergeCell ref="T28:U28"/>
    <mergeCell ref="AB28:AC28"/>
    <mergeCell ref="AK28:AL28"/>
    <mergeCell ref="AU28:AV28"/>
    <mergeCell ref="BE28:BF28"/>
    <mergeCell ref="T29:U29"/>
    <mergeCell ref="AB29:AC29"/>
    <mergeCell ref="AK29:AL29"/>
    <mergeCell ref="AU29:AV29"/>
    <mergeCell ref="BE29:BF29"/>
    <mergeCell ref="T30:U30"/>
    <mergeCell ref="AB30:AC30"/>
    <mergeCell ref="AK30:AL30"/>
    <mergeCell ref="AU30:AV30"/>
    <mergeCell ref="BE30:BF30"/>
    <mergeCell ref="T31:U31"/>
    <mergeCell ref="AB31:AC31"/>
    <mergeCell ref="AK31:AL31"/>
    <mergeCell ref="AU31:AV31"/>
    <mergeCell ref="BE31:BF31"/>
    <mergeCell ref="T32:U32"/>
    <mergeCell ref="AB32:AC32"/>
    <mergeCell ref="AK32:AL32"/>
    <mergeCell ref="AU32:AV32"/>
    <mergeCell ref="BE32:BF32"/>
    <mergeCell ref="BE35:BF35"/>
    <mergeCell ref="T36:U36"/>
    <mergeCell ref="AB36:AC36"/>
    <mergeCell ref="AK36:AL36"/>
    <mergeCell ref="AU36:AV36"/>
    <mergeCell ref="BE36:BF36"/>
    <mergeCell ref="T33:U33"/>
    <mergeCell ref="AB33:AC33"/>
    <mergeCell ref="AK33:AL33"/>
    <mergeCell ref="AU33:AV33"/>
    <mergeCell ref="BE33:BF33"/>
    <mergeCell ref="T34:U34"/>
    <mergeCell ref="AB34:AC34"/>
    <mergeCell ref="AK34:AL34"/>
    <mergeCell ref="AU34:AV34"/>
    <mergeCell ref="BE34:BF34"/>
    <mergeCell ref="C38:E39"/>
    <mergeCell ref="T38:U38"/>
    <mergeCell ref="AB38:AC38"/>
    <mergeCell ref="AK38:AL38"/>
    <mergeCell ref="AU38:AV38"/>
    <mergeCell ref="T35:U35"/>
    <mergeCell ref="AB35:AC35"/>
    <mergeCell ref="AK35:AL35"/>
    <mergeCell ref="AU35:AV35"/>
    <mergeCell ref="BE38:BF38"/>
    <mergeCell ref="T39:U39"/>
    <mergeCell ref="AB39:AC39"/>
    <mergeCell ref="AK39:AL39"/>
    <mergeCell ref="AU39:AV39"/>
    <mergeCell ref="BE39:BF39"/>
    <mergeCell ref="T37:U37"/>
    <mergeCell ref="AB37:AC37"/>
    <mergeCell ref="AK37:AL37"/>
    <mergeCell ref="AU37:AV37"/>
    <mergeCell ref="BE37:BF37"/>
    <mergeCell ref="BE42:BF42"/>
    <mergeCell ref="T43:U43"/>
    <mergeCell ref="AB43:AC43"/>
    <mergeCell ref="AK43:AL43"/>
    <mergeCell ref="AU43:AV43"/>
    <mergeCell ref="BE43:BF43"/>
    <mergeCell ref="T40:U40"/>
    <mergeCell ref="AB40:AC40"/>
    <mergeCell ref="AK40:AL40"/>
    <mergeCell ref="AU40:AV40"/>
    <mergeCell ref="BE40:BF40"/>
    <mergeCell ref="T41:U41"/>
    <mergeCell ref="AB41:AC41"/>
    <mergeCell ref="AK41:AL41"/>
    <mergeCell ref="AU41:AV41"/>
    <mergeCell ref="BE41:BF41"/>
    <mergeCell ref="C45:E46"/>
    <mergeCell ref="T45:U45"/>
    <mergeCell ref="AB45:AC45"/>
    <mergeCell ref="AK45:AL45"/>
    <mergeCell ref="AU45:AV45"/>
    <mergeCell ref="T42:U42"/>
    <mergeCell ref="AB42:AC42"/>
    <mergeCell ref="AK42:AL42"/>
    <mergeCell ref="AU42:AV42"/>
    <mergeCell ref="BE45:BF45"/>
    <mergeCell ref="T46:U46"/>
    <mergeCell ref="AB46:AC46"/>
    <mergeCell ref="AK46:AL46"/>
    <mergeCell ref="AU46:AV46"/>
    <mergeCell ref="BE46:BF46"/>
    <mergeCell ref="T44:U44"/>
    <mergeCell ref="AB44:AC44"/>
    <mergeCell ref="AK44:AL44"/>
    <mergeCell ref="AU44:AV44"/>
    <mergeCell ref="BE44:BF44"/>
    <mergeCell ref="T47:U47"/>
    <mergeCell ref="AB47:AC47"/>
    <mergeCell ref="AK47:AL47"/>
    <mergeCell ref="AU47:AV47"/>
    <mergeCell ref="BE47:BF47"/>
    <mergeCell ref="T48:U48"/>
    <mergeCell ref="AB48:AC48"/>
    <mergeCell ref="AK48:AL48"/>
    <mergeCell ref="AU48:AV48"/>
    <mergeCell ref="BE48:BF48"/>
    <mergeCell ref="T49:U49"/>
    <mergeCell ref="AB49:AC49"/>
    <mergeCell ref="AK49:AL49"/>
    <mergeCell ref="AU49:AV49"/>
    <mergeCell ref="BE49:BF49"/>
    <mergeCell ref="T50:U50"/>
    <mergeCell ref="AB50:AC50"/>
    <mergeCell ref="AK50:AL50"/>
    <mergeCell ref="AU50:AV50"/>
    <mergeCell ref="BE50:BF50"/>
    <mergeCell ref="T51:U51"/>
    <mergeCell ref="AB51:AC51"/>
    <mergeCell ref="AK51:AL51"/>
    <mergeCell ref="AU51:AV51"/>
    <mergeCell ref="BE51:BF51"/>
    <mergeCell ref="T52:U52"/>
    <mergeCell ref="AB52:AC52"/>
    <mergeCell ref="AK52:AL52"/>
    <mergeCell ref="AU52:AV52"/>
    <mergeCell ref="BE52:BF52"/>
    <mergeCell ref="T53:U53"/>
    <mergeCell ref="AB53:AC53"/>
    <mergeCell ref="AK53:AL53"/>
    <mergeCell ref="AU53:AV53"/>
    <mergeCell ref="BE53:BF53"/>
    <mergeCell ref="T54:U54"/>
    <mergeCell ref="AB54:AC54"/>
    <mergeCell ref="AK54:AL54"/>
    <mergeCell ref="AU54:AV54"/>
    <mergeCell ref="BE54:BF54"/>
    <mergeCell ref="T55:U55"/>
    <mergeCell ref="AB55:AC55"/>
    <mergeCell ref="AK55:AL55"/>
    <mergeCell ref="AU55:AV55"/>
    <mergeCell ref="BE55:BF55"/>
    <mergeCell ref="T56:U56"/>
    <mergeCell ref="AB56:AC56"/>
    <mergeCell ref="AK56:AL56"/>
    <mergeCell ref="AU56:AV56"/>
    <mergeCell ref="BE56:BF56"/>
    <mergeCell ref="T57:U57"/>
    <mergeCell ref="AB57:AC57"/>
    <mergeCell ref="AK57:AL57"/>
    <mergeCell ref="AU57:AV57"/>
    <mergeCell ref="BE57:BF57"/>
    <mergeCell ref="T58:U58"/>
    <mergeCell ref="AB58:AC58"/>
    <mergeCell ref="AK58:AL58"/>
    <mergeCell ref="AU58:AV58"/>
    <mergeCell ref="BE58:BF58"/>
    <mergeCell ref="T59:U59"/>
    <mergeCell ref="AB59:AC59"/>
    <mergeCell ref="AK59:AL59"/>
    <mergeCell ref="AU59:AV59"/>
    <mergeCell ref="BE59:BF59"/>
    <mergeCell ref="T60:U60"/>
    <mergeCell ref="AB60:AC60"/>
    <mergeCell ref="AK60:AL60"/>
    <mergeCell ref="AU60:AV60"/>
    <mergeCell ref="BE60:BF60"/>
    <mergeCell ref="T61:U61"/>
    <mergeCell ref="AB61:AC61"/>
    <mergeCell ref="AK61:AL61"/>
    <mergeCell ref="AU61:AV61"/>
    <mergeCell ref="BE61:BF61"/>
    <mergeCell ref="T62:U62"/>
    <mergeCell ref="AB62:AC62"/>
    <mergeCell ref="AK62:AL62"/>
    <mergeCell ref="AU62:AV62"/>
    <mergeCell ref="BE62:BF62"/>
    <mergeCell ref="T63:U63"/>
    <mergeCell ref="AB63:AC63"/>
    <mergeCell ref="AK63:AL63"/>
    <mergeCell ref="AU63:AV63"/>
    <mergeCell ref="BE63:BF63"/>
    <mergeCell ref="T64:U64"/>
    <mergeCell ref="AB64:AC64"/>
    <mergeCell ref="AK64:AL64"/>
    <mergeCell ref="AU64:AV64"/>
    <mergeCell ref="BE64:BF64"/>
    <mergeCell ref="C65:E66"/>
    <mergeCell ref="T65:U65"/>
    <mergeCell ref="AB65:AC65"/>
    <mergeCell ref="AK65:AL65"/>
    <mergeCell ref="AU65:AV65"/>
    <mergeCell ref="BE65:BF65"/>
    <mergeCell ref="T66:U66"/>
    <mergeCell ref="AB66:AC66"/>
    <mergeCell ref="AK66:AL66"/>
    <mergeCell ref="AU66:AV66"/>
    <mergeCell ref="BE72:BF72"/>
    <mergeCell ref="BD70:BD72"/>
    <mergeCell ref="BE70:BF70"/>
    <mergeCell ref="BE71:BF71"/>
    <mergeCell ref="BE66:BF66"/>
    <mergeCell ref="T67:U67"/>
    <mergeCell ref="AB67:AC67"/>
    <mergeCell ref="AK67:AL67"/>
    <mergeCell ref="AU67:AV67"/>
    <mergeCell ref="BE67:BF67"/>
    <mergeCell ref="T68:U68"/>
    <mergeCell ref="AB68:AC68"/>
    <mergeCell ref="AK68:AL68"/>
    <mergeCell ref="AU68:AV68"/>
    <mergeCell ref="BE68:BF68"/>
    <mergeCell ref="T69:U69"/>
    <mergeCell ref="AB69:AC69"/>
    <mergeCell ref="AK69:AL69"/>
    <mergeCell ref="AU69:AV69"/>
    <mergeCell ref="BE69:BF69"/>
    <mergeCell ref="S70:S72"/>
    <mergeCell ref="T70:U70"/>
    <mergeCell ref="AA70:AA72"/>
    <mergeCell ref="AB70:AC70"/>
    <mergeCell ref="AU75:AV75"/>
    <mergeCell ref="AJ70:AJ72"/>
    <mergeCell ref="AK70:AL70"/>
    <mergeCell ref="AB72:AC72"/>
    <mergeCell ref="AK72:AL72"/>
    <mergeCell ref="AU72:AV72"/>
    <mergeCell ref="AK73:AL73"/>
    <mergeCell ref="AT73:AT75"/>
    <mergeCell ref="AU73:AV73"/>
    <mergeCell ref="AT70:AT72"/>
    <mergeCell ref="AU70:AV70"/>
    <mergeCell ref="T71:U71"/>
    <mergeCell ref="AB71:AC71"/>
    <mergeCell ref="AK71:AL71"/>
    <mergeCell ref="AU71:AV71"/>
    <mergeCell ref="T72:U72"/>
    <mergeCell ref="BE75:BF75"/>
    <mergeCell ref="S76:S82"/>
    <mergeCell ref="T76:U76"/>
    <mergeCell ref="AA76:AA82"/>
    <mergeCell ref="AB76:AC76"/>
    <mergeCell ref="AJ76:AJ82"/>
    <mergeCell ref="AK76:AL76"/>
    <mergeCell ref="AT76:AT82"/>
    <mergeCell ref="AU76:AV76"/>
    <mergeCell ref="BD73:BD75"/>
    <mergeCell ref="BE73:BF73"/>
    <mergeCell ref="T74:U74"/>
    <mergeCell ref="AB74:AC74"/>
    <mergeCell ref="AK74:AL74"/>
    <mergeCell ref="AU74:AV74"/>
    <mergeCell ref="BE74:BF74"/>
    <mergeCell ref="T75:U75"/>
    <mergeCell ref="AB75:AC75"/>
    <mergeCell ref="AK75:AL75"/>
    <mergeCell ref="S73:S75"/>
    <mergeCell ref="T73:U73"/>
    <mergeCell ref="AA73:AA75"/>
    <mergeCell ref="AB73:AC73"/>
    <mergeCell ref="AJ73:AJ75"/>
    <mergeCell ref="AB83:AC83"/>
    <mergeCell ref="AJ83:AJ86"/>
    <mergeCell ref="AK83:AL83"/>
    <mergeCell ref="AB85:AB86"/>
    <mergeCell ref="AK85:AK86"/>
    <mergeCell ref="AU79:AV79"/>
    <mergeCell ref="BE79:BF79"/>
    <mergeCell ref="T80:T82"/>
    <mergeCell ref="AB80:AB82"/>
    <mergeCell ref="AK80:AK82"/>
    <mergeCell ref="AU80:AU82"/>
    <mergeCell ref="BE80:BE82"/>
    <mergeCell ref="BD76:BD82"/>
    <mergeCell ref="BE76:BF76"/>
    <mergeCell ref="T77:T78"/>
    <mergeCell ref="AB77:AB78"/>
    <mergeCell ref="AK77:AK78"/>
    <mergeCell ref="AU77:AU78"/>
    <mergeCell ref="BE77:BE78"/>
    <mergeCell ref="T79:U79"/>
    <mergeCell ref="AB79:AC79"/>
    <mergeCell ref="AK79:AL79"/>
    <mergeCell ref="AJ88:AJ90"/>
    <mergeCell ref="AK88:AL88"/>
    <mergeCell ref="AB90:AC90"/>
    <mergeCell ref="AK90:AL90"/>
    <mergeCell ref="AU85:AU86"/>
    <mergeCell ref="BE85:BE86"/>
    <mergeCell ref="S87:U87"/>
    <mergeCell ref="AA87:AC87"/>
    <mergeCell ref="AJ87:AL87"/>
    <mergeCell ref="AT87:AV87"/>
    <mergeCell ref="BD87:BF87"/>
    <mergeCell ref="AT83:AT86"/>
    <mergeCell ref="AU83:AV83"/>
    <mergeCell ref="BD83:BD86"/>
    <mergeCell ref="BE83:BF83"/>
    <mergeCell ref="T84:U84"/>
    <mergeCell ref="AB84:AC84"/>
    <mergeCell ref="AK84:AL84"/>
    <mergeCell ref="AU84:AV84"/>
    <mergeCell ref="BE84:BF84"/>
    <mergeCell ref="T85:T86"/>
    <mergeCell ref="S83:S86"/>
    <mergeCell ref="T83:U83"/>
    <mergeCell ref="AA83:AA86"/>
    <mergeCell ref="AU90:AV90"/>
    <mergeCell ref="BE90:BF90"/>
    <mergeCell ref="S91:S93"/>
    <mergeCell ref="T91:U91"/>
    <mergeCell ref="AA91:AA93"/>
    <mergeCell ref="AB91:AC91"/>
    <mergeCell ref="AJ91:AJ93"/>
    <mergeCell ref="AK91:AL91"/>
    <mergeCell ref="AT91:AT93"/>
    <mergeCell ref="AU91:AV91"/>
    <mergeCell ref="AT88:AT90"/>
    <mergeCell ref="AU88:AV88"/>
    <mergeCell ref="BD88:BD90"/>
    <mergeCell ref="BE88:BF88"/>
    <mergeCell ref="T89:U89"/>
    <mergeCell ref="AB89:AC89"/>
    <mergeCell ref="AK89:AL89"/>
    <mergeCell ref="AU89:AV89"/>
    <mergeCell ref="BE89:BF89"/>
    <mergeCell ref="T90:U90"/>
    <mergeCell ref="S88:S90"/>
    <mergeCell ref="T88:U88"/>
    <mergeCell ref="AA88:AA90"/>
    <mergeCell ref="AB88:AC88"/>
    <mergeCell ref="AU93:AV93"/>
    <mergeCell ref="BE93:BF93"/>
    <mergeCell ref="C146:E146"/>
    <mergeCell ref="C151:E151"/>
    <mergeCell ref="BD91:BD93"/>
    <mergeCell ref="BE91:BF91"/>
    <mergeCell ref="T92:U92"/>
    <mergeCell ref="AB92:AC92"/>
    <mergeCell ref="AK92:AL92"/>
    <mergeCell ref="AU92:AV92"/>
    <mergeCell ref="BE92:BF92"/>
    <mergeCell ref="T93:U93"/>
    <mergeCell ref="AB93:AC93"/>
    <mergeCell ref="AK93:AL93"/>
  </mergeCells>
  <conditionalFormatting sqref="G7:G8 G12">
    <cfRule type="containsText" priority="2" stopIfTrue="1" operator="containsText" text="&lt;select&gt;">
      <formula>NOT(ISERROR(SEARCH("&lt;select&gt;",G7)))</formula>
    </cfRule>
  </conditionalFormatting>
  <conditionalFormatting sqref="G7:G8 G12">
    <cfRule type="containsBlanks" priority="3" stopIfTrue="1">
      <formula>LEN(TRIM(G7))=0</formula>
    </cfRule>
  </conditionalFormatting>
  <conditionalFormatting sqref="G16">
    <cfRule type="containsText" priority="4" stopIfTrue="1" operator="containsText" text="&lt;select&gt;">
      <formula>NOT(ISERROR(SEARCH("&lt;select&gt;",G16)))</formula>
    </cfRule>
  </conditionalFormatting>
  <conditionalFormatting sqref="G16">
    <cfRule type="containsBlanks" priority="5" stopIfTrue="1">
      <formula>LEN(TRIM(G16))=0</formula>
    </cfRule>
  </conditionalFormatting>
  <conditionalFormatting sqref="G19">
    <cfRule type="expression" dxfId="0" priority="1" stopIfTrue="1">
      <formula>LEN(G19)&gt;56</formula>
    </cfRule>
  </conditionalFormatting>
  <dataValidations count="5">
    <dataValidation type="list" allowBlank="1" showInputMessage="1" showErrorMessage="1" sqref="G10" xr:uid="{771F41A7-1772-405B-84DF-B18CC2B8171C}">
      <formula1>ReportingCurrency</formula1>
    </dataValidation>
    <dataValidation type="list" allowBlank="1" showInputMessage="1" showErrorMessage="1" sqref="G14" xr:uid="{A5585355-0341-475C-B259-8AB6620CA7C7}">
      <formula1>ReportingUnit</formula1>
    </dataValidation>
    <dataValidation type="list" allowBlank="1" showInputMessage="1" showErrorMessage="1" sqref="G15" xr:uid="{35F87DF3-ECB2-4A2F-9329-623636A89293}">
      <formula1>AccountingStandard</formula1>
    </dataValidation>
    <dataValidation type="list" allowBlank="1" showInputMessage="1" showErrorMessage="1" sqref="G7" xr:uid="{09B07945-B645-4820-BB59-EF974F32139A}">
      <formula1>CountryCode</formula1>
    </dataValidation>
    <dataValidation type="list" allowBlank="1" showInputMessage="1" showErrorMessage="1" sqref="G9" xr:uid="{81992511-2AE6-42AC-A531-9B8BA84738CB}">
      <formula1>ReportingDate</formula1>
    </dataValidation>
  </dataValidations>
  <hyperlinks>
    <hyperlink ref="S1" location="'TOC'!B21" display="TOC" xr:uid="{C58AC534-0F8B-4302-AA5D-1775B8168C3B}"/>
    <hyperlink ref="AA1" location="'TOC'!B21" display="TOC" xr:uid="{76C5BFB9-DE12-423B-B54C-9A97353794ED}"/>
    <hyperlink ref="AJ1" location="'TOC'!B21" display="TOC" xr:uid="{849032C2-1E13-42AB-9228-0AC336767DBF}"/>
    <hyperlink ref="AT1" location="'TOC'!B21" display="TOC" xr:uid="{29156DCB-FEF3-4525-AAD7-BB48A4C32AE3}"/>
    <hyperlink ref="BD1" location="'TOC'!B21" display="TOC" xr:uid="{4FC55C05-7B4E-43DB-8A9E-40046EB362AB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42159-5C73-445F-BFD2-AA61099E2054}">
  <sheetPr>
    <tabColor rgb="FFFF0000"/>
  </sheetPr>
  <dimension ref="A2:L57"/>
  <sheetViews>
    <sheetView zoomScale="85" zoomScaleNormal="85" workbookViewId="0">
      <selection sqref="A1:J2"/>
    </sheetView>
  </sheetViews>
  <sheetFormatPr defaultRowHeight="14.5"/>
  <cols>
    <col min="1" max="1" width="106.26953125" bestFit="1" customWidth="1"/>
    <col min="5" max="5" width="14.81640625" bestFit="1" customWidth="1"/>
    <col min="10" max="10" width="14.81640625" bestFit="1" customWidth="1"/>
    <col min="12" max="12" width="12" bestFit="1" customWidth="1"/>
  </cols>
  <sheetData>
    <row r="2" spans="1:12" ht="26">
      <c r="A2" s="59" t="s">
        <v>258</v>
      </c>
      <c r="B2" s="58"/>
      <c r="C2" s="57"/>
      <c r="D2" s="36" t="s">
        <v>56</v>
      </c>
      <c r="E2" s="37" t="s">
        <v>337</v>
      </c>
      <c r="F2" s="1"/>
      <c r="G2" s="1"/>
    </row>
    <row r="3" spans="1:12">
      <c r="A3" s="33" t="s">
        <v>257</v>
      </c>
      <c r="B3" s="67"/>
      <c r="C3" s="66"/>
      <c r="D3" s="42">
        <v>2116</v>
      </c>
      <c r="E3" s="52">
        <v>23780805408.34</v>
      </c>
      <c r="F3" s="1" t="s">
        <v>250</v>
      </c>
      <c r="G3" s="1" t="s">
        <v>1302</v>
      </c>
      <c r="J3" s="239">
        <v>23780805408.34</v>
      </c>
    </row>
    <row r="4" spans="1:12">
      <c r="A4" s="33" t="s">
        <v>256</v>
      </c>
      <c r="B4" s="67"/>
      <c r="C4" s="66"/>
      <c r="D4" s="42">
        <v>2117</v>
      </c>
      <c r="E4" s="52">
        <v>17755205627.959999</v>
      </c>
      <c r="F4" s="1" t="s">
        <v>250</v>
      </c>
      <c r="G4" s="324" t="s">
        <v>1302</v>
      </c>
      <c r="J4" s="239">
        <v>17755205627.959999</v>
      </c>
    </row>
    <row r="5" spans="1:12">
      <c r="A5" s="33" t="s">
        <v>255</v>
      </c>
      <c r="B5" s="67"/>
      <c r="C5" s="66"/>
      <c r="D5" s="42">
        <v>2118</v>
      </c>
      <c r="E5" s="52">
        <v>7290182846.2299995</v>
      </c>
      <c r="F5" s="1" t="s">
        <v>250</v>
      </c>
      <c r="G5" s="324" t="s">
        <v>1302</v>
      </c>
      <c r="J5" s="239">
        <v>7290182846.2299995</v>
      </c>
    </row>
    <row r="6" spans="1:12">
      <c r="A6" s="33" t="s">
        <v>254</v>
      </c>
      <c r="B6" s="67"/>
      <c r="C6" s="66"/>
      <c r="D6" s="42">
        <v>2119</v>
      </c>
      <c r="E6" s="204">
        <v>4052150549.1917992</v>
      </c>
      <c r="F6" s="1" t="s">
        <v>250</v>
      </c>
      <c r="G6" s="324" t="s">
        <v>1302</v>
      </c>
      <c r="J6" s="239">
        <v>4052150549.1917992</v>
      </c>
    </row>
    <row r="7" spans="1:12">
      <c r="A7" s="33" t="s">
        <v>253</v>
      </c>
      <c r="B7" s="67"/>
      <c r="C7" s="66"/>
      <c r="D7" s="42">
        <v>2120</v>
      </c>
      <c r="E7" s="204">
        <v>10671208107</v>
      </c>
      <c r="F7" s="1" t="s">
        <v>250</v>
      </c>
      <c r="G7" s="324" t="s">
        <v>1302</v>
      </c>
      <c r="J7" s="239">
        <v>10671208107</v>
      </c>
    </row>
    <row r="8" spans="1:12">
      <c r="A8" s="33" t="s">
        <v>252</v>
      </c>
      <c r="B8" s="67"/>
      <c r="C8" s="66"/>
      <c r="D8" s="42">
        <v>2121</v>
      </c>
      <c r="E8" s="52">
        <v>11604958373.879999</v>
      </c>
      <c r="F8" s="1" t="s">
        <v>250</v>
      </c>
      <c r="G8" s="324" t="s">
        <v>1302</v>
      </c>
      <c r="J8" s="239">
        <v>11604958373.879999</v>
      </c>
    </row>
    <row r="9" spans="1:12">
      <c r="A9" s="33" t="s">
        <v>251</v>
      </c>
      <c r="B9" s="67"/>
      <c r="C9" s="66"/>
      <c r="D9" s="42">
        <v>2122</v>
      </c>
      <c r="E9" s="52">
        <v>0</v>
      </c>
      <c r="F9" s="1" t="s">
        <v>250</v>
      </c>
      <c r="G9" s="324" t="s">
        <v>1302</v>
      </c>
      <c r="J9" s="239">
        <v>0</v>
      </c>
    </row>
    <row r="10" spans="1:12">
      <c r="A10" s="108" t="s">
        <v>248</v>
      </c>
      <c r="B10" s="111"/>
      <c r="C10" s="109"/>
      <c r="D10" s="42">
        <v>1226</v>
      </c>
      <c r="E10" s="71" t="s">
        <v>898</v>
      </c>
      <c r="F10" s="1"/>
      <c r="G10" s="1"/>
    </row>
    <row r="12" spans="1:12">
      <c r="L12">
        <v>9683441263</v>
      </c>
    </row>
    <row r="13" spans="1:12">
      <c r="L13">
        <v>4273191389</v>
      </c>
    </row>
    <row r="14" spans="1:12">
      <c r="L14">
        <f>L12-L13</f>
        <v>5410249874</v>
      </c>
    </row>
    <row r="52" spans="1:3">
      <c r="A52" s="327" t="s">
        <v>1303</v>
      </c>
      <c r="B52" s="327" t="s">
        <v>1304</v>
      </c>
      <c r="C52" s="327" t="s">
        <v>1305</v>
      </c>
    </row>
    <row r="53" spans="1:3">
      <c r="A53" s="325">
        <v>940.000001</v>
      </c>
      <c r="B53" s="326" t="s">
        <v>1306</v>
      </c>
      <c r="C53" s="323"/>
    </row>
    <row r="54" spans="1:3">
      <c r="A54" s="325">
        <v>916.98173399999996</v>
      </c>
      <c r="B54" s="326" t="s">
        <v>1307</v>
      </c>
      <c r="C54" s="323"/>
    </row>
    <row r="55" spans="1:3">
      <c r="A55" s="325">
        <v>897.52191600000003</v>
      </c>
      <c r="B55" s="326" t="s">
        <v>1308</v>
      </c>
      <c r="C55" s="323"/>
    </row>
    <row r="56" spans="1:3">
      <c r="A56" s="325">
        <v>897.52191600000003</v>
      </c>
      <c r="B56" s="326" t="s">
        <v>1309</v>
      </c>
      <c r="C56" s="325">
        <v>9.23</v>
      </c>
    </row>
    <row r="57" spans="1:3">
      <c r="A57" s="325">
        <v>897.52191600000003</v>
      </c>
      <c r="B57" s="326" t="s">
        <v>1310</v>
      </c>
      <c r="C57" s="325">
        <v>12.93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72BB-016D-4CFA-8B87-68A764C60F41}">
  <sheetPr>
    <tabColor rgb="FFFF0000"/>
  </sheetPr>
  <dimension ref="B1:AN56"/>
  <sheetViews>
    <sheetView showGridLines="0" zoomScale="80" zoomScaleNormal="80" workbookViewId="0">
      <selection sqref="A1:J2"/>
    </sheetView>
  </sheetViews>
  <sheetFormatPr defaultColWidth="9.1796875" defaultRowHeight="14"/>
  <cols>
    <col min="1" max="1" width="9.1796875" style="1"/>
    <col min="2" max="2" width="8.81640625" style="1" bestFit="1" customWidth="1"/>
    <col min="3" max="3" width="10" style="1" bestFit="1" customWidth="1"/>
    <col min="4" max="4" width="22" style="195" bestFit="1" customWidth="1"/>
    <col min="5" max="11" width="9.1796875" style="1"/>
    <col min="12" max="15" width="0" style="1" hidden="1" customWidth="1"/>
    <col min="16" max="16" width="33" style="1" hidden="1" customWidth="1"/>
    <col min="17" max="17" width="10.453125" style="1" hidden="1" customWidth="1"/>
    <col min="18" max="18" width="10.1796875" style="1" hidden="1" customWidth="1"/>
    <col min="19" max="19" width="18.453125" style="1" hidden="1" customWidth="1"/>
    <col min="20" max="22" width="0" style="1" hidden="1" customWidth="1"/>
    <col min="23" max="23" width="33" style="1" hidden="1" customWidth="1"/>
    <col min="24" max="24" width="10.453125" style="1" hidden="1" customWidth="1"/>
    <col min="25" max="25" width="10.1796875" style="1" hidden="1" customWidth="1"/>
    <col min="26" max="26" width="19.54296875" style="1" hidden="1" customWidth="1"/>
    <col min="27" max="29" width="0" style="1" hidden="1" customWidth="1"/>
    <col min="30" max="30" width="25" style="1" hidden="1" customWidth="1"/>
    <col min="31" max="31" width="10.453125" style="1" hidden="1" customWidth="1"/>
    <col min="32" max="32" width="10.1796875" style="1" hidden="1" customWidth="1"/>
    <col min="33" max="33" width="19.54296875" style="1" hidden="1" customWidth="1"/>
    <col min="34" max="36" width="0" style="1" hidden="1" customWidth="1"/>
    <col min="37" max="37" width="25" style="1" hidden="1" customWidth="1"/>
    <col min="38" max="38" width="10.453125" style="1" hidden="1" customWidth="1"/>
    <col min="39" max="39" width="10.1796875" style="1" hidden="1" customWidth="1"/>
    <col min="40" max="40" width="19.54296875" style="1" hidden="1" customWidth="1"/>
    <col min="41" max="41" width="0" style="1" hidden="1" customWidth="1"/>
    <col min="42" max="16384" width="9.1796875" style="1"/>
  </cols>
  <sheetData>
    <row r="1" spans="2:40" s="238" customFormat="1" ht="14.5" thickBot="1"/>
    <row r="2" spans="2:40" ht="43.5" thickBot="1">
      <c r="B2" s="235" t="s">
        <v>909</v>
      </c>
      <c r="C2" s="236" t="s">
        <v>910</v>
      </c>
      <c r="D2" s="237" t="s">
        <v>911</v>
      </c>
      <c r="P2" s="375" t="s">
        <v>387</v>
      </c>
      <c r="Q2" s="375"/>
      <c r="R2" s="375"/>
      <c r="S2" s="375"/>
      <c r="W2" s="375" t="s">
        <v>386</v>
      </c>
      <c r="X2" s="375"/>
      <c r="Y2" s="375"/>
      <c r="Z2" s="375"/>
      <c r="AD2" s="221" t="s">
        <v>385</v>
      </c>
      <c r="AE2" s="222"/>
      <c r="AF2" s="221"/>
      <c r="AG2" s="223"/>
      <c r="AK2" s="221" t="s">
        <v>384</v>
      </c>
      <c r="AL2" s="222"/>
      <c r="AM2" s="221"/>
      <c r="AN2" s="223"/>
    </row>
    <row r="3" spans="2:40" ht="14.15" customHeight="1">
      <c r="B3" s="1" t="s">
        <v>912</v>
      </c>
      <c r="D3" s="195">
        <v>266634972.2002953</v>
      </c>
      <c r="P3" s="224"/>
      <c r="Q3" s="224"/>
      <c r="R3" s="225"/>
      <c r="S3" s="226"/>
      <c r="W3" s="224"/>
      <c r="X3" s="224"/>
      <c r="Y3" s="225"/>
      <c r="Z3" s="226"/>
      <c r="AD3" s="224"/>
      <c r="AE3" s="224"/>
      <c r="AF3" s="225"/>
      <c r="AG3" s="226"/>
      <c r="AK3" s="224"/>
      <c r="AL3" s="224"/>
      <c r="AM3" s="225"/>
      <c r="AN3" s="226"/>
    </row>
    <row r="4" spans="2:40" ht="14.15" customHeight="1">
      <c r="B4" s="1" t="s">
        <v>913</v>
      </c>
      <c r="D4" s="195">
        <v>65737983.427816167</v>
      </c>
      <c r="P4" s="224" t="s">
        <v>378</v>
      </c>
      <c r="Q4" s="224" t="s">
        <v>377</v>
      </c>
      <c r="R4" s="225" t="s">
        <v>376</v>
      </c>
      <c r="S4" s="226" t="s">
        <v>375</v>
      </c>
      <c r="W4" s="224" t="s">
        <v>378</v>
      </c>
      <c r="X4" s="224" t="s">
        <v>377</v>
      </c>
      <c r="Y4" s="225" t="s">
        <v>376</v>
      </c>
      <c r="Z4" s="226" t="s">
        <v>375</v>
      </c>
      <c r="AD4" s="224" t="s">
        <v>378</v>
      </c>
      <c r="AE4" s="224" t="s">
        <v>377</v>
      </c>
      <c r="AF4" s="225" t="s">
        <v>376</v>
      </c>
      <c r="AG4" s="226" t="s">
        <v>375</v>
      </c>
      <c r="AK4" s="224" t="s">
        <v>378</v>
      </c>
      <c r="AL4" s="224" t="s">
        <v>377</v>
      </c>
      <c r="AM4" s="225" t="s">
        <v>376</v>
      </c>
      <c r="AN4" s="226" t="s">
        <v>375</v>
      </c>
    </row>
    <row r="5" spans="2:40" ht="14.15" customHeight="1">
      <c r="B5" s="1" t="s">
        <v>373</v>
      </c>
      <c r="D5" s="330">
        <v>3679974206.9843554</v>
      </c>
      <c r="P5" s="1" t="s">
        <v>374</v>
      </c>
      <c r="Q5" s="1" t="s">
        <v>373</v>
      </c>
      <c r="R5" s="230">
        <v>9261</v>
      </c>
      <c r="S5" s="231">
        <v>22296640088.68</v>
      </c>
      <c r="W5" s="1" t="s">
        <v>374</v>
      </c>
      <c r="X5" s="1" t="s">
        <v>373</v>
      </c>
      <c r="Y5" s="230">
        <v>61042</v>
      </c>
      <c r="Z5" s="231">
        <v>142743739487.87988</v>
      </c>
      <c r="AD5" s="1" t="s">
        <v>374</v>
      </c>
      <c r="AE5" s="1" t="s">
        <v>373</v>
      </c>
      <c r="AF5" s="230">
        <v>42281</v>
      </c>
      <c r="AG5" s="231">
        <v>107020869771.27002</v>
      </c>
      <c r="AK5" s="1" t="s">
        <v>374</v>
      </c>
      <c r="AL5" s="1" t="s">
        <v>373</v>
      </c>
      <c r="AM5" s="230">
        <v>47254</v>
      </c>
      <c r="AN5" s="231">
        <v>74632089702.279999</v>
      </c>
    </row>
    <row r="6" spans="2:40" ht="14.15" customHeight="1">
      <c r="B6" s="1" t="s">
        <v>914</v>
      </c>
      <c r="D6" s="195">
        <v>7580318.4597503664</v>
      </c>
      <c r="P6" s="1" t="s">
        <v>372</v>
      </c>
      <c r="Q6" s="1" t="s">
        <v>371</v>
      </c>
      <c r="R6" s="230">
        <v>0</v>
      </c>
      <c r="S6" s="231">
        <v>0</v>
      </c>
      <c r="W6" s="1" t="s">
        <v>372</v>
      </c>
      <c r="X6" s="1" t="s">
        <v>371</v>
      </c>
      <c r="Y6" s="230">
        <v>3</v>
      </c>
      <c r="Z6" s="231">
        <v>4944.88</v>
      </c>
      <c r="AD6" s="1" t="s">
        <v>372</v>
      </c>
      <c r="AE6" s="1" t="s">
        <v>371</v>
      </c>
      <c r="AF6" s="230">
        <v>0</v>
      </c>
      <c r="AG6" s="231">
        <v>0</v>
      </c>
      <c r="AK6" s="1" t="s">
        <v>372</v>
      </c>
      <c r="AL6" s="1" t="s">
        <v>371</v>
      </c>
      <c r="AM6" s="230">
        <v>11</v>
      </c>
      <c r="AN6" s="231">
        <v>123654.13</v>
      </c>
    </row>
    <row r="7" spans="2:40" ht="14.15" customHeight="1">
      <c r="B7" s="1" t="s">
        <v>915</v>
      </c>
      <c r="D7" s="195">
        <v>2792260.2251360244</v>
      </c>
      <c r="P7" s="1" t="s">
        <v>370</v>
      </c>
      <c r="Q7" s="1" t="s">
        <v>369</v>
      </c>
      <c r="R7" s="230">
        <v>14975</v>
      </c>
      <c r="S7" s="231">
        <v>28105254364.049995</v>
      </c>
      <c r="W7" s="1" t="s">
        <v>370</v>
      </c>
      <c r="X7" s="1" t="s">
        <v>369</v>
      </c>
      <c r="Y7" s="230">
        <v>55608</v>
      </c>
      <c r="Z7" s="231">
        <v>62359503478.149986</v>
      </c>
      <c r="AD7" s="1" t="s">
        <v>370</v>
      </c>
      <c r="AE7" s="1" t="s">
        <v>369</v>
      </c>
      <c r="AF7" s="230">
        <v>34132</v>
      </c>
      <c r="AG7" s="231">
        <v>77001522710.080017</v>
      </c>
      <c r="AK7" s="1" t="s">
        <v>370</v>
      </c>
      <c r="AL7" s="1" t="s">
        <v>369</v>
      </c>
      <c r="AM7" s="230">
        <v>36570</v>
      </c>
      <c r="AN7" s="231">
        <v>91785618190.919907</v>
      </c>
    </row>
    <row r="8" spans="2:40" ht="14.15" customHeight="1">
      <c r="B8" s="1" t="s">
        <v>916</v>
      </c>
      <c r="D8" s="195">
        <v>997051.48823470413</v>
      </c>
      <c r="P8" s="1" t="s">
        <v>368</v>
      </c>
      <c r="Q8" s="1" t="s">
        <v>367</v>
      </c>
      <c r="R8" s="230">
        <v>32383</v>
      </c>
      <c r="S8" s="231">
        <v>40795704317.600006</v>
      </c>
      <c r="W8" s="1" t="s">
        <v>368</v>
      </c>
      <c r="X8" s="1" t="s">
        <v>367</v>
      </c>
      <c r="Y8" s="230">
        <v>113416</v>
      </c>
      <c r="Z8" s="231">
        <v>147959337308.18002</v>
      </c>
      <c r="AD8" s="1" t="s">
        <v>368</v>
      </c>
      <c r="AE8" s="1" t="s">
        <v>367</v>
      </c>
      <c r="AF8" s="230">
        <v>81487</v>
      </c>
      <c r="AG8" s="231">
        <v>135744590338.73991</v>
      </c>
      <c r="AK8" s="1" t="s">
        <v>368</v>
      </c>
      <c r="AL8" s="1" t="s">
        <v>367</v>
      </c>
      <c r="AM8" s="230">
        <v>81293</v>
      </c>
      <c r="AN8" s="231">
        <v>128689537768.71986</v>
      </c>
    </row>
    <row r="9" spans="2:40" ht="14.15" customHeight="1">
      <c r="B9" s="1" t="s">
        <v>369</v>
      </c>
      <c r="D9" s="330">
        <v>11002089974.080391</v>
      </c>
      <c r="P9" s="1" t="s">
        <v>366</v>
      </c>
      <c r="Q9" s="1" t="s">
        <v>365</v>
      </c>
      <c r="R9" s="230">
        <v>1523</v>
      </c>
      <c r="S9" s="231">
        <v>224708100.35999995</v>
      </c>
      <c r="W9" s="1" t="s">
        <v>366</v>
      </c>
      <c r="X9" s="1" t="s">
        <v>365</v>
      </c>
      <c r="Y9" s="230">
        <v>6813</v>
      </c>
      <c r="Z9" s="231">
        <v>749181765.49000061</v>
      </c>
      <c r="AD9" s="1" t="s">
        <v>366</v>
      </c>
      <c r="AE9" s="1" t="s">
        <v>365</v>
      </c>
      <c r="AF9" s="230">
        <v>5203</v>
      </c>
      <c r="AG9" s="231">
        <v>752650100.26999998</v>
      </c>
      <c r="AK9" s="1" t="s">
        <v>366</v>
      </c>
      <c r="AL9" s="1" t="s">
        <v>365</v>
      </c>
      <c r="AM9" s="230">
        <v>5233</v>
      </c>
      <c r="AN9" s="231">
        <v>556259701.19999993</v>
      </c>
    </row>
    <row r="10" spans="2:40" ht="14.15" customHeight="1">
      <c r="B10" s="1" t="s">
        <v>367</v>
      </c>
      <c r="D10" s="330">
        <v>4910001270.0469141</v>
      </c>
      <c r="P10" s="1" t="s">
        <v>364</v>
      </c>
      <c r="Q10" s="1" t="s">
        <v>324</v>
      </c>
      <c r="R10" s="230">
        <v>693045</v>
      </c>
      <c r="S10" s="231">
        <v>1378048155495.5713</v>
      </c>
      <c r="W10" s="1" t="s">
        <v>364</v>
      </c>
      <c r="X10" s="1" t="s">
        <v>324</v>
      </c>
      <c r="Y10" s="230">
        <v>2765747</v>
      </c>
      <c r="Z10" s="231">
        <v>4584974045665.2705</v>
      </c>
      <c r="AD10" s="1" t="s">
        <v>364</v>
      </c>
      <c r="AE10" s="1" t="s">
        <v>324</v>
      </c>
      <c r="AF10" s="230">
        <v>2592103</v>
      </c>
      <c r="AG10" s="231">
        <v>5192030473744.5088</v>
      </c>
      <c r="AK10" s="1" t="s">
        <v>364</v>
      </c>
      <c r="AL10" s="1" t="s">
        <v>324</v>
      </c>
      <c r="AM10" s="230">
        <v>2705522</v>
      </c>
      <c r="AN10" s="231">
        <v>5522261837112.2793</v>
      </c>
    </row>
    <row r="11" spans="2:40" ht="14.15" customHeight="1">
      <c r="B11" s="1" t="s">
        <v>365</v>
      </c>
      <c r="D11" s="330">
        <v>605672685.79130328</v>
      </c>
      <c r="P11" s="1" t="s">
        <v>363</v>
      </c>
      <c r="Q11" s="1" t="s">
        <v>362</v>
      </c>
      <c r="R11" s="230">
        <v>83345</v>
      </c>
      <c r="S11" s="231">
        <v>159661865310.42007</v>
      </c>
      <c r="W11" s="1" t="s">
        <v>363</v>
      </c>
      <c r="X11" s="1" t="s">
        <v>362</v>
      </c>
      <c r="Y11" s="230">
        <v>329894</v>
      </c>
      <c r="Z11" s="231">
        <v>793722823601.7489</v>
      </c>
      <c r="AD11" s="1" t="s">
        <v>363</v>
      </c>
      <c r="AE11" s="1" t="s">
        <v>362</v>
      </c>
      <c r="AF11" s="230">
        <v>341331</v>
      </c>
      <c r="AG11" s="231">
        <v>537481246162.55029</v>
      </c>
      <c r="AK11" s="1" t="s">
        <v>363</v>
      </c>
      <c r="AL11" s="1" t="s">
        <v>362</v>
      </c>
      <c r="AM11" s="230">
        <v>381701</v>
      </c>
      <c r="AN11" s="231">
        <v>566910957551.90991</v>
      </c>
    </row>
    <row r="12" spans="2:40" ht="14.15" customHeight="1">
      <c r="B12" s="1" t="s">
        <v>917</v>
      </c>
      <c r="D12" s="195">
        <v>915923615.08827686</v>
      </c>
      <c r="P12" s="1" t="s">
        <v>361</v>
      </c>
      <c r="Q12" s="1" t="s">
        <v>360</v>
      </c>
      <c r="R12" s="230">
        <v>7234</v>
      </c>
      <c r="S12" s="231">
        <v>28578192868.920006</v>
      </c>
      <c r="W12" s="1" t="s">
        <v>361</v>
      </c>
      <c r="X12" s="1" t="s">
        <v>360</v>
      </c>
      <c r="Y12" s="230">
        <v>27866</v>
      </c>
      <c r="Z12" s="231">
        <v>132958219385.77003</v>
      </c>
      <c r="AD12" s="1" t="s">
        <v>361</v>
      </c>
      <c r="AE12" s="1" t="s">
        <v>360</v>
      </c>
      <c r="AF12" s="230">
        <v>17896</v>
      </c>
      <c r="AG12" s="231">
        <v>66039434168.630028</v>
      </c>
      <c r="AK12" s="1" t="s">
        <v>361</v>
      </c>
      <c r="AL12" s="1" t="s">
        <v>360</v>
      </c>
      <c r="AM12" s="230">
        <v>16785</v>
      </c>
      <c r="AN12" s="231">
        <v>66917935373.289993</v>
      </c>
    </row>
    <row r="13" spans="2:40" ht="14.15" customHeight="1">
      <c r="B13" s="1" t="s">
        <v>918</v>
      </c>
      <c r="D13" s="195">
        <v>1167165433.3744359</v>
      </c>
      <c r="P13" s="1" t="s">
        <v>359</v>
      </c>
      <c r="Q13" s="1" t="s">
        <v>358</v>
      </c>
      <c r="R13" s="230">
        <v>1099</v>
      </c>
      <c r="S13" s="231">
        <v>8117652.8200000012</v>
      </c>
      <c r="W13" s="1" t="s">
        <v>359</v>
      </c>
      <c r="X13" s="1" t="s">
        <v>358</v>
      </c>
      <c r="Y13" s="230">
        <v>4674</v>
      </c>
      <c r="Z13" s="231">
        <v>33057814.489999995</v>
      </c>
      <c r="AD13" s="1" t="s">
        <v>359</v>
      </c>
      <c r="AE13" s="1" t="s">
        <v>358</v>
      </c>
      <c r="AF13" s="230">
        <v>4567</v>
      </c>
      <c r="AG13" s="231">
        <v>50506315.55999998</v>
      </c>
      <c r="AK13" s="1" t="s">
        <v>359</v>
      </c>
      <c r="AL13" s="1" t="s">
        <v>358</v>
      </c>
      <c r="AM13" s="230">
        <v>6228</v>
      </c>
      <c r="AN13" s="231">
        <v>104490495.30000001</v>
      </c>
    </row>
    <row r="14" spans="2:40" ht="14.15" customHeight="1">
      <c r="B14" s="1" t="s">
        <v>948</v>
      </c>
      <c r="D14" s="195">
        <v>0.18015920120926893</v>
      </c>
      <c r="P14" s="1" t="s">
        <v>357</v>
      </c>
      <c r="Q14" s="1" t="s">
        <v>356</v>
      </c>
      <c r="R14" s="230">
        <v>14581</v>
      </c>
      <c r="S14" s="231">
        <v>60726331623.879997</v>
      </c>
      <c r="W14" s="1" t="s">
        <v>357</v>
      </c>
      <c r="X14" s="1" t="s">
        <v>356</v>
      </c>
      <c r="Y14" s="230">
        <v>59908</v>
      </c>
      <c r="Z14" s="231">
        <v>233890417236.35974</v>
      </c>
      <c r="AD14" s="1" t="s">
        <v>357</v>
      </c>
      <c r="AE14" s="1" t="s">
        <v>356</v>
      </c>
      <c r="AF14" s="230">
        <v>41431</v>
      </c>
      <c r="AG14" s="231">
        <v>235546289336.43988</v>
      </c>
      <c r="AK14" s="1" t="s">
        <v>357</v>
      </c>
      <c r="AL14" s="1" t="s">
        <v>356</v>
      </c>
      <c r="AM14" s="230">
        <v>40256</v>
      </c>
      <c r="AN14" s="231">
        <v>187083583218.41</v>
      </c>
    </row>
    <row r="15" spans="2:40" ht="14.15" customHeight="1">
      <c r="B15" s="1" t="s">
        <v>324</v>
      </c>
      <c r="D15" s="330">
        <v>3686845187846.8447</v>
      </c>
      <c r="P15" s="1" t="s">
        <v>355</v>
      </c>
      <c r="Q15" s="1" t="s">
        <v>354</v>
      </c>
      <c r="R15" s="230">
        <v>1244</v>
      </c>
      <c r="S15" s="231">
        <v>2331197826.7899995</v>
      </c>
      <c r="W15" s="1" t="s">
        <v>355</v>
      </c>
      <c r="X15" s="1" t="s">
        <v>354</v>
      </c>
      <c r="Y15" s="230">
        <v>4448</v>
      </c>
      <c r="Z15" s="231">
        <v>8108082931.2799988</v>
      </c>
      <c r="AD15" s="1" t="s">
        <v>355</v>
      </c>
      <c r="AE15" s="1" t="s">
        <v>354</v>
      </c>
      <c r="AF15" s="230">
        <v>5000</v>
      </c>
      <c r="AG15" s="231">
        <v>10159227026.400002</v>
      </c>
      <c r="AK15" s="1" t="s">
        <v>355</v>
      </c>
      <c r="AL15" s="1" t="s">
        <v>354</v>
      </c>
      <c r="AM15" s="230">
        <v>5527</v>
      </c>
      <c r="AN15" s="231">
        <v>9781602438.0299931</v>
      </c>
    </row>
    <row r="16" spans="2:40" ht="14.15" customHeight="1">
      <c r="B16" s="1" t="s">
        <v>362</v>
      </c>
      <c r="D16" s="330">
        <v>43931617688.35685</v>
      </c>
      <c r="P16" s="1" t="s">
        <v>353</v>
      </c>
      <c r="Q16" s="1" t="s">
        <v>352</v>
      </c>
      <c r="R16" s="230">
        <v>29567</v>
      </c>
      <c r="S16" s="231">
        <v>31374457098.800003</v>
      </c>
      <c r="W16" s="1" t="s">
        <v>353</v>
      </c>
      <c r="X16" s="1" t="s">
        <v>352</v>
      </c>
      <c r="Y16" s="230">
        <v>113971</v>
      </c>
      <c r="Z16" s="231">
        <v>203548657619.13998</v>
      </c>
      <c r="AD16" s="1" t="s">
        <v>353</v>
      </c>
      <c r="AE16" s="1" t="s">
        <v>352</v>
      </c>
      <c r="AF16" s="230">
        <v>68404</v>
      </c>
      <c r="AG16" s="231">
        <v>120297728769.71002</v>
      </c>
      <c r="AK16" s="1" t="s">
        <v>353</v>
      </c>
      <c r="AL16" s="1" t="s">
        <v>352</v>
      </c>
      <c r="AM16" s="230">
        <v>71326</v>
      </c>
      <c r="AN16" s="231">
        <v>108918472220.98001</v>
      </c>
    </row>
    <row r="17" spans="2:40" ht="14.15" customHeight="1">
      <c r="B17" s="1" t="s">
        <v>360</v>
      </c>
      <c r="D17" s="330">
        <v>866379324.99120831</v>
      </c>
      <c r="P17" s="1" t="s">
        <v>351</v>
      </c>
      <c r="Q17" s="1" t="s">
        <v>350</v>
      </c>
      <c r="R17" s="230">
        <v>389026</v>
      </c>
      <c r="S17" s="231">
        <v>938303849688.6698</v>
      </c>
      <c r="W17" s="1" t="s">
        <v>351</v>
      </c>
      <c r="X17" s="1" t="s">
        <v>350</v>
      </c>
      <c r="Y17" s="230">
        <v>1638866</v>
      </c>
      <c r="Z17" s="231">
        <v>7170093899520.2236</v>
      </c>
      <c r="AD17" s="1" t="s">
        <v>351</v>
      </c>
      <c r="AE17" s="1" t="s">
        <v>350</v>
      </c>
      <c r="AF17" s="230">
        <v>1617579</v>
      </c>
      <c r="AG17" s="231">
        <v>6147428022938.127</v>
      </c>
      <c r="AK17" s="1" t="s">
        <v>351</v>
      </c>
      <c r="AL17" s="1" t="s">
        <v>350</v>
      </c>
      <c r="AM17" s="230">
        <v>1686446</v>
      </c>
      <c r="AN17" s="231">
        <v>5579387718032.6094</v>
      </c>
    </row>
    <row r="18" spans="2:40" ht="14.15" customHeight="1">
      <c r="B18" s="1" t="s">
        <v>919</v>
      </c>
      <c r="D18" s="195">
        <v>8629107.9074680973</v>
      </c>
      <c r="P18" s="232" t="s">
        <v>349</v>
      </c>
      <c r="Q18" s="1" t="s">
        <v>348</v>
      </c>
      <c r="R18" s="230">
        <v>5500</v>
      </c>
      <c r="S18" s="231">
        <v>2154977067.3899989</v>
      </c>
      <c r="W18" s="232" t="s">
        <v>349</v>
      </c>
      <c r="X18" s="1" t="s">
        <v>348</v>
      </c>
      <c r="Y18" s="230">
        <v>21699</v>
      </c>
      <c r="Z18" s="231">
        <v>7304351484.5899982</v>
      </c>
      <c r="AD18" s="232" t="s">
        <v>349</v>
      </c>
      <c r="AE18" s="1" t="s">
        <v>348</v>
      </c>
      <c r="AF18" s="230">
        <v>11535</v>
      </c>
      <c r="AG18" s="231">
        <v>9311246267.5400028</v>
      </c>
      <c r="AK18" s="232" t="s">
        <v>349</v>
      </c>
      <c r="AL18" s="1" t="s">
        <v>348</v>
      </c>
      <c r="AM18" s="230">
        <v>9909</v>
      </c>
      <c r="AN18" s="231">
        <v>17956313861.200001</v>
      </c>
    </row>
    <row r="19" spans="2:40" ht="14.15" customHeight="1">
      <c r="B19" s="1" t="s">
        <v>920</v>
      </c>
      <c r="D19" s="195">
        <v>533287605.68351829</v>
      </c>
      <c r="P19" s="232" t="s">
        <v>347</v>
      </c>
      <c r="Q19" s="1" t="s">
        <v>346</v>
      </c>
      <c r="R19" s="230">
        <v>1731</v>
      </c>
      <c r="S19" s="231">
        <v>383730020.11000007</v>
      </c>
      <c r="W19" s="232" t="s">
        <v>347</v>
      </c>
      <c r="X19" s="1" t="s">
        <v>346</v>
      </c>
      <c r="Y19" s="230">
        <v>8914</v>
      </c>
      <c r="Z19" s="231">
        <v>46764499486.409996</v>
      </c>
      <c r="AD19" s="232" t="s">
        <v>347</v>
      </c>
      <c r="AE19" s="1" t="s">
        <v>346</v>
      </c>
      <c r="AF19" s="230">
        <v>9666</v>
      </c>
      <c r="AG19" s="231">
        <v>33896670497.860001</v>
      </c>
      <c r="AK19" s="232" t="s">
        <v>347</v>
      </c>
      <c r="AL19" s="1" t="s">
        <v>346</v>
      </c>
      <c r="AM19" s="230">
        <v>7946</v>
      </c>
      <c r="AN19" s="231">
        <v>4654820233.9099979</v>
      </c>
    </row>
    <row r="20" spans="2:40" ht="14.15" customHeight="1">
      <c r="B20" s="1" t="s">
        <v>921</v>
      </c>
      <c r="D20" s="195">
        <v>54658884.800760053</v>
      </c>
      <c r="P20" s="232" t="s">
        <v>345</v>
      </c>
      <c r="Q20" s="1" t="s">
        <v>344</v>
      </c>
      <c r="R20" s="230">
        <v>17494</v>
      </c>
      <c r="S20" s="231">
        <v>11956793012.09</v>
      </c>
      <c r="W20" s="232" t="s">
        <v>345</v>
      </c>
      <c r="X20" s="1" t="s">
        <v>344</v>
      </c>
      <c r="Y20" s="230">
        <v>63338</v>
      </c>
      <c r="Z20" s="231">
        <v>36777461878.400002</v>
      </c>
      <c r="AD20" s="232"/>
      <c r="AF20" s="230"/>
      <c r="AG20" s="231"/>
      <c r="AK20" s="232"/>
      <c r="AM20" s="230"/>
      <c r="AN20" s="231"/>
    </row>
    <row r="21" spans="2:40" ht="14.15" customHeight="1">
      <c r="B21" s="1" t="s">
        <v>358</v>
      </c>
      <c r="D21" s="330">
        <v>42435773.981190577</v>
      </c>
      <c r="P21" s="232" t="s">
        <v>343</v>
      </c>
      <c r="Q21" s="1" t="s">
        <v>342</v>
      </c>
      <c r="R21" s="230">
        <v>6846</v>
      </c>
      <c r="S21" s="231">
        <v>4589744650.1899996</v>
      </c>
      <c r="W21" s="232" t="s">
        <v>343</v>
      </c>
      <c r="X21" s="1" t="s">
        <v>342</v>
      </c>
      <c r="Y21" s="230">
        <v>27877</v>
      </c>
      <c r="Z21" s="231">
        <v>36417398308.680016</v>
      </c>
      <c r="AD21" s="232"/>
      <c r="AF21" s="230"/>
      <c r="AG21" s="231"/>
      <c r="AK21" s="232"/>
      <c r="AM21" s="230"/>
      <c r="AN21" s="231"/>
    </row>
    <row r="22" spans="2:40" ht="14.15" customHeight="1">
      <c r="B22" s="1" t="s">
        <v>922</v>
      </c>
      <c r="D22" s="195">
        <v>843600.12326078315</v>
      </c>
      <c r="P22" s="232" t="s">
        <v>341</v>
      </c>
      <c r="Q22" s="1" t="s">
        <v>340</v>
      </c>
      <c r="R22" s="230">
        <v>155</v>
      </c>
      <c r="S22" s="231">
        <v>505636.93999999994</v>
      </c>
      <c r="W22" s="232" t="s">
        <v>341</v>
      </c>
      <c r="X22" s="1" t="s">
        <v>340</v>
      </c>
      <c r="Y22" s="230">
        <v>475</v>
      </c>
      <c r="Z22" s="231">
        <v>2243565.2199999997</v>
      </c>
      <c r="AD22" s="232"/>
      <c r="AF22" s="230"/>
      <c r="AG22" s="231"/>
      <c r="AK22" s="232"/>
      <c r="AM22" s="230"/>
      <c r="AN22" s="231"/>
    </row>
    <row r="23" spans="2:40" ht="14.15" customHeight="1">
      <c r="B23" s="1" t="s">
        <v>356</v>
      </c>
      <c r="D23" s="330">
        <v>4084894686.0276031</v>
      </c>
      <c r="P23" s="233" t="s">
        <v>339</v>
      </c>
      <c r="Q23" s="233"/>
      <c r="R23" s="234">
        <v>1309009</v>
      </c>
      <c r="S23" s="234">
        <v>2709540224823.2808</v>
      </c>
      <c r="W23" s="233" t="s">
        <v>339</v>
      </c>
      <c r="X23" s="233"/>
      <c r="Y23" s="234">
        <v>5304559</v>
      </c>
      <c r="Z23" s="234">
        <v>13608406925482.164</v>
      </c>
      <c r="AD23" s="233" t="s">
        <v>339</v>
      </c>
      <c r="AE23" s="233"/>
      <c r="AF23" s="234">
        <v>4872615</v>
      </c>
      <c r="AG23" s="234">
        <v>12672760478147.684</v>
      </c>
      <c r="AK23" s="233" t="s">
        <v>339</v>
      </c>
      <c r="AL23" s="233"/>
      <c r="AM23" s="234">
        <v>5102007</v>
      </c>
      <c r="AN23" s="234">
        <v>12359641359555.168</v>
      </c>
    </row>
    <row r="24" spans="2:40" ht="14.15" customHeight="1">
      <c r="B24" s="1" t="s">
        <v>923</v>
      </c>
      <c r="D24" s="195">
        <v>16570155.297307605</v>
      </c>
    </row>
    <row r="25" spans="2:40" ht="14.15" customHeight="1">
      <c r="B25" s="1" t="s">
        <v>340</v>
      </c>
      <c r="D25" s="195">
        <v>2364879.9946568883</v>
      </c>
    </row>
    <row r="26" spans="2:40" ht="14.15" customHeight="1">
      <c r="B26" s="1" t="s">
        <v>924</v>
      </c>
      <c r="D26" s="195">
        <v>6184674.2255023485</v>
      </c>
    </row>
    <row r="27" spans="2:40" ht="14.15" customHeight="1">
      <c r="B27" s="1" t="s">
        <v>925</v>
      </c>
      <c r="D27" s="195">
        <v>16181931.851349501</v>
      </c>
    </row>
    <row r="28" spans="2:40" ht="14.15" customHeight="1">
      <c r="B28" s="1" t="s">
        <v>354</v>
      </c>
      <c r="D28" s="195">
        <v>631894555.35569263</v>
      </c>
    </row>
    <row r="29" spans="2:40" ht="14.15" customHeight="1">
      <c r="B29" s="1" t="s">
        <v>344</v>
      </c>
      <c r="D29" s="195">
        <v>789798269.69239295</v>
      </c>
    </row>
    <row r="30" spans="2:40" ht="14.15" customHeight="1">
      <c r="B30" s="1" t="s">
        <v>348</v>
      </c>
      <c r="D30" s="330">
        <v>109861320.48921205</v>
      </c>
    </row>
    <row r="31" spans="2:40" ht="14.15" customHeight="1">
      <c r="B31" s="1" t="s">
        <v>926</v>
      </c>
      <c r="D31" s="195">
        <v>5311564.7484609531</v>
      </c>
    </row>
    <row r="32" spans="2:40" ht="14.15" customHeight="1">
      <c r="B32" s="1" t="s">
        <v>927</v>
      </c>
      <c r="D32" s="195">
        <v>9161769.5502075311</v>
      </c>
    </row>
    <row r="33" spans="2:40" ht="14.15" customHeight="1">
      <c r="B33" s="1" t="s">
        <v>928</v>
      </c>
      <c r="D33" s="195">
        <v>1258804.1888831912</v>
      </c>
    </row>
    <row r="34" spans="2:40" ht="14.15" customHeight="1">
      <c r="B34" s="1" t="s">
        <v>929</v>
      </c>
      <c r="D34" s="195">
        <v>1672739747.7653873</v>
      </c>
    </row>
    <row r="35" spans="2:40" ht="14.15" customHeight="1">
      <c r="B35" s="1" t="s">
        <v>930</v>
      </c>
      <c r="D35" s="195">
        <v>4497791.0649974477</v>
      </c>
      <c r="P35" s="375" t="s">
        <v>383</v>
      </c>
      <c r="Q35" s="375"/>
      <c r="R35" s="375"/>
      <c r="S35" s="375"/>
      <c r="W35" s="375" t="s">
        <v>382</v>
      </c>
      <c r="X35" s="375"/>
      <c r="Y35" s="375"/>
      <c r="Z35" s="375"/>
      <c r="AD35" s="221" t="s">
        <v>381</v>
      </c>
      <c r="AE35" s="222"/>
      <c r="AF35" s="221"/>
      <c r="AG35" s="223"/>
      <c r="AK35" s="375" t="s">
        <v>380</v>
      </c>
      <c r="AL35" s="375"/>
      <c r="AM35" s="375"/>
      <c r="AN35" s="375"/>
    </row>
    <row r="36" spans="2:40" ht="14.15" customHeight="1">
      <c r="B36" s="1" t="s">
        <v>931</v>
      </c>
      <c r="D36" s="195">
        <v>855103286.09516215</v>
      </c>
      <c r="P36" s="224"/>
      <c r="Q36" s="224"/>
      <c r="R36" s="225"/>
      <c r="S36" s="226"/>
      <c r="W36" s="224"/>
      <c r="X36" s="224"/>
      <c r="Y36" s="225"/>
      <c r="Z36" s="226"/>
      <c r="AD36" s="224"/>
      <c r="AE36" s="224"/>
      <c r="AF36" s="225"/>
      <c r="AG36" s="226"/>
      <c r="AK36" s="224"/>
      <c r="AL36" s="224"/>
      <c r="AM36" s="225"/>
      <c r="AN36" s="226"/>
    </row>
    <row r="37" spans="2:40" ht="14.15" customHeight="1" thickBot="1">
      <c r="B37" s="1" t="s">
        <v>346</v>
      </c>
      <c r="D37" s="195">
        <v>244536600.3158192</v>
      </c>
      <c r="P37" s="227" t="s">
        <v>379</v>
      </c>
      <c r="Q37" s="228" t="s">
        <v>377</v>
      </c>
      <c r="R37" s="227" t="s">
        <v>376</v>
      </c>
      <c r="S37" s="229" t="s">
        <v>375</v>
      </c>
      <c r="W37" s="227" t="s">
        <v>379</v>
      </c>
      <c r="X37" s="228" t="s">
        <v>377</v>
      </c>
      <c r="Y37" s="227" t="s">
        <v>376</v>
      </c>
      <c r="Z37" s="229" t="s">
        <v>375</v>
      </c>
      <c r="AD37" s="227" t="s">
        <v>379</v>
      </c>
      <c r="AE37" s="228" t="s">
        <v>377</v>
      </c>
      <c r="AF37" s="227" t="s">
        <v>376</v>
      </c>
      <c r="AG37" s="229" t="s">
        <v>375</v>
      </c>
      <c r="AK37" s="227" t="s">
        <v>378</v>
      </c>
      <c r="AL37" s="228" t="s">
        <v>377</v>
      </c>
      <c r="AM37" s="227" t="s">
        <v>376</v>
      </c>
      <c r="AN37" s="229" t="s">
        <v>375</v>
      </c>
    </row>
    <row r="38" spans="2:40" ht="14.15" customHeight="1">
      <c r="B38" s="1" t="s">
        <v>932</v>
      </c>
      <c r="D38" s="195">
        <v>6272108.1588364718</v>
      </c>
      <c r="P38" s="1" t="s">
        <v>374</v>
      </c>
      <c r="Q38" s="1" t="s">
        <v>373</v>
      </c>
      <c r="R38" s="230">
        <v>2742</v>
      </c>
      <c r="S38" s="231">
        <v>5515356291.6999989</v>
      </c>
      <c r="W38" s="1" t="s">
        <v>374</v>
      </c>
      <c r="X38" s="1" t="s">
        <v>373</v>
      </c>
      <c r="Y38" s="230">
        <v>32900</v>
      </c>
      <c r="Z38" s="231">
        <v>22056511591.229996</v>
      </c>
      <c r="AD38" s="1" t="s">
        <v>374</v>
      </c>
      <c r="AE38" s="1" t="s">
        <v>373</v>
      </c>
      <c r="AF38" s="230">
        <v>10688</v>
      </c>
      <c r="AG38" s="231">
        <v>23939716603.829998</v>
      </c>
      <c r="AK38" s="1" t="s">
        <v>374</v>
      </c>
      <c r="AL38" s="1" t="s">
        <v>373</v>
      </c>
      <c r="AM38" s="230">
        <v>6272</v>
      </c>
      <c r="AN38" s="231">
        <v>23025843917.100002</v>
      </c>
    </row>
    <row r="39" spans="2:40" ht="14.15" customHeight="1">
      <c r="B39" s="1" t="s">
        <v>352</v>
      </c>
      <c r="D39" s="330">
        <v>2806091378.5085268</v>
      </c>
      <c r="P39" s="1" t="s">
        <v>372</v>
      </c>
      <c r="Q39" s="1" t="s">
        <v>371</v>
      </c>
      <c r="R39" s="230">
        <v>0</v>
      </c>
      <c r="S39" s="231">
        <v>0</v>
      </c>
      <c r="W39" s="1" t="s">
        <v>372</v>
      </c>
      <c r="X39" s="1" t="s">
        <v>371</v>
      </c>
      <c r="Y39" s="230">
        <v>0</v>
      </c>
      <c r="Z39" s="231">
        <v>0</v>
      </c>
      <c r="AD39" s="1" t="s">
        <v>372</v>
      </c>
      <c r="AE39" s="1" t="s">
        <v>371</v>
      </c>
      <c r="AF39" s="230">
        <v>0</v>
      </c>
      <c r="AG39" s="231">
        <v>0</v>
      </c>
      <c r="AK39" s="1" t="s">
        <v>372</v>
      </c>
      <c r="AL39" s="1" t="s">
        <v>371</v>
      </c>
      <c r="AM39" s="230">
        <v>0</v>
      </c>
      <c r="AN39" s="231">
        <v>0</v>
      </c>
    </row>
    <row r="40" spans="2:40" ht="14.15" customHeight="1">
      <c r="B40" s="1" t="s">
        <v>342</v>
      </c>
      <c r="D40" s="195">
        <v>765589843.22497082</v>
      </c>
      <c r="P40" s="1" t="s">
        <v>370</v>
      </c>
      <c r="Q40" s="1" t="s">
        <v>369</v>
      </c>
      <c r="R40" s="230">
        <v>8195</v>
      </c>
      <c r="S40" s="231">
        <v>6453144646.2600012</v>
      </c>
      <c r="W40" s="1" t="s">
        <v>370</v>
      </c>
      <c r="X40" s="1" t="s">
        <v>369</v>
      </c>
      <c r="Y40" s="230">
        <v>29750</v>
      </c>
      <c r="Z40" s="231">
        <v>21389708843.160019</v>
      </c>
      <c r="AD40" s="1" t="s">
        <v>370</v>
      </c>
      <c r="AE40" s="1" t="s">
        <v>369</v>
      </c>
      <c r="AF40" s="230">
        <v>7026</v>
      </c>
      <c r="AG40" s="231">
        <v>14928004660.430002</v>
      </c>
      <c r="AK40" s="1" t="s">
        <v>370</v>
      </c>
      <c r="AL40" s="1" t="s">
        <v>369</v>
      </c>
      <c r="AM40" s="230">
        <v>4550</v>
      </c>
      <c r="AN40" s="231">
        <v>16655695321.219997</v>
      </c>
    </row>
    <row r="41" spans="2:40" ht="14.15" customHeight="1">
      <c r="B41" s="1" t="s">
        <v>933</v>
      </c>
      <c r="D41" s="195">
        <v>361164036.05013108</v>
      </c>
      <c r="P41" s="1" t="s">
        <v>368</v>
      </c>
      <c r="Q41" s="1" t="s">
        <v>367</v>
      </c>
      <c r="R41" s="230">
        <v>13697</v>
      </c>
      <c r="S41" s="231">
        <v>13840581316.34</v>
      </c>
      <c r="W41" s="1" t="s">
        <v>368</v>
      </c>
      <c r="X41" s="1" t="s">
        <v>367</v>
      </c>
      <c r="Y41" s="230">
        <v>44738</v>
      </c>
      <c r="Z41" s="231">
        <v>38176410712.219994</v>
      </c>
      <c r="AD41" s="1" t="s">
        <v>368</v>
      </c>
      <c r="AE41" s="1" t="s">
        <v>367</v>
      </c>
      <c r="AF41" s="230">
        <v>13303</v>
      </c>
      <c r="AG41" s="231">
        <v>34013538675.739994</v>
      </c>
      <c r="AK41" s="1" t="s">
        <v>368</v>
      </c>
      <c r="AL41" s="1" t="s">
        <v>367</v>
      </c>
      <c r="AM41" s="230">
        <v>5650</v>
      </c>
      <c r="AN41" s="231">
        <v>40198391344.5</v>
      </c>
    </row>
    <row r="42" spans="2:40" ht="14.15" customHeight="1">
      <c r="B42" s="1" t="s">
        <v>934</v>
      </c>
      <c r="D42" s="195">
        <v>1108079.8051301704</v>
      </c>
      <c r="P42" s="1" t="s">
        <v>366</v>
      </c>
      <c r="Q42" s="1" t="s">
        <v>365</v>
      </c>
      <c r="R42" s="230">
        <v>123</v>
      </c>
      <c r="S42" s="231">
        <v>46778275.589999996</v>
      </c>
      <c r="W42" s="1" t="s">
        <v>366</v>
      </c>
      <c r="X42" s="1" t="s">
        <v>365</v>
      </c>
      <c r="Y42" s="230">
        <v>659</v>
      </c>
      <c r="Z42" s="231">
        <v>61376238.11999999</v>
      </c>
      <c r="AD42" s="1" t="s">
        <v>366</v>
      </c>
      <c r="AE42" s="1" t="s">
        <v>365</v>
      </c>
      <c r="AF42" s="230">
        <v>537</v>
      </c>
      <c r="AG42" s="231">
        <v>58168755.190000013</v>
      </c>
      <c r="AK42" s="1" t="s">
        <v>366</v>
      </c>
      <c r="AL42" s="1" t="s">
        <v>365</v>
      </c>
      <c r="AM42" s="230">
        <v>68</v>
      </c>
      <c r="AN42" s="231">
        <v>25146917.559999999</v>
      </c>
    </row>
    <row r="43" spans="2:40" ht="14.15" customHeight="1">
      <c r="B43" s="1" t="s">
        <v>935</v>
      </c>
      <c r="D43" s="195">
        <v>595952689.37879825</v>
      </c>
      <c r="P43" s="1" t="s">
        <v>364</v>
      </c>
      <c r="Q43" s="1" t="s">
        <v>324</v>
      </c>
      <c r="R43" s="230">
        <v>129104</v>
      </c>
      <c r="S43" s="231">
        <v>219564969586.58002</v>
      </c>
      <c r="W43" s="1" t="s">
        <v>364</v>
      </c>
      <c r="X43" s="1" t="s">
        <v>324</v>
      </c>
      <c r="Y43" s="230">
        <v>471614</v>
      </c>
      <c r="Z43" s="231">
        <v>601922394123.31909</v>
      </c>
      <c r="AD43" s="1" t="s">
        <v>364</v>
      </c>
      <c r="AE43" s="1" t="s">
        <v>324</v>
      </c>
      <c r="AF43" s="230">
        <v>376384</v>
      </c>
      <c r="AG43" s="231">
        <v>575702141369.32959</v>
      </c>
      <c r="AK43" s="1" t="s">
        <v>364</v>
      </c>
      <c r="AL43" s="1" t="s">
        <v>324</v>
      </c>
      <c r="AM43" s="230">
        <v>596946</v>
      </c>
      <c r="AN43" s="231">
        <v>1319345705760.5007</v>
      </c>
    </row>
    <row r="44" spans="2:40" ht="14.15" customHeight="1">
      <c r="B44" s="1" t="s">
        <v>936</v>
      </c>
      <c r="D44" s="195">
        <v>646284.04946684942</v>
      </c>
      <c r="P44" s="1" t="s">
        <v>363</v>
      </c>
      <c r="Q44" s="1" t="s">
        <v>362</v>
      </c>
      <c r="R44" s="230">
        <v>7898</v>
      </c>
      <c r="S44" s="231">
        <v>25417399705.679989</v>
      </c>
      <c r="W44" s="1" t="s">
        <v>363</v>
      </c>
      <c r="X44" s="1" t="s">
        <v>362</v>
      </c>
      <c r="Y44" s="230">
        <v>31122</v>
      </c>
      <c r="Z44" s="231">
        <v>73741103856.289963</v>
      </c>
      <c r="AD44" s="1" t="s">
        <v>363</v>
      </c>
      <c r="AE44" s="1" t="s">
        <v>362</v>
      </c>
      <c r="AF44" s="230">
        <v>29330</v>
      </c>
      <c r="AG44" s="231">
        <v>70650783790.900024</v>
      </c>
      <c r="AK44" s="1" t="s">
        <v>363</v>
      </c>
      <c r="AL44" s="1" t="s">
        <v>362</v>
      </c>
      <c r="AM44" s="230">
        <v>15452</v>
      </c>
      <c r="AN44" s="231">
        <v>96899971254.439972</v>
      </c>
    </row>
    <row r="45" spans="2:40" ht="14.15" customHeight="1">
      <c r="B45" s="1" t="s">
        <v>350</v>
      </c>
      <c r="D45" s="330">
        <v>404083091369.74817</v>
      </c>
      <c r="P45" s="1" t="s">
        <v>361</v>
      </c>
      <c r="Q45" s="1" t="s">
        <v>360</v>
      </c>
      <c r="R45" s="230">
        <v>4893</v>
      </c>
      <c r="S45" s="231">
        <v>18093652107.370003</v>
      </c>
      <c r="W45" s="1" t="s">
        <v>361</v>
      </c>
      <c r="X45" s="1" t="s">
        <v>360</v>
      </c>
      <c r="Y45" s="230">
        <v>17753</v>
      </c>
      <c r="Z45" s="231">
        <v>65122928647.810036</v>
      </c>
      <c r="AD45" s="1" t="s">
        <v>361</v>
      </c>
      <c r="AE45" s="1" t="s">
        <v>360</v>
      </c>
      <c r="AF45" s="230">
        <v>7332</v>
      </c>
      <c r="AG45" s="231">
        <v>44763977132.850021</v>
      </c>
      <c r="AK45" s="1" t="s">
        <v>361</v>
      </c>
      <c r="AL45" s="1" t="s">
        <v>360</v>
      </c>
      <c r="AM45" s="230">
        <v>5390</v>
      </c>
      <c r="AN45" s="231">
        <v>31601122322.440002</v>
      </c>
    </row>
    <row r="46" spans="2:40">
      <c r="B46" s="1" t="s">
        <v>937</v>
      </c>
      <c r="D46" s="195">
        <v>276064313.05800694</v>
      </c>
      <c r="P46" s="1" t="s">
        <v>359</v>
      </c>
      <c r="Q46" s="1" t="s">
        <v>358</v>
      </c>
      <c r="R46" s="230">
        <v>6</v>
      </c>
      <c r="S46" s="231">
        <v>9813.24</v>
      </c>
      <c r="W46" s="1" t="s">
        <v>359</v>
      </c>
      <c r="X46" s="1" t="s">
        <v>358</v>
      </c>
      <c r="Y46" s="230">
        <v>13</v>
      </c>
      <c r="Z46" s="231">
        <v>229389.29</v>
      </c>
      <c r="AD46" s="1" t="s">
        <v>359</v>
      </c>
      <c r="AE46" s="1" t="s">
        <v>358</v>
      </c>
      <c r="AF46" s="230">
        <v>8</v>
      </c>
      <c r="AG46" s="231">
        <v>124372.97</v>
      </c>
      <c r="AK46" s="1" t="s">
        <v>359</v>
      </c>
      <c r="AL46" s="1" t="s">
        <v>358</v>
      </c>
      <c r="AM46" s="230">
        <v>12</v>
      </c>
      <c r="AN46" s="231">
        <v>10046.220000000001</v>
      </c>
    </row>
    <row r="47" spans="2:40">
      <c r="P47" s="1" t="s">
        <v>357</v>
      </c>
      <c r="Q47" s="1" t="s">
        <v>356</v>
      </c>
      <c r="R47" s="230">
        <v>8679</v>
      </c>
      <c r="S47" s="231">
        <v>18562330486.310001</v>
      </c>
      <c r="W47" s="1" t="s">
        <v>357</v>
      </c>
      <c r="X47" s="1" t="s">
        <v>356</v>
      </c>
      <c r="Y47" s="230">
        <v>34368</v>
      </c>
      <c r="Z47" s="231">
        <v>79616382134.079987</v>
      </c>
      <c r="AD47" s="1" t="s">
        <v>357</v>
      </c>
      <c r="AE47" s="1" t="s">
        <v>356</v>
      </c>
      <c r="AF47" s="230">
        <v>12666</v>
      </c>
      <c r="AG47" s="231">
        <v>77036268542.849991</v>
      </c>
      <c r="AK47" s="1" t="s">
        <v>357</v>
      </c>
      <c r="AL47" s="1" t="s">
        <v>356</v>
      </c>
      <c r="AM47" s="230">
        <v>12350</v>
      </c>
      <c r="AN47" s="231">
        <v>62812147988.860001</v>
      </c>
    </row>
    <row r="48" spans="2:40">
      <c r="P48" s="1" t="s">
        <v>355</v>
      </c>
      <c r="Q48" s="1" t="s">
        <v>354</v>
      </c>
      <c r="R48" s="230">
        <v>537</v>
      </c>
      <c r="S48" s="231">
        <v>2118348362.6499999</v>
      </c>
      <c r="W48" s="1" t="s">
        <v>355</v>
      </c>
      <c r="X48" s="1" t="s">
        <v>354</v>
      </c>
      <c r="Y48" s="230">
        <v>1750</v>
      </c>
      <c r="Z48" s="231">
        <v>7133108778.75</v>
      </c>
      <c r="AD48" s="1" t="s">
        <v>355</v>
      </c>
      <c r="AE48" s="1" t="s">
        <v>354</v>
      </c>
      <c r="AF48" s="230">
        <v>1596</v>
      </c>
      <c r="AG48" s="231">
        <v>5720849429.3500013</v>
      </c>
      <c r="AK48" s="1" t="s">
        <v>355</v>
      </c>
      <c r="AL48" s="1" t="s">
        <v>354</v>
      </c>
      <c r="AM48" s="230">
        <v>1824</v>
      </c>
      <c r="AN48" s="231">
        <v>1967685276.96</v>
      </c>
    </row>
    <row r="49" spans="16:40">
      <c r="P49" s="1" t="s">
        <v>353</v>
      </c>
      <c r="Q49" s="1" t="s">
        <v>352</v>
      </c>
      <c r="R49" s="230">
        <v>16188</v>
      </c>
      <c r="S49" s="231">
        <v>7640556817.3899946</v>
      </c>
      <c r="W49" s="1" t="s">
        <v>353</v>
      </c>
      <c r="X49" s="1" t="s">
        <v>352</v>
      </c>
      <c r="Y49" s="230">
        <v>58955</v>
      </c>
      <c r="Z49" s="231">
        <v>21742050855.26001</v>
      </c>
      <c r="AD49" s="1" t="s">
        <v>353</v>
      </c>
      <c r="AE49" s="1" t="s">
        <v>352</v>
      </c>
      <c r="AF49" s="230">
        <v>10890</v>
      </c>
      <c r="AG49" s="231">
        <v>19103680191.590008</v>
      </c>
      <c r="AK49" s="1" t="s">
        <v>353</v>
      </c>
      <c r="AL49" s="1" t="s">
        <v>352</v>
      </c>
      <c r="AM49" s="230">
        <v>6494</v>
      </c>
      <c r="AN49" s="231">
        <v>12471995597.620003</v>
      </c>
    </row>
    <row r="50" spans="16:40">
      <c r="P50" s="1" t="s">
        <v>351</v>
      </c>
      <c r="Q50" s="1" t="s">
        <v>350</v>
      </c>
      <c r="R50" s="230">
        <v>33351</v>
      </c>
      <c r="S50" s="231">
        <v>146259526953.45999</v>
      </c>
      <c r="W50" s="1" t="s">
        <v>351</v>
      </c>
      <c r="X50" s="1" t="s">
        <v>350</v>
      </c>
      <c r="Y50" s="230">
        <v>135748</v>
      </c>
      <c r="Z50" s="231">
        <v>464886952145.7309</v>
      </c>
      <c r="AD50" s="1" t="s">
        <v>351</v>
      </c>
      <c r="AE50" s="1" t="s">
        <v>350</v>
      </c>
      <c r="AF50" s="230">
        <v>124208</v>
      </c>
      <c r="AG50" s="231">
        <v>396148642322.7301</v>
      </c>
      <c r="AK50" s="1" t="s">
        <v>351</v>
      </c>
      <c r="AL50" s="1" t="s">
        <v>350</v>
      </c>
      <c r="AM50" s="230">
        <v>121538</v>
      </c>
      <c r="AN50" s="231">
        <v>326510286951.50018</v>
      </c>
    </row>
    <row r="51" spans="16:40">
      <c r="P51" s="232" t="s">
        <v>349</v>
      </c>
      <c r="Q51" s="1" t="s">
        <v>348</v>
      </c>
      <c r="R51" s="230">
        <v>4474</v>
      </c>
      <c r="S51" s="231">
        <v>1699758099.6099999</v>
      </c>
      <c r="W51" s="232" t="s">
        <v>349</v>
      </c>
      <c r="X51" s="1" t="s">
        <v>348</v>
      </c>
      <c r="Y51" s="230">
        <v>16703</v>
      </c>
      <c r="Z51" s="231">
        <v>5263695702.8699999</v>
      </c>
      <c r="AD51" s="232" t="s">
        <v>349</v>
      </c>
      <c r="AE51" s="1" t="s">
        <v>348</v>
      </c>
      <c r="AF51" s="230">
        <v>5174</v>
      </c>
      <c r="AG51" s="231">
        <v>4757254664.7700005</v>
      </c>
      <c r="AK51" s="232" t="s">
        <v>349</v>
      </c>
      <c r="AL51" s="1" t="s">
        <v>348</v>
      </c>
      <c r="AM51" s="230">
        <v>2588</v>
      </c>
      <c r="AN51" s="231">
        <v>10394633106.5</v>
      </c>
    </row>
    <row r="52" spans="16:40">
      <c r="P52" s="232" t="s">
        <v>347</v>
      </c>
      <c r="Q52" s="1" t="s">
        <v>346</v>
      </c>
      <c r="R52" s="230">
        <v>416</v>
      </c>
      <c r="S52" s="231">
        <v>287798751.18000001</v>
      </c>
      <c r="W52" s="232" t="s">
        <v>347</v>
      </c>
      <c r="X52" s="1" t="s">
        <v>346</v>
      </c>
      <c r="Y52" s="230">
        <v>1628</v>
      </c>
      <c r="Z52" s="231">
        <v>1406787722.75</v>
      </c>
      <c r="AD52" s="232" t="s">
        <v>347</v>
      </c>
      <c r="AE52" s="1" t="s">
        <v>346</v>
      </c>
      <c r="AF52" s="230">
        <v>1536</v>
      </c>
      <c r="AG52" s="231">
        <v>2390042265.1499996</v>
      </c>
      <c r="AK52" s="232" t="s">
        <v>347</v>
      </c>
      <c r="AL52" s="1" t="s">
        <v>346</v>
      </c>
      <c r="AM52" s="230">
        <v>1644</v>
      </c>
      <c r="AN52" s="231">
        <v>10170093972.360001</v>
      </c>
    </row>
    <row r="53" spans="16:40">
      <c r="P53" s="232" t="s">
        <v>345</v>
      </c>
      <c r="Q53" s="1" t="s">
        <v>344</v>
      </c>
      <c r="R53" s="230">
        <v>10502</v>
      </c>
      <c r="S53" s="231">
        <v>3920644680.059999</v>
      </c>
      <c r="W53" s="232" t="s">
        <v>345</v>
      </c>
      <c r="X53" s="1" t="s">
        <v>344</v>
      </c>
      <c r="Y53" s="230">
        <v>35437</v>
      </c>
      <c r="Z53" s="231">
        <v>18502990562.230003</v>
      </c>
      <c r="AD53" s="232"/>
      <c r="AF53" s="230"/>
      <c r="AG53" s="231"/>
      <c r="AK53" s="232"/>
      <c r="AM53" s="230"/>
      <c r="AN53" s="231"/>
    </row>
    <row r="54" spans="16:40">
      <c r="P54" s="232" t="s">
        <v>343</v>
      </c>
      <c r="Q54" s="1" t="s">
        <v>342</v>
      </c>
      <c r="R54" s="230">
        <v>1215</v>
      </c>
      <c r="S54" s="231">
        <v>1177863000.8299999</v>
      </c>
      <c r="W54" s="232" t="s">
        <v>343</v>
      </c>
      <c r="X54" s="1" t="s">
        <v>342</v>
      </c>
      <c r="Y54" s="230">
        <v>5219</v>
      </c>
      <c r="Z54" s="231">
        <v>3419677784.2399998</v>
      </c>
      <c r="AD54" s="232"/>
      <c r="AF54" s="230"/>
      <c r="AG54" s="231"/>
      <c r="AK54" s="232"/>
      <c r="AM54" s="230"/>
      <c r="AN54" s="231"/>
    </row>
    <row r="55" spans="16:40">
      <c r="P55" s="232" t="s">
        <v>341</v>
      </c>
      <c r="Q55" s="1" t="s">
        <v>340</v>
      </c>
      <c r="R55" s="230">
        <v>0</v>
      </c>
      <c r="S55" s="231">
        <v>0</v>
      </c>
      <c r="W55" s="232" t="s">
        <v>341</v>
      </c>
      <c r="X55" s="1" t="s">
        <v>340</v>
      </c>
      <c r="Y55" s="230">
        <v>1</v>
      </c>
      <c r="Z55" s="231">
        <v>23.53</v>
      </c>
      <c r="AD55" s="232"/>
      <c r="AF55" s="230"/>
      <c r="AG55" s="231"/>
      <c r="AK55" s="232"/>
      <c r="AM55" s="230"/>
      <c r="AN55" s="231"/>
    </row>
    <row r="56" spans="16:40">
      <c r="P56" s="233" t="s">
        <v>339</v>
      </c>
      <c r="Q56" s="233"/>
      <c r="R56" s="234">
        <v>242020</v>
      </c>
      <c r="S56" s="234">
        <v>470598718894.25006</v>
      </c>
      <c r="W56" s="233" t="s">
        <v>339</v>
      </c>
      <c r="X56" s="233"/>
      <c r="Y56" s="234">
        <v>918358</v>
      </c>
      <c r="Z56" s="234">
        <v>1424442309110.8801</v>
      </c>
      <c r="AD56" s="233" t="s">
        <v>339</v>
      </c>
      <c r="AE56" s="233"/>
      <c r="AF56" s="234">
        <v>600678</v>
      </c>
      <c r="AG56" s="234">
        <v>1269213192777.6794</v>
      </c>
      <c r="AK56" s="233" t="s">
        <v>339</v>
      </c>
      <c r="AL56" s="233"/>
      <c r="AM56" s="234">
        <v>780778</v>
      </c>
      <c r="AN56" s="234">
        <v>1952078729777.7813</v>
      </c>
    </row>
  </sheetData>
  <mergeCells count="5">
    <mergeCell ref="AK35:AN35"/>
    <mergeCell ref="P2:S2"/>
    <mergeCell ref="P35:S35"/>
    <mergeCell ref="W2:Z2"/>
    <mergeCell ref="W35:Z3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52DEC-1E52-42FA-B53C-A94CDEF71668}">
  <sheetPr>
    <tabColor rgb="FFFF0000"/>
    <outlinePr summaryBelow="0"/>
  </sheetPr>
  <dimension ref="A1:J21"/>
  <sheetViews>
    <sheetView workbookViewId="0">
      <pane ySplit="1" topLeftCell="A2" activePane="bottomLeft" state="frozen"/>
      <selection sqref="A1:J2"/>
      <selection pane="bottomLeft" sqref="A1:J2"/>
    </sheetView>
  </sheetViews>
  <sheetFormatPr defaultColWidth="9.1796875" defaultRowHeight="14.5"/>
  <cols>
    <col min="1" max="2" width="15" style="168" customWidth="1"/>
    <col min="3" max="3" width="10" style="168" customWidth="1"/>
    <col min="4" max="4" width="18.7265625" style="168" bestFit="1" customWidth="1"/>
    <col min="5" max="5" width="7.54296875" style="168" customWidth="1"/>
    <col min="6" max="6" width="18.7265625" style="168" hidden="1" customWidth="1"/>
    <col min="7" max="7" width="1.7265625" style="168" hidden="1" customWidth="1"/>
    <col min="8" max="8" width="18.7265625" style="168" hidden="1" customWidth="1"/>
    <col min="9" max="9" width="1.7265625" style="168" hidden="1" customWidth="1"/>
    <col min="10" max="10" width="18.7265625" style="168" hidden="1" customWidth="1"/>
    <col min="11" max="16384" width="9.1796875" style="168"/>
  </cols>
  <sheetData>
    <row r="1" spans="1:10" ht="15" customHeight="1">
      <c r="A1" s="166" t="s">
        <v>388</v>
      </c>
      <c r="B1" s="167" t="s">
        <v>808</v>
      </c>
    </row>
    <row r="2" spans="1:10" ht="15" customHeight="1"/>
    <row r="3" spans="1:10" ht="30">
      <c r="A3" s="377"/>
      <c r="B3" s="377"/>
      <c r="C3" s="377"/>
      <c r="D3" s="187" t="s">
        <v>809</v>
      </c>
    </row>
    <row r="4" spans="1:10">
      <c r="A4" s="377"/>
      <c r="B4" s="377"/>
      <c r="C4" s="377"/>
      <c r="D4" s="169" t="s">
        <v>5</v>
      </c>
    </row>
    <row r="5" spans="1:10">
      <c r="A5" s="376" t="s">
        <v>810</v>
      </c>
      <c r="B5" s="188"/>
      <c r="C5" s="169" t="s">
        <v>5</v>
      </c>
      <c r="D5" s="170">
        <v>144614078683</v>
      </c>
      <c r="F5" s="170">
        <v>140370603856</v>
      </c>
      <c r="H5" s="170">
        <v>141668634663</v>
      </c>
      <c r="J5" s="170">
        <v>147577251290</v>
      </c>
    </row>
    <row r="6" spans="1:10">
      <c r="A6" s="376"/>
      <c r="B6" s="189" t="s">
        <v>811</v>
      </c>
      <c r="C6" s="169" t="s">
        <v>8</v>
      </c>
      <c r="D6" s="190">
        <v>4929760593</v>
      </c>
      <c r="F6" s="190">
        <v>5697387368</v>
      </c>
      <c r="H6" s="190">
        <v>5443458337</v>
      </c>
      <c r="J6" s="190">
        <v>5446023228</v>
      </c>
    </row>
    <row r="7" spans="1:10">
      <c r="A7" s="376"/>
      <c r="B7" s="189" t="s">
        <v>812</v>
      </c>
      <c r="C7" s="169" t="s">
        <v>10</v>
      </c>
      <c r="D7" s="171"/>
      <c r="F7" s="171"/>
      <c r="H7" s="171"/>
      <c r="J7" s="171"/>
    </row>
    <row r="8" spans="1:10" ht="30">
      <c r="A8" s="376"/>
      <c r="B8" s="189" t="s">
        <v>813</v>
      </c>
      <c r="C8" s="169" t="s">
        <v>12</v>
      </c>
      <c r="D8" s="190">
        <v>139684318090</v>
      </c>
      <c r="F8" s="190">
        <v>134673216488</v>
      </c>
      <c r="H8" s="190">
        <v>136225176326</v>
      </c>
      <c r="J8" s="190">
        <v>142131228062</v>
      </c>
    </row>
    <row r="9" spans="1:10" ht="20">
      <c r="A9" s="376"/>
      <c r="B9" s="189" t="s">
        <v>814</v>
      </c>
      <c r="C9" s="169" t="s">
        <v>14</v>
      </c>
      <c r="D9" s="171"/>
      <c r="F9" s="171"/>
      <c r="H9" s="171"/>
      <c r="J9" s="171"/>
    </row>
    <row r="10" spans="1:10">
      <c r="A10" s="376" t="s">
        <v>815</v>
      </c>
      <c r="B10" s="188"/>
      <c r="C10" s="169" t="s">
        <v>16</v>
      </c>
      <c r="D10" s="329">
        <v>179544787173</v>
      </c>
      <c r="F10" s="190">
        <v>165161810805</v>
      </c>
      <c r="H10" s="190">
        <v>164203264167</v>
      </c>
      <c r="J10" s="190">
        <v>179596311431</v>
      </c>
    </row>
    <row r="11" spans="1:10">
      <c r="A11" s="376"/>
      <c r="B11" s="189" t="s">
        <v>811</v>
      </c>
      <c r="C11" s="169" t="s">
        <v>18</v>
      </c>
      <c r="D11" s="171"/>
      <c r="F11" s="171"/>
      <c r="H11" s="171"/>
      <c r="J11" s="171"/>
    </row>
    <row r="12" spans="1:10">
      <c r="A12" s="376"/>
      <c r="B12" s="189" t="s">
        <v>816</v>
      </c>
      <c r="C12" s="169" t="s">
        <v>20</v>
      </c>
      <c r="D12" s="190">
        <v>179544787173</v>
      </c>
      <c r="F12" s="190">
        <v>165161810805</v>
      </c>
      <c r="H12" s="190">
        <v>164203264167</v>
      </c>
      <c r="J12" s="190">
        <v>179596311431</v>
      </c>
    </row>
    <row r="13" spans="1:10" ht="20">
      <c r="A13" s="376"/>
      <c r="B13" s="189" t="s">
        <v>817</v>
      </c>
      <c r="C13" s="169" t="s">
        <v>23</v>
      </c>
      <c r="D13" s="170">
        <v>76872826649</v>
      </c>
      <c r="F13" s="170">
        <v>79357249718</v>
      </c>
      <c r="H13" s="170">
        <v>76282676517</v>
      </c>
      <c r="J13" s="170">
        <v>82031601715</v>
      </c>
    </row>
    <row r="14" spans="1:10">
      <c r="A14" s="376" t="s">
        <v>818</v>
      </c>
      <c r="B14" s="376"/>
      <c r="C14" s="169" t="s">
        <v>25</v>
      </c>
      <c r="D14" s="191"/>
      <c r="F14" s="191"/>
      <c r="H14" s="191"/>
      <c r="J14" s="191"/>
    </row>
    <row r="15" spans="1:10">
      <c r="A15" s="376" t="s">
        <v>819</v>
      </c>
      <c r="B15" s="376"/>
      <c r="C15" s="169" t="s">
        <v>27</v>
      </c>
      <c r="D15" s="171"/>
      <c r="F15" s="171"/>
      <c r="H15" s="171"/>
      <c r="J15" s="171"/>
    </row>
    <row r="16" spans="1:10">
      <c r="A16" s="376" t="s">
        <v>820</v>
      </c>
      <c r="B16" s="376"/>
      <c r="C16" s="169" t="s">
        <v>29</v>
      </c>
      <c r="D16" s="190">
        <v>669274566</v>
      </c>
      <c r="F16" s="190">
        <v>712388986</v>
      </c>
      <c r="H16" s="190">
        <v>710582178</v>
      </c>
      <c r="J16" s="190">
        <v>672105916</v>
      </c>
    </row>
    <row r="17" spans="1:10">
      <c r="A17" s="376" t="s">
        <v>821</v>
      </c>
      <c r="B17" s="188"/>
      <c r="C17" s="169" t="s">
        <v>31</v>
      </c>
      <c r="D17" s="170">
        <v>6102028955</v>
      </c>
      <c r="F17" s="170">
        <v>6143240015</v>
      </c>
      <c r="H17" s="170">
        <v>6191571970</v>
      </c>
      <c r="J17" s="170">
        <v>6294904455</v>
      </c>
    </row>
    <row r="18" spans="1:10">
      <c r="A18" s="376"/>
      <c r="B18" s="189" t="s">
        <v>811</v>
      </c>
      <c r="C18" s="169" t="s">
        <v>34</v>
      </c>
      <c r="D18" s="191"/>
      <c r="F18" s="191"/>
      <c r="H18" s="191"/>
      <c r="J18" s="191"/>
    </row>
    <row r="19" spans="1:10">
      <c r="A19" s="376"/>
      <c r="B19" s="189" t="s">
        <v>822</v>
      </c>
      <c r="C19" s="169" t="s">
        <v>36</v>
      </c>
      <c r="D19" s="170">
        <v>6102028955</v>
      </c>
      <c r="F19" s="170">
        <v>6143240015</v>
      </c>
      <c r="H19" s="170">
        <v>6191571970</v>
      </c>
      <c r="J19" s="170">
        <v>6294904455</v>
      </c>
    </row>
    <row r="20" spans="1:10">
      <c r="A20" s="376"/>
      <c r="B20" s="189" t="s">
        <v>816</v>
      </c>
      <c r="C20" s="169" t="s">
        <v>38</v>
      </c>
      <c r="D20" s="191"/>
      <c r="F20" s="191"/>
      <c r="H20" s="191"/>
      <c r="J20" s="191"/>
    </row>
    <row r="21" spans="1:10" ht="15" customHeight="1"/>
  </sheetData>
  <mergeCells count="7">
    <mergeCell ref="A17:A20"/>
    <mergeCell ref="A3:C4"/>
    <mergeCell ref="A5:A9"/>
    <mergeCell ref="A10:A13"/>
    <mergeCell ref="A14:B14"/>
    <mergeCell ref="A15:B15"/>
    <mergeCell ref="A16:B16"/>
  </mergeCells>
  <hyperlinks>
    <hyperlink ref="A1" location="'TOC'!B85" display="TOC" xr:uid="{070634B1-6495-43D2-A3AF-71D1EDEB6745}"/>
  </hyperlinks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7CD3-778A-4371-83E2-636E2BEE630B}">
  <sheetPr>
    <tabColor rgb="FFFF0000"/>
  </sheetPr>
  <dimension ref="A1"/>
  <sheetViews>
    <sheetView showGridLines="0" topLeftCell="A99" workbookViewId="0">
      <selection sqref="A1:J2"/>
    </sheetView>
  </sheetViews>
  <sheetFormatPr defaultColWidth="8.7265625" defaultRowHeight="14.5"/>
  <cols>
    <col min="1" max="16384" width="8.7265625" style="323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BB55-AAFB-4E46-8E39-C3C2403B66E2}">
  <sheetPr>
    <tabColor rgb="FFFF0000"/>
    <outlinePr summaryBelow="0"/>
  </sheetPr>
  <dimension ref="A1:BF178"/>
  <sheetViews>
    <sheetView zoomScale="90" zoomScaleNormal="90" workbookViewId="0">
      <pane xSplit="1" ySplit="10" topLeftCell="B165" activePane="bottomRight" state="frozen"/>
      <selection sqref="A1:J2"/>
      <selection pane="topRight" sqref="A1:J2"/>
      <selection pane="bottomLeft" sqref="A1:J2"/>
      <selection pane="bottomRight" sqref="A1:J2"/>
    </sheetView>
  </sheetViews>
  <sheetFormatPr defaultColWidth="9.1796875" defaultRowHeight="14"/>
  <cols>
    <col min="1" max="1" width="15" style="207" customWidth="1"/>
    <col min="2" max="48" width="17.453125" style="207" customWidth="1"/>
    <col min="49" max="49" width="22.54296875" style="207" customWidth="1"/>
    <col min="50" max="50" width="17.453125" style="207" customWidth="1"/>
    <col min="51" max="51" width="22.1796875" style="207" customWidth="1"/>
    <col min="52" max="53" width="17.453125" style="207" customWidth="1"/>
    <col min="54" max="54" width="9.1796875" style="207"/>
    <col min="55" max="55" width="23.1796875" style="207" customWidth="1"/>
    <col min="56" max="56" width="9.1796875" style="207"/>
    <col min="57" max="57" width="16.54296875" style="215" customWidth="1"/>
    <col min="58" max="58" width="13.81640625" style="215" bestFit="1" customWidth="1"/>
    <col min="59" max="16384" width="9.1796875" style="207"/>
  </cols>
  <sheetData>
    <row r="1" spans="1:58" ht="15" customHeight="1">
      <c r="A1" s="205" t="s">
        <v>388</v>
      </c>
      <c r="B1" s="206" t="s">
        <v>389</v>
      </c>
    </row>
    <row r="2" spans="1:58" ht="15" customHeight="1"/>
    <row r="3" spans="1:58">
      <c r="A3" s="206"/>
      <c r="B3" s="378" t="s">
        <v>390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 t="s">
        <v>391</v>
      </c>
      <c r="AO3" s="378"/>
      <c r="AP3" s="378" t="s">
        <v>392</v>
      </c>
      <c r="AQ3" s="378"/>
      <c r="AR3" s="378"/>
      <c r="AS3" s="378"/>
      <c r="AT3" s="378"/>
      <c r="AU3" s="378"/>
      <c r="AV3" s="378"/>
      <c r="AW3" s="378"/>
      <c r="AX3" s="378"/>
      <c r="AY3" s="378"/>
      <c r="AZ3" s="378"/>
      <c r="BA3" s="378"/>
    </row>
    <row r="4" spans="1:58">
      <c r="B4" s="378" t="s">
        <v>393</v>
      </c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 t="s">
        <v>394</v>
      </c>
      <c r="AM4" s="378"/>
      <c r="AN4" s="378" t="s">
        <v>393</v>
      </c>
      <c r="AO4" s="378"/>
      <c r="AP4" s="378" t="s">
        <v>393</v>
      </c>
      <c r="AQ4" s="378"/>
      <c r="AR4" s="378"/>
      <c r="AS4" s="378"/>
      <c r="AT4" s="378"/>
      <c r="AU4" s="378"/>
      <c r="AV4" s="378"/>
      <c r="AW4" s="378"/>
      <c r="AX4" s="378"/>
      <c r="AY4" s="378" t="s">
        <v>395</v>
      </c>
      <c r="AZ4" s="378"/>
      <c r="BA4" s="378"/>
    </row>
    <row r="5" spans="1:58">
      <c r="B5" s="378" t="s">
        <v>396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 t="s">
        <v>397</v>
      </c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 t="s">
        <v>398</v>
      </c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 t="s">
        <v>399</v>
      </c>
      <c r="AM5" s="378" t="s">
        <v>400</v>
      </c>
      <c r="AN5" s="378" t="s">
        <v>401</v>
      </c>
      <c r="AO5" s="378" t="s">
        <v>402</v>
      </c>
      <c r="AP5" s="378" t="s">
        <v>403</v>
      </c>
      <c r="AQ5" s="378"/>
      <c r="AR5" s="378"/>
      <c r="AS5" s="378"/>
      <c r="AT5" s="378"/>
      <c r="AU5" s="378"/>
      <c r="AV5" s="378"/>
      <c r="AW5" s="378" t="s">
        <v>404</v>
      </c>
      <c r="AX5" s="378"/>
      <c r="AY5" s="378" t="s">
        <v>405</v>
      </c>
      <c r="AZ5" s="378" t="s">
        <v>406</v>
      </c>
      <c r="BA5" s="378" t="s">
        <v>407</v>
      </c>
    </row>
    <row r="6" spans="1:58">
      <c r="B6" s="378" t="s">
        <v>408</v>
      </c>
      <c r="C6" s="378"/>
      <c r="D6" s="378"/>
      <c r="E6" s="378"/>
      <c r="F6" s="378"/>
      <c r="G6" s="378"/>
      <c r="H6" s="378"/>
      <c r="I6" s="378" t="s">
        <v>409</v>
      </c>
      <c r="J6" s="378"/>
      <c r="K6" s="378"/>
      <c r="L6" s="378"/>
      <c r="M6" s="378" t="s">
        <v>408</v>
      </c>
      <c r="N6" s="378"/>
      <c r="O6" s="378"/>
      <c r="P6" s="378"/>
      <c r="Q6" s="378"/>
      <c r="R6" s="378"/>
      <c r="S6" s="378"/>
      <c r="T6" s="378" t="s">
        <v>409</v>
      </c>
      <c r="U6" s="378"/>
      <c r="V6" s="378"/>
      <c r="W6" s="378"/>
      <c r="X6" s="378" t="s">
        <v>408</v>
      </c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78"/>
      <c r="AM6" s="378"/>
      <c r="AN6" s="378"/>
      <c r="AO6" s="378"/>
      <c r="AP6" s="378" t="s">
        <v>408</v>
      </c>
      <c r="AQ6" s="378"/>
      <c r="AR6" s="378"/>
      <c r="AS6" s="378"/>
      <c r="AT6" s="378"/>
      <c r="AU6" s="378"/>
      <c r="AV6" s="378"/>
      <c r="AW6" s="378" t="s">
        <v>410</v>
      </c>
      <c r="AX6" s="378" t="s">
        <v>411</v>
      </c>
      <c r="AY6" s="378"/>
      <c r="AZ6" s="378"/>
      <c r="BA6" s="378"/>
    </row>
    <row r="7" spans="1:58">
      <c r="B7" s="378" t="s">
        <v>412</v>
      </c>
      <c r="C7" s="378" t="s">
        <v>413</v>
      </c>
      <c r="D7" s="378" t="s">
        <v>414</v>
      </c>
      <c r="E7" s="378"/>
      <c r="F7" s="378"/>
      <c r="G7" s="378"/>
      <c r="H7" s="378" t="s">
        <v>415</v>
      </c>
      <c r="I7" s="378" t="s">
        <v>416</v>
      </c>
      <c r="J7" s="378" t="s">
        <v>417</v>
      </c>
      <c r="K7" s="378" t="s">
        <v>418</v>
      </c>
      <c r="L7" s="378" t="s">
        <v>419</v>
      </c>
      <c r="M7" s="378" t="s">
        <v>412</v>
      </c>
      <c r="N7" s="378" t="s">
        <v>413</v>
      </c>
      <c r="O7" s="378" t="s">
        <v>414</v>
      </c>
      <c r="P7" s="378"/>
      <c r="Q7" s="378"/>
      <c r="R7" s="378"/>
      <c r="S7" s="378" t="s">
        <v>415</v>
      </c>
      <c r="T7" s="378" t="s">
        <v>416</v>
      </c>
      <c r="U7" s="378" t="s">
        <v>417</v>
      </c>
      <c r="V7" s="378" t="s">
        <v>418</v>
      </c>
      <c r="W7" s="378" t="s">
        <v>419</v>
      </c>
      <c r="X7" s="378" t="s">
        <v>412</v>
      </c>
      <c r="Y7" s="378" t="s">
        <v>420</v>
      </c>
      <c r="Z7" s="378" t="s">
        <v>413</v>
      </c>
      <c r="AA7" s="378" t="s">
        <v>420</v>
      </c>
      <c r="AB7" s="378" t="s">
        <v>414</v>
      </c>
      <c r="AC7" s="378"/>
      <c r="AD7" s="378"/>
      <c r="AE7" s="378"/>
      <c r="AF7" s="378"/>
      <c r="AG7" s="378"/>
      <c r="AH7" s="378"/>
      <c r="AI7" s="378"/>
      <c r="AJ7" s="378" t="s">
        <v>415</v>
      </c>
      <c r="AK7" s="378" t="s">
        <v>420</v>
      </c>
      <c r="AL7" s="378"/>
      <c r="AM7" s="378"/>
      <c r="AN7" s="378"/>
      <c r="AO7" s="378"/>
      <c r="AP7" s="378" t="s">
        <v>412</v>
      </c>
      <c r="AQ7" s="378" t="s">
        <v>413</v>
      </c>
      <c r="AR7" s="378" t="s">
        <v>414</v>
      </c>
      <c r="AS7" s="378"/>
      <c r="AT7" s="378"/>
      <c r="AU7" s="378"/>
      <c r="AV7" s="378" t="s">
        <v>415</v>
      </c>
      <c r="AW7" s="378"/>
      <c r="AX7" s="378"/>
      <c r="AY7" s="378"/>
      <c r="AZ7" s="378"/>
      <c r="BA7" s="378"/>
    </row>
    <row r="8" spans="1:58">
      <c r="B8" s="378"/>
      <c r="C8" s="378"/>
      <c r="D8" s="378" t="s">
        <v>421</v>
      </c>
      <c r="E8" s="378" t="s">
        <v>422</v>
      </c>
      <c r="F8" s="378"/>
      <c r="G8" s="378"/>
      <c r="H8" s="378"/>
      <c r="I8" s="378"/>
      <c r="J8" s="378"/>
      <c r="K8" s="378"/>
      <c r="L8" s="378"/>
      <c r="M8" s="378"/>
      <c r="N8" s="378"/>
      <c r="O8" s="378" t="s">
        <v>421</v>
      </c>
      <c r="P8" s="378" t="s">
        <v>422</v>
      </c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 t="s">
        <v>421</v>
      </c>
      <c r="AC8" s="378" t="s">
        <v>420</v>
      </c>
      <c r="AD8" s="378" t="s">
        <v>422</v>
      </c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 t="s">
        <v>421</v>
      </c>
      <c r="AS8" s="378" t="s">
        <v>422</v>
      </c>
      <c r="AT8" s="378"/>
      <c r="AU8" s="378"/>
      <c r="AV8" s="378"/>
      <c r="AW8" s="378"/>
      <c r="AX8" s="378"/>
      <c r="AY8" s="378"/>
      <c r="AZ8" s="378"/>
      <c r="BA8" s="378"/>
    </row>
    <row r="9" spans="1:58">
      <c r="B9" s="378"/>
      <c r="C9" s="378"/>
      <c r="D9" s="378"/>
      <c r="E9" s="208" t="s">
        <v>423</v>
      </c>
      <c r="F9" s="208" t="s">
        <v>424</v>
      </c>
      <c r="G9" s="208" t="s">
        <v>415</v>
      </c>
      <c r="H9" s="378"/>
      <c r="I9" s="378"/>
      <c r="J9" s="378"/>
      <c r="K9" s="378"/>
      <c r="L9" s="378"/>
      <c r="M9" s="378"/>
      <c r="N9" s="378"/>
      <c r="O9" s="378"/>
      <c r="P9" s="208" t="s">
        <v>423</v>
      </c>
      <c r="Q9" s="208" t="s">
        <v>424</v>
      </c>
      <c r="R9" s="208" t="s">
        <v>415</v>
      </c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208" t="s">
        <v>423</v>
      </c>
      <c r="AE9" s="208" t="s">
        <v>420</v>
      </c>
      <c r="AF9" s="208" t="s">
        <v>424</v>
      </c>
      <c r="AG9" s="208" t="s">
        <v>420</v>
      </c>
      <c r="AH9" s="208" t="s">
        <v>415</v>
      </c>
      <c r="AI9" s="208" t="s">
        <v>420</v>
      </c>
      <c r="AJ9" s="378"/>
      <c r="AK9" s="378"/>
      <c r="AL9" s="378"/>
      <c r="AM9" s="378"/>
      <c r="AN9" s="378"/>
      <c r="AO9" s="378"/>
      <c r="AP9" s="378"/>
      <c r="AQ9" s="378"/>
      <c r="AR9" s="378"/>
      <c r="AS9" s="208" t="s">
        <v>423</v>
      </c>
      <c r="AT9" s="208" t="s">
        <v>424</v>
      </c>
      <c r="AU9" s="208" t="s">
        <v>415</v>
      </c>
      <c r="AV9" s="378"/>
      <c r="AW9" s="378"/>
      <c r="AX9" s="378"/>
      <c r="AY9" s="378"/>
      <c r="AZ9" s="378"/>
      <c r="BA9" s="378"/>
    </row>
    <row r="10" spans="1:58" ht="21">
      <c r="A10" s="209" t="s">
        <v>425</v>
      </c>
      <c r="B10" s="210" t="s">
        <v>426</v>
      </c>
      <c r="C10" s="210" t="s">
        <v>427</v>
      </c>
      <c r="D10" s="210" t="s">
        <v>428</v>
      </c>
      <c r="E10" s="210" t="s">
        <v>429</v>
      </c>
      <c r="F10" s="210" t="s">
        <v>430</v>
      </c>
      <c r="G10" s="210" t="s">
        <v>431</v>
      </c>
      <c r="H10" s="210" t="s">
        <v>432</v>
      </c>
      <c r="I10" s="210" t="s">
        <v>433</v>
      </c>
      <c r="J10" s="210" t="s">
        <v>434</v>
      </c>
      <c r="K10" s="210" t="s">
        <v>435</v>
      </c>
      <c r="L10" s="210" t="s">
        <v>436</v>
      </c>
      <c r="M10" s="210" t="s">
        <v>437</v>
      </c>
      <c r="N10" s="210" t="s">
        <v>438</v>
      </c>
      <c r="O10" s="210" t="s">
        <v>439</v>
      </c>
      <c r="P10" s="210" t="s">
        <v>440</v>
      </c>
      <c r="Q10" s="210" t="s">
        <v>441</v>
      </c>
      <c r="R10" s="210" t="s">
        <v>442</v>
      </c>
      <c r="S10" s="210" t="s">
        <v>443</v>
      </c>
      <c r="T10" s="210" t="s">
        <v>444</v>
      </c>
      <c r="U10" s="210" t="s">
        <v>445</v>
      </c>
      <c r="V10" s="210" t="s">
        <v>446</v>
      </c>
      <c r="W10" s="210" t="s">
        <v>447</v>
      </c>
      <c r="X10" s="210" t="s">
        <v>448</v>
      </c>
      <c r="Y10" s="210" t="s">
        <v>449</v>
      </c>
      <c r="Z10" s="210" t="s">
        <v>450</v>
      </c>
      <c r="AA10" s="210" t="s">
        <v>451</v>
      </c>
      <c r="AB10" s="210" t="s">
        <v>452</v>
      </c>
      <c r="AC10" s="210" t="s">
        <v>453</v>
      </c>
      <c r="AD10" s="210" t="s">
        <v>454</v>
      </c>
      <c r="AE10" s="210" t="s">
        <v>455</v>
      </c>
      <c r="AF10" s="210" t="s">
        <v>456</v>
      </c>
      <c r="AG10" s="210" t="s">
        <v>457</v>
      </c>
      <c r="AH10" s="210" t="s">
        <v>458</v>
      </c>
      <c r="AI10" s="210" t="s">
        <v>459</v>
      </c>
      <c r="AJ10" s="210" t="s">
        <v>460</v>
      </c>
      <c r="AK10" s="210" t="s">
        <v>461</v>
      </c>
      <c r="AL10" s="210" t="s">
        <v>462</v>
      </c>
      <c r="AM10" s="210" t="s">
        <v>463</v>
      </c>
      <c r="AN10" s="210" t="s">
        <v>464</v>
      </c>
      <c r="AO10" s="210" t="s">
        <v>465</v>
      </c>
      <c r="AP10" s="210" t="s">
        <v>466</v>
      </c>
      <c r="AQ10" s="210" t="s">
        <v>467</v>
      </c>
      <c r="AR10" s="210" t="s">
        <v>468</v>
      </c>
      <c r="AS10" s="210" t="s">
        <v>469</v>
      </c>
      <c r="AT10" s="210" t="s">
        <v>470</v>
      </c>
      <c r="AU10" s="210" t="s">
        <v>471</v>
      </c>
      <c r="AV10" s="210" t="s">
        <v>472</v>
      </c>
      <c r="AW10" s="210" t="s">
        <v>473</v>
      </c>
      <c r="AX10" s="210" t="s">
        <v>474</v>
      </c>
      <c r="AY10" s="210" t="s">
        <v>475</v>
      </c>
      <c r="AZ10" s="210" t="s">
        <v>476</v>
      </c>
      <c r="BA10" s="210" t="s">
        <v>477</v>
      </c>
    </row>
    <row r="11" spans="1:58">
      <c r="A11" s="211" t="s">
        <v>597</v>
      </c>
      <c r="B11" s="212">
        <v>0</v>
      </c>
      <c r="C11" s="213"/>
      <c r="D11" s="213"/>
      <c r="E11" s="213"/>
      <c r="F11" s="212">
        <v>236</v>
      </c>
      <c r="G11" s="213"/>
      <c r="H11" s="213"/>
      <c r="I11" s="212">
        <v>236</v>
      </c>
      <c r="J11" s="212"/>
      <c r="K11" s="212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2">
        <v>0</v>
      </c>
      <c r="AQ11" s="213"/>
      <c r="AR11" s="213"/>
      <c r="AS11" s="213"/>
      <c r="AT11" s="212">
        <v>236</v>
      </c>
      <c r="AU11" s="213"/>
      <c r="AV11" s="213"/>
      <c r="AW11" s="212">
        <v>236</v>
      </c>
      <c r="AX11" s="213"/>
      <c r="AY11" s="213"/>
      <c r="AZ11" s="213"/>
      <c r="BA11" s="212">
        <v>14</v>
      </c>
      <c r="BC11" s="207" t="s">
        <v>597</v>
      </c>
      <c r="BD11" s="207" t="s">
        <v>1311</v>
      </c>
      <c r="BE11" s="215">
        <v>236</v>
      </c>
      <c r="BF11" s="215">
        <v>0</v>
      </c>
    </row>
    <row r="12" spans="1:58">
      <c r="A12" s="211" t="s">
        <v>480</v>
      </c>
      <c r="B12" s="212">
        <v>90437</v>
      </c>
      <c r="C12" s="212"/>
      <c r="D12" s="212"/>
      <c r="E12" s="212"/>
      <c r="F12" s="212">
        <v>340714</v>
      </c>
      <c r="G12" s="213"/>
      <c r="H12" s="213"/>
      <c r="I12" s="212">
        <v>261281</v>
      </c>
      <c r="J12" s="213">
        <v>4555</v>
      </c>
      <c r="K12" s="212">
        <v>165315</v>
      </c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2"/>
      <c r="AP12" s="212">
        <v>90437</v>
      </c>
      <c r="AQ12" s="212"/>
      <c r="AR12" s="212"/>
      <c r="AS12" s="212"/>
      <c r="AT12" s="212">
        <v>340714</v>
      </c>
      <c r="AU12" s="213"/>
      <c r="AV12" s="213"/>
      <c r="AW12" s="212">
        <v>431151</v>
      </c>
      <c r="AX12" s="213"/>
      <c r="AY12" s="213"/>
      <c r="AZ12" s="213"/>
      <c r="BA12" s="212">
        <v>183899</v>
      </c>
      <c r="BC12" s="207" t="s">
        <v>480</v>
      </c>
      <c r="BD12" s="207" t="s">
        <v>1311</v>
      </c>
      <c r="BE12" s="215">
        <v>431151</v>
      </c>
      <c r="BF12" s="215">
        <v>0</v>
      </c>
    </row>
    <row r="13" spans="1:58">
      <c r="A13" s="211" t="s">
        <v>481</v>
      </c>
      <c r="B13" s="212">
        <v>175587973</v>
      </c>
      <c r="C13" s="213">
        <v>0</v>
      </c>
      <c r="D13" s="213">
        <v>74611378</v>
      </c>
      <c r="E13" s="212">
        <v>0</v>
      </c>
      <c r="F13" s="212">
        <v>1666262</v>
      </c>
      <c r="G13" s="213"/>
      <c r="H13" s="213"/>
      <c r="I13" s="212">
        <v>247718896</v>
      </c>
      <c r="J13" s="212">
        <v>492459</v>
      </c>
      <c r="K13" s="212">
        <v>3654258</v>
      </c>
      <c r="L13" s="213"/>
      <c r="M13" s="213">
        <v>39970794</v>
      </c>
      <c r="N13" s="213"/>
      <c r="O13" s="213">
        <v>14825487</v>
      </c>
      <c r="P13" s="213"/>
      <c r="Q13" s="213"/>
      <c r="R13" s="213"/>
      <c r="S13" s="213"/>
      <c r="T13" s="213">
        <v>54796281</v>
      </c>
      <c r="U13" s="213"/>
      <c r="V13" s="213"/>
      <c r="W13" s="213"/>
      <c r="X13" s="213">
        <v>159924876</v>
      </c>
      <c r="Y13" s="213">
        <v>159924876</v>
      </c>
      <c r="Z13" s="213"/>
      <c r="AA13" s="213"/>
      <c r="AB13" s="213">
        <v>100802878</v>
      </c>
      <c r="AC13" s="213">
        <v>78551676</v>
      </c>
      <c r="AD13" s="213"/>
      <c r="AE13" s="213"/>
      <c r="AF13" s="213"/>
      <c r="AG13" s="213"/>
      <c r="AH13" s="213"/>
      <c r="AI13" s="213"/>
      <c r="AJ13" s="213"/>
      <c r="AK13" s="213"/>
      <c r="AL13" s="213">
        <v>162053719</v>
      </c>
      <c r="AM13" s="213">
        <v>160580615</v>
      </c>
      <c r="AN13" s="213">
        <v>0</v>
      </c>
      <c r="AO13" s="213">
        <v>14476822</v>
      </c>
      <c r="AP13" s="212">
        <v>375483643</v>
      </c>
      <c r="AQ13" s="213">
        <v>0</v>
      </c>
      <c r="AR13" s="213">
        <v>193508526</v>
      </c>
      <c r="AS13" s="212">
        <v>11208039</v>
      </c>
      <c r="AT13" s="212">
        <v>1666262</v>
      </c>
      <c r="AU13" s="213"/>
      <c r="AV13" s="213"/>
      <c r="AW13" s="212">
        <v>266342434</v>
      </c>
      <c r="AX13" s="213">
        <v>315524035</v>
      </c>
      <c r="AY13" s="213">
        <v>15815051</v>
      </c>
      <c r="AZ13" s="213">
        <v>10000</v>
      </c>
      <c r="BA13" s="212">
        <v>47505121</v>
      </c>
      <c r="BC13" s="207" t="s">
        <v>481</v>
      </c>
      <c r="BD13" s="207" t="s">
        <v>1311</v>
      </c>
      <c r="BE13" s="215">
        <v>266342434</v>
      </c>
      <c r="BF13" s="215">
        <v>15815051</v>
      </c>
    </row>
    <row r="14" spans="1:58">
      <c r="A14" s="211" t="s">
        <v>482</v>
      </c>
      <c r="B14" s="212">
        <v>246254624</v>
      </c>
      <c r="C14" s="212">
        <v>1465954482</v>
      </c>
      <c r="D14" s="212">
        <v>467666186</v>
      </c>
      <c r="E14" s="212">
        <v>119261075</v>
      </c>
      <c r="F14" s="212">
        <v>4201711</v>
      </c>
      <c r="G14" s="213"/>
      <c r="H14" s="213"/>
      <c r="I14" s="212">
        <v>612769119</v>
      </c>
      <c r="J14" s="212">
        <v>488133765</v>
      </c>
      <c r="K14" s="212">
        <v>1202435194</v>
      </c>
      <c r="L14" s="213"/>
      <c r="M14" s="212"/>
      <c r="N14" s="213"/>
      <c r="O14" s="212"/>
      <c r="P14" s="213"/>
      <c r="Q14" s="213"/>
      <c r="R14" s="213"/>
      <c r="S14" s="213"/>
      <c r="T14" s="212"/>
      <c r="U14" s="213"/>
      <c r="V14" s="213"/>
      <c r="W14" s="213"/>
      <c r="X14" s="212"/>
      <c r="Y14" s="212"/>
      <c r="Z14" s="212"/>
      <c r="AA14" s="213"/>
      <c r="AB14" s="212"/>
      <c r="AC14" s="212"/>
      <c r="AD14" s="213"/>
      <c r="AE14" s="213"/>
      <c r="AF14" s="213"/>
      <c r="AG14" s="213"/>
      <c r="AH14" s="213"/>
      <c r="AI14" s="213"/>
      <c r="AJ14" s="213"/>
      <c r="AK14" s="213"/>
      <c r="AL14" s="212"/>
      <c r="AM14" s="212"/>
      <c r="AN14" s="212">
        <v>0</v>
      </c>
      <c r="AO14" s="212">
        <v>217705000</v>
      </c>
      <c r="AP14" s="212">
        <v>246254624</v>
      </c>
      <c r="AQ14" s="212">
        <v>1683659482</v>
      </c>
      <c r="AR14" s="212">
        <v>467666186</v>
      </c>
      <c r="AS14" s="212">
        <v>119261075</v>
      </c>
      <c r="AT14" s="212">
        <v>4201711</v>
      </c>
      <c r="AU14" s="213"/>
      <c r="AV14" s="213"/>
      <c r="AW14" s="212">
        <v>2521043077</v>
      </c>
      <c r="AX14" s="212"/>
      <c r="AY14" s="212">
        <v>7314</v>
      </c>
      <c r="AZ14" s="212">
        <v>24052998</v>
      </c>
      <c r="BA14" s="212">
        <v>77719364</v>
      </c>
      <c r="BC14" s="207" t="s">
        <v>482</v>
      </c>
      <c r="BD14" s="207" t="s">
        <v>1312</v>
      </c>
      <c r="BE14" s="215">
        <v>0</v>
      </c>
      <c r="BF14" s="215">
        <v>0</v>
      </c>
    </row>
    <row r="15" spans="1:58">
      <c r="A15" s="211" t="s">
        <v>565</v>
      </c>
      <c r="B15" s="212">
        <v>0</v>
      </c>
      <c r="C15" s="212"/>
      <c r="D15" s="212">
        <v>0</v>
      </c>
      <c r="E15" s="212">
        <v>44579851</v>
      </c>
      <c r="F15" s="212">
        <v>816</v>
      </c>
      <c r="G15" s="213"/>
      <c r="H15" s="213"/>
      <c r="I15" s="212">
        <v>19811795</v>
      </c>
      <c r="J15" s="212">
        <v>3323413</v>
      </c>
      <c r="K15" s="212">
        <v>21445459</v>
      </c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2"/>
      <c r="AO15" s="212">
        <v>6774719</v>
      </c>
      <c r="AP15" s="212"/>
      <c r="AQ15" s="212"/>
      <c r="AR15" s="212"/>
      <c r="AS15" s="212">
        <v>51354570</v>
      </c>
      <c r="AT15" s="212">
        <v>816</v>
      </c>
      <c r="AU15" s="213"/>
      <c r="AV15" s="213"/>
      <c r="AW15" s="212">
        <v>51355386</v>
      </c>
      <c r="AX15" s="213"/>
      <c r="AY15" s="212">
        <v>0</v>
      </c>
      <c r="AZ15" s="212"/>
      <c r="BA15" s="212">
        <v>5000</v>
      </c>
      <c r="BC15" s="207" t="s">
        <v>565</v>
      </c>
      <c r="BD15" s="207" t="s">
        <v>1311</v>
      </c>
      <c r="BE15" s="215">
        <v>51355386</v>
      </c>
      <c r="BF15" s="215">
        <v>0</v>
      </c>
    </row>
    <row r="16" spans="1:58">
      <c r="A16" s="211" t="s">
        <v>483</v>
      </c>
      <c r="B16" s="212">
        <v>192828</v>
      </c>
      <c r="C16" s="212">
        <v>0</v>
      </c>
      <c r="D16" s="212"/>
      <c r="E16" s="213"/>
      <c r="F16" s="212">
        <v>2376809</v>
      </c>
      <c r="G16" s="213"/>
      <c r="H16" s="213"/>
      <c r="I16" s="212">
        <v>2569637</v>
      </c>
      <c r="J16" s="213"/>
      <c r="K16" s="212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2">
        <v>192828</v>
      </c>
      <c r="AQ16" s="212">
        <v>0</v>
      </c>
      <c r="AR16" s="212"/>
      <c r="AS16" s="213"/>
      <c r="AT16" s="212">
        <v>2376809</v>
      </c>
      <c r="AU16" s="213"/>
      <c r="AV16" s="213"/>
      <c r="AW16" s="212">
        <v>2569637</v>
      </c>
      <c r="AX16" s="213"/>
      <c r="AY16" s="213"/>
      <c r="AZ16" s="212">
        <v>0</v>
      </c>
      <c r="BA16" s="212">
        <v>1200</v>
      </c>
      <c r="BC16" s="207" t="s">
        <v>483</v>
      </c>
      <c r="BD16" s="207" t="s">
        <v>1311</v>
      </c>
      <c r="BE16" s="215">
        <v>2569637</v>
      </c>
      <c r="BF16" s="215">
        <v>0</v>
      </c>
    </row>
    <row r="17" spans="1:58">
      <c r="A17" s="211" t="s">
        <v>484</v>
      </c>
      <c r="B17" s="212">
        <v>607782471</v>
      </c>
      <c r="C17" s="212">
        <v>2561095430</v>
      </c>
      <c r="D17" s="212">
        <v>309244623</v>
      </c>
      <c r="E17" s="212">
        <v>1963397897</v>
      </c>
      <c r="F17" s="212">
        <v>154315912</v>
      </c>
      <c r="G17" s="213"/>
      <c r="H17" s="212">
        <v>0</v>
      </c>
      <c r="I17" s="212">
        <v>1406913807</v>
      </c>
      <c r="J17" s="212">
        <v>1590788022</v>
      </c>
      <c r="K17" s="212">
        <v>2598134503</v>
      </c>
      <c r="L17" s="212">
        <v>0</v>
      </c>
      <c r="M17" s="212">
        <v>934318</v>
      </c>
      <c r="N17" s="213">
        <v>0</v>
      </c>
      <c r="O17" s="212"/>
      <c r="P17" s="212">
        <v>255015098</v>
      </c>
      <c r="Q17" s="212">
        <v>13265</v>
      </c>
      <c r="R17" s="213"/>
      <c r="S17" s="213"/>
      <c r="T17" s="212">
        <v>255962681</v>
      </c>
      <c r="U17" s="213"/>
      <c r="V17" s="213"/>
      <c r="W17" s="213"/>
      <c r="X17" s="212">
        <v>3577930</v>
      </c>
      <c r="Y17" s="212">
        <v>3577930</v>
      </c>
      <c r="Z17" s="212">
        <v>38007422</v>
      </c>
      <c r="AA17" s="212">
        <v>38007422</v>
      </c>
      <c r="AB17" s="212">
        <v>59822414</v>
      </c>
      <c r="AC17" s="212">
        <v>59818148</v>
      </c>
      <c r="AD17" s="212">
        <v>256575144</v>
      </c>
      <c r="AE17" s="212">
        <v>256575144</v>
      </c>
      <c r="AF17" s="212">
        <v>432062929</v>
      </c>
      <c r="AG17" s="212">
        <v>432062929</v>
      </c>
      <c r="AH17" s="213"/>
      <c r="AI17" s="213"/>
      <c r="AJ17" s="212">
        <v>0</v>
      </c>
      <c r="AK17" s="212">
        <v>0</v>
      </c>
      <c r="AL17" s="212">
        <v>2504187155</v>
      </c>
      <c r="AM17" s="212">
        <v>2502685992</v>
      </c>
      <c r="AN17" s="212">
        <v>10310462</v>
      </c>
      <c r="AO17" s="212">
        <v>748078930</v>
      </c>
      <c r="AP17" s="212">
        <v>163637451</v>
      </c>
      <c r="AQ17" s="212">
        <v>3309711951</v>
      </c>
      <c r="AR17" s="212">
        <v>862493608</v>
      </c>
      <c r="AS17" s="212">
        <v>2485217971</v>
      </c>
      <c r="AT17" s="212">
        <v>558552339</v>
      </c>
      <c r="AU17" s="213"/>
      <c r="AV17" s="212">
        <v>0</v>
      </c>
      <c r="AW17" s="212">
        <v>6333604801</v>
      </c>
      <c r="AX17" s="212">
        <v>1046008519</v>
      </c>
      <c r="AY17" s="212">
        <v>38109312</v>
      </c>
      <c r="AZ17" s="212">
        <v>122679921</v>
      </c>
      <c r="BA17" s="212">
        <v>1652109162</v>
      </c>
      <c r="BC17" s="207" t="s">
        <v>484</v>
      </c>
      <c r="BD17" s="207" t="s">
        <v>1313</v>
      </c>
      <c r="BE17" s="215">
        <v>0</v>
      </c>
      <c r="BF17" s="215">
        <v>0</v>
      </c>
    </row>
    <row r="18" spans="1:58">
      <c r="A18" s="211" t="s">
        <v>485</v>
      </c>
      <c r="B18" s="212">
        <v>0</v>
      </c>
      <c r="C18" s="212"/>
      <c r="D18" s="212">
        <v>217818587</v>
      </c>
      <c r="E18" s="212">
        <v>614703173</v>
      </c>
      <c r="F18" s="212">
        <v>0</v>
      </c>
      <c r="G18" s="213"/>
      <c r="H18" s="213"/>
      <c r="I18" s="212">
        <v>155964945</v>
      </c>
      <c r="J18" s="212">
        <v>132284874</v>
      </c>
      <c r="K18" s="212">
        <v>544271940</v>
      </c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2">
        <v>2125723</v>
      </c>
      <c r="AP18" s="212"/>
      <c r="AQ18" s="212"/>
      <c r="AR18" s="212">
        <v>233752149</v>
      </c>
      <c r="AS18" s="212">
        <v>600895334</v>
      </c>
      <c r="AT18" s="212">
        <v>0</v>
      </c>
      <c r="AU18" s="213"/>
      <c r="AV18" s="213"/>
      <c r="AW18" s="212">
        <v>834647483</v>
      </c>
      <c r="AX18" s="213"/>
      <c r="AY18" s="212">
        <v>20249745</v>
      </c>
      <c r="AZ18" s="212">
        <v>551835894</v>
      </c>
      <c r="BA18" s="212">
        <v>503916729</v>
      </c>
      <c r="BC18" s="207" t="s">
        <v>485</v>
      </c>
      <c r="BD18" s="207" t="s">
        <v>1311</v>
      </c>
      <c r="BE18" s="215">
        <v>834647483</v>
      </c>
      <c r="BF18" s="215">
        <v>20249745</v>
      </c>
    </row>
    <row r="19" spans="1:58">
      <c r="A19" s="211" t="s">
        <v>486</v>
      </c>
      <c r="B19" s="212">
        <v>104507013</v>
      </c>
      <c r="C19" s="212"/>
      <c r="D19" s="212">
        <v>1046</v>
      </c>
      <c r="E19" s="212">
        <v>634</v>
      </c>
      <c r="F19" s="212">
        <v>9814299</v>
      </c>
      <c r="G19" s="213"/>
      <c r="H19" s="212"/>
      <c r="I19" s="212">
        <v>114322992</v>
      </c>
      <c r="J19" s="212"/>
      <c r="K19" s="212">
        <v>0</v>
      </c>
      <c r="L19" s="213"/>
      <c r="M19" s="212"/>
      <c r="N19" s="213"/>
      <c r="O19" s="213"/>
      <c r="P19" s="213"/>
      <c r="Q19" s="213"/>
      <c r="R19" s="213"/>
      <c r="S19" s="213"/>
      <c r="T19" s="212"/>
      <c r="U19" s="213"/>
      <c r="V19" s="213"/>
      <c r="W19" s="213"/>
      <c r="X19" s="212">
        <v>130308538</v>
      </c>
      <c r="Y19" s="212">
        <v>130308538</v>
      </c>
      <c r="Z19" s="212">
        <v>71949644</v>
      </c>
      <c r="AA19" s="212">
        <v>39780</v>
      </c>
      <c r="AB19" s="212">
        <v>7064285</v>
      </c>
      <c r="AC19" s="212">
        <v>7064285</v>
      </c>
      <c r="AD19" s="212">
        <v>115691473</v>
      </c>
      <c r="AE19" s="213"/>
      <c r="AF19" s="213"/>
      <c r="AG19" s="213"/>
      <c r="AH19" s="213"/>
      <c r="AI19" s="213"/>
      <c r="AJ19" s="212">
        <v>0</v>
      </c>
      <c r="AK19" s="212">
        <v>0</v>
      </c>
      <c r="AL19" s="212">
        <v>58825065</v>
      </c>
      <c r="AM19" s="212">
        <v>258484</v>
      </c>
      <c r="AN19" s="212">
        <v>14826</v>
      </c>
      <c r="AO19" s="212">
        <v>67874805</v>
      </c>
      <c r="AP19" s="212">
        <v>234800725</v>
      </c>
      <c r="AQ19" s="212">
        <v>71949644</v>
      </c>
      <c r="AR19" s="212">
        <v>21488529</v>
      </c>
      <c r="AS19" s="212">
        <v>169143714</v>
      </c>
      <c r="AT19" s="212">
        <v>9814299</v>
      </c>
      <c r="AU19" s="213"/>
      <c r="AV19" s="212">
        <v>0</v>
      </c>
      <c r="AW19" s="212">
        <v>182182971</v>
      </c>
      <c r="AX19" s="212">
        <v>325013940</v>
      </c>
      <c r="AY19" s="212">
        <v>37176</v>
      </c>
      <c r="AZ19" s="212">
        <v>59765</v>
      </c>
      <c r="BA19" s="212">
        <v>15450</v>
      </c>
      <c r="BC19" s="207" t="s">
        <v>486</v>
      </c>
      <c r="BD19" s="207" t="s">
        <v>1311</v>
      </c>
      <c r="BE19" s="215">
        <v>182182971</v>
      </c>
      <c r="BF19" s="215">
        <v>37176</v>
      </c>
    </row>
    <row r="20" spans="1:58">
      <c r="A20" s="211" t="s">
        <v>487</v>
      </c>
      <c r="B20" s="212">
        <v>1768042</v>
      </c>
      <c r="C20" s="212"/>
      <c r="D20" s="213">
        <v>0</v>
      </c>
      <c r="E20" s="212"/>
      <c r="F20" s="212">
        <v>116255</v>
      </c>
      <c r="G20" s="213"/>
      <c r="H20" s="213"/>
      <c r="I20" s="212">
        <v>1783696</v>
      </c>
      <c r="J20" s="212">
        <v>5132</v>
      </c>
      <c r="K20" s="212">
        <v>95469</v>
      </c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2">
        <v>1768042</v>
      </c>
      <c r="AQ20" s="212"/>
      <c r="AR20" s="213">
        <v>0</v>
      </c>
      <c r="AS20" s="212"/>
      <c r="AT20" s="212">
        <v>116255</v>
      </c>
      <c r="AU20" s="213"/>
      <c r="AV20" s="213"/>
      <c r="AW20" s="212">
        <v>1884297</v>
      </c>
      <c r="AX20" s="213"/>
      <c r="AY20" s="213"/>
      <c r="AZ20" s="213"/>
      <c r="BA20" s="212">
        <v>21608</v>
      </c>
      <c r="BC20" s="207" t="s">
        <v>487</v>
      </c>
      <c r="BD20" s="207" t="s">
        <v>1314</v>
      </c>
      <c r="BE20" s="215">
        <v>0</v>
      </c>
      <c r="BF20" s="215">
        <v>0</v>
      </c>
    </row>
    <row r="21" spans="1:58">
      <c r="A21" s="211" t="s">
        <v>488</v>
      </c>
      <c r="B21" s="212">
        <v>219109739</v>
      </c>
      <c r="C21" s="212">
        <v>1118784945</v>
      </c>
      <c r="D21" s="212">
        <v>97325321</v>
      </c>
      <c r="E21" s="212">
        <v>8935904</v>
      </c>
      <c r="F21" s="212">
        <v>941967</v>
      </c>
      <c r="G21" s="213"/>
      <c r="H21" s="212"/>
      <c r="I21" s="212">
        <v>303035321</v>
      </c>
      <c r="J21" s="212">
        <v>168663054</v>
      </c>
      <c r="K21" s="212">
        <v>973399501</v>
      </c>
      <c r="L21" s="212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2">
        <v>195017403</v>
      </c>
      <c r="AO21" s="212">
        <v>32742380</v>
      </c>
      <c r="AP21" s="212">
        <v>31729779</v>
      </c>
      <c r="AQ21" s="212">
        <v>1118784945</v>
      </c>
      <c r="AR21" s="212">
        <v>101322281</v>
      </c>
      <c r="AS21" s="212">
        <v>30118881</v>
      </c>
      <c r="AT21" s="212">
        <v>866967</v>
      </c>
      <c r="AU21" s="213"/>
      <c r="AV21" s="212"/>
      <c r="AW21" s="212">
        <v>1282822852</v>
      </c>
      <c r="AX21" s="213"/>
      <c r="AY21" s="212">
        <v>6877721</v>
      </c>
      <c r="AZ21" s="212">
        <v>9581900</v>
      </c>
      <c r="BA21" s="212">
        <v>399507</v>
      </c>
      <c r="BC21" s="207" t="s">
        <v>488</v>
      </c>
      <c r="BD21" s="207" t="s">
        <v>1311</v>
      </c>
      <c r="BE21" s="215">
        <v>1282822852</v>
      </c>
      <c r="BF21" s="215">
        <v>6877721</v>
      </c>
    </row>
    <row r="22" spans="1:58">
      <c r="A22" s="211" t="s">
        <v>489</v>
      </c>
      <c r="B22" s="212">
        <v>85056</v>
      </c>
      <c r="C22" s="212"/>
      <c r="D22" s="212">
        <v>209767795</v>
      </c>
      <c r="E22" s="212">
        <v>150386811</v>
      </c>
      <c r="F22" s="213"/>
      <c r="G22" s="213"/>
      <c r="H22" s="213"/>
      <c r="I22" s="212">
        <v>158244999</v>
      </c>
      <c r="J22" s="212">
        <v>23802513</v>
      </c>
      <c r="K22" s="212">
        <v>178192150</v>
      </c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2">
        <v>74202</v>
      </c>
      <c r="AP22" s="212">
        <v>85056</v>
      </c>
      <c r="AQ22" s="212"/>
      <c r="AR22" s="212">
        <v>209840967</v>
      </c>
      <c r="AS22" s="212">
        <v>150387841</v>
      </c>
      <c r="AT22" s="213"/>
      <c r="AU22" s="213"/>
      <c r="AV22" s="213"/>
      <c r="AW22" s="212">
        <v>360313865</v>
      </c>
      <c r="AX22" s="213"/>
      <c r="AY22" s="212">
        <v>1435920</v>
      </c>
      <c r="AZ22" s="213"/>
      <c r="BA22" s="212">
        <v>32733841</v>
      </c>
      <c r="BC22" s="207" t="s">
        <v>489</v>
      </c>
      <c r="BD22" s="207" t="s">
        <v>1311</v>
      </c>
      <c r="BE22" s="215">
        <v>360313865</v>
      </c>
      <c r="BF22" s="215">
        <v>1435920</v>
      </c>
    </row>
    <row r="23" spans="1:58">
      <c r="A23" s="211" t="s">
        <v>491</v>
      </c>
      <c r="B23" s="212">
        <v>5637575</v>
      </c>
      <c r="C23" s="212"/>
      <c r="D23" s="212">
        <v>3401750</v>
      </c>
      <c r="E23" s="212">
        <v>284</v>
      </c>
      <c r="F23" s="212">
        <v>1257815</v>
      </c>
      <c r="G23" s="213"/>
      <c r="H23" s="213"/>
      <c r="I23" s="212">
        <v>9073805</v>
      </c>
      <c r="J23" s="212">
        <v>15126</v>
      </c>
      <c r="K23" s="212">
        <v>1208493</v>
      </c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>
        <v>225238</v>
      </c>
      <c r="AO23" s="212">
        <v>25257061</v>
      </c>
      <c r="AP23" s="212">
        <v>5637575</v>
      </c>
      <c r="AQ23" s="212"/>
      <c r="AR23" s="212">
        <v>4049677</v>
      </c>
      <c r="AS23" s="212">
        <v>24609417</v>
      </c>
      <c r="AT23" s="212">
        <v>1032577</v>
      </c>
      <c r="AU23" s="213"/>
      <c r="AV23" s="213"/>
      <c r="AW23" s="212">
        <v>35329247</v>
      </c>
      <c r="AX23" s="213"/>
      <c r="AY23" s="212"/>
      <c r="AZ23" s="212">
        <v>2668248</v>
      </c>
      <c r="BA23" s="212">
        <v>33362</v>
      </c>
      <c r="BC23" s="207" t="s">
        <v>491</v>
      </c>
      <c r="BD23" s="207" t="s">
        <v>1311</v>
      </c>
      <c r="BE23" s="215">
        <v>35329247</v>
      </c>
      <c r="BF23" s="215">
        <v>0</v>
      </c>
    </row>
    <row r="24" spans="1:58">
      <c r="A24" s="211" t="s">
        <v>492</v>
      </c>
      <c r="B24" s="212">
        <v>0</v>
      </c>
      <c r="C24" s="212"/>
      <c r="D24" s="212">
        <v>0</v>
      </c>
      <c r="E24" s="212">
        <v>0</v>
      </c>
      <c r="F24" s="212">
        <v>2789</v>
      </c>
      <c r="G24" s="213"/>
      <c r="H24" s="213"/>
      <c r="I24" s="212">
        <v>2789</v>
      </c>
      <c r="J24" s="212"/>
      <c r="K24" s="212"/>
      <c r="L24" s="213"/>
      <c r="M24" s="212"/>
      <c r="N24" s="213"/>
      <c r="O24" s="213"/>
      <c r="P24" s="213"/>
      <c r="Q24" s="213"/>
      <c r="R24" s="213"/>
      <c r="S24" s="213"/>
      <c r="T24" s="212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2"/>
      <c r="AO24" s="212">
        <v>97806</v>
      </c>
      <c r="AP24" s="212"/>
      <c r="AQ24" s="212"/>
      <c r="AR24" s="212"/>
      <c r="AS24" s="212">
        <v>97806</v>
      </c>
      <c r="AT24" s="212">
        <v>2789</v>
      </c>
      <c r="AU24" s="213"/>
      <c r="AV24" s="213"/>
      <c r="AW24" s="212">
        <v>100594</v>
      </c>
      <c r="AX24" s="212"/>
      <c r="AY24" s="213"/>
      <c r="AZ24" s="212"/>
      <c r="BA24" s="212">
        <v>41066</v>
      </c>
      <c r="BC24" s="207" t="s">
        <v>492</v>
      </c>
      <c r="BD24" s="207" t="s">
        <v>1311</v>
      </c>
      <c r="BE24" s="215">
        <v>100594</v>
      </c>
      <c r="BF24" s="215">
        <v>0</v>
      </c>
    </row>
    <row r="25" spans="1:58">
      <c r="A25" s="211" t="s">
        <v>494</v>
      </c>
      <c r="B25" s="212">
        <v>480376</v>
      </c>
      <c r="C25" s="212">
        <v>0</v>
      </c>
      <c r="D25" s="212"/>
      <c r="E25" s="212"/>
      <c r="F25" s="212">
        <v>18131</v>
      </c>
      <c r="G25" s="213"/>
      <c r="H25" s="213"/>
      <c r="I25" s="212">
        <v>498507</v>
      </c>
      <c r="J25" s="213"/>
      <c r="K25" s="212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>
        <v>0</v>
      </c>
      <c r="AO25" s="212"/>
      <c r="AP25" s="212">
        <v>480376</v>
      </c>
      <c r="AQ25" s="212">
        <v>0</v>
      </c>
      <c r="AR25" s="212"/>
      <c r="AS25" s="212"/>
      <c r="AT25" s="212">
        <v>18131</v>
      </c>
      <c r="AU25" s="213"/>
      <c r="AV25" s="213"/>
      <c r="AW25" s="212">
        <v>498507</v>
      </c>
      <c r="AX25" s="213"/>
      <c r="AY25" s="213"/>
      <c r="AZ25" s="212"/>
      <c r="BA25" s="212">
        <v>51325</v>
      </c>
      <c r="BC25" s="207" t="s">
        <v>494</v>
      </c>
      <c r="BD25" s="207" t="s">
        <v>1315</v>
      </c>
      <c r="BE25" s="215">
        <v>0</v>
      </c>
      <c r="BF25" s="215">
        <v>0</v>
      </c>
    </row>
    <row r="26" spans="1:58">
      <c r="A26" s="211" t="s">
        <v>495</v>
      </c>
      <c r="B26" s="212">
        <v>188592</v>
      </c>
      <c r="C26" s="212"/>
      <c r="D26" s="212">
        <v>512</v>
      </c>
      <c r="E26" s="213">
        <v>2501988</v>
      </c>
      <c r="F26" s="212">
        <v>5904922</v>
      </c>
      <c r="G26" s="213"/>
      <c r="H26" s="213"/>
      <c r="I26" s="212">
        <v>8405992</v>
      </c>
      <c r="J26" s="212">
        <v>5073</v>
      </c>
      <c r="K26" s="212">
        <v>184948</v>
      </c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2">
        <v>6034571</v>
      </c>
      <c r="AO26" s="212">
        <v>2670165</v>
      </c>
      <c r="AP26" s="213">
        <v>188592</v>
      </c>
      <c r="AQ26" s="212"/>
      <c r="AR26" s="213">
        <v>512</v>
      </c>
      <c r="AS26" s="212">
        <v>1634480</v>
      </c>
      <c r="AT26" s="212">
        <v>3408023</v>
      </c>
      <c r="AU26" s="213"/>
      <c r="AV26" s="213"/>
      <c r="AW26" s="212">
        <v>5231607</v>
      </c>
      <c r="AX26" s="213"/>
      <c r="AY26" s="213"/>
      <c r="AZ26" s="213">
        <v>70400</v>
      </c>
      <c r="BA26" s="212">
        <v>10936461</v>
      </c>
      <c r="BC26" s="207" t="s">
        <v>495</v>
      </c>
      <c r="BD26" s="207" t="s">
        <v>1311</v>
      </c>
      <c r="BE26" s="215">
        <v>5231607</v>
      </c>
      <c r="BF26" s="215">
        <v>0</v>
      </c>
    </row>
    <row r="27" spans="1:58">
      <c r="A27" s="211" t="s">
        <v>497</v>
      </c>
      <c r="B27" s="212">
        <v>813506</v>
      </c>
      <c r="C27" s="212">
        <v>0</v>
      </c>
      <c r="D27" s="213">
        <v>1994003</v>
      </c>
      <c r="E27" s="212">
        <v>7533916</v>
      </c>
      <c r="F27" s="212">
        <v>7734913</v>
      </c>
      <c r="G27" s="213"/>
      <c r="H27" s="213"/>
      <c r="I27" s="212">
        <v>9755648</v>
      </c>
      <c r="J27" s="213">
        <v>7537168</v>
      </c>
      <c r="K27" s="212">
        <v>783522</v>
      </c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>
        <v>652378</v>
      </c>
      <c r="AO27" s="213"/>
      <c r="AP27" s="212">
        <v>813506</v>
      </c>
      <c r="AQ27" s="212">
        <v>0</v>
      </c>
      <c r="AR27" s="213">
        <v>1994003</v>
      </c>
      <c r="AS27" s="212">
        <v>7533916</v>
      </c>
      <c r="AT27" s="212">
        <v>7082535</v>
      </c>
      <c r="AU27" s="213"/>
      <c r="AV27" s="213"/>
      <c r="AW27" s="212">
        <v>17423960</v>
      </c>
      <c r="AX27" s="213"/>
      <c r="AY27" s="213"/>
      <c r="AZ27" s="213"/>
      <c r="BA27" s="212">
        <v>1750081</v>
      </c>
      <c r="BC27" s="207" t="s">
        <v>497</v>
      </c>
      <c r="BD27" s="207" t="s">
        <v>1316</v>
      </c>
      <c r="BE27" s="215">
        <v>0</v>
      </c>
      <c r="BF27" s="215">
        <v>0</v>
      </c>
    </row>
    <row r="28" spans="1:58">
      <c r="A28" s="211" t="s">
        <v>498</v>
      </c>
      <c r="B28" s="212">
        <v>194697645</v>
      </c>
      <c r="C28" s="213">
        <v>258456910</v>
      </c>
      <c r="D28" s="212">
        <v>53262579</v>
      </c>
      <c r="E28" s="212">
        <v>96068190</v>
      </c>
      <c r="F28" s="212">
        <v>2952994</v>
      </c>
      <c r="G28" s="213"/>
      <c r="H28" s="213"/>
      <c r="I28" s="212">
        <v>313319082</v>
      </c>
      <c r="J28" s="212">
        <v>13263829</v>
      </c>
      <c r="K28" s="212">
        <v>278855406</v>
      </c>
      <c r="L28" s="212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2">
        <v>15055000</v>
      </c>
      <c r="AO28" s="212">
        <v>5266429</v>
      </c>
      <c r="AP28" s="212">
        <v>194697645</v>
      </c>
      <c r="AQ28" s="213">
        <v>258456910</v>
      </c>
      <c r="AR28" s="212">
        <v>54283579</v>
      </c>
      <c r="AS28" s="212">
        <v>85258618</v>
      </c>
      <c r="AT28" s="212">
        <v>2952994</v>
      </c>
      <c r="AU28" s="213"/>
      <c r="AV28" s="213"/>
      <c r="AW28" s="212">
        <v>595649746</v>
      </c>
      <c r="AX28" s="213"/>
      <c r="AY28" s="213">
        <v>7742538</v>
      </c>
      <c r="AZ28" s="212">
        <v>1180441</v>
      </c>
      <c r="BA28" s="212">
        <v>25666837</v>
      </c>
      <c r="BC28" s="207" t="s">
        <v>498</v>
      </c>
      <c r="BD28" s="207" t="s">
        <v>1317</v>
      </c>
      <c r="BE28" s="215">
        <v>0</v>
      </c>
      <c r="BF28" s="215">
        <v>0</v>
      </c>
    </row>
    <row r="29" spans="1:58">
      <c r="A29" s="211" t="s">
        <v>499</v>
      </c>
      <c r="B29" s="212">
        <v>0</v>
      </c>
      <c r="C29" s="212">
        <v>0</v>
      </c>
      <c r="D29" s="212"/>
      <c r="E29" s="212"/>
      <c r="F29" s="212">
        <v>1975</v>
      </c>
      <c r="G29" s="213"/>
      <c r="H29" s="213"/>
      <c r="I29" s="212">
        <v>1975</v>
      </c>
      <c r="J29" s="212"/>
      <c r="K29" s="212">
        <v>0</v>
      </c>
      <c r="L29" s="212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2"/>
      <c r="AO29" s="212"/>
      <c r="AP29" s="212">
        <v>0</v>
      </c>
      <c r="AQ29" s="212">
        <v>0</v>
      </c>
      <c r="AR29" s="212"/>
      <c r="AS29" s="212"/>
      <c r="AT29" s="212">
        <v>1975</v>
      </c>
      <c r="AU29" s="213"/>
      <c r="AV29" s="213"/>
      <c r="AW29" s="212">
        <v>1975</v>
      </c>
      <c r="AX29" s="213"/>
      <c r="AY29" s="212">
        <v>0</v>
      </c>
      <c r="AZ29" s="212">
        <v>1409889</v>
      </c>
      <c r="BA29" s="212">
        <v>2063</v>
      </c>
      <c r="BC29" s="207" t="s">
        <v>499</v>
      </c>
      <c r="BD29" s="207" t="s">
        <v>1311</v>
      </c>
      <c r="BE29" s="215">
        <v>1975</v>
      </c>
      <c r="BF29" s="215">
        <v>0</v>
      </c>
    </row>
    <row r="30" spans="1:58">
      <c r="A30" s="211" t="s">
        <v>500</v>
      </c>
      <c r="B30" s="212">
        <v>0</v>
      </c>
      <c r="C30" s="212"/>
      <c r="D30" s="212"/>
      <c r="E30" s="212">
        <v>119</v>
      </c>
      <c r="F30" s="212">
        <v>278601</v>
      </c>
      <c r="G30" s="213"/>
      <c r="H30" s="213"/>
      <c r="I30" s="212">
        <v>27153</v>
      </c>
      <c r="J30" s="212">
        <v>19992</v>
      </c>
      <c r="K30" s="212">
        <v>231574</v>
      </c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2">
        <v>271558</v>
      </c>
      <c r="AO30" s="213"/>
      <c r="AP30" s="212">
        <v>0</v>
      </c>
      <c r="AQ30" s="212"/>
      <c r="AR30" s="212"/>
      <c r="AS30" s="212">
        <v>119</v>
      </c>
      <c r="AT30" s="212">
        <v>7043</v>
      </c>
      <c r="AU30" s="213"/>
      <c r="AV30" s="213"/>
      <c r="AW30" s="212">
        <v>7161</v>
      </c>
      <c r="AX30" s="213"/>
      <c r="AY30" s="213"/>
      <c r="AZ30" s="213"/>
      <c r="BA30" s="212">
        <v>8255</v>
      </c>
      <c r="BC30" s="207" t="s">
        <v>500</v>
      </c>
      <c r="BD30" s="207" t="s">
        <v>1318</v>
      </c>
      <c r="BE30" s="215">
        <v>0</v>
      </c>
      <c r="BF30" s="215">
        <v>0</v>
      </c>
    </row>
    <row r="31" spans="1:58" ht="21">
      <c r="A31" s="211" t="s">
        <v>501</v>
      </c>
      <c r="B31" s="212">
        <v>0</v>
      </c>
      <c r="C31" s="212"/>
      <c r="D31" s="212">
        <v>0</v>
      </c>
      <c r="E31" s="212"/>
      <c r="F31" s="212"/>
      <c r="G31" s="213"/>
      <c r="H31" s="213">
        <v>814618149</v>
      </c>
      <c r="I31" s="212">
        <v>8000000</v>
      </c>
      <c r="J31" s="212">
        <v>57222012</v>
      </c>
      <c r="K31" s="212">
        <v>749396136</v>
      </c>
      <c r="L31" s="212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2"/>
      <c r="AO31" s="212">
        <v>225400000</v>
      </c>
      <c r="AP31" s="212">
        <v>0</v>
      </c>
      <c r="AQ31" s="212"/>
      <c r="AR31" s="212"/>
      <c r="AS31" s="212"/>
      <c r="AT31" s="212"/>
      <c r="AU31" s="213"/>
      <c r="AV31" s="213">
        <v>1040018149</v>
      </c>
      <c r="AW31" s="212">
        <v>1040018149</v>
      </c>
      <c r="AX31" s="213"/>
      <c r="AY31" s="212">
        <v>0</v>
      </c>
      <c r="AZ31" s="212"/>
      <c r="BA31" s="212"/>
      <c r="BC31" s="207" t="s">
        <v>501</v>
      </c>
      <c r="BD31" s="207" t="s">
        <v>1311</v>
      </c>
      <c r="BE31" s="215">
        <v>1040018149</v>
      </c>
      <c r="BF31" s="215">
        <v>0</v>
      </c>
    </row>
    <row r="32" spans="1:58">
      <c r="A32" s="211" t="s">
        <v>503</v>
      </c>
      <c r="B32" s="212">
        <v>471703900</v>
      </c>
      <c r="C32" s="212">
        <v>1103761970</v>
      </c>
      <c r="D32" s="213">
        <v>173037821</v>
      </c>
      <c r="E32" s="213">
        <v>52734848</v>
      </c>
      <c r="F32" s="212">
        <v>2102199</v>
      </c>
      <c r="G32" s="213"/>
      <c r="H32" s="213"/>
      <c r="I32" s="212">
        <v>421396806</v>
      </c>
      <c r="J32" s="213">
        <v>597186335</v>
      </c>
      <c r="K32" s="212">
        <v>784757597</v>
      </c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>
        <v>0</v>
      </c>
      <c r="AO32" s="213">
        <v>187966090</v>
      </c>
      <c r="AP32" s="212">
        <v>471703900</v>
      </c>
      <c r="AQ32" s="212">
        <v>1278945970</v>
      </c>
      <c r="AR32" s="213">
        <v>185819911</v>
      </c>
      <c r="AS32" s="213">
        <v>52734848</v>
      </c>
      <c r="AT32" s="212">
        <v>2102199</v>
      </c>
      <c r="AU32" s="213"/>
      <c r="AV32" s="213"/>
      <c r="AW32" s="212">
        <v>1991306828</v>
      </c>
      <c r="AX32" s="213"/>
      <c r="AY32" s="212"/>
      <c r="AZ32" s="212">
        <v>473896</v>
      </c>
      <c r="BA32" s="212">
        <v>64109518</v>
      </c>
      <c r="BC32" s="207" t="s">
        <v>503</v>
      </c>
      <c r="BD32" s="207" t="s">
        <v>1319</v>
      </c>
      <c r="BE32" s="215">
        <v>0</v>
      </c>
      <c r="BF32" s="215">
        <v>0</v>
      </c>
    </row>
    <row r="33" spans="1:58">
      <c r="A33" s="211" t="s">
        <v>504</v>
      </c>
      <c r="B33" s="212">
        <v>2055554761</v>
      </c>
      <c r="C33" s="212">
        <v>1826954307</v>
      </c>
      <c r="D33" s="213">
        <v>6619271518</v>
      </c>
      <c r="E33" s="213">
        <v>506431819</v>
      </c>
      <c r="F33" s="212">
        <v>55259788</v>
      </c>
      <c r="G33" s="213"/>
      <c r="H33" s="213">
        <v>0</v>
      </c>
      <c r="I33" s="212">
        <v>7380256774</v>
      </c>
      <c r="J33" s="212">
        <v>802471299</v>
      </c>
      <c r="K33" s="212">
        <v>2880744121</v>
      </c>
      <c r="L33" s="213"/>
      <c r="M33" s="213">
        <v>34867</v>
      </c>
      <c r="N33" s="213"/>
      <c r="O33" s="213">
        <v>69335419</v>
      </c>
      <c r="P33" s="213">
        <v>112411794</v>
      </c>
      <c r="Q33" s="213">
        <v>592198</v>
      </c>
      <c r="R33" s="213"/>
      <c r="S33" s="213"/>
      <c r="T33" s="213">
        <v>141412223</v>
      </c>
      <c r="U33" s="213">
        <v>35945428</v>
      </c>
      <c r="V33" s="213">
        <v>5016626</v>
      </c>
      <c r="W33" s="213"/>
      <c r="X33" s="213">
        <v>74306876</v>
      </c>
      <c r="Y33" s="213">
        <v>65260071</v>
      </c>
      <c r="Z33" s="213">
        <v>113570750</v>
      </c>
      <c r="AA33" s="213">
        <v>82963915</v>
      </c>
      <c r="AB33" s="213">
        <v>344181337</v>
      </c>
      <c r="AC33" s="213">
        <v>344181337</v>
      </c>
      <c r="AD33" s="213">
        <v>3246745349</v>
      </c>
      <c r="AE33" s="213">
        <v>3153540302</v>
      </c>
      <c r="AF33" s="213">
        <v>1152973238</v>
      </c>
      <c r="AG33" s="213">
        <v>1152973238</v>
      </c>
      <c r="AH33" s="213"/>
      <c r="AI33" s="213"/>
      <c r="AJ33" s="213"/>
      <c r="AK33" s="213"/>
      <c r="AL33" s="213">
        <v>5568074416</v>
      </c>
      <c r="AM33" s="213">
        <v>5549488949</v>
      </c>
      <c r="AN33" s="212">
        <v>3365493141</v>
      </c>
      <c r="AO33" s="213">
        <v>399189902</v>
      </c>
      <c r="AP33" s="212">
        <v>2064668332</v>
      </c>
      <c r="AQ33" s="212">
        <v>4968882055</v>
      </c>
      <c r="AR33" s="213">
        <v>918251851</v>
      </c>
      <c r="AS33" s="213">
        <v>4018656204</v>
      </c>
      <c r="AT33" s="212">
        <v>1240862338</v>
      </c>
      <c r="AU33" s="213"/>
      <c r="AV33" s="213">
        <v>0</v>
      </c>
      <c r="AW33" s="212">
        <v>8096169030</v>
      </c>
      <c r="AX33" s="213">
        <v>5115151750</v>
      </c>
      <c r="AY33" s="213">
        <v>261692417</v>
      </c>
      <c r="AZ33" s="213">
        <v>219170073</v>
      </c>
      <c r="BA33" s="212">
        <v>2311646309</v>
      </c>
      <c r="BC33" s="207" t="s">
        <v>504</v>
      </c>
      <c r="BD33" s="207" t="s">
        <v>1320</v>
      </c>
      <c r="BE33" s="215">
        <v>0</v>
      </c>
      <c r="BF33" s="215">
        <v>0</v>
      </c>
    </row>
    <row r="34" spans="1:58">
      <c r="A34" s="211" t="s">
        <v>505</v>
      </c>
      <c r="B34" s="212">
        <v>1057516960</v>
      </c>
      <c r="C34" s="213">
        <v>6388774886</v>
      </c>
      <c r="D34" s="212">
        <v>3113573782</v>
      </c>
      <c r="E34" s="213">
        <v>1409765450</v>
      </c>
      <c r="F34" s="213">
        <v>64766490</v>
      </c>
      <c r="G34" s="213"/>
      <c r="H34" s="212"/>
      <c r="I34" s="212">
        <v>5599528108</v>
      </c>
      <c r="J34" s="212">
        <v>1041032711</v>
      </c>
      <c r="K34" s="212">
        <v>5335287740</v>
      </c>
      <c r="L34" s="213">
        <v>58549010</v>
      </c>
      <c r="M34" s="213">
        <v>158787197</v>
      </c>
      <c r="N34" s="213">
        <v>54313830</v>
      </c>
      <c r="O34" s="213">
        <v>403226</v>
      </c>
      <c r="P34" s="213">
        <v>79665995</v>
      </c>
      <c r="Q34" s="213">
        <v>30885500</v>
      </c>
      <c r="R34" s="213"/>
      <c r="S34" s="213"/>
      <c r="T34" s="213">
        <v>184525061</v>
      </c>
      <c r="U34" s="213">
        <v>104137050</v>
      </c>
      <c r="V34" s="213">
        <v>35393638</v>
      </c>
      <c r="W34" s="213"/>
      <c r="X34" s="213">
        <v>177481810</v>
      </c>
      <c r="Y34" s="213">
        <v>23916518</v>
      </c>
      <c r="Z34" s="213">
        <v>440960850</v>
      </c>
      <c r="AA34" s="213">
        <v>291199290</v>
      </c>
      <c r="AB34" s="213">
        <v>164186087</v>
      </c>
      <c r="AC34" s="213">
        <v>150959998</v>
      </c>
      <c r="AD34" s="213">
        <v>1049514283</v>
      </c>
      <c r="AE34" s="213">
        <v>390769008</v>
      </c>
      <c r="AF34" s="213">
        <v>998063763</v>
      </c>
      <c r="AG34" s="213">
        <v>998063763</v>
      </c>
      <c r="AH34" s="213"/>
      <c r="AI34" s="213"/>
      <c r="AJ34" s="213">
        <v>33168445</v>
      </c>
      <c r="AK34" s="213">
        <v>0</v>
      </c>
      <c r="AL34" s="213">
        <v>6000236746</v>
      </c>
      <c r="AM34" s="213">
        <v>5991035644</v>
      </c>
      <c r="AN34" s="213">
        <v>652283026</v>
      </c>
      <c r="AO34" s="212">
        <v>768364803</v>
      </c>
      <c r="AP34" s="212">
        <v>1647282112</v>
      </c>
      <c r="AQ34" s="213">
        <v>7415646923</v>
      </c>
      <c r="AR34" s="213">
        <v>2608247845</v>
      </c>
      <c r="AS34" s="213">
        <v>2542797499</v>
      </c>
      <c r="AT34" s="213">
        <v>1090767508</v>
      </c>
      <c r="AU34" s="213"/>
      <c r="AV34" s="212">
        <v>33168445</v>
      </c>
      <c r="AW34" s="212">
        <v>12099661393</v>
      </c>
      <c r="AX34" s="213">
        <v>3238248939</v>
      </c>
      <c r="AY34" s="212">
        <v>259829952</v>
      </c>
      <c r="AZ34" s="213">
        <v>131155815</v>
      </c>
      <c r="BA34" s="213">
        <v>2209448178</v>
      </c>
      <c r="BC34" s="207" t="s">
        <v>505</v>
      </c>
      <c r="BD34" s="207" t="s">
        <v>1321</v>
      </c>
      <c r="BE34" s="215">
        <v>0</v>
      </c>
      <c r="BF34" s="215">
        <v>0</v>
      </c>
    </row>
    <row r="35" spans="1:58">
      <c r="A35" s="211" t="s">
        <v>506</v>
      </c>
      <c r="B35" s="212">
        <v>51606</v>
      </c>
      <c r="C35" s="213">
        <v>0</v>
      </c>
      <c r="D35" s="212">
        <v>127281</v>
      </c>
      <c r="E35" s="213">
        <v>25403192</v>
      </c>
      <c r="F35" s="213">
        <v>691118</v>
      </c>
      <c r="G35" s="213"/>
      <c r="H35" s="212"/>
      <c r="I35" s="212">
        <v>1750941</v>
      </c>
      <c r="J35" s="212">
        <v>1516607</v>
      </c>
      <c r="K35" s="212">
        <v>23005648</v>
      </c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2">
        <v>45159</v>
      </c>
      <c r="AP35" s="213">
        <v>51606</v>
      </c>
      <c r="AQ35" s="213">
        <v>0</v>
      </c>
      <c r="AR35" s="213">
        <v>127281</v>
      </c>
      <c r="AS35" s="213">
        <v>25448350</v>
      </c>
      <c r="AT35" s="213">
        <v>691118</v>
      </c>
      <c r="AU35" s="213"/>
      <c r="AV35" s="212"/>
      <c r="AW35" s="212">
        <v>26318355</v>
      </c>
      <c r="AX35" s="213"/>
      <c r="AY35" s="213"/>
      <c r="AZ35" s="213">
        <v>1560000</v>
      </c>
      <c r="BA35" s="213">
        <v>88709</v>
      </c>
      <c r="BC35" s="207" t="s">
        <v>506</v>
      </c>
      <c r="BD35" s="207" t="s">
        <v>1322</v>
      </c>
      <c r="BE35" s="215">
        <v>0</v>
      </c>
      <c r="BF35" s="215">
        <v>0</v>
      </c>
    </row>
    <row r="36" spans="1:58">
      <c r="A36" s="211" t="s">
        <v>507</v>
      </c>
      <c r="B36" s="212">
        <v>0</v>
      </c>
      <c r="C36" s="212"/>
      <c r="D36" s="212">
        <v>308144152</v>
      </c>
      <c r="E36" s="212">
        <v>61363429</v>
      </c>
      <c r="F36" s="212">
        <v>124720</v>
      </c>
      <c r="G36" s="213"/>
      <c r="H36" s="213"/>
      <c r="I36" s="212">
        <v>174319043</v>
      </c>
      <c r="J36" s="212">
        <v>71252467</v>
      </c>
      <c r="K36" s="212">
        <v>124060791</v>
      </c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2">
        <v>12685906</v>
      </c>
      <c r="AO36" s="212">
        <v>843</v>
      </c>
      <c r="AP36" s="212">
        <v>0</v>
      </c>
      <c r="AQ36" s="212"/>
      <c r="AR36" s="212">
        <v>308144152</v>
      </c>
      <c r="AS36" s="212">
        <v>48678366</v>
      </c>
      <c r="AT36" s="212">
        <v>124720</v>
      </c>
      <c r="AU36" s="213"/>
      <c r="AV36" s="213"/>
      <c r="AW36" s="212">
        <v>356947239</v>
      </c>
      <c r="AX36" s="213"/>
      <c r="AY36" s="213"/>
      <c r="AZ36" s="212">
        <v>1275001</v>
      </c>
      <c r="BA36" s="212">
        <v>123215927</v>
      </c>
      <c r="BC36" s="207" t="s">
        <v>507</v>
      </c>
      <c r="BD36" s="207" t="s">
        <v>1311</v>
      </c>
      <c r="BE36" s="215">
        <v>356947239</v>
      </c>
      <c r="BF36" s="215">
        <v>0</v>
      </c>
    </row>
    <row r="37" spans="1:58">
      <c r="A37" s="211" t="s">
        <v>508</v>
      </c>
      <c r="B37" s="212">
        <v>22722485</v>
      </c>
      <c r="C37" s="212"/>
      <c r="D37" s="212">
        <v>14744614</v>
      </c>
      <c r="E37" s="212">
        <v>91670164</v>
      </c>
      <c r="F37" s="212">
        <v>11979850</v>
      </c>
      <c r="G37" s="213"/>
      <c r="H37" s="212"/>
      <c r="I37" s="212">
        <v>71154773</v>
      </c>
      <c r="J37" s="212">
        <v>18500</v>
      </c>
      <c r="K37" s="212">
        <v>69943840</v>
      </c>
      <c r="L37" s="212"/>
      <c r="M37" s="212">
        <v>15706256</v>
      </c>
      <c r="N37" s="213"/>
      <c r="O37" s="212">
        <v>50298839</v>
      </c>
      <c r="P37" s="212"/>
      <c r="Q37" s="212"/>
      <c r="R37" s="213"/>
      <c r="S37" s="213"/>
      <c r="T37" s="212">
        <v>66005095</v>
      </c>
      <c r="U37" s="212"/>
      <c r="V37" s="212"/>
      <c r="W37" s="213"/>
      <c r="X37" s="212">
        <v>50331709</v>
      </c>
      <c r="Y37" s="212">
        <v>5349091</v>
      </c>
      <c r="Z37" s="212">
        <v>553647</v>
      </c>
      <c r="AA37" s="212">
        <v>553647</v>
      </c>
      <c r="AB37" s="212">
        <v>512435014</v>
      </c>
      <c r="AC37" s="212">
        <v>512377717</v>
      </c>
      <c r="AD37" s="212"/>
      <c r="AE37" s="212"/>
      <c r="AF37" s="212"/>
      <c r="AG37" s="212"/>
      <c r="AH37" s="213"/>
      <c r="AI37" s="213"/>
      <c r="AJ37" s="213"/>
      <c r="AK37" s="213"/>
      <c r="AL37" s="212">
        <v>146667053</v>
      </c>
      <c r="AM37" s="212">
        <v>146656246</v>
      </c>
      <c r="AN37" s="212">
        <v>29279963</v>
      </c>
      <c r="AO37" s="212">
        <v>153164</v>
      </c>
      <c r="AP37" s="212">
        <v>68282091</v>
      </c>
      <c r="AQ37" s="212">
        <v>553647</v>
      </c>
      <c r="AR37" s="212">
        <v>577491864</v>
      </c>
      <c r="AS37" s="212">
        <v>91809930</v>
      </c>
      <c r="AT37" s="212">
        <v>3178246</v>
      </c>
      <c r="AU37" s="213"/>
      <c r="AV37" s="212"/>
      <c r="AW37" s="212">
        <v>111990313</v>
      </c>
      <c r="AX37" s="212">
        <v>629325465</v>
      </c>
      <c r="AY37" s="212">
        <v>373202</v>
      </c>
      <c r="AZ37" s="212">
        <v>1756036</v>
      </c>
      <c r="BA37" s="212">
        <v>72257505</v>
      </c>
      <c r="BC37" s="207" t="s">
        <v>508</v>
      </c>
      <c r="BD37" s="207" t="s">
        <v>1311</v>
      </c>
      <c r="BE37" s="215">
        <v>111990313</v>
      </c>
      <c r="BF37" s="215">
        <v>373202</v>
      </c>
    </row>
    <row r="38" spans="1:58">
      <c r="A38" s="211" t="s">
        <v>509</v>
      </c>
      <c r="B38" s="212">
        <v>11511</v>
      </c>
      <c r="C38" s="212"/>
      <c r="D38" s="212"/>
      <c r="E38" s="212">
        <v>3279743</v>
      </c>
      <c r="F38" s="212">
        <v>1223192</v>
      </c>
      <c r="G38" s="213"/>
      <c r="H38" s="213"/>
      <c r="I38" s="212">
        <v>63044</v>
      </c>
      <c r="J38" s="212">
        <v>3295129</v>
      </c>
      <c r="K38" s="212">
        <v>1156273</v>
      </c>
      <c r="L38" s="212"/>
      <c r="M38" s="212"/>
      <c r="N38" s="212"/>
      <c r="O38" s="212"/>
      <c r="P38" s="212"/>
      <c r="Q38" s="212"/>
      <c r="R38" s="213"/>
      <c r="S38" s="212"/>
      <c r="T38" s="212"/>
      <c r="U38" s="212"/>
      <c r="V38" s="212"/>
      <c r="W38" s="213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3"/>
      <c r="AI38" s="213"/>
      <c r="AJ38" s="212"/>
      <c r="AK38" s="213"/>
      <c r="AL38" s="212"/>
      <c r="AM38" s="212"/>
      <c r="AN38" s="212"/>
      <c r="AO38" s="212"/>
      <c r="AP38" s="212">
        <v>11511</v>
      </c>
      <c r="AQ38" s="212"/>
      <c r="AR38" s="212"/>
      <c r="AS38" s="212">
        <v>3279743</v>
      </c>
      <c r="AT38" s="212">
        <v>1223192</v>
      </c>
      <c r="AU38" s="213"/>
      <c r="AV38" s="212"/>
      <c r="AW38" s="212">
        <v>4514446</v>
      </c>
      <c r="AX38" s="212"/>
      <c r="AY38" s="212">
        <v>625</v>
      </c>
      <c r="AZ38" s="212">
        <v>882250</v>
      </c>
      <c r="BA38" s="212">
        <v>136819</v>
      </c>
      <c r="BC38" s="207" t="s">
        <v>509</v>
      </c>
      <c r="BD38" s="207" t="s">
        <v>1323</v>
      </c>
      <c r="BE38" s="215">
        <v>0</v>
      </c>
      <c r="BF38" s="215">
        <v>0</v>
      </c>
    </row>
    <row r="39" spans="1:58">
      <c r="A39" s="211" t="s">
        <v>510</v>
      </c>
      <c r="B39" s="212">
        <v>7866344</v>
      </c>
      <c r="C39" s="212"/>
      <c r="D39" s="212">
        <v>2255475</v>
      </c>
      <c r="E39" s="212">
        <v>53938671</v>
      </c>
      <c r="F39" s="212">
        <v>202270</v>
      </c>
      <c r="G39" s="213"/>
      <c r="H39" s="212"/>
      <c r="I39" s="212">
        <v>6137394</v>
      </c>
      <c r="J39" s="212">
        <v>0</v>
      </c>
      <c r="K39" s="212">
        <v>58125366</v>
      </c>
      <c r="L39" s="212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2"/>
      <c r="AP39" s="212">
        <v>7866344</v>
      </c>
      <c r="AQ39" s="212"/>
      <c r="AR39" s="212">
        <v>2255475</v>
      </c>
      <c r="AS39" s="212">
        <v>53938671</v>
      </c>
      <c r="AT39" s="212">
        <v>202270</v>
      </c>
      <c r="AU39" s="213"/>
      <c r="AV39" s="212"/>
      <c r="AW39" s="212">
        <v>64262760</v>
      </c>
      <c r="AX39" s="213"/>
      <c r="AY39" s="213">
        <v>48174</v>
      </c>
      <c r="AZ39" s="212"/>
      <c r="BA39" s="212">
        <v>6961802</v>
      </c>
      <c r="BC39" s="207" t="s">
        <v>510</v>
      </c>
      <c r="BD39" s="207" t="s">
        <v>1311</v>
      </c>
      <c r="BE39" s="215">
        <v>64262760</v>
      </c>
      <c r="BF39" s="215">
        <v>48174</v>
      </c>
    </row>
    <row r="40" spans="1:58">
      <c r="A40" s="211" t="s">
        <v>511</v>
      </c>
      <c r="B40" s="212">
        <v>1098261</v>
      </c>
      <c r="C40" s="213"/>
      <c r="D40" s="212">
        <v>0</v>
      </c>
      <c r="E40" s="212">
        <v>2823421</v>
      </c>
      <c r="F40" s="212">
        <v>336356</v>
      </c>
      <c r="G40" s="213"/>
      <c r="H40" s="213"/>
      <c r="I40" s="212">
        <v>3924970</v>
      </c>
      <c r="J40" s="212"/>
      <c r="K40" s="212">
        <v>333067</v>
      </c>
      <c r="L40" s="212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2"/>
      <c r="AO40" s="212">
        <v>707140</v>
      </c>
      <c r="AP40" s="212">
        <v>1098261</v>
      </c>
      <c r="AQ40" s="213"/>
      <c r="AR40" s="212">
        <v>196749</v>
      </c>
      <c r="AS40" s="212">
        <v>3333812</v>
      </c>
      <c r="AT40" s="212">
        <v>336356</v>
      </c>
      <c r="AU40" s="213"/>
      <c r="AV40" s="213"/>
      <c r="AW40" s="212">
        <v>4965177</v>
      </c>
      <c r="AX40" s="213"/>
      <c r="AY40" s="213">
        <v>40</v>
      </c>
      <c r="AZ40" s="212">
        <v>2714776</v>
      </c>
      <c r="BA40" s="212">
        <v>8453</v>
      </c>
      <c r="BC40" s="207" t="s">
        <v>511</v>
      </c>
      <c r="BD40" s="207" t="s">
        <v>1311</v>
      </c>
      <c r="BE40" s="215">
        <v>4965177</v>
      </c>
      <c r="BF40" s="215">
        <v>40</v>
      </c>
    </row>
    <row r="41" spans="1:58">
      <c r="A41" s="211" t="s">
        <v>512</v>
      </c>
      <c r="B41" s="212">
        <v>2813349</v>
      </c>
      <c r="C41" s="212">
        <v>1869641</v>
      </c>
      <c r="D41" s="212">
        <v>5461</v>
      </c>
      <c r="E41" s="212">
        <v>27631701</v>
      </c>
      <c r="F41" s="212">
        <v>232191</v>
      </c>
      <c r="G41" s="213"/>
      <c r="H41" s="213"/>
      <c r="I41" s="212">
        <v>5077407</v>
      </c>
      <c r="J41" s="212">
        <v>1556722</v>
      </c>
      <c r="K41" s="212">
        <v>25918214</v>
      </c>
      <c r="L41" s="213"/>
      <c r="M41" s="212"/>
      <c r="N41" s="212"/>
      <c r="O41" s="212"/>
      <c r="P41" s="212"/>
      <c r="Q41" s="213"/>
      <c r="R41" s="213"/>
      <c r="S41" s="213"/>
      <c r="T41" s="212"/>
      <c r="U41" s="213"/>
      <c r="V41" s="213"/>
      <c r="W41" s="213"/>
      <c r="X41" s="212"/>
      <c r="Y41" s="212"/>
      <c r="Z41" s="212"/>
      <c r="AA41" s="212"/>
      <c r="AB41" s="212"/>
      <c r="AC41" s="212"/>
      <c r="AD41" s="212"/>
      <c r="AE41" s="212"/>
      <c r="AF41" s="213"/>
      <c r="AG41" s="213"/>
      <c r="AH41" s="213"/>
      <c r="AI41" s="213"/>
      <c r="AJ41" s="213"/>
      <c r="AK41" s="213"/>
      <c r="AL41" s="212"/>
      <c r="AM41" s="212"/>
      <c r="AN41" s="212"/>
      <c r="AO41" s="212">
        <v>106942</v>
      </c>
      <c r="AP41" s="212">
        <v>2813349</v>
      </c>
      <c r="AQ41" s="212">
        <v>93482</v>
      </c>
      <c r="AR41" s="212">
        <v>1781621</v>
      </c>
      <c r="AS41" s="212">
        <v>27738642</v>
      </c>
      <c r="AT41" s="212">
        <v>232191</v>
      </c>
      <c r="AU41" s="213"/>
      <c r="AV41" s="213"/>
      <c r="AW41" s="212">
        <v>32659285</v>
      </c>
      <c r="AX41" s="212"/>
      <c r="AY41" s="212"/>
      <c r="AZ41" s="212">
        <v>2525458</v>
      </c>
      <c r="BA41" s="212">
        <v>130753</v>
      </c>
      <c r="BC41" s="207" t="s">
        <v>512</v>
      </c>
      <c r="BD41" s="207" t="s">
        <v>1311</v>
      </c>
      <c r="BE41" s="215">
        <v>32659285</v>
      </c>
      <c r="BF41" s="215">
        <v>0</v>
      </c>
    </row>
    <row r="42" spans="1:58">
      <c r="A42" s="211" t="s">
        <v>513</v>
      </c>
      <c r="B42" s="212">
        <v>4937467</v>
      </c>
      <c r="C42" s="212">
        <v>0</v>
      </c>
      <c r="D42" s="213">
        <v>75733400</v>
      </c>
      <c r="E42" s="212">
        <v>350769266</v>
      </c>
      <c r="F42" s="212">
        <v>1979375</v>
      </c>
      <c r="G42" s="213"/>
      <c r="H42" s="213"/>
      <c r="I42" s="212">
        <v>116452374</v>
      </c>
      <c r="J42" s="212">
        <v>62233226</v>
      </c>
      <c r="K42" s="212">
        <v>248145170</v>
      </c>
      <c r="L42" s="213">
        <v>6588740</v>
      </c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>
        <v>818446</v>
      </c>
      <c r="Y42" s="213">
        <v>818446</v>
      </c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>
        <v>2287176</v>
      </c>
      <c r="AO42" s="213">
        <v>969678136</v>
      </c>
      <c r="AP42" s="212">
        <v>4937467</v>
      </c>
      <c r="AQ42" s="212">
        <v>960785500</v>
      </c>
      <c r="AR42" s="213">
        <v>98674409</v>
      </c>
      <c r="AS42" s="212">
        <v>335887163</v>
      </c>
      <c r="AT42" s="212">
        <v>1344375</v>
      </c>
      <c r="AU42" s="213"/>
      <c r="AV42" s="213"/>
      <c r="AW42" s="212">
        <v>1395040176</v>
      </c>
      <c r="AX42" s="213">
        <v>6588740</v>
      </c>
      <c r="AY42" s="212">
        <v>15086210</v>
      </c>
      <c r="AZ42" s="212">
        <v>23936602</v>
      </c>
      <c r="BA42" s="212">
        <v>349470199</v>
      </c>
      <c r="BC42" s="207" t="s">
        <v>513</v>
      </c>
      <c r="BD42" s="207" t="s">
        <v>1324</v>
      </c>
      <c r="BE42" s="215">
        <v>0</v>
      </c>
      <c r="BF42" s="215">
        <v>0</v>
      </c>
    </row>
    <row r="43" spans="1:58">
      <c r="A43" s="211" t="s">
        <v>514</v>
      </c>
      <c r="B43" s="212">
        <v>731706</v>
      </c>
      <c r="C43" s="213"/>
      <c r="D43" s="212">
        <v>2872368</v>
      </c>
      <c r="E43" s="212">
        <v>4656392</v>
      </c>
      <c r="F43" s="212">
        <v>543480</v>
      </c>
      <c r="G43" s="213"/>
      <c r="H43" s="213"/>
      <c r="I43" s="212">
        <v>3710135</v>
      </c>
      <c r="J43" s="212">
        <v>23141</v>
      </c>
      <c r="K43" s="212">
        <v>5070670</v>
      </c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>
        <v>58342</v>
      </c>
      <c r="AO43" s="212">
        <v>23745351</v>
      </c>
      <c r="AP43" s="212">
        <v>731706</v>
      </c>
      <c r="AQ43" s="213"/>
      <c r="AR43" s="212">
        <v>2872930</v>
      </c>
      <c r="AS43" s="212">
        <v>28401181</v>
      </c>
      <c r="AT43" s="212">
        <v>485137</v>
      </c>
      <c r="AU43" s="213"/>
      <c r="AV43" s="213"/>
      <c r="AW43" s="212">
        <v>27834562</v>
      </c>
      <c r="AX43" s="213">
        <v>4656392</v>
      </c>
      <c r="AY43" s="212"/>
      <c r="AZ43" s="213">
        <v>300654</v>
      </c>
      <c r="BA43" s="212">
        <v>5211131</v>
      </c>
      <c r="BC43" s="207" t="s">
        <v>514</v>
      </c>
      <c r="BD43" s="207" t="s">
        <v>1311</v>
      </c>
      <c r="BE43" s="215">
        <v>27834562</v>
      </c>
      <c r="BF43" s="215">
        <v>0</v>
      </c>
    </row>
    <row r="44" spans="1:58">
      <c r="A44" s="211" t="s">
        <v>515</v>
      </c>
      <c r="B44" s="212">
        <v>39281032</v>
      </c>
      <c r="C44" s="213">
        <v>338909035</v>
      </c>
      <c r="D44" s="212">
        <v>138959737</v>
      </c>
      <c r="E44" s="212">
        <v>177021421</v>
      </c>
      <c r="F44" s="212">
        <v>56315077</v>
      </c>
      <c r="G44" s="213"/>
      <c r="H44" s="213"/>
      <c r="I44" s="212">
        <v>204427076</v>
      </c>
      <c r="J44" s="212">
        <v>109270514</v>
      </c>
      <c r="K44" s="212">
        <v>428084028</v>
      </c>
      <c r="L44" s="213">
        <v>8704684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>
        <v>28125365</v>
      </c>
      <c r="AO44" s="212">
        <v>258840199</v>
      </c>
      <c r="AP44" s="212">
        <v>39281032</v>
      </c>
      <c r="AQ44" s="213">
        <v>583961071</v>
      </c>
      <c r="AR44" s="212">
        <v>141670672</v>
      </c>
      <c r="AS44" s="212">
        <v>178046485</v>
      </c>
      <c r="AT44" s="212">
        <v>38241876</v>
      </c>
      <c r="AU44" s="213"/>
      <c r="AV44" s="213"/>
      <c r="AW44" s="212">
        <v>981201136</v>
      </c>
      <c r="AX44" s="213"/>
      <c r="AY44" s="213">
        <v>4313564</v>
      </c>
      <c r="AZ44" s="212">
        <v>111209023</v>
      </c>
      <c r="BA44" s="212">
        <v>496374796</v>
      </c>
      <c r="BC44" s="207" t="s">
        <v>515</v>
      </c>
      <c r="BD44" s="207" t="s">
        <v>1325</v>
      </c>
      <c r="BE44" s="215">
        <v>0</v>
      </c>
      <c r="BF44" s="215">
        <v>0</v>
      </c>
    </row>
    <row r="45" spans="1:58">
      <c r="A45" s="211" t="s">
        <v>516</v>
      </c>
      <c r="B45" s="212">
        <v>191554239</v>
      </c>
      <c r="C45" s="212">
        <v>2463814389</v>
      </c>
      <c r="D45" s="212">
        <v>5563886</v>
      </c>
      <c r="E45" s="212">
        <v>0</v>
      </c>
      <c r="F45" s="212">
        <v>404911</v>
      </c>
      <c r="G45" s="213"/>
      <c r="H45" s="213"/>
      <c r="I45" s="212">
        <v>2656185420</v>
      </c>
      <c r="J45" s="212">
        <v>4272860</v>
      </c>
      <c r="K45" s="212">
        <v>879145</v>
      </c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>
        <v>10233894</v>
      </c>
      <c r="Y45" s="213">
        <v>8350539</v>
      </c>
      <c r="Z45" s="213"/>
      <c r="AA45" s="213"/>
      <c r="AB45" s="213">
        <v>312209111</v>
      </c>
      <c r="AC45" s="213">
        <v>312168648</v>
      </c>
      <c r="AD45" s="213"/>
      <c r="AE45" s="213"/>
      <c r="AF45" s="213"/>
      <c r="AG45" s="213"/>
      <c r="AH45" s="213"/>
      <c r="AI45" s="213"/>
      <c r="AJ45" s="213"/>
      <c r="AK45" s="213"/>
      <c r="AL45" s="213">
        <v>4964718</v>
      </c>
      <c r="AM45" s="213"/>
      <c r="AN45" s="213"/>
      <c r="AO45" s="212">
        <v>8602361</v>
      </c>
      <c r="AP45" s="212">
        <v>201788134</v>
      </c>
      <c r="AQ45" s="212">
        <v>2463814389</v>
      </c>
      <c r="AR45" s="212">
        <v>324731467</v>
      </c>
      <c r="AS45" s="212">
        <v>1643891</v>
      </c>
      <c r="AT45" s="212">
        <v>404911</v>
      </c>
      <c r="AU45" s="213"/>
      <c r="AV45" s="213"/>
      <c r="AW45" s="212">
        <v>2669939786</v>
      </c>
      <c r="AX45" s="213">
        <v>322443005</v>
      </c>
      <c r="AY45" s="213">
        <v>0</v>
      </c>
      <c r="AZ45" s="213"/>
      <c r="BA45" s="212">
        <v>78629</v>
      </c>
      <c r="BC45" s="207" t="s">
        <v>516</v>
      </c>
      <c r="BD45" s="207" t="s">
        <v>1311</v>
      </c>
      <c r="BE45" s="215">
        <v>2669939786</v>
      </c>
      <c r="BF45" s="215">
        <v>0</v>
      </c>
    </row>
    <row r="46" spans="1:58">
      <c r="A46" s="211" t="s">
        <v>518</v>
      </c>
      <c r="B46" s="212">
        <v>111387</v>
      </c>
      <c r="C46" s="212"/>
      <c r="D46" s="212">
        <v>0</v>
      </c>
      <c r="E46" s="212"/>
      <c r="F46" s="212">
        <v>227</v>
      </c>
      <c r="G46" s="213"/>
      <c r="H46" s="213"/>
      <c r="I46" s="212">
        <v>111614</v>
      </c>
      <c r="J46" s="212"/>
      <c r="K46" s="212"/>
      <c r="L46" s="212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2"/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2"/>
      <c r="AO46" s="212">
        <v>843</v>
      </c>
      <c r="AP46" s="212">
        <v>111387</v>
      </c>
      <c r="AQ46" s="212"/>
      <c r="AR46" s="212">
        <v>843</v>
      </c>
      <c r="AS46" s="212"/>
      <c r="AT46" s="212">
        <v>227</v>
      </c>
      <c r="AU46" s="213"/>
      <c r="AV46" s="213"/>
      <c r="AW46" s="212">
        <v>112457</v>
      </c>
      <c r="AX46" s="212"/>
      <c r="AY46" s="212"/>
      <c r="AZ46" s="212">
        <v>7504817</v>
      </c>
      <c r="BA46" s="212">
        <v>1784</v>
      </c>
      <c r="BC46" s="207" t="s">
        <v>518</v>
      </c>
      <c r="BD46" s="207" t="s">
        <v>1311</v>
      </c>
      <c r="BE46" s="215">
        <v>112457</v>
      </c>
      <c r="BF46" s="215">
        <v>0</v>
      </c>
    </row>
    <row r="47" spans="1:58">
      <c r="A47" s="211" t="s">
        <v>520</v>
      </c>
      <c r="B47" s="212">
        <v>189603</v>
      </c>
      <c r="C47" s="213"/>
      <c r="D47" s="212"/>
      <c r="E47" s="212"/>
      <c r="F47" s="212">
        <v>110</v>
      </c>
      <c r="G47" s="213"/>
      <c r="H47" s="213"/>
      <c r="I47" s="212">
        <v>189713</v>
      </c>
      <c r="J47" s="212"/>
      <c r="K47" s="212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2"/>
      <c r="AO47" s="212"/>
      <c r="AP47" s="212">
        <v>189603</v>
      </c>
      <c r="AQ47" s="213"/>
      <c r="AR47" s="212"/>
      <c r="AS47" s="212"/>
      <c r="AT47" s="212">
        <v>110</v>
      </c>
      <c r="AU47" s="213"/>
      <c r="AV47" s="213"/>
      <c r="AW47" s="212">
        <v>189713</v>
      </c>
      <c r="AX47" s="212"/>
      <c r="AY47" s="213"/>
      <c r="AZ47" s="212">
        <v>5000</v>
      </c>
      <c r="BA47" s="212">
        <v>8708</v>
      </c>
      <c r="BC47" s="207" t="s">
        <v>520</v>
      </c>
      <c r="BD47" s="207" t="s">
        <v>1311</v>
      </c>
      <c r="BE47" s="215">
        <v>189713</v>
      </c>
      <c r="BF47" s="215">
        <v>0</v>
      </c>
    </row>
    <row r="48" spans="1:58">
      <c r="A48" s="211" t="s">
        <v>521</v>
      </c>
      <c r="B48" s="212">
        <v>20698726</v>
      </c>
      <c r="C48" s="212">
        <v>30626036</v>
      </c>
      <c r="D48" s="212">
        <v>267329092</v>
      </c>
      <c r="E48" s="212">
        <v>0</v>
      </c>
      <c r="F48" s="212">
        <v>425324</v>
      </c>
      <c r="G48" s="213"/>
      <c r="H48" s="213"/>
      <c r="I48" s="212">
        <v>300712122</v>
      </c>
      <c r="J48" s="212">
        <v>0</v>
      </c>
      <c r="K48" s="212">
        <v>18367057</v>
      </c>
      <c r="L48" s="212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2">
        <v>266940</v>
      </c>
      <c r="AO48" s="212">
        <v>400509</v>
      </c>
      <c r="AP48" s="212">
        <v>20431787</v>
      </c>
      <c r="AQ48" s="212">
        <v>30626036</v>
      </c>
      <c r="AR48" s="212">
        <v>267541018</v>
      </c>
      <c r="AS48" s="212">
        <v>188582</v>
      </c>
      <c r="AT48" s="212">
        <v>425324</v>
      </c>
      <c r="AU48" s="213"/>
      <c r="AV48" s="213"/>
      <c r="AW48" s="212">
        <v>319212748</v>
      </c>
      <c r="AX48" s="213"/>
      <c r="AY48" s="212">
        <v>7</v>
      </c>
      <c r="AZ48" s="212">
        <v>2864556</v>
      </c>
      <c r="BA48" s="212">
        <v>10130</v>
      </c>
      <c r="BC48" s="207" t="s">
        <v>521</v>
      </c>
      <c r="BD48" s="207" t="s">
        <v>1311</v>
      </c>
      <c r="BE48" s="215">
        <v>319212748</v>
      </c>
      <c r="BF48" s="215">
        <v>7</v>
      </c>
    </row>
    <row r="49" spans="1:58">
      <c r="A49" s="211" t="s">
        <v>522</v>
      </c>
      <c r="B49" s="212">
        <v>442242</v>
      </c>
      <c r="C49" s="212">
        <v>0</v>
      </c>
      <c r="D49" s="212"/>
      <c r="E49" s="212"/>
      <c r="F49" s="212">
        <v>104</v>
      </c>
      <c r="G49" s="213"/>
      <c r="H49" s="213"/>
      <c r="I49" s="212">
        <v>442346</v>
      </c>
      <c r="J49" s="212"/>
      <c r="K49" s="212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2"/>
      <c r="Y49" s="212"/>
      <c r="Z49" s="213"/>
      <c r="AA49" s="213"/>
      <c r="AB49" s="212"/>
      <c r="AC49" s="212"/>
      <c r="AD49" s="213"/>
      <c r="AE49" s="213"/>
      <c r="AF49" s="213"/>
      <c r="AG49" s="213"/>
      <c r="AH49" s="213"/>
      <c r="AI49" s="213"/>
      <c r="AJ49" s="213"/>
      <c r="AK49" s="213"/>
      <c r="AL49" s="212"/>
      <c r="AM49" s="213"/>
      <c r="AN49" s="213"/>
      <c r="AO49" s="212"/>
      <c r="AP49" s="212">
        <v>442242</v>
      </c>
      <c r="AQ49" s="212">
        <v>0</v>
      </c>
      <c r="AR49" s="212"/>
      <c r="AS49" s="212"/>
      <c r="AT49" s="212">
        <v>104</v>
      </c>
      <c r="AU49" s="213"/>
      <c r="AV49" s="213"/>
      <c r="AW49" s="212">
        <v>442346</v>
      </c>
      <c r="AX49" s="212"/>
      <c r="AY49" s="212"/>
      <c r="AZ49" s="213">
        <v>0</v>
      </c>
      <c r="BA49" s="212"/>
      <c r="BC49" s="207" t="s">
        <v>522</v>
      </c>
      <c r="BD49" s="207" t="s">
        <v>1311</v>
      </c>
      <c r="BE49" s="215">
        <v>442346</v>
      </c>
      <c r="BF49" s="215">
        <v>0</v>
      </c>
    </row>
    <row r="50" spans="1:58">
      <c r="A50" s="211" t="s">
        <v>523</v>
      </c>
      <c r="B50" s="212">
        <v>0</v>
      </c>
      <c r="C50" s="213"/>
      <c r="D50" s="212"/>
      <c r="E50" s="212"/>
      <c r="F50" s="212">
        <v>353</v>
      </c>
      <c r="G50" s="213"/>
      <c r="H50" s="213"/>
      <c r="I50" s="212">
        <v>353</v>
      </c>
      <c r="J50" s="212"/>
      <c r="K50" s="212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2"/>
      <c r="AP50" s="212">
        <v>0</v>
      </c>
      <c r="AQ50" s="213"/>
      <c r="AR50" s="212"/>
      <c r="AS50" s="212"/>
      <c r="AT50" s="212">
        <v>353</v>
      </c>
      <c r="AU50" s="213"/>
      <c r="AV50" s="213"/>
      <c r="AW50" s="212">
        <v>353</v>
      </c>
      <c r="AX50" s="213"/>
      <c r="AY50" s="212"/>
      <c r="AZ50" s="212"/>
      <c r="BA50" s="212"/>
      <c r="BC50" s="207" t="s">
        <v>523</v>
      </c>
      <c r="BD50" s="207" t="s">
        <v>1311</v>
      </c>
      <c r="BE50" s="215">
        <v>353</v>
      </c>
      <c r="BF50" s="215">
        <v>0</v>
      </c>
    </row>
    <row r="51" spans="1:58">
      <c r="A51" s="211" t="s">
        <v>524</v>
      </c>
      <c r="B51" s="212">
        <v>201602371</v>
      </c>
      <c r="C51" s="212">
        <v>419466554</v>
      </c>
      <c r="D51" s="212">
        <v>1980751440</v>
      </c>
      <c r="E51" s="212">
        <v>890322428</v>
      </c>
      <c r="F51" s="212">
        <v>8421772</v>
      </c>
      <c r="G51" s="213"/>
      <c r="H51" s="213">
        <v>0</v>
      </c>
      <c r="I51" s="212">
        <v>1473315865</v>
      </c>
      <c r="J51" s="213">
        <v>809074597</v>
      </c>
      <c r="K51" s="212">
        <v>1218174103</v>
      </c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>
        <v>10950721</v>
      </c>
      <c r="AO51" s="212">
        <v>7211098</v>
      </c>
      <c r="AP51" s="212">
        <v>197408571</v>
      </c>
      <c r="AQ51" s="212">
        <v>419466554</v>
      </c>
      <c r="AR51" s="212">
        <v>2006287048</v>
      </c>
      <c r="AS51" s="212">
        <v>865247559</v>
      </c>
      <c r="AT51" s="212">
        <v>8415210</v>
      </c>
      <c r="AU51" s="213"/>
      <c r="AV51" s="213">
        <v>0</v>
      </c>
      <c r="AW51" s="212">
        <v>3496824942</v>
      </c>
      <c r="AX51" s="213"/>
      <c r="AY51" s="213">
        <v>189920</v>
      </c>
      <c r="AZ51" s="212">
        <v>107216912</v>
      </c>
      <c r="BA51" s="212">
        <v>1487750944</v>
      </c>
      <c r="BC51" s="207" t="s">
        <v>524</v>
      </c>
      <c r="BD51" s="207" t="s">
        <v>1326</v>
      </c>
      <c r="BE51" s="215">
        <v>0</v>
      </c>
      <c r="BF51" s="215">
        <v>0</v>
      </c>
    </row>
    <row r="52" spans="1:58">
      <c r="A52" s="211" t="s">
        <v>525</v>
      </c>
      <c r="B52" s="212">
        <v>142917</v>
      </c>
      <c r="C52" s="212"/>
      <c r="D52" s="212">
        <v>0</v>
      </c>
      <c r="E52" s="213"/>
      <c r="F52" s="212">
        <v>67526</v>
      </c>
      <c r="G52" s="213"/>
      <c r="H52" s="213"/>
      <c r="I52" s="212">
        <v>159627</v>
      </c>
      <c r="J52" s="213"/>
      <c r="K52" s="212">
        <v>50816</v>
      </c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2">
        <v>1031</v>
      </c>
      <c r="AP52" s="212">
        <v>142917</v>
      </c>
      <c r="AQ52" s="212"/>
      <c r="AR52" s="213">
        <v>1031</v>
      </c>
      <c r="AS52" s="212"/>
      <c r="AT52" s="212">
        <v>67526</v>
      </c>
      <c r="AU52" s="213"/>
      <c r="AV52" s="213"/>
      <c r="AW52" s="212">
        <v>211474</v>
      </c>
      <c r="AX52" s="213"/>
      <c r="AY52" s="213"/>
      <c r="AZ52" s="213">
        <v>596144</v>
      </c>
      <c r="BA52" s="212">
        <v>7760</v>
      </c>
      <c r="BC52" s="207" t="s">
        <v>525</v>
      </c>
      <c r="BD52" s="207" t="s">
        <v>1311</v>
      </c>
      <c r="BE52" s="215">
        <v>211474</v>
      </c>
      <c r="BF52" s="215">
        <v>0</v>
      </c>
    </row>
    <row r="53" spans="1:58">
      <c r="A53" s="211" t="s">
        <v>526</v>
      </c>
      <c r="B53" s="212">
        <v>0</v>
      </c>
      <c r="C53" s="213">
        <v>0</v>
      </c>
      <c r="D53" s="213">
        <v>28992</v>
      </c>
      <c r="E53" s="213">
        <v>234250799</v>
      </c>
      <c r="F53" s="212">
        <v>702200</v>
      </c>
      <c r="G53" s="213"/>
      <c r="H53" s="213"/>
      <c r="I53" s="212">
        <v>26921129</v>
      </c>
      <c r="J53" s="213">
        <v>61820711</v>
      </c>
      <c r="K53" s="213">
        <v>146240151</v>
      </c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>
        <v>499131</v>
      </c>
      <c r="AO53" s="213">
        <v>0</v>
      </c>
      <c r="AP53" s="212">
        <v>0</v>
      </c>
      <c r="AQ53" s="213">
        <v>0</v>
      </c>
      <c r="AR53" s="213">
        <v>28992</v>
      </c>
      <c r="AS53" s="213">
        <v>234250799</v>
      </c>
      <c r="AT53" s="212">
        <v>203069</v>
      </c>
      <c r="AU53" s="213"/>
      <c r="AV53" s="213"/>
      <c r="AW53" s="212">
        <v>234482860</v>
      </c>
      <c r="AX53" s="213"/>
      <c r="AY53" s="213">
        <v>1992</v>
      </c>
      <c r="AZ53" s="212">
        <v>1600000</v>
      </c>
      <c r="BA53" s="212">
        <v>5394406</v>
      </c>
      <c r="BC53" s="207" t="s">
        <v>526</v>
      </c>
      <c r="BD53" s="207" t="s">
        <v>1327</v>
      </c>
      <c r="BE53" s="215">
        <v>0</v>
      </c>
      <c r="BF53" s="215">
        <v>0</v>
      </c>
    </row>
    <row r="54" spans="1:58">
      <c r="A54" s="211" t="s">
        <v>528</v>
      </c>
      <c r="B54" s="212">
        <v>0</v>
      </c>
      <c r="C54" s="212"/>
      <c r="D54" s="212">
        <v>0</v>
      </c>
      <c r="E54" s="212">
        <v>35417467</v>
      </c>
      <c r="F54" s="212">
        <v>15967891</v>
      </c>
      <c r="G54" s="213"/>
      <c r="H54" s="213"/>
      <c r="I54" s="212">
        <v>3706403</v>
      </c>
      <c r="J54" s="212">
        <v>13074172</v>
      </c>
      <c r="K54" s="212">
        <v>34604782</v>
      </c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2">
        <v>45955161</v>
      </c>
      <c r="AO54" s="212">
        <v>0</v>
      </c>
      <c r="AP54" s="212">
        <v>0</v>
      </c>
      <c r="AQ54" s="212"/>
      <c r="AR54" s="212"/>
      <c r="AS54" s="212">
        <v>4320000</v>
      </c>
      <c r="AT54" s="212">
        <v>1110196</v>
      </c>
      <c r="AU54" s="213"/>
      <c r="AV54" s="213"/>
      <c r="AW54" s="212">
        <v>5430196</v>
      </c>
      <c r="AX54" s="213"/>
      <c r="AY54" s="212"/>
      <c r="AZ54" s="212">
        <v>133590</v>
      </c>
      <c r="BA54" s="212">
        <v>547141</v>
      </c>
      <c r="BC54" s="207" t="s">
        <v>528</v>
      </c>
      <c r="BD54" s="207" t="s">
        <v>1311</v>
      </c>
      <c r="BE54" s="215">
        <v>5430196</v>
      </c>
      <c r="BF54" s="215">
        <v>0</v>
      </c>
    </row>
    <row r="55" spans="1:58">
      <c r="A55" s="211" t="s">
        <v>529</v>
      </c>
      <c r="B55" s="212">
        <v>242594</v>
      </c>
      <c r="C55" s="213"/>
      <c r="D55" s="212"/>
      <c r="E55" s="213">
        <v>247</v>
      </c>
      <c r="F55" s="212">
        <v>4271677</v>
      </c>
      <c r="G55" s="213"/>
      <c r="H55" s="213"/>
      <c r="I55" s="212">
        <v>4211771</v>
      </c>
      <c r="J55" s="213">
        <v>32817</v>
      </c>
      <c r="K55" s="212">
        <v>269930</v>
      </c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2">
        <v>242594</v>
      </c>
      <c r="AQ55" s="213"/>
      <c r="AR55" s="212"/>
      <c r="AS55" s="213">
        <v>247</v>
      </c>
      <c r="AT55" s="212">
        <v>4271677</v>
      </c>
      <c r="AU55" s="213"/>
      <c r="AV55" s="213"/>
      <c r="AW55" s="212">
        <v>4514518</v>
      </c>
      <c r="AX55" s="213"/>
      <c r="AY55" s="213"/>
      <c r="AZ55" s="212">
        <v>1117374</v>
      </c>
      <c r="BA55" s="213">
        <v>18916</v>
      </c>
      <c r="BC55" s="207" t="s">
        <v>529</v>
      </c>
      <c r="BD55" s="207" t="s">
        <v>1311</v>
      </c>
      <c r="BE55" s="215">
        <v>4514518</v>
      </c>
      <c r="BF55" s="215">
        <v>0</v>
      </c>
    </row>
    <row r="56" spans="1:58">
      <c r="A56" s="211" t="s">
        <v>530</v>
      </c>
      <c r="B56" s="212">
        <v>11945676</v>
      </c>
      <c r="C56" s="213">
        <v>0</v>
      </c>
      <c r="D56" s="212">
        <v>11273474</v>
      </c>
      <c r="E56" s="213">
        <v>323823505</v>
      </c>
      <c r="F56" s="212">
        <v>34070542</v>
      </c>
      <c r="G56" s="213"/>
      <c r="H56" s="213">
        <v>0</v>
      </c>
      <c r="I56" s="212">
        <v>345658334</v>
      </c>
      <c r="J56" s="213">
        <v>15280809</v>
      </c>
      <c r="K56" s="213">
        <v>20174054</v>
      </c>
      <c r="L56" s="213"/>
      <c r="M56" s="213">
        <v>74756311</v>
      </c>
      <c r="N56" s="213">
        <v>295399</v>
      </c>
      <c r="O56" s="213">
        <v>2443486745</v>
      </c>
      <c r="P56" s="213">
        <v>2591368777</v>
      </c>
      <c r="Q56" s="213">
        <v>45359726</v>
      </c>
      <c r="R56" s="213"/>
      <c r="S56" s="213">
        <v>74</v>
      </c>
      <c r="T56" s="213">
        <v>4338662097</v>
      </c>
      <c r="U56" s="213">
        <v>283029720</v>
      </c>
      <c r="V56" s="213">
        <v>533379566</v>
      </c>
      <c r="W56" s="213">
        <v>195650</v>
      </c>
      <c r="X56" s="213">
        <v>847446050</v>
      </c>
      <c r="Y56" s="213">
        <v>510121003</v>
      </c>
      <c r="Z56" s="213">
        <v>62012514668</v>
      </c>
      <c r="AA56" s="213">
        <v>59450453224</v>
      </c>
      <c r="AB56" s="213">
        <v>5270119148</v>
      </c>
      <c r="AC56" s="213">
        <v>5118844253</v>
      </c>
      <c r="AD56" s="213">
        <v>42685892484</v>
      </c>
      <c r="AE56" s="213">
        <v>41516155248</v>
      </c>
      <c r="AF56" s="213">
        <v>159960591898</v>
      </c>
      <c r="AG56" s="213">
        <v>159960591898</v>
      </c>
      <c r="AH56" s="213"/>
      <c r="AI56" s="213"/>
      <c r="AJ56" s="213">
        <v>55</v>
      </c>
      <c r="AK56" s="213">
        <v>55</v>
      </c>
      <c r="AL56" s="213">
        <v>264823010143</v>
      </c>
      <c r="AM56" s="213">
        <v>228139764067</v>
      </c>
      <c r="AN56" s="213">
        <v>779251781</v>
      </c>
      <c r="AO56" s="213">
        <v>1009392510</v>
      </c>
      <c r="AP56" s="212">
        <v>910034220</v>
      </c>
      <c r="AQ56" s="213">
        <v>63016876279</v>
      </c>
      <c r="AR56" s="212">
        <v>7785424396</v>
      </c>
      <c r="AS56" s="213">
        <v>44721062225</v>
      </c>
      <c r="AT56" s="212">
        <v>160109688012</v>
      </c>
      <c r="AU56" s="213"/>
      <c r="AV56" s="213">
        <v>130</v>
      </c>
      <c r="AW56" s="212">
        <v>740269399</v>
      </c>
      <c r="AX56" s="213">
        <v>275802815863</v>
      </c>
      <c r="AY56" s="213">
        <v>3588971403</v>
      </c>
      <c r="AZ56" s="213">
        <v>4912441385</v>
      </c>
      <c r="BA56" s="213">
        <v>33593268004</v>
      </c>
      <c r="BC56" s="207" t="s">
        <v>530</v>
      </c>
      <c r="BD56" s="207" t="s">
        <v>329</v>
      </c>
      <c r="BE56" s="215">
        <v>0</v>
      </c>
      <c r="BF56" s="215">
        <v>0</v>
      </c>
    </row>
    <row r="57" spans="1:58">
      <c r="A57" s="211" t="s">
        <v>531</v>
      </c>
      <c r="B57" s="212">
        <v>8224039</v>
      </c>
      <c r="C57" s="212"/>
      <c r="D57" s="212"/>
      <c r="E57" s="212"/>
      <c r="F57" s="212">
        <v>141130</v>
      </c>
      <c r="G57" s="213"/>
      <c r="H57" s="212"/>
      <c r="I57" s="212">
        <v>2642730</v>
      </c>
      <c r="J57" s="212">
        <v>18</v>
      </c>
      <c r="K57" s="212">
        <v>5722422</v>
      </c>
      <c r="L57" s="212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2"/>
      <c r="AO57" s="212"/>
      <c r="AP57" s="212">
        <v>8224039</v>
      </c>
      <c r="AQ57" s="212"/>
      <c r="AR57" s="212"/>
      <c r="AS57" s="212"/>
      <c r="AT57" s="212">
        <v>141130</v>
      </c>
      <c r="AU57" s="213"/>
      <c r="AV57" s="212"/>
      <c r="AW57" s="212">
        <v>8365170</v>
      </c>
      <c r="AX57" s="213"/>
      <c r="AY57" s="212"/>
      <c r="AZ57" s="212"/>
      <c r="BA57" s="212">
        <v>78882</v>
      </c>
      <c r="BC57" s="207" t="s">
        <v>531</v>
      </c>
      <c r="BD57" s="207" t="s">
        <v>1311</v>
      </c>
      <c r="BE57" s="215">
        <v>8365170</v>
      </c>
      <c r="BF57" s="215">
        <v>0</v>
      </c>
    </row>
    <row r="58" spans="1:58">
      <c r="A58" s="211" t="s">
        <v>532</v>
      </c>
      <c r="B58" s="212">
        <v>633931252</v>
      </c>
      <c r="C58" s="213">
        <v>0</v>
      </c>
      <c r="D58" s="212">
        <v>142035890</v>
      </c>
      <c r="E58" s="212">
        <v>435770479</v>
      </c>
      <c r="F58" s="212">
        <v>1289572</v>
      </c>
      <c r="G58" s="213"/>
      <c r="H58" s="213"/>
      <c r="I58" s="212">
        <v>466414329</v>
      </c>
      <c r="J58" s="213">
        <v>97817780</v>
      </c>
      <c r="K58" s="212">
        <v>647382982</v>
      </c>
      <c r="L58" s="213">
        <v>1412103</v>
      </c>
      <c r="M58" s="213">
        <v>35849</v>
      </c>
      <c r="N58" s="213"/>
      <c r="O58" s="213"/>
      <c r="P58" s="213">
        <v>547113779</v>
      </c>
      <c r="Q58" s="213"/>
      <c r="R58" s="213"/>
      <c r="S58" s="213"/>
      <c r="T58" s="213">
        <v>113112701</v>
      </c>
      <c r="U58" s="213">
        <v>48353636</v>
      </c>
      <c r="V58" s="213">
        <v>385683291</v>
      </c>
      <c r="W58" s="213"/>
      <c r="X58" s="213">
        <v>1833679</v>
      </c>
      <c r="Y58" s="213">
        <v>1833679</v>
      </c>
      <c r="Z58" s="213"/>
      <c r="AA58" s="213"/>
      <c r="AB58" s="213"/>
      <c r="AC58" s="213"/>
      <c r="AD58" s="213">
        <v>151488472</v>
      </c>
      <c r="AE58" s="213">
        <v>151488472</v>
      </c>
      <c r="AF58" s="213"/>
      <c r="AG58" s="213"/>
      <c r="AH58" s="213"/>
      <c r="AI58" s="213"/>
      <c r="AJ58" s="213"/>
      <c r="AK58" s="213"/>
      <c r="AL58" s="213"/>
      <c r="AM58" s="213"/>
      <c r="AN58" s="213">
        <v>76265626</v>
      </c>
      <c r="AO58" s="212">
        <v>76341745</v>
      </c>
      <c r="AP58" s="212">
        <v>635800780</v>
      </c>
      <c r="AQ58" s="213">
        <v>4543062</v>
      </c>
      <c r="AR58" s="212">
        <v>240593604</v>
      </c>
      <c r="AS58" s="212">
        <v>1031348073</v>
      </c>
      <c r="AT58" s="212">
        <v>1289572</v>
      </c>
      <c r="AU58" s="213"/>
      <c r="AV58" s="213"/>
      <c r="AW58" s="212">
        <v>1213103313</v>
      </c>
      <c r="AX58" s="213">
        <v>700471778</v>
      </c>
      <c r="AY58" s="213">
        <v>3211623</v>
      </c>
      <c r="AZ58" s="212">
        <v>25896455</v>
      </c>
      <c r="BA58" s="212">
        <v>532378018</v>
      </c>
      <c r="BC58" s="207" t="s">
        <v>532</v>
      </c>
      <c r="BD58" s="207" t="s">
        <v>1311</v>
      </c>
      <c r="BE58" s="215">
        <v>1213103313</v>
      </c>
      <c r="BF58" s="215">
        <v>3211623</v>
      </c>
    </row>
    <row r="59" spans="1:58">
      <c r="A59" s="211" t="s">
        <v>533</v>
      </c>
      <c r="B59" s="212">
        <v>561267</v>
      </c>
      <c r="C59" s="212"/>
      <c r="D59" s="212"/>
      <c r="E59" s="212"/>
      <c r="F59" s="212">
        <v>1374</v>
      </c>
      <c r="G59" s="213"/>
      <c r="H59" s="213"/>
      <c r="I59" s="212">
        <v>562641</v>
      </c>
      <c r="J59" s="212"/>
      <c r="K59" s="212"/>
      <c r="L59" s="212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2"/>
      <c r="AO59" s="212"/>
      <c r="AP59" s="212">
        <v>561267</v>
      </c>
      <c r="AQ59" s="212"/>
      <c r="AR59" s="212"/>
      <c r="AS59" s="212"/>
      <c r="AT59" s="212">
        <v>1374</v>
      </c>
      <c r="AU59" s="213"/>
      <c r="AV59" s="213"/>
      <c r="AW59" s="212">
        <v>562641</v>
      </c>
      <c r="AX59" s="213"/>
      <c r="AY59" s="212"/>
      <c r="AZ59" s="212">
        <v>547149</v>
      </c>
      <c r="BA59" s="212">
        <v>6796</v>
      </c>
      <c r="BC59" s="207" t="s">
        <v>533</v>
      </c>
      <c r="BD59" s="207" t="s">
        <v>1311</v>
      </c>
      <c r="BE59" s="215">
        <v>562641</v>
      </c>
      <c r="BF59" s="215">
        <v>0</v>
      </c>
    </row>
    <row r="60" spans="1:58">
      <c r="A60" s="211" t="s">
        <v>534</v>
      </c>
      <c r="B60" s="212">
        <v>73685</v>
      </c>
      <c r="C60" s="212">
        <v>193291</v>
      </c>
      <c r="D60" s="212"/>
      <c r="E60" s="212"/>
      <c r="F60" s="212">
        <v>1259</v>
      </c>
      <c r="G60" s="213"/>
      <c r="H60" s="213"/>
      <c r="I60" s="212">
        <v>74945</v>
      </c>
      <c r="J60" s="212">
        <v>193291</v>
      </c>
      <c r="K60" s="212">
        <v>0</v>
      </c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2"/>
      <c r="AP60" s="212">
        <v>73685</v>
      </c>
      <c r="AQ60" s="212">
        <v>193291</v>
      </c>
      <c r="AR60" s="212"/>
      <c r="AS60" s="212"/>
      <c r="AT60" s="212">
        <v>1259</v>
      </c>
      <c r="AU60" s="213"/>
      <c r="AV60" s="213"/>
      <c r="AW60" s="212">
        <v>268236</v>
      </c>
      <c r="AX60" s="213"/>
      <c r="AY60" s="213"/>
      <c r="AZ60" s="212"/>
      <c r="BA60" s="212"/>
      <c r="BC60" s="207" t="s">
        <v>534</v>
      </c>
      <c r="BD60" s="207" t="s">
        <v>1311</v>
      </c>
      <c r="BE60" s="215">
        <v>268236</v>
      </c>
      <c r="BF60" s="215">
        <v>0</v>
      </c>
    </row>
    <row r="61" spans="1:58">
      <c r="A61" s="211" t="s">
        <v>535</v>
      </c>
      <c r="B61" s="212">
        <v>0</v>
      </c>
      <c r="C61" s="213"/>
      <c r="D61" s="212">
        <v>0</v>
      </c>
      <c r="E61" s="212">
        <v>3758291</v>
      </c>
      <c r="F61" s="212">
        <v>472</v>
      </c>
      <c r="G61" s="213"/>
      <c r="H61" s="213"/>
      <c r="I61" s="212">
        <v>3758763</v>
      </c>
      <c r="J61" s="212">
        <v>0</v>
      </c>
      <c r="K61" s="212">
        <v>0</v>
      </c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2"/>
      <c r="AO61" s="212">
        <v>15552942</v>
      </c>
      <c r="AP61" s="212"/>
      <c r="AQ61" s="213"/>
      <c r="AR61" s="213"/>
      <c r="AS61" s="212">
        <v>19311233</v>
      </c>
      <c r="AT61" s="212">
        <v>472</v>
      </c>
      <c r="AU61" s="213"/>
      <c r="AV61" s="213"/>
      <c r="AW61" s="212">
        <v>19311705</v>
      </c>
      <c r="AX61" s="213"/>
      <c r="AY61" s="213">
        <v>0</v>
      </c>
      <c r="AZ61" s="212"/>
      <c r="BA61" s="212">
        <v>3575</v>
      </c>
      <c r="BC61" s="207" t="s">
        <v>535</v>
      </c>
      <c r="BD61" s="207" t="s">
        <v>1311</v>
      </c>
      <c r="BE61" s="215">
        <v>19311705</v>
      </c>
      <c r="BF61" s="215">
        <v>0</v>
      </c>
    </row>
    <row r="62" spans="1:58">
      <c r="A62" s="211" t="s">
        <v>536</v>
      </c>
      <c r="B62" s="212">
        <v>0</v>
      </c>
      <c r="C62" s="212"/>
      <c r="D62" s="213">
        <v>0</v>
      </c>
      <c r="E62" s="212">
        <v>1147</v>
      </c>
      <c r="F62" s="212">
        <v>287405</v>
      </c>
      <c r="G62" s="213"/>
      <c r="H62" s="213"/>
      <c r="I62" s="212">
        <v>70942</v>
      </c>
      <c r="J62" s="212">
        <v>55560</v>
      </c>
      <c r="K62" s="212">
        <v>162050</v>
      </c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>
        <v>273170</v>
      </c>
      <c r="AO62" s="213">
        <v>61146</v>
      </c>
      <c r="AP62" s="212">
        <v>0</v>
      </c>
      <c r="AQ62" s="212"/>
      <c r="AR62" s="213"/>
      <c r="AS62" s="212">
        <v>62293</v>
      </c>
      <c r="AT62" s="212">
        <v>14235</v>
      </c>
      <c r="AU62" s="213"/>
      <c r="AV62" s="213"/>
      <c r="AW62" s="212">
        <v>76528</v>
      </c>
      <c r="AX62" s="213"/>
      <c r="AY62" s="213">
        <v>755</v>
      </c>
      <c r="AZ62" s="212">
        <v>0</v>
      </c>
      <c r="BA62" s="212">
        <v>25901</v>
      </c>
      <c r="BC62" s="207" t="s">
        <v>536</v>
      </c>
      <c r="BD62" s="207" t="s">
        <v>1311</v>
      </c>
      <c r="BE62" s="215">
        <v>76528</v>
      </c>
      <c r="BF62" s="215">
        <v>755</v>
      </c>
    </row>
    <row r="63" spans="1:58">
      <c r="A63" s="211" t="s">
        <v>537</v>
      </c>
      <c r="B63" s="212">
        <v>2845051</v>
      </c>
      <c r="C63" s="212">
        <v>308270281</v>
      </c>
      <c r="D63" s="212">
        <v>2346422</v>
      </c>
      <c r="E63" s="212">
        <v>9861633</v>
      </c>
      <c r="F63" s="212">
        <v>11210590</v>
      </c>
      <c r="G63" s="213"/>
      <c r="H63" s="212"/>
      <c r="I63" s="212">
        <v>16070786</v>
      </c>
      <c r="J63" s="212">
        <v>9680077</v>
      </c>
      <c r="K63" s="212">
        <v>308783114</v>
      </c>
      <c r="L63" s="212"/>
      <c r="M63" s="212"/>
      <c r="N63" s="212"/>
      <c r="O63" s="212"/>
      <c r="P63" s="212"/>
      <c r="Q63" s="212"/>
      <c r="R63" s="213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4"/>
      <c r="AG63" s="214"/>
      <c r="AH63" s="213"/>
      <c r="AI63" s="213"/>
      <c r="AJ63" s="212"/>
      <c r="AK63" s="212"/>
      <c r="AL63" s="212"/>
      <c r="AM63" s="212"/>
      <c r="AN63" s="212"/>
      <c r="AO63" s="212">
        <v>0</v>
      </c>
      <c r="AP63" s="212">
        <v>2845051</v>
      </c>
      <c r="AQ63" s="212">
        <v>308270281</v>
      </c>
      <c r="AR63" s="212">
        <v>2346422</v>
      </c>
      <c r="AS63" s="212">
        <v>9861633</v>
      </c>
      <c r="AT63" s="212">
        <v>11210590</v>
      </c>
      <c r="AU63" s="213"/>
      <c r="AV63" s="212"/>
      <c r="AW63" s="212">
        <v>334533977</v>
      </c>
      <c r="AX63" s="212"/>
      <c r="AY63" s="212">
        <v>41101</v>
      </c>
      <c r="AZ63" s="212">
        <v>9290000</v>
      </c>
      <c r="BA63" s="212">
        <v>223427</v>
      </c>
      <c r="BC63" s="207" t="s">
        <v>537</v>
      </c>
      <c r="BD63" s="207" t="s">
        <v>1328</v>
      </c>
      <c r="BE63" s="215">
        <v>0</v>
      </c>
      <c r="BF63" s="215">
        <v>0</v>
      </c>
    </row>
    <row r="64" spans="1:58">
      <c r="A64" s="211" t="s">
        <v>538</v>
      </c>
      <c r="B64" s="212">
        <v>7503361</v>
      </c>
      <c r="C64" s="212">
        <v>0</v>
      </c>
      <c r="D64" s="213">
        <v>299</v>
      </c>
      <c r="E64" s="212">
        <v>209</v>
      </c>
      <c r="F64" s="212">
        <v>21516103</v>
      </c>
      <c r="G64" s="213"/>
      <c r="H64" s="213">
        <v>0</v>
      </c>
      <c r="I64" s="212">
        <v>8121185</v>
      </c>
      <c r="J64" s="212">
        <v>143832</v>
      </c>
      <c r="K64" s="212">
        <v>20754954</v>
      </c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>
        <v>12967642</v>
      </c>
      <c r="AO64" s="213">
        <v>2751663</v>
      </c>
      <c r="AP64" s="212">
        <v>7503361</v>
      </c>
      <c r="AQ64" s="212">
        <v>0</v>
      </c>
      <c r="AR64" s="213">
        <v>299</v>
      </c>
      <c r="AS64" s="212">
        <v>209</v>
      </c>
      <c r="AT64" s="212">
        <v>11300124</v>
      </c>
      <c r="AU64" s="213"/>
      <c r="AV64" s="213">
        <v>0</v>
      </c>
      <c r="AW64" s="212">
        <v>18803993</v>
      </c>
      <c r="AX64" s="213"/>
      <c r="AY64" s="213">
        <v>1102306</v>
      </c>
      <c r="AZ64" s="212">
        <v>3293915</v>
      </c>
      <c r="BA64" s="212">
        <v>609780</v>
      </c>
      <c r="BC64" s="207" t="s">
        <v>538</v>
      </c>
      <c r="BD64" s="207" t="s">
        <v>1329</v>
      </c>
      <c r="BE64" s="215">
        <v>0</v>
      </c>
      <c r="BF64" s="215">
        <v>0</v>
      </c>
    </row>
    <row r="65" spans="1:58">
      <c r="A65" s="211" t="s">
        <v>539</v>
      </c>
      <c r="B65" s="212">
        <v>0</v>
      </c>
      <c r="C65" s="212"/>
      <c r="D65" s="212">
        <v>0</v>
      </c>
      <c r="E65" s="212"/>
      <c r="F65" s="212"/>
      <c r="G65" s="213"/>
      <c r="H65" s="213"/>
      <c r="I65" s="212">
        <v>0</v>
      </c>
      <c r="J65" s="212"/>
      <c r="K65" s="212"/>
      <c r="L65" s="212"/>
      <c r="M65" s="212"/>
      <c r="N65" s="213"/>
      <c r="O65" s="213"/>
      <c r="P65" s="212"/>
      <c r="Q65" s="213"/>
      <c r="R65" s="213"/>
      <c r="S65" s="213"/>
      <c r="T65" s="212"/>
      <c r="U65" s="212"/>
      <c r="V65" s="212"/>
      <c r="W65" s="213"/>
      <c r="X65" s="212"/>
      <c r="Y65" s="212"/>
      <c r="Z65" s="213"/>
      <c r="AA65" s="213"/>
      <c r="AB65" s="213"/>
      <c r="AC65" s="213"/>
      <c r="AD65" s="212"/>
      <c r="AE65" s="212"/>
      <c r="AF65" s="213"/>
      <c r="AG65" s="213"/>
      <c r="AH65" s="213"/>
      <c r="AI65" s="213"/>
      <c r="AJ65" s="213"/>
      <c r="AK65" s="213"/>
      <c r="AL65" s="213"/>
      <c r="AM65" s="213"/>
      <c r="AN65" s="213"/>
      <c r="AO65" s="212">
        <v>627245</v>
      </c>
      <c r="AP65" s="212"/>
      <c r="AQ65" s="212"/>
      <c r="AR65" s="212">
        <v>553440</v>
      </c>
      <c r="AS65" s="212">
        <v>73805</v>
      </c>
      <c r="AT65" s="212"/>
      <c r="AU65" s="213"/>
      <c r="AV65" s="213"/>
      <c r="AW65" s="212">
        <v>627245</v>
      </c>
      <c r="AX65" s="212"/>
      <c r="AY65" s="212"/>
      <c r="AZ65" s="212"/>
      <c r="BA65" s="212"/>
      <c r="BC65" s="207" t="s">
        <v>539</v>
      </c>
      <c r="BD65" s="207" t="s">
        <v>1311</v>
      </c>
      <c r="BE65" s="215">
        <v>627245</v>
      </c>
      <c r="BF65" s="215">
        <v>0</v>
      </c>
    </row>
    <row r="66" spans="1:58">
      <c r="A66" s="211" t="s">
        <v>540</v>
      </c>
      <c r="B66" s="212">
        <v>267546</v>
      </c>
      <c r="C66" s="212">
        <v>0</v>
      </c>
      <c r="D66" s="213">
        <v>0</v>
      </c>
      <c r="E66" s="212"/>
      <c r="F66" s="212">
        <v>1881160</v>
      </c>
      <c r="G66" s="213"/>
      <c r="H66" s="213"/>
      <c r="I66" s="212">
        <v>321133</v>
      </c>
      <c r="J66" s="213">
        <v>50785</v>
      </c>
      <c r="K66" s="212">
        <v>1776788</v>
      </c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>
        <v>0</v>
      </c>
      <c r="AP66" s="212">
        <v>267546</v>
      </c>
      <c r="AQ66" s="212">
        <v>0</v>
      </c>
      <c r="AR66" s="213"/>
      <c r="AS66" s="212">
        <v>0</v>
      </c>
      <c r="AT66" s="212">
        <v>1881160</v>
      </c>
      <c r="AU66" s="213"/>
      <c r="AV66" s="213"/>
      <c r="AW66" s="212">
        <v>2148706</v>
      </c>
      <c r="AX66" s="213"/>
      <c r="AY66" s="213">
        <v>0</v>
      </c>
      <c r="AZ66" s="212">
        <v>24094</v>
      </c>
      <c r="BA66" s="212">
        <v>3321</v>
      </c>
      <c r="BC66" s="207" t="s">
        <v>540</v>
      </c>
      <c r="BD66" s="207" t="s">
        <v>1311</v>
      </c>
      <c r="BE66" s="215">
        <v>2148706</v>
      </c>
      <c r="BF66" s="215">
        <v>0</v>
      </c>
    </row>
    <row r="67" spans="1:58">
      <c r="A67" s="211" t="s">
        <v>541</v>
      </c>
      <c r="B67" s="212">
        <v>46907</v>
      </c>
      <c r="C67" s="212"/>
      <c r="D67" s="213">
        <v>7964321</v>
      </c>
      <c r="E67" s="212">
        <v>39</v>
      </c>
      <c r="F67" s="212">
        <v>111762</v>
      </c>
      <c r="G67" s="213"/>
      <c r="H67" s="213"/>
      <c r="I67" s="212">
        <v>58708</v>
      </c>
      <c r="J67" s="213">
        <v>7964321</v>
      </c>
      <c r="K67" s="212">
        <v>100000</v>
      </c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2">
        <v>46907</v>
      </c>
      <c r="AQ67" s="212"/>
      <c r="AR67" s="213">
        <v>5900901</v>
      </c>
      <c r="AS67" s="212">
        <v>2063460</v>
      </c>
      <c r="AT67" s="212">
        <v>111762</v>
      </c>
      <c r="AU67" s="213"/>
      <c r="AV67" s="213"/>
      <c r="AW67" s="212">
        <v>8123029</v>
      </c>
      <c r="AX67" s="213"/>
      <c r="AY67" s="213"/>
      <c r="AZ67" s="213">
        <v>2100</v>
      </c>
      <c r="BA67" s="212">
        <v>48493</v>
      </c>
      <c r="BC67" s="207" t="s">
        <v>541</v>
      </c>
      <c r="BD67" s="207" t="s">
        <v>1330</v>
      </c>
      <c r="BE67" s="215">
        <v>0</v>
      </c>
      <c r="BF67" s="215">
        <v>0</v>
      </c>
    </row>
    <row r="68" spans="1:58">
      <c r="A68" s="211" t="s">
        <v>542</v>
      </c>
      <c r="B68" s="212">
        <v>38629340</v>
      </c>
      <c r="C68" s="212"/>
      <c r="D68" s="212">
        <v>0</v>
      </c>
      <c r="E68" s="212">
        <v>102</v>
      </c>
      <c r="F68" s="212">
        <v>1235</v>
      </c>
      <c r="G68" s="213"/>
      <c r="H68" s="213"/>
      <c r="I68" s="212">
        <v>38630678</v>
      </c>
      <c r="J68" s="212"/>
      <c r="K68" s="212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2">
        <v>76982</v>
      </c>
      <c r="AP68" s="213">
        <v>38629340</v>
      </c>
      <c r="AQ68" s="212"/>
      <c r="AR68" s="213"/>
      <c r="AS68" s="212">
        <v>77085</v>
      </c>
      <c r="AT68" s="212">
        <v>1235</v>
      </c>
      <c r="AU68" s="213"/>
      <c r="AV68" s="213"/>
      <c r="AW68" s="212">
        <v>38707660</v>
      </c>
      <c r="AX68" s="213"/>
      <c r="AY68" s="213"/>
      <c r="AZ68" s="213">
        <v>1150000</v>
      </c>
      <c r="BA68" s="212">
        <v>7920</v>
      </c>
      <c r="BC68" s="207" t="s">
        <v>542</v>
      </c>
      <c r="BD68" s="207" t="s">
        <v>1311</v>
      </c>
      <c r="BE68" s="215">
        <v>38707660</v>
      </c>
      <c r="BF68" s="215">
        <v>0</v>
      </c>
    </row>
    <row r="69" spans="1:58">
      <c r="A69" s="211" t="s">
        <v>543</v>
      </c>
      <c r="B69" s="212">
        <v>10058264</v>
      </c>
      <c r="C69" s="213">
        <v>0</v>
      </c>
      <c r="D69" s="212"/>
      <c r="E69" s="212"/>
      <c r="F69" s="212">
        <v>5234</v>
      </c>
      <c r="G69" s="213"/>
      <c r="H69" s="213"/>
      <c r="I69" s="212">
        <v>10063498</v>
      </c>
      <c r="J69" s="212"/>
      <c r="K69" s="212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2"/>
      <c r="AO69" s="212"/>
      <c r="AP69" s="212">
        <v>10058264</v>
      </c>
      <c r="AQ69" s="213">
        <v>0</v>
      </c>
      <c r="AR69" s="213"/>
      <c r="AS69" s="212"/>
      <c r="AT69" s="212">
        <v>5234</v>
      </c>
      <c r="AU69" s="213"/>
      <c r="AV69" s="213"/>
      <c r="AW69" s="212">
        <v>10063498</v>
      </c>
      <c r="AX69" s="213"/>
      <c r="AY69" s="213"/>
      <c r="AZ69" s="212">
        <v>4446814</v>
      </c>
      <c r="BA69" s="212">
        <v>6212</v>
      </c>
      <c r="BC69" s="207" t="s">
        <v>543</v>
      </c>
      <c r="BD69" s="207" t="s">
        <v>1311</v>
      </c>
      <c r="BE69" s="215">
        <v>10063498</v>
      </c>
      <c r="BF69" s="215">
        <v>0</v>
      </c>
    </row>
    <row r="70" spans="1:58">
      <c r="A70" s="211" t="s">
        <v>545</v>
      </c>
      <c r="B70" s="212">
        <v>26772538</v>
      </c>
      <c r="C70" s="212">
        <v>0</v>
      </c>
      <c r="D70" s="212">
        <v>103235518</v>
      </c>
      <c r="E70" s="212">
        <v>311921643</v>
      </c>
      <c r="F70" s="212">
        <v>11339265</v>
      </c>
      <c r="G70" s="213"/>
      <c r="H70" s="213">
        <v>0</v>
      </c>
      <c r="I70" s="212">
        <v>206679976</v>
      </c>
      <c r="J70" s="212">
        <v>118641819</v>
      </c>
      <c r="K70" s="212">
        <v>127947168</v>
      </c>
      <c r="L70" s="213"/>
      <c r="M70" s="213">
        <v>3253299</v>
      </c>
      <c r="N70" s="213"/>
      <c r="O70" s="213">
        <v>1856793186</v>
      </c>
      <c r="P70" s="213">
        <v>428</v>
      </c>
      <c r="Q70" s="213"/>
      <c r="R70" s="213"/>
      <c r="S70" s="213"/>
      <c r="T70" s="213">
        <v>1860046914</v>
      </c>
      <c r="U70" s="213"/>
      <c r="V70" s="213"/>
      <c r="W70" s="213"/>
      <c r="X70" s="213">
        <v>32750062</v>
      </c>
      <c r="Y70" s="213">
        <v>15413853</v>
      </c>
      <c r="Z70" s="213">
        <v>96628909</v>
      </c>
      <c r="AA70" s="213">
        <v>27020993</v>
      </c>
      <c r="AB70" s="213">
        <v>7788865</v>
      </c>
      <c r="AC70" s="213">
        <v>2787137</v>
      </c>
      <c r="AD70" s="213">
        <v>0</v>
      </c>
      <c r="AE70" s="213">
        <v>0</v>
      </c>
      <c r="AF70" s="213"/>
      <c r="AG70" s="213"/>
      <c r="AH70" s="213"/>
      <c r="AI70" s="213"/>
      <c r="AJ70" s="213">
        <v>0</v>
      </c>
      <c r="AK70" s="213"/>
      <c r="AL70" s="213">
        <v>57261168</v>
      </c>
      <c r="AM70" s="213">
        <v>56272382</v>
      </c>
      <c r="AN70" s="213">
        <v>4575786</v>
      </c>
      <c r="AO70" s="213">
        <v>553778</v>
      </c>
      <c r="AP70" s="212">
        <v>61828121</v>
      </c>
      <c r="AQ70" s="212">
        <v>96628909</v>
      </c>
      <c r="AR70" s="212">
        <v>1977014127</v>
      </c>
      <c r="AS70" s="212">
        <v>303276178</v>
      </c>
      <c r="AT70" s="212">
        <v>7714371</v>
      </c>
      <c r="AU70" s="213"/>
      <c r="AV70" s="213">
        <v>0</v>
      </c>
      <c r="AW70" s="212">
        <v>450197848</v>
      </c>
      <c r="AX70" s="213">
        <v>1996263857</v>
      </c>
      <c r="AY70" s="212">
        <v>19637308</v>
      </c>
      <c r="AZ70" s="212">
        <v>223332</v>
      </c>
      <c r="BA70" s="212">
        <v>198469448</v>
      </c>
      <c r="BC70" s="207" t="s">
        <v>545</v>
      </c>
      <c r="BD70" s="207" t="s">
        <v>1311</v>
      </c>
      <c r="BE70" s="215">
        <v>450197848</v>
      </c>
      <c r="BF70" s="215">
        <v>19637308</v>
      </c>
    </row>
    <row r="71" spans="1:58">
      <c r="A71" s="211" t="s">
        <v>547</v>
      </c>
      <c r="B71" s="212">
        <v>669629</v>
      </c>
      <c r="C71" s="212"/>
      <c r="D71" s="212">
        <v>0</v>
      </c>
      <c r="E71" s="212">
        <v>100368852</v>
      </c>
      <c r="F71" s="212">
        <v>758057</v>
      </c>
      <c r="G71" s="213"/>
      <c r="H71" s="212"/>
      <c r="I71" s="212">
        <v>14245309</v>
      </c>
      <c r="J71" s="212">
        <v>86869593</v>
      </c>
      <c r="K71" s="212">
        <v>681636</v>
      </c>
      <c r="L71" s="212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2"/>
      <c r="AO71" s="212">
        <v>2661775</v>
      </c>
      <c r="AP71" s="212">
        <v>669629</v>
      </c>
      <c r="AQ71" s="212"/>
      <c r="AR71" s="212">
        <v>14765222</v>
      </c>
      <c r="AS71" s="212">
        <v>87715404</v>
      </c>
      <c r="AT71" s="212">
        <v>1308057</v>
      </c>
      <c r="AU71" s="213"/>
      <c r="AV71" s="212"/>
      <c r="AW71" s="212">
        <v>104458313</v>
      </c>
      <c r="AX71" s="213"/>
      <c r="AY71" s="213"/>
      <c r="AZ71" s="212">
        <v>0</v>
      </c>
      <c r="BA71" s="212">
        <v>97708635</v>
      </c>
      <c r="BC71" s="207" t="s">
        <v>547</v>
      </c>
      <c r="BD71" s="207" t="s">
        <v>1311</v>
      </c>
      <c r="BE71" s="215">
        <v>104458313</v>
      </c>
      <c r="BF71" s="215">
        <v>0</v>
      </c>
    </row>
    <row r="72" spans="1:58">
      <c r="A72" s="211" t="s">
        <v>548</v>
      </c>
      <c r="B72" s="212">
        <v>98065235</v>
      </c>
      <c r="C72" s="213">
        <v>60162422</v>
      </c>
      <c r="D72" s="212">
        <v>54588222</v>
      </c>
      <c r="E72" s="213">
        <v>371597564</v>
      </c>
      <c r="F72" s="213">
        <v>33484307</v>
      </c>
      <c r="G72" s="213"/>
      <c r="H72" s="213">
        <v>50</v>
      </c>
      <c r="I72" s="212">
        <v>243522603</v>
      </c>
      <c r="J72" s="213">
        <v>14697398</v>
      </c>
      <c r="K72" s="213">
        <v>359677799</v>
      </c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>
        <v>4247121</v>
      </c>
      <c r="AO72" s="212">
        <v>105970523</v>
      </c>
      <c r="AP72" s="213">
        <v>98065235</v>
      </c>
      <c r="AQ72" s="213">
        <v>137717561</v>
      </c>
      <c r="AR72" s="212">
        <v>55233908</v>
      </c>
      <c r="AS72" s="212">
        <v>374084896</v>
      </c>
      <c r="AT72" s="213">
        <v>54519551</v>
      </c>
      <c r="AU72" s="213"/>
      <c r="AV72" s="213">
        <v>50</v>
      </c>
      <c r="AW72" s="212">
        <v>719621201</v>
      </c>
      <c r="AX72" s="213"/>
      <c r="AY72" s="213">
        <v>16710439</v>
      </c>
      <c r="AZ72" s="213">
        <v>25053131</v>
      </c>
      <c r="BA72" s="213">
        <v>185703327</v>
      </c>
      <c r="BC72" s="207" t="s">
        <v>548</v>
      </c>
      <c r="BD72" s="207" t="s">
        <v>1331</v>
      </c>
      <c r="BE72" s="215">
        <v>0</v>
      </c>
      <c r="BF72" s="215">
        <v>0</v>
      </c>
    </row>
    <row r="73" spans="1:58">
      <c r="A73" s="211" t="s">
        <v>578</v>
      </c>
      <c r="B73" s="212">
        <v>0</v>
      </c>
      <c r="C73" s="212">
        <v>1661432</v>
      </c>
      <c r="D73" s="213"/>
      <c r="E73" s="212">
        <v>7972</v>
      </c>
      <c r="F73" s="212">
        <v>276512</v>
      </c>
      <c r="G73" s="213"/>
      <c r="H73" s="213"/>
      <c r="I73" s="212">
        <v>1696583</v>
      </c>
      <c r="J73" s="212">
        <v>7946</v>
      </c>
      <c r="K73" s="212">
        <v>241386</v>
      </c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>
        <v>131320</v>
      </c>
      <c r="AO73" s="213"/>
      <c r="AP73" s="212">
        <v>0</v>
      </c>
      <c r="AQ73" s="212">
        <v>1661432</v>
      </c>
      <c r="AR73" s="213"/>
      <c r="AS73" s="212">
        <v>7972</v>
      </c>
      <c r="AT73" s="212">
        <v>145192</v>
      </c>
      <c r="AU73" s="213"/>
      <c r="AV73" s="213"/>
      <c r="AW73" s="212">
        <v>1814596</v>
      </c>
      <c r="AX73" s="213"/>
      <c r="AY73" s="212">
        <v>0</v>
      </c>
      <c r="AZ73" s="212">
        <v>55000</v>
      </c>
      <c r="BA73" s="212">
        <v>13038</v>
      </c>
      <c r="BC73" s="207" t="s">
        <v>578</v>
      </c>
      <c r="BD73" s="207" t="s">
        <v>1311</v>
      </c>
      <c r="BE73" s="215">
        <v>1814596</v>
      </c>
      <c r="BF73" s="215">
        <v>0</v>
      </c>
    </row>
    <row r="74" spans="1:58">
      <c r="A74" s="211" t="s">
        <v>549</v>
      </c>
      <c r="B74" s="212">
        <v>468266954</v>
      </c>
      <c r="C74" s="212">
        <v>0</v>
      </c>
      <c r="D74" s="212">
        <v>412610214</v>
      </c>
      <c r="E74" s="212">
        <v>320210495</v>
      </c>
      <c r="F74" s="212">
        <v>2759870</v>
      </c>
      <c r="G74" s="213"/>
      <c r="H74" s="213"/>
      <c r="I74" s="212">
        <v>543839742</v>
      </c>
      <c r="J74" s="212">
        <v>290555339</v>
      </c>
      <c r="K74" s="212">
        <v>368448656</v>
      </c>
      <c r="L74" s="213">
        <v>1003797</v>
      </c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>
        <v>12564656</v>
      </c>
      <c r="AP74" s="212">
        <v>468266954</v>
      </c>
      <c r="AQ74" s="212">
        <v>0</v>
      </c>
      <c r="AR74" s="212">
        <v>448951800</v>
      </c>
      <c r="AS74" s="212">
        <v>296433565</v>
      </c>
      <c r="AT74" s="212">
        <v>2759870</v>
      </c>
      <c r="AU74" s="213"/>
      <c r="AV74" s="213"/>
      <c r="AW74" s="212">
        <v>1212597693</v>
      </c>
      <c r="AX74" s="213">
        <v>3814496</v>
      </c>
      <c r="AY74" s="212">
        <v>20162967</v>
      </c>
      <c r="AZ74" s="212">
        <v>230000</v>
      </c>
      <c r="BA74" s="212">
        <v>185736839</v>
      </c>
      <c r="BC74" s="207" t="s">
        <v>549</v>
      </c>
      <c r="BD74" s="207" t="s">
        <v>1311</v>
      </c>
      <c r="BE74" s="215">
        <v>1212597693</v>
      </c>
      <c r="BF74" s="215">
        <v>20162967</v>
      </c>
    </row>
    <row r="75" spans="1:58">
      <c r="A75" s="211" t="s">
        <v>550</v>
      </c>
      <c r="B75" s="212">
        <v>47100268</v>
      </c>
      <c r="C75" s="212">
        <v>6496470</v>
      </c>
      <c r="D75" s="212">
        <v>254302671</v>
      </c>
      <c r="E75" s="212">
        <v>252423078</v>
      </c>
      <c r="F75" s="212">
        <v>78916690</v>
      </c>
      <c r="G75" s="213"/>
      <c r="H75" s="213">
        <v>2590836</v>
      </c>
      <c r="I75" s="212">
        <v>417514030</v>
      </c>
      <c r="J75" s="212">
        <v>68240151</v>
      </c>
      <c r="K75" s="212">
        <v>152883275</v>
      </c>
      <c r="L75" s="213">
        <v>3192557</v>
      </c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>
        <v>40232148</v>
      </c>
      <c r="AO75" s="212">
        <v>17186896</v>
      </c>
      <c r="AP75" s="212">
        <v>46466715</v>
      </c>
      <c r="AQ75" s="212">
        <v>6496470</v>
      </c>
      <c r="AR75" s="212">
        <v>241188281</v>
      </c>
      <c r="AS75" s="212">
        <v>267855328</v>
      </c>
      <c r="AT75" s="212">
        <v>54187132</v>
      </c>
      <c r="AU75" s="213"/>
      <c r="AV75" s="213">
        <v>2590836</v>
      </c>
      <c r="AW75" s="212">
        <v>615592204</v>
      </c>
      <c r="AX75" s="213">
        <v>3192557</v>
      </c>
      <c r="AY75" s="213">
        <v>58565479</v>
      </c>
      <c r="AZ75" s="212">
        <v>334986690</v>
      </c>
      <c r="BA75" s="212">
        <v>1016177954</v>
      </c>
      <c r="BC75" s="207" t="s">
        <v>550</v>
      </c>
      <c r="BD75" s="207" t="s">
        <v>1311</v>
      </c>
      <c r="BE75" s="215">
        <v>615592204</v>
      </c>
      <c r="BF75" s="215">
        <v>58565479</v>
      </c>
    </row>
    <row r="76" spans="1:58">
      <c r="A76" s="211" t="s">
        <v>552</v>
      </c>
      <c r="B76" s="212">
        <v>98957</v>
      </c>
      <c r="C76" s="212"/>
      <c r="D76" s="212"/>
      <c r="E76" s="212"/>
      <c r="F76" s="212">
        <v>4811</v>
      </c>
      <c r="G76" s="213"/>
      <c r="H76" s="213"/>
      <c r="I76" s="212">
        <v>103768</v>
      </c>
      <c r="J76" s="213"/>
      <c r="K76" s="212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2"/>
      <c r="AO76" s="213"/>
      <c r="AP76" s="212">
        <v>98957</v>
      </c>
      <c r="AQ76" s="212"/>
      <c r="AR76" s="212"/>
      <c r="AS76" s="212"/>
      <c r="AT76" s="212">
        <v>4811</v>
      </c>
      <c r="AU76" s="213"/>
      <c r="AV76" s="213"/>
      <c r="AW76" s="212">
        <v>103768</v>
      </c>
      <c r="AX76" s="213"/>
      <c r="AY76" s="213"/>
      <c r="AZ76" s="212"/>
      <c r="BA76" s="212">
        <v>1885</v>
      </c>
      <c r="BC76" s="207" t="s">
        <v>552</v>
      </c>
      <c r="BD76" s="207" t="s">
        <v>1311</v>
      </c>
      <c r="BE76" s="215">
        <v>103768</v>
      </c>
      <c r="BF76" s="215">
        <v>0</v>
      </c>
    </row>
    <row r="77" spans="1:58">
      <c r="A77" s="211" t="s">
        <v>553</v>
      </c>
      <c r="B77" s="212">
        <v>5206174</v>
      </c>
      <c r="C77" s="213"/>
      <c r="D77" s="213">
        <v>0</v>
      </c>
      <c r="E77" s="213"/>
      <c r="F77" s="212">
        <v>863981</v>
      </c>
      <c r="G77" s="213"/>
      <c r="H77" s="213"/>
      <c r="I77" s="212">
        <v>5259573</v>
      </c>
      <c r="J77" s="213">
        <v>810582</v>
      </c>
      <c r="K77" s="212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>
        <v>765360</v>
      </c>
      <c r="AO77" s="213">
        <v>71939</v>
      </c>
      <c r="AP77" s="212">
        <v>5206174</v>
      </c>
      <c r="AQ77" s="213"/>
      <c r="AR77" s="213"/>
      <c r="AS77" s="213">
        <v>71939</v>
      </c>
      <c r="AT77" s="212">
        <v>98621</v>
      </c>
      <c r="AU77" s="213"/>
      <c r="AV77" s="213"/>
      <c r="AW77" s="212">
        <v>5376734</v>
      </c>
      <c r="AX77" s="213"/>
      <c r="AY77" s="213"/>
      <c r="AZ77" s="213">
        <v>76097</v>
      </c>
      <c r="BA77" s="212">
        <v>24412</v>
      </c>
      <c r="BC77" s="207" t="s">
        <v>553</v>
      </c>
      <c r="BD77" s="207" t="s">
        <v>1311</v>
      </c>
      <c r="BE77" s="215">
        <v>5376734</v>
      </c>
      <c r="BF77" s="215">
        <v>0</v>
      </c>
    </row>
    <row r="78" spans="1:58">
      <c r="A78" s="211" t="s">
        <v>554</v>
      </c>
      <c r="B78" s="212">
        <v>4280</v>
      </c>
      <c r="C78" s="212">
        <v>0</v>
      </c>
      <c r="D78" s="212"/>
      <c r="E78" s="212"/>
      <c r="F78" s="212">
        <v>386</v>
      </c>
      <c r="G78" s="213"/>
      <c r="H78" s="212"/>
      <c r="I78" s="212">
        <v>4665</v>
      </c>
      <c r="J78" s="212"/>
      <c r="K78" s="212"/>
      <c r="L78" s="213"/>
      <c r="M78" s="212"/>
      <c r="N78" s="213"/>
      <c r="O78" s="212"/>
      <c r="P78" s="212"/>
      <c r="Q78" s="213"/>
      <c r="R78" s="213"/>
      <c r="S78" s="213"/>
      <c r="T78" s="212"/>
      <c r="U78" s="213"/>
      <c r="V78" s="213"/>
      <c r="W78" s="213"/>
      <c r="X78" s="212"/>
      <c r="Y78" s="212"/>
      <c r="Z78" s="212"/>
      <c r="AA78" s="212"/>
      <c r="AB78" s="212"/>
      <c r="AC78" s="212"/>
      <c r="AD78" s="212"/>
      <c r="AE78" s="212"/>
      <c r="AF78" s="213"/>
      <c r="AG78" s="213"/>
      <c r="AH78" s="213"/>
      <c r="AI78" s="213"/>
      <c r="AJ78" s="213"/>
      <c r="AK78" s="213"/>
      <c r="AL78" s="212"/>
      <c r="AM78" s="212"/>
      <c r="AN78" s="212"/>
      <c r="AO78" s="212"/>
      <c r="AP78" s="212">
        <v>4280</v>
      </c>
      <c r="AQ78" s="212">
        <v>0</v>
      </c>
      <c r="AR78" s="212"/>
      <c r="AS78" s="212"/>
      <c r="AT78" s="212">
        <v>386</v>
      </c>
      <c r="AU78" s="213"/>
      <c r="AV78" s="212"/>
      <c r="AW78" s="212">
        <v>4665</v>
      </c>
      <c r="AX78" s="212"/>
      <c r="AY78" s="212"/>
      <c r="AZ78" s="212"/>
      <c r="BA78" s="212">
        <v>2000</v>
      </c>
      <c r="BC78" s="207" t="s">
        <v>554</v>
      </c>
      <c r="BD78" s="207" t="s">
        <v>1311</v>
      </c>
      <c r="BE78" s="215">
        <v>4665</v>
      </c>
      <c r="BF78" s="215">
        <v>0</v>
      </c>
    </row>
    <row r="79" spans="1:58">
      <c r="A79" s="211" t="s">
        <v>555</v>
      </c>
      <c r="B79" s="212">
        <v>73025950</v>
      </c>
      <c r="C79" s="212"/>
      <c r="D79" s="213">
        <v>0</v>
      </c>
      <c r="E79" s="212">
        <v>312145</v>
      </c>
      <c r="F79" s="212">
        <v>629957</v>
      </c>
      <c r="G79" s="213"/>
      <c r="H79" s="213"/>
      <c r="I79" s="212">
        <v>73115063</v>
      </c>
      <c r="J79" s="212">
        <v>34366</v>
      </c>
      <c r="K79" s="212">
        <v>818624</v>
      </c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2"/>
      <c r="AO79" s="212">
        <v>5153</v>
      </c>
      <c r="AP79" s="212">
        <v>73025950</v>
      </c>
      <c r="AQ79" s="212"/>
      <c r="AR79" s="213"/>
      <c r="AS79" s="212">
        <v>317298</v>
      </c>
      <c r="AT79" s="212">
        <v>629957</v>
      </c>
      <c r="AU79" s="213"/>
      <c r="AV79" s="213"/>
      <c r="AW79" s="212">
        <v>73973206</v>
      </c>
      <c r="AX79" s="213"/>
      <c r="AY79" s="213"/>
      <c r="AZ79" s="212">
        <v>1394323</v>
      </c>
      <c r="BA79" s="212">
        <v>52505</v>
      </c>
      <c r="BC79" s="207" t="s">
        <v>555</v>
      </c>
      <c r="BD79" s="207" t="s">
        <v>1311</v>
      </c>
      <c r="BE79" s="215">
        <v>73973206</v>
      </c>
      <c r="BF79" s="215">
        <v>0</v>
      </c>
    </row>
    <row r="80" spans="1:58">
      <c r="A80" s="211" t="s">
        <v>556</v>
      </c>
      <c r="B80" s="212">
        <v>602573</v>
      </c>
      <c r="C80" s="212">
        <v>5568932</v>
      </c>
      <c r="D80" s="212">
        <v>750523558</v>
      </c>
      <c r="E80" s="212">
        <v>116348302</v>
      </c>
      <c r="F80" s="212">
        <v>13315726</v>
      </c>
      <c r="G80" s="213"/>
      <c r="H80" s="213">
        <v>0</v>
      </c>
      <c r="I80" s="212">
        <v>768664915</v>
      </c>
      <c r="J80" s="212">
        <v>3966173</v>
      </c>
      <c r="K80" s="212">
        <v>113728004</v>
      </c>
      <c r="L80" s="212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>
        <v>742353469</v>
      </c>
      <c r="AO80" s="212">
        <v>111116</v>
      </c>
      <c r="AP80" s="212">
        <v>602573</v>
      </c>
      <c r="AQ80" s="212">
        <v>5568932</v>
      </c>
      <c r="AR80" s="212">
        <v>11244228</v>
      </c>
      <c r="AS80" s="212">
        <v>116458480</v>
      </c>
      <c r="AT80" s="212">
        <v>10242526</v>
      </c>
      <c r="AU80" s="213"/>
      <c r="AV80" s="213">
        <v>0</v>
      </c>
      <c r="AW80" s="212">
        <v>144116739</v>
      </c>
      <c r="AX80" s="213"/>
      <c r="AY80" s="212">
        <v>0</v>
      </c>
      <c r="AZ80" s="212">
        <v>9029722</v>
      </c>
      <c r="BA80" s="212">
        <v>16701438</v>
      </c>
      <c r="BC80" s="207" t="s">
        <v>556</v>
      </c>
      <c r="BD80" s="207" t="s">
        <v>1311</v>
      </c>
      <c r="BE80" s="215">
        <v>144116739</v>
      </c>
      <c r="BF80" s="215">
        <v>0</v>
      </c>
    </row>
    <row r="81" spans="1:58">
      <c r="A81" s="211" t="s">
        <v>557</v>
      </c>
      <c r="B81" s="212">
        <v>1673349019</v>
      </c>
      <c r="C81" s="212">
        <v>895695413</v>
      </c>
      <c r="D81" s="212">
        <v>1662493935</v>
      </c>
      <c r="E81" s="212">
        <v>2489987615</v>
      </c>
      <c r="F81" s="212">
        <v>117427588</v>
      </c>
      <c r="G81" s="213"/>
      <c r="H81" s="212"/>
      <c r="I81" s="212">
        <v>4303271813</v>
      </c>
      <c r="J81" s="212">
        <v>358577890</v>
      </c>
      <c r="K81" s="212">
        <v>2152163098</v>
      </c>
      <c r="L81" s="213">
        <v>24940768</v>
      </c>
      <c r="M81" s="213">
        <v>9886193</v>
      </c>
      <c r="N81" s="213"/>
      <c r="O81" s="213">
        <v>14434785</v>
      </c>
      <c r="P81" s="213">
        <v>23441829</v>
      </c>
      <c r="Q81" s="213"/>
      <c r="R81" s="213"/>
      <c r="S81" s="213"/>
      <c r="T81" s="213">
        <v>47762806</v>
      </c>
      <c r="U81" s="213"/>
      <c r="V81" s="213"/>
      <c r="W81" s="213"/>
      <c r="X81" s="212">
        <v>59362066</v>
      </c>
      <c r="Y81" s="212">
        <v>59230162</v>
      </c>
      <c r="Z81" s="213"/>
      <c r="AA81" s="213"/>
      <c r="AB81" s="213">
        <v>1630779</v>
      </c>
      <c r="AC81" s="213"/>
      <c r="AD81" s="213">
        <v>735796255</v>
      </c>
      <c r="AE81" s="213">
        <v>735796255</v>
      </c>
      <c r="AF81" s="213"/>
      <c r="AG81" s="213"/>
      <c r="AH81" s="213"/>
      <c r="AI81" s="213"/>
      <c r="AJ81" s="213"/>
      <c r="AK81" s="213"/>
      <c r="AL81" s="213">
        <v>307821148</v>
      </c>
      <c r="AM81" s="213">
        <v>302718480</v>
      </c>
      <c r="AN81" s="212">
        <v>897648955</v>
      </c>
      <c r="AO81" s="212">
        <v>937874642</v>
      </c>
      <c r="AP81" s="212">
        <v>1605383839</v>
      </c>
      <c r="AQ81" s="212">
        <v>298908587</v>
      </c>
      <c r="AR81" s="212">
        <v>1731509080</v>
      </c>
      <c r="AS81" s="212">
        <v>4002340220</v>
      </c>
      <c r="AT81" s="212">
        <v>85589436</v>
      </c>
      <c r="AU81" s="213"/>
      <c r="AV81" s="212"/>
      <c r="AW81" s="212">
        <v>6852833141</v>
      </c>
      <c r="AX81" s="212">
        <v>870898022</v>
      </c>
      <c r="AY81" s="212">
        <v>822481559</v>
      </c>
      <c r="AZ81" s="212">
        <v>347699846</v>
      </c>
      <c r="BA81" s="212">
        <v>3722379453</v>
      </c>
      <c r="BC81" s="207" t="s">
        <v>557</v>
      </c>
      <c r="BD81" s="207" t="s">
        <v>1311</v>
      </c>
      <c r="BE81" s="215">
        <v>6852833141</v>
      </c>
      <c r="BF81" s="215">
        <v>822481559</v>
      </c>
    </row>
    <row r="82" spans="1:58">
      <c r="A82" s="211" t="s">
        <v>558</v>
      </c>
      <c r="B82" s="212">
        <v>661062511</v>
      </c>
      <c r="C82" s="212">
        <v>6545442001</v>
      </c>
      <c r="D82" s="212">
        <v>549540830</v>
      </c>
      <c r="E82" s="212">
        <v>62435685</v>
      </c>
      <c r="F82" s="212">
        <v>23121217</v>
      </c>
      <c r="G82" s="213"/>
      <c r="H82" s="212">
        <v>345103321</v>
      </c>
      <c r="I82" s="212">
        <v>3238336705</v>
      </c>
      <c r="J82" s="212">
        <v>964097238</v>
      </c>
      <c r="K82" s="212">
        <v>3977897072</v>
      </c>
      <c r="L82" s="212">
        <v>6374550</v>
      </c>
      <c r="M82" s="213">
        <v>226</v>
      </c>
      <c r="N82" s="213"/>
      <c r="O82" s="213"/>
      <c r="P82" s="213"/>
      <c r="Q82" s="213"/>
      <c r="R82" s="213"/>
      <c r="S82" s="213"/>
      <c r="T82" s="213">
        <v>226</v>
      </c>
      <c r="U82" s="213"/>
      <c r="V82" s="213"/>
      <c r="W82" s="213"/>
      <c r="X82" s="213">
        <v>3005727442</v>
      </c>
      <c r="Y82" s="213">
        <v>2979013656</v>
      </c>
      <c r="Z82" s="213">
        <v>654644037</v>
      </c>
      <c r="AA82" s="213">
        <v>0</v>
      </c>
      <c r="AB82" s="213">
        <v>12523358339</v>
      </c>
      <c r="AC82" s="213">
        <v>12429819676</v>
      </c>
      <c r="AD82" s="213">
        <v>273638418</v>
      </c>
      <c r="AE82" s="213">
        <v>262710176</v>
      </c>
      <c r="AF82" s="213"/>
      <c r="AG82" s="213"/>
      <c r="AH82" s="213"/>
      <c r="AI82" s="213"/>
      <c r="AJ82" s="213">
        <v>0</v>
      </c>
      <c r="AK82" s="213"/>
      <c r="AL82" s="213">
        <v>13467846590</v>
      </c>
      <c r="AM82" s="213">
        <v>9992325492</v>
      </c>
      <c r="AN82" s="212">
        <v>1116123050</v>
      </c>
      <c r="AO82" s="212">
        <v>1671964701</v>
      </c>
      <c r="AP82" s="212">
        <v>1294420115</v>
      </c>
      <c r="AQ82" s="212">
        <v>15866548040</v>
      </c>
      <c r="AR82" s="212">
        <v>6444834397</v>
      </c>
      <c r="AS82" s="212">
        <v>1236047924</v>
      </c>
      <c r="AT82" s="212">
        <v>12961881</v>
      </c>
      <c r="AU82" s="213"/>
      <c r="AV82" s="212">
        <v>345103321</v>
      </c>
      <c r="AW82" s="212">
        <v>8479288350</v>
      </c>
      <c r="AX82" s="212">
        <v>16720627329</v>
      </c>
      <c r="AY82" s="212">
        <v>28068362</v>
      </c>
      <c r="AZ82" s="212">
        <v>228995987</v>
      </c>
      <c r="BA82" s="212">
        <v>678095737</v>
      </c>
      <c r="BC82" s="207" t="s">
        <v>558</v>
      </c>
      <c r="BD82" s="207" t="s">
        <v>1311</v>
      </c>
      <c r="BE82" s="215">
        <v>8479288350</v>
      </c>
      <c r="BF82" s="215">
        <v>28068362</v>
      </c>
    </row>
    <row r="83" spans="1:58">
      <c r="A83" s="211" t="s">
        <v>559</v>
      </c>
      <c r="B83" s="212">
        <v>0</v>
      </c>
      <c r="C83" s="212"/>
      <c r="D83" s="212">
        <v>0</v>
      </c>
      <c r="E83" s="212"/>
      <c r="F83" s="212">
        <v>1203</v>
      </c>
      <c r="G83" s="213"/>
      <c r="H83" s="212"/>
      <c r="I83" s="212">
        <v>1203</v>
      </c>
      <c r="J83" s="212"/>
      <c r="K83" s="212"/>
      <c r="L83" s="212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2"/>
      <c r="AO83" s="212">
        <v>21395512</v>
      </c>
      <c r="AP83" s="212"/>
      <c r="AQ83" s="212"/>
      <c r="AR83" s="212"/>
      <c r="AS83" s="212">
        <v>21395512</v>
      </c>
      <c r="AT83" s="212">
        <v>1203</v>
      </c>
      <c r="AU83" s="213"/>
      <c r="AV83" s="212"/>
      <c r="AW83" s="212">
        <v>21396715</v>
      </c>
      <c r="AX83" s="212"/>
      <c r="AY83" s="212"/>
      <c r="AZ83" s="212"/>
      <c r="BA83" s="212">
        <v>3000</v>
      </c>
      <c r="BC83" s="207" t="s">
        <v>559</v>
      </c>
      <c r="BD83" s="207" t="s">
        <v>1311</v>
      </c>
      <c r="BE83" s="215">
        <v>21396715</v>
      </c>
      <c r="BF83" s="215">
        <v>0</v>
      </c>
    </row>
    <row r="84" spans="1:58">
      <c r="A84" s="211" t="s">
        <v>560</v>
      </c>
      <c r="B84" s="212">
        <v>123672</v>
      </c>
      <c r="C84" s="213"/>
      <c r="D84" s="212">
        <v>57305059</v>
      </c>
      <c r="E84" s="213">
        <v>1839</v>
      </c>
      <c r="F84" s="212">
        <v>19</v>
      </c>
      <c r="G84" s="213"/>
      <c r="H84" s="213"/>
      <c r="I84" s="212">
        <v>57430589</v>
      </c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2">
        <v>0</v>
      </c>
      <c r="AP84" s="212">
        <v>123672</v>
      </c>
      <c r="AQ84" s="213"/>
      <c r="AR84" s="212">
        <v>57305059</v>
      </c>
      <c r="AS84" s="212">
        <v>1839</v>
      </c>
      <c r="AT84" s="212">
        <v>19</v>
      </c>
      <c r="AU84" s="213"/>
      <c r="AV84" s="213"/>
      <c r="AW84" s="212">
        <v>57430589</v>
      </c>
      <c r="AX84" s="213"/>
      <c r="AY84" s="213"/>
      <c r="AZ84" s="212"/>
      <c r="BA84" s="212">
        <v>15216267</v>
      </c>
      <c r="BC84" s="207" t="s">
        <v>560</v>
      </c>
      <c r="BD84" s="207" t="s">
        <v>1311</v>
      </c>
      <c r="BE84" s="215">
        <v>57430589</v>
      </c>
      <c r="BF84" s="215">
        <v>0</v>
      </c>
    </row>
    <row r="85" spans="1:58" ht="31.5">
      <c r="A85" s="211" t="s">
        <v>945</v>
      </c>
      <c r="B85" s="212">
        <v>0</v>
      </c>
      <c r="C85" s="213"/>
      <c r="D85" s="213"/>
      <c r="E85" s="213"/>
      <c r="F85" s="212">
        <v>11938</v>
      </c>
      <c r="G85" s="213"/>
      <c r="H85" s="213">
        <v>61414410</v>
      </c>
      <c r="I85" s="212">
        <v>11938</v>
      </c>
      <c r="J85" s="213">
        <v>41148285</v>
      </c>
      <c r="K85" s="213">
        <v>20266125</v>
      </c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>
        <v>13313</v>
      </c>
      <c r="AP85" s="212"/>
      <c r="AQ85" s="213"/>
      <c r="AR85" s="213"/>
      <c r="AS85" s="213"/>
      <c r="AT85" s="212">
        <v>11938</v>
      </c>
      <c r="AU85" s="213"/>
      <c r="AV85" s="213">
        <v>61427724</v>
      </c>
      <c r="AW85" s="212">
        <v>61439661</v>
      </c>
      <c r="AX85" s="213"/>
      <c r="AY85" s="213"/>
      <c r="AZ85" s="213"/>
      <c r="BA85" s="212">
        <v>181</v>
      </c>
      <c r="BC85" s="207" t="s">
        <v>945</v>
      </c>
      <c r="BD85" s="207" t="s">
        <v>1311</v>
      </c>
      <c r="BE85" s="215">
        <v>61439661</v>
      </c>
      <c r="BF85" s="215">
        <v>0</v>
      </c>
    </row>
    <row r="86" spans="1:58">
      <c r="A86" s="211" t="s">
        <v>562</v>
      </c>
      <c r="B86" s="212"/>
      <c r="C86" s="212">
        <v>0</v>
      </c>
      <c r="D86" s="212"/>
      <c r="E86" s="212"/>
      <c r="F86" s="212">
        <v>0</v>
      </c>
      <c r="G86" s="213"/>
      <c r="H86" s="213"/>
      <c r="I86" s="212">
        <v>0</v>
      </c>
      <c r="J86" s="212"/>
      <c r="K86" s="212"/>
      <c r="L86" s="213">
        <v>0</v>
      </c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2"/>
      <c r="AO86" s="212"/>
      <c r="AP86" s="212"/>
      <c r="AQ86" s="212">
        <v>0</v>
      </c>
      <c r="AR86" s="212"/>
      <c r="AS86" s="212"/>
      <c r="AT86" s="212">
        <v>0</v>
      </c>
      <c r="AU86" s="213"/>
      <c r="AV86" s="213"/>
      <c r="AW86" s="212">
        <v>0</v>
      </c>
      <c r="AX86" s="213"/>
      <c r="AY86" s="213"/>
      <c r="AZ86" s="212">
        <v>5395886</v>
      </c>
      <c r="BA86" s="212">
        <v>1000</v>
      </c>
      <c r="BC86" s="207" t="s">
        <v>562</v>
      </c>
      <c r="BD86" s="207" t="s">
        <v>1311</v>
      </c>
      <c r="BE86" s="215">
        <v>0</v>
      </c>
      <c r="BF86" s="215">
        <v>0</v>
      </c>
    </row>
    <row r="87" spans="1:58">
      <c r="A87" s="211" t="s">
        <v>563</v>
      </c>
      <c r="B87" s="212"/>
      <c r="C87" s="212">
        <v>6299562</v>
      </c>
      <c r="D87" s="213"/>
      <c r="E87" s="213"/>
      <c r="F87" s="212">
        <v>887</v>
      </c>
      <c r="G87" s="213"/>
      <c r="H87" s="213"/>
      <c r="I87" s="212">
        <v>887</v>
      </c>
      <c r="J87" s="212"/>
      <c r="K87" s="212">
        <v>6299562</v>
      </c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2"/>
      <c r="AQ87" s="212">
        <v>6299562</v>
      </c>
      <c r="AR87" s="213"/>
      <c r="AS87" s="213"/>
      <c r="AT87" s="212">
        <v>887</v>
      </c>
      <c r="AU87" s="213"/>
      <c r="AV87" s="213"/>
      <c r="AW87" s="212">
        <v>6300449</v>
      </c>
      <c r="AX87" s="213"/>
      <c r="AY87" s="213"/>
      <c r="AZ87" s="212"/>
      <c r="BA87" s="212">
        <v>11513</v>
      </c>
      <c r="BC87" s="207" t="s">
        <v>563</v>
      </c>
      <c r="BD87" s="207" t="s">
        <v>1311</v>
      </c>
      <c r="BE87" s="215">
        <v>6300449</v>
      </c>
      <c r="BF87" s="215">
        <v>0</v>
      </c>
    </row>
    <row r="88" spans="1:58">
      <c r="A88" s="211" t="s">
        <v>479</v>
      </c>
      <c r="B88" s="212"/>
      <c r="C88" s="212">
        <v>0</v>
      </c>
      <c r="D88" s="212">
        <v>0</v>
      </c>
      <c r="E88" s="212">
        <v>1854</v>
      </c>
      <c r="F88" s="212">
        <v>2347</v>
      </c>
      <c r="G88" s="213"/>
      <c r="H88" s="213"/>
      <c r="I88" s="212">
        <v>4201</v>
      </c>
      <c r="J88" s="212"/>
      <c r="K88" s="212">
        <v>0</v>
      </c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2">
        <v>407292</v>
      </c>
      <c r="AP88" s="212"/>
      <c r="AQ88" s="212">
        <v>0</v>
      </c>
      <c r="AR88" s="212">
        <v>55277</v>
      </c>
      <c r="AS88" s="212">
        <v>340551</v>
      </c>
      <c r="AT88" s="212">
        <v>15664</v>
      </c>
      <c r="AU88" s="213"/>
      <c r="AV88" s="213"/>
      <c r="AW88" s="212">
        <v>411493</v>
      </c>
      <c r="AX88" s="213"/>
      <c r="AY88" s="213"/>
      <c r="AZ88" s="212"/>
      <c r="BA88" s="212">
        <v>781</v>
      </c>
      <c r="BC88" s="207" t="s">
        <v>479</v>
      </c>
      <c r="BD88" s="207" t="s">
        <v>1311</v>
      </c>
      <c r="BE88" s="215">
        <v>411493</v>
      </c>
      <c r="BF88" s="215">
        <v>0</v>
      </c>
    </row>
    <row r="89" spans="1:58">
      <c r="A89" s="211" t="s">
        <v>566</v>
      </c>
      <c r="B89" s="212"/>
      <c r="C89" s="212">
        <v>16767014</v>
      </c>
      <c r="D89" s="212"/>
      <c r="E89" s="212"/>
      <c r="F89" s="212">
        <v>378</v>
      </c>
      <c r="G89" s="213"/>
      <c r="H89" s="212"/>
      <c r="I89" s="212">
        <v>9470786</v>
      </c>
      <c r="J89" s="212">
        <v>4027662</v>
      </c>
      <c r="K89" s="212">
        <v>3268944</v>
      </c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2"/>
      <c r="AO89" s="212"/>
      <c r="AP89" s="212"/>
      <c r="AQ89" s="212"/>
      <c r="AR89" s="212">
        <v>16767014</v>
      </c>
      <c r="AS89" s="212"/>
      <c r="AT89" s="212">
        <v>378</v>
      </c>
      <c r="AU89" s="213"/>
      <c r="AV89" s="212"/>
      <c r="AW89" s="212">
        <v>16767392</v>
      </c>
      <c r="AX89" s="213"/>
      <c r="AY89" s="212">
        <v>0</v>
      </c>
      <c r="AZ89" s="212"/>
      <c r="BA89" s="212">
        <v>8351935</v>
      </c>
      <c r="BC89" s="207" t="s">
        <v>566</v>
      </c>
      <c r="BD89" s="207" t="s">
        <v>1311</v>
      </c>
      <c r="BE89" s="215">
        <v>16767392</v>
      </c>
      <c r="BF89" s="215">
        <v>0</v>
      </c>
    </row>
    <row r="90" spans="1:58">
      <c r="A90" s="211" t="s">
        <v>569</v>
      </c>
      <c r="B90" s="212"/>
      <c r="C90" s="212">
        <v>0</v>
      </c>
      <c r="D90" s="212"/>
      <c r="E90" s="212">
        <v>0</v>
      </c>
      <c r="F90" s="212">
        <v>2910</v>
      </c>
      <c r="G90" s="213"/>
      <c r="H90" s="213"/>
      <c r="I90" s="212">
        <v>2910</v>
      </c>
      <c r="J90" s="212"/>
      <c r="K90" s="212">
        <v>0</v>
      </c>
      <c r="L90" s="212"/>
      <c r="M90" s="212"/>
      <c r="N90" s="213"/>
      <c r="O90" s="212"/>
      <c r="P90" s="212"/>
      <c r="Q90" s="213"/>
      <c r="R90" s="213"/>
      <c r="S90" s="213"/>
      <c r="T90" s="212"/>
      <c r="U90" s="213"/>
      <c r="V90" s="213"/>
      <c r="W90" s="213"/>
      <c r="X90" s="212"/>
      <c r="Y90" s="212"/>
      <c r="Z90" s="213"/>
      <c r="AA90" s="213"/>
      <c r="AB90" s="212"/>
      <c r="AC90" s="213"/>
      <c r="AD90" s="212"/>
      <c r="AE90" s="212"/>
      <c r="AF90" s="213"/>
      <c r="AG90" s="213"/>
      <c r="AH90" s="213"/>
      <c r="AI90" s="213"/>
      <c r="AJ90" s="213"/>
      <c r="AK90" s="213"/>
      <c r="AL90" s="212"/>
      <c r="AM90" s="212"/>
      <c r="AN90" s="212"/>
      <c r="AO90" s="212"/>
      <c r="AP90" s="212"/>
      <c r="AQ90" s="212">
        <v>0</v>
      </c>
      <c r="AR90" s="212"/>
      <c r="AS90" s="212">
        <v>0</v>
      </c>
      <c r="AT90" s="212">
        <v>2910</v>
      </c>
      <c r="AU90" s="213"/>
      <c r="AV90" s="212"/>
      <c r="AW90" s="212">
        <v>2910</v>
      </c>
      <c r="AX90" s="212"/>
      <c r="AY90" s="212"/>
      <c r="AZ90" s="212"/>
      <c r="BA90" s="212">
        <v>6989</v>
      </c>
      <c r="BC90" s="207" t="s">
        <v>569</v>
      </c>
      <c r="BD90" s="207" t="s">
        <v>1332</v>
      </c>
      <c r="BE90" s="215">
        <v>0</v>
      </c>
      <c r="BF90" s="215">
        <v>0</v>
      </c>
    </row>
    <row r="91" spans="1:58">
      <c r="A91" s="211" t="s">
        <v>573</v>
      </c>
      <c r="B91" s="212"/>
      <c r="C91" s="212">
        <v>0</v>
      </c>
      <c r="D91" s="212">
        <v>0</v>
      </c>
      <c r="E91" s="212"/>
      <c r="F91" s="212">
        <v>3473</v>
      </c>
      <c r="G91" s="213"/>
      <c r="H91" s="212"/>
      <c r="I91" s="212">
        <v>3473</v>
      </c>
      <c r="J91" s="212"/>
      <c r="K91" s="212"/>
      <c r="L91" s="212"/>
      <c r="M91" s="212"/>
      <c r="N91" s="213"/>
      <c r="O91" s="213"/>
      <c r="P91" s="212"/>
      <c r="Q91" s="213"/>
      <c r="R91" s="213"/>
      <c r="S91" s="213"/>
      <c r="T91" s="212"/>
      <c r="U91" s="213"/>
      <c r="V91" s="213"/>
      <c r="W91" s="213"/>
      <c r="X91" s="212"/>
      <c r="Y91" s="212"/>
      <c r="Z91" s="212"/>
      <c r="AA91" s="212"/>
      <c r="AB91" s="212"/>
      <c r="AC91" s="212"/>
      <c r="AD91" s="212"/>
      <c r="AE91" s="212"/>
      <c r="AF91" s="213"/>
      <c r="AG91" s="213"/>
      <c r="AH91" s="213"/>
      <c r="AI91" s="213"/>
      <c r="AJ91" s="212"/>
      <c r="AK91" s="212"/>
      <c r="AL91" s="212"/>
      <c r="AM91" s="212"/>
      <c r="AN91" s="212"/>
      <c r="AO91" s="212">
        <v>261020</v>
      </c>
      <c r="AP91" s="212"/>
      <c r="AQ91" s="212">
        <v>0</v>
      </c>
      <c r="AR91" s="212">
        <v>182321</v>
      </c>
      <c r="AS91" s="212">
        <v>78700</v>
      </c>
      <c r="AT91" s="212">
        <v>3473</v>
      </c>
      <c r="AU91" s="213"/>
      <c r="AV91" s="212"/>
      <c r="AW91" s="212">
        <v>264493</v>
      </c>
      <c r="AX91" s="212"/>
      <c r="AY91" s="212"/>
      <c r="AZ91" s="212"/>
      <c r="BA91" s="212">
        <v>2414</v>
      </c>
      <c r="BC91" s="207" t="s">
        <v>573</v>
      </c>
      <c r="BD91" s="207" t="s">
        <v>1311</v>
      </c>
      <c r="BE91" s="215">
        <v>264493</v>
      </c>
      <c r="BF91" s="215">
        <v>0</v>
      </c>
    </row>
    <row r="92" spans="1:58">
      <c r="A92" s="211" t="s">
        <v>546</v>
      </c>
      <c r="B92" s="212"/>
      <c r="C92" s="212">
        <v>0</v>
      </c>
      <c r="D92" s="212"/>
      <c r="E92" s="213">
        <v>21003241</v>
      </c>
      <c r="F92" s="212">
        <v>5430</v>
      </c>
      <c r="G92" s="213"/>
      <c r="H92" s="213"/>
      <c r="I92" s="212">
        <v>5430</v>
      </c>
      <c r="J92" s="213">
        <v>19867794</v>
      </c>
      <c r="K92" s="212">
        <v>1135446</v>
      </c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>
        <v>15534612</v>
      </c>
      <c r="AO92" s="212"/>
      <c r="AP92" s="213"/>
      <c r="AQ92" s="212">
        <v>0</v>
      </c>
      <c r="AR92" s="213">
        <v>0</v>
      </c>
      <c r="AS92" s="212">
        <v>5468629</v>
      </c>
      <c r="AT92" s="212">
        <v>5430</v>
      </c>
      <c r="AU92" s="213"/>
      <c r="AV92" s="213"/>
      <c r="AW92" s="212">
        <v>5474059</v>
      </c>
      <c r="AX92" s="213"/>
      <c r="AY92" s="213"/>
      <c r="AZ92" s="213"/>
      <c r="BA92" s="212">
        <v>1012485</v>
      </c>
      <c r="BC92" s="207" t="s">
        <v>546</v>
      </c>
      <c r="BD92" s="207" t="s">
        <v>1333</v>
      </c>
      <c r="BE92" s="215">
        <v>0</v>
      </c>
      <c r="BF92" s="215">
        <v>0</v>
      </c>
    </row>
    <row r="93" spans="1:58">
      <c r="A93" s="211" t="s">
        <v>576</v>
      </c>
      <c r="B93" s="212"/>
      <c r="C93" s="213">
        <v>0</v>
      </c>
      <c r="D93" s="212"/>
      <c r="E93" s="212">
        <v>1269</v>
      </c>
      <c r="F93" s="213">
        <v>971206</v>
      </c>
      <c r="G93" s="213"/>
      <c r="H93" s="213"/>
      <c r="I93" s="212">
        <v>19254</v>
      </c>
      <c r="J93" s="212"/>
      <c r="K93" s="212">
        <v>953221</v>
      </c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2"/>
      <c r="AP93" s="212"/>
      <c r="AQ93" s="213">
        <v>0</v>
      </c>
      <c r="AR93" s="212"/>
      <c r="AS93" s="212">
        <v>1269</v>
      </c>
      <c r="AT93" s="213">
        <v>971206</v>
      </c>
      <c r="AU93" s="213"/>
      <c r="AV93" s="213"/>
      <c r="AW93" s="212">
        <v>972475</v>
      </c>
      <c r="AX93" s="213"/>
      <c r="AY93" s="213"/>
      <c r="AZ93" s="213"/>
      <c r="BA93" s="212">
        <v>95590</v>
      </c>
      <c r="BC93" s="207" t="s">
        <v>576</v>
      </c>
      <c r="BD93" s="207" t="s">
        <v>1334</v>
      </c>
      <c r="BE93" s="215">
        <v>0</v>
      </c>
      <c r="BF93" s="215">
        <v>0</v>
      </c>
    </row>
    <row r="94" spans="1:58" ht="31.5">
      <c r="A94" s="211" t="s">
        <v>561</v>
      </c>
      <c r="B94" s="212"/>
      <c r="C94" s="213">
        <v>28496</v>
      </c>
      <c r="D94" s="212"/>
      <c r="E94" s="213"/>
      <c r="F94" s="212"/>
      <c r="G94" s="213"/>
      <c r="H94" s="212">
        <v>2628921871</v>
      </c>
      <c r="I94" s="212">
        <v>76155138</v>
      </c>
      <c r="J94" s="212">
        <v>73591689</v>
      </c>
      <c r="K94" s="212">
        <v>2479203540</v>
      </c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2"/>
      <c r="AP94" s="213"/>
      <c r="AQ94" s="213">
        <v>28496</v>
      </c>
      <c r="AR94" s="213"/>
      <c r="AS94" s="213"/>
      <c r="AT94" s="212"/>
      <c r="AU94" s="213"/>
      <c r="AV94" s="212">
        <v>2628921871</v>
      </c>
      <c r="AW94" s="212">
        <v>2628950367</v>
      </c>
      <c r="AX94" s="213"/>
      <c r="AY94" s="213"/>
      <c r="AZ94" s="213"/>
      <c r="BA94" s="212"/>
      <c r="BC94" s="207" t="s">
        <v>561</v>
      </c>
      <c r="BD94" s="207" t="s">
        <v>1311</v>
      </c>
      <c r="BE94" s="215">
        <v>2628950367</v>
      </c>
      <c r="BF94" s="215">
        <v>0</v>
      </c>
    </row>
    <row r="95" spans="1:58">
      <c r="A95" s="211" t="s">
        <v>564</v>
      </c>
      <c r="B95" s="212"/>
      <c r="C95" s="212"/>
      <c r="D95" s="212">
        <v>0</v>
      </c>
      <c r="E95" s="213"/>
      <c r="F95" s="213">
        <v>210</v>
      </c>
      <c r="G95" s="213"/>
      <c r="H95" s="212"/>
      <c r="I95" s="212">
        <v>210</v>
      </c>
      <c r="J95" s="212"/>
      <c r="K95" s="212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2"/>
      <c r="AP95" s="213"/>
      <c r="AQ95" s="212"/>
      <c r="AR95" s="213">
        <v>0</v>
      </c>
      <c r="AS95" s="213"/>
      <c r="AT95" s="213">
        <v>210</v>
      </c>
      <c r="AU95" s="213"/>
      <c r="AV95" s="212"/>
      <c r="AW95" s="212">
        <v>210</v>
      </c>
      <c r="AX95" s="213"/>
      <c r="AY95" s="213"/>
      <c r="AZ95" s="213"/>
      <c r="BA95" s="213"/>
      <c r="BC95" s="207" t="s">
        <v>564</v>
      </c>
      <c r="BD95" s="207" t="s">
        <v>1311</v>
      </c>
      <c r="BE95" s="215">
        <v>210</v>
      </c>
      <c r="BF95" s="215">
        <v>0</v>
      </c>
    </row>
    <row r="96" spans="1:58">
      <c r="A96" s="211" t="s">
        <v>490</v>
      </c>
      <c r="B96" s="213"/>
      <c r="C96" s="212"/>
      <c r="D96" s="213">
        <v>0</v>
      </c>
      <c r="E96" s="213"/>
      <c r="F96" s="212">
        <v>22450</v>
      </c>
      <c r="G96" s="213"/>
      <c r="H96" s="213"/>
      <c r="I96" s="212">
        <v>22450</v>
      </c>
      <c r="J96" s="213"/>
      <c r="K96" s="213"/>
      <c r="L96" s="212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>
        <v>424092</v>
      </c>
      <c r="AP96" s="213"/>
      <c r="AQ96" s="212"/>
      <c r="AR96" s="213">
        <v>85244</v>
      </c>
      <c r="AS96" s="213">
        <v>338848</v>
      </c>
      <c r="AT96" s="212">
        <v>22450</v>
      </c>
      <c r="AU96" s="213"/>
      <c r="AV96" s="213"/>
      <c r="AW96" s="212">
        <v>446543</v>
      </c>
      <c r="AX96" s="213"/>
      <c r="AY96" s="213"/>
      <c r="AZ96" s="212">
        <v>146032396</v>
      </c>
      <c r="BA96" s="212">
        <v>23324377</v>
      </c>
      <c r="BC96" s="207" t="s">
        <v>490</v>
      </c>
      <c r="BD96" s="207" t="s">
        <v>1311</v>
      </c>
      <c r="BE96" s="215">
        <v>446543</v>
      </c>
      <c r="BF96" s="215">
        <v>0</v>
      </c>
    </row>
    <row r="97" spans="1:58">
      <c r="A97" s="211" t="s">
        <v>493</v>
      </c>
      <c r="B97" s="213"/>
      <c r="C97" s="212"/>
      <c r="D97" s="213">
        <v>0</v>
      </c>
      <c r="E97" s="213"/>
      <c r="F97" s="212">
        <v>1263754</v>
      </c>
      <c r="G97" s="213"/>
      <c r="H97" s="213"/>
      <c r="I97" s="212">
        <v>46879</v>
      </c>
      <c r="J97" s="213">
        <v>682500</v>
      </c>
      <c r="K97" s="212">
        <v>534375</v>
      </c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>
        <v>678468</v>
      </c>
      <c r="AO97" s="213">
        <v>0</v>
      </c>
      <c r="AP97" s="213"/>
      <c r="AQ97" s="212"/>
      <c r="AR97" s="213"/>
      <c r="AS97" s="213">
        <v>0</v>
      </c>
      <c r="AT97" s="212">
        <v>585286</v>
      </c>
      <c r="AU97" s="213"/>
      <c r="AV97" s="213"/>
      <c r="AW97" s="212">
        <v>585286</v>
      </c>
      <c r="AX97" s="213"/>
      <c r="AY97" s="213"/>
      <c r="AZ97" s="213"/>
      <c r="BA97" s="212">
        <v>3300</v>
      </c>
      <c r="BC97" s="207" t="s">
        <v>493</v>
      </c>
      <c r="BD97" s="207" t="s">
        <v>1311</v>
      </c>
      <c r="BE97" s="215">
        <v>585286</v>
      </c>
      <c r="BF97" s="215">
        <v>0</v>
      </c>
    </row>
    <row r="98" spans="1:58">
      <c r="A98" s="211" t="s">
        <v>496</v>
      </c>
      <c r="B98" s="213"/>
      <c r="C98" s="212"/>
      <c r="D98" s="213">
        <v>0</v>
      </c>
      <c r="E98" s="213">
        <v>22386124</v>
      </c>
      <c r="F98" s="212">
        <v>220601</v>
      </c>
      <c r="G98" s="213"/>
      <c r="H98" s="213"/>
      <c r="I98" s="212">
        <v>14458680</v>
      </c>
      <c r="J98" s="213">
        <v>7283813</v>
      </c>
      <c r="K98" s="213">
        <v>864232</v>
      </c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>
        <v>3841</v>
      </c>
      <c r="AP98" s="213"/>
      <c r="AQ98" s="212"/>
      <c r="AR98" s="213"/>
      <c r="AS98" s="213">
        <v>22389965</v>
      </c>
      <c r="AT98" s="212">
        <v>220601</v>
      </c>
      <c r="AU98" s="213"/>
      <c r="AV98" s="213"/>
      <c r="AW98" s="212">
        <v>22610566</v>
      </c>
      <c r="AX98" s="213"/>
      <c r="AY98" s="213">
        <v>57223</v>
      </c>
      <c r="AZ98" s="213">
        <v>4038781</v>
      </c>
      <c r="BA98" s="213">
        <v>52392532</v>
      </c>
      <c r="BC98" s="207" t="s">
        <v>496</v>
      </c>
      <c r="BD98" s="207" t="s">
        <v>1335</v>
      </c>
      <c r="BE98" s="215">
        <v>0</v>
      </c>
      <c r="BF98" s="215">
        <v>0</v>
      </c>
    </row>
    <row r="99" spans="1:58" ht="21">
      <c r="A99" s="211" t="s">
        <v>502</v>
      </c>
      <c r="B99" s="213"/>
      <c r="C99" s="212"/>
      <c r="D99" s="212">
        <v>0</v>
      </c>
      <c r="E99" s="212"/>
      <c r="F99" s="212"/>
      <c r="G99" s="213"/>
      <c r="H99" s="213">
        <v>2504759563</v>
      </c>
      <c r="I99" s="212">
        <v>434424325</v>
      </c>
      <c r="J99" s="212">
        <v>346916028</v>
      </c>
      <c r="K99" s="212">
        <v>1723419209</v>
      </c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2">
        <v>158843200</v>
      </c>
      <c r="AP99" s="213"/>
      <c r="AQ99" s="212"/>
      <c r="AR99" s="213"/>
      <c r="AS99" s="212"/>
      <c r="AT99" s="212"/>
      <c r="AU99" s="213"/>
      <c r="AV99" s="213">
        <v>2663602763</v>
      </c>
      <c r="AW99" s="212">
        <v>2663602763</v>
      </c>
      <c r="AX99" s="213"/>
      <c r="AY99" s="212"/>
      <c r="AZ99" s="213"/>
      <c r="BA99" s="212"/>
      <c r="BC99" s="207" t="s">
        <v>502</v>
      </c>
      <c r="BD99" s="207" t="s">
        <v>1311</v>
      </c>
      <c r="BE99" s="215">
        <v>2663602763</v>
      </c>
      <c r="BF99" s="215">
        <v>0</v>
      </c>
    </row>
    <row r="100" spans="1:58">
      <c r="A100" s="211" t="s">
        <v>614</v>
      </c>
      <c r="B100" s="213"/>
      <c r="C100" s="212"/>
      <c r="D100" s="213">
        <v>0</v>
      </c>
      <c r="E100" s="213"/>
      <c r="F100" s="212">
        <v>101</v>
      </c>
      <c r="G100" s="213"/>
      <c r="H100" s="213"/>
      <c r="I100" s="212">
        <v>101</v>
      </c>
      <c r="J100" s="212"/>
      <c r="K100" s="212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>
        <v>0</v>
      </c>
      <c r="AP100" s="213"/>
      <c r="AQ100" s="212"/>
      <c r="AR100" s="212">
        <v>0</v>
      </c>
      <c r="AS100" s="213"/>
      <c r="AT100" s="212">
        <v>101</v>
      </c>
      <c r="AU100" s="213"/>
      <c r="AV100" s="213"/>
      <c r="AW100" s="212">
        <v>101</v>
      </c>
      <c r="AX100" s="213"/>
      <c r="AY100" s="213"/>
      <c r="AZ100" s="213">
        <v>300000</v>
      </c>
      <c r="BA100" s="212">
        <v>300</v>
      </c>
      <c r="BC100" s="207" t="s">
        <v>614</v>
      </c>
      <c r="BD100" s="207" t="s">
        <v>1311</v>
      </c>
      <c r="BE100" s="215">
        <v>101</v>
      </c>
      <c r="BF100" s="215">
        <v>0</v>
      </c>
    </row>
    <row r="101" spans="1:58">
      <c r="A101" s="211" t="s">
        <v>582</v>
      </c>
      <c r="B101" s="213"/>
      <c r="C101" s="212"/>
      <c r="D101" s="213">
        <v>0</v>
      </c>
      <c r="E101" s="213">
        <v>0</v>
      </c>
      <c r="F101" s="212">
        <v>5</v>
      </c>
      <c r="G101" s="213"/>
      <c r="H101" s="213"/>
      <c r="I101" s="212">
        <v>5</v>
      </c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>
        <v>0</v>
      </c>
      <c r="AP101" s="213"/>
      <c r="AQ101" s="212"/>
      <c r="AR101" s="213">
        <v>0</v>
      </c>
      <c r="AS101" s="213">
        <v>0</v>
      </c>
      <c r="AT101" s="212">
        <v>5</v>
      </c>
      <c r="AU101" s="213"/>
      <c r="AV101" s="213"/>
      <c r="AW101" s="212">
        <v>5</v>
      </c>
      <c r="AX101" s="213"/>
      <c r="AY101" s="213"/>
      <c r="AZ101" s="213"/>
      <c r="BA101" s="212"/>
      <c r="BC101" s="207" t="s">
        <v>582</v>
      </c>
      <c r="BD101" s="207" t="s">
        <v>1311</v>
      </c>
      <c r="BE101" s="215">
        <v>5</v>
      </c>
      <c r="BF101" s="215">
        <v>0</v>
      </c>
    </row>
    <row r="102" spans="1:58">
      <c r="A102" s="211" t="s">
        <v>517</v>
      </c>
      <c r="B102" s="213"/>
      <c r="C102" s="212"/>
      <c r="D102" s="213">
        <v>232420847</v>
      </c>
      <c r="E102" s="212">
        <v>42055119</v>
      </c>
      <c r="F102" s="212">
        <v>167</v>
      </c>
      <c r="G102" s="213"/>
      <c r="H102" s="213"/>
      <c r="I102" s="212">
        <v>153844299</v>
      </c>
      <c r="J102" s="212">
        <v>30373500</v>
      </c>
      <c r="K102" s="212">
        <v>90258333</v>
      </c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>
        <v>41036</v>
      </c>
      <c r="AP102" s="213"/>
      <c r="AQ102" s="212"/>
      <c r="AR102" s="213">
        <v>232420847</v>
      </c>
      <c r="AS102" s="212">
        <v>42096155</v>
      </c>
      <c r="AT102" s="212">
        <v>167</v>
      </c>
      <c r="AU102" s="213"/>
      <c r="AV102" s="213"/>
      <c r="AW102" s="212">
        <v>274517168</v>
      </c>
      <c r="AX102" s="213"/>
      <c r="AY102" s="213">
        <v>3402182</v>
      </c>
      <c r="AZ102" s="213">
        <v>261991958</v>
      </c>
      <c r="BA102" s="212">
        <v>806659788</v>
      </c>
      <c r="BC102" s="207" t="s">
        <v>517</v>
      </c>
      <c r="BD102" s="207" t="s">
        <v>1311</v>
      </c>
      <c r="BE102" s="215">
        <v>274517168</v>
      </c>
      <c r="BF102" s="215">
        <v>3402182</v>
      </c>
    </row>
    <row r="103" spans="1:58">
      <c r="A103" s="211" t="s">
        <v>583</v>
      </c>
      <c r="B103" s="213"/>
      <c r="C103" s="212"/>
      <c r="D103" s="213">
        <v>97</v>
      </c>
      <c r="E103" s="212">
        <v>598</v>
      </c>
      <c r="F103" s="212">
        <v>197</v>
      </c>
      <c r="G103" s="213"/>
      <c r="H103" s="213"/>
      <c r="I103" s="212">
        <v>892</v>
      </c>
      <c r="J103" s="212"/>
      <c r="K103" s="212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>
        <v>27146</v>
      </c>
      <c r="Y103" s="213">
        <v>27146</v>
      </c>
      <c r="Z103" s="213"/>
      <c r="AA103" s="213"/>
      <c r="AB103" s="213"/>
      <c r="AC103" s="213"/>
      <c r="AD103" s="213">
        <v>0</v>
      </c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>
        <v>27146</v>
      </c>
      <c r="AQ103" s="212"/>
      <c r="AR103" s="213">
        <v>97</v>
      </c>
      <c r="AS103" s="212">
        <v>598</v>
      </c>
      <c r="AT103" s="212">
        <v>197</v>
      </c>
      <c r="AU103" s="213"/>
      <c r="AV103" s="213"/>
      <c r="AW103" s="212">
        <v>892</v>
      </c>
      <c r="AX103" s="213">
        <v>27146</v>
      </c>
      <c r="AY103" s="213"/>
      <c r="AZ103" s="213"/>
      <c r="BA103" s="212">
        <v>3027</v>
      </c>
      <c r="BC103" s="207" t="s">
        <v>583</v>
      </c>
      <c r="BD103" s="207" t="s">
        <v>1311</v>
      </c>
      <c r="BE103" s="215">
        <v>892</v>
      </c>
      <c r="BF103" s="215">
        <v>0</v>
      </c>
    </row>
    <row r="104" spans="1:58">
      <c r="A104" s="211" t="s">
        <v>589</v>
      </c>
      <c r="B104" s="213"/>
      <c r="C104" s="212"/>
      <c r="D104" s="213">
        <v>0</v>
      </c>
      <c r="E104" s="213">
        <v>1753337252</v>
      </c>
      <c r="F104" s="212">
        <v>14</v>
      </c>
      <c r="G104" s="213"/>
      <c r="H104" s="213"/>
      <c r="I104" s="212">
        <v>256488713</v>
      </c>
      <c r="J104" s="213">
        <v>381255590</v>
      </c>
      <c r="K104" s="213">
        <v>1115592962</v>
      </c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>
        <v>0</v>
      </c>
      <c r="AO104" s="213">
        <v>21969689</v>
      </c>
      <c r="AP104" s="213"/>
      <c r="AQ104" s="212"/>
      <c r="AR104" s="213">
        <v>30873783</v>
      </c>
      <c r="AS104" s="213">
        <v>1744433158</v>
      </c>
      <c r="AT104" s="212">
        <v>14</v>
      </c>
      <c r="AU104" s="213"/>
      <c r="AV104" s="213"/>
      <c r="AW104" s="212">
        <v>1775306955</v>
      </c>
      <c r="AX104" s="213"/>
      <c r="AY104" s="213">
        <v>10466</v>
      </c>
      <c r="AZ104" s="212"/>
      <c r="BA104" s="212">
        <v>204077180</v>
      </c>
      <c r="BC104" s="207" t="s">
        <v>589</v>
      </c>
      <c r="BD104" s="207" t="s">
        <v>1311</v>
      </c>
      <c r="BE104" s="215">
        <v>1775306955</v>
      </c>
      <c r="BF104" s="215">
        <v>10466</v>
      </c>
    </row>
    <row r="105" spans="1:58">
      <c r="A105" s="211" t="s">
        <v>527</v>
      </c>
      <c r="B105" s="213"/>
      <c r="C105" s="212"/>
      <c r="D105" s="213">
        <v>0</v>
      </c>
      <c r="E105" s="213">
        <v>0</v>
      </c>
      <c r="F105" s="213">
        <v>675146</v>
      </c>
      <c r="G105" s="213"/>
      <c r="H105" s="213"/>
      <c r="I105" s="213">
        <v>675146</v>
      </c>
      <c r="J105" s="213"/>
      <c r="K105" s="212">
        <v>0</v>
      </c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>
        <v>1614172</v>
      </c>
      <c r="AP105" s="213"/>
      <c r="AQ105" s="212"/>
      <c r="AR105" s="213"/>
      <c r="AS105" s="213">
        <v>1614172</v>
      </c>
      <c r="AT105" s="213">
        <v>675146</v>
      </c>
      <c r="AU105" s="213"/>
      <c r="AV105" s="213"/>
      <c r="AW105" s="212">
        <v>2289318</v>
      </c>
      <c r="AX105" s="213"/>
      <c r="AY105" s="213"/>
      <c r="AZ105" s="213"/>
      <c r="BA105" s="212">
        <v>10724</v>
      </c>
      <c r="BC105" s="207" t="s">
        <v>527</v>
      </c>
      <c r="BD105" s="207" t="s">
        <v>1311</v>
      </c>
      <c r="BE105" s="215">
        <v>2289318</v>
      </c>
      <c r="BF105" s="215">
        <v>0</v>
      </c>
    </row>
    <row r="106" spans="1:58">
      <c r="A106" s="211" t="s">
        <v>551</v>
      </c>
      <c r="B106" s="213"/>
      <c r="C106" s="212"/>
      <c r="D106" s="213">
        <v>12080083</v>
      </c>
      <c r="E106" s="212"/>
      <c r="F106" s="212">
        <v>7739</v>
      </c>
      <c r="G106" s="213"/>
      <c r="H106" s="212"/>
      <c r="I106" s="212">
        <v>12087822</v>
      </c>
      <c r="J106" s="212"/>
      <c r="K106" s="212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>
        <v>181643</v>
      </c>
      <c r="AP106" s="213"/>
      <c r="AQ106" s="212"/>
      <c r="AR106" s="213">
        <v>12080083</v>
      </c>
      <c r="AS106" s="212">
        <v>181643</v>
      </c>
      <c r="AT106" s="212">
        <v>7739</v>
      </c>
      <c r="AU106" s="213"/>
      <c r="AV106" s="212"/>
      <c r="AW106" s="212">
        <v>12269465</v>
      </c>
      <c r="AX106" s="213"/>
      <c r="AY106" s="213"/>
      <c r="AZ106" s="213">
        <v>999495</v>
      </c>
      <c r="BA106" s="212">
        <v>5664</v>
      </c>
      <c r="BC106" s="207" t="s">
        <v>551</v>
      </c>
      <c r="BD106" s="207" t="s">
        <v>1311</v>
      </c>
      <c r="BE106" s="215">
        <v>12269465</v>
      </c>
      <c r="BF106" s="215">
        <v>0</v>
      </c>
    </row>
    <row r="107" spans="1:58">
      <c r="A107" s="211" t="s">
        <v>584</v>
      </c>
      <c r="B107" s="213"/>
      <c r="C107" s="212"/>
      <c r="D107" s="212">
        <v>0</v>
      </c>
      <c r="E107" s="212"/>
      <c r="F107" s="212"/>
      <c r="G107" s="213"/>
      <c r="H107" s="213"/>
      <c r="I107" s="212">
        <v>0</v>
      </c>
      <c r="J107" s="213"/>
      <c r="K107" s="212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2">
        <v>0</v>
      </c>
      <c r="AP107" s="213"/>
      <c r="AQ107" s="212"/>
      <c r="AR107" s="212">
        <v>0</v>
      </c>
      <c r="AS107" s="212"/>
      <c r="AT107" s="212"/>
      <c r="AU107" s="213"/>
      <c r="AV107" s="213"/>
      <c r="AW107" s="212">
        <v>0</v>
      </c>
      <c r="AX107" s="213"/>
      <c r="AY107" s="212"/>
      <c r="AZ107" s="213"/>
      <c r="BA107" s="212"/>
      <c r="BC107" s="207" t="s">
        <v>584</v>
      </c>
      <c r="BD107" s="207" t="s">
        <v>1311</v>
      </c>
      <c r="BE107" s="215">
        <v>0</v>
      </c>
      <c r="BF107" s="215">
        <v>0</v>
      </c>
    </row>
    <row r="108" spans="1:58">
      <c r="A108" s="211" t="s">
        <v>568</v>
      </c>
      <c r="B108" s="213"/>
      <c r="C108" s="212"/>
      <c r="D108" s="213"/>
      <c r="E108" s="213">
        <v>23</v>
      </c>
      <c r="F108" s="212">
        <v>258892</v>
      </c>
      <c r="G108" s="213"/>
      <c r="H108" s="213"/>
      <c r="I108" s="212">
        <v>14772</v>
      </c>
      <c r="J108" s="213">
        <v>13411</v>
      </c>
      <c r="K108" s="212">
        <v>230732</v>
      </c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2"/>
      <c r="AR108" s="213"/>
      <c r="AS108" s="213">
        <v>23</v>
      </c>
      <c r="AT108" s="212">
        <v>258892</v>
      </c>
      <c r="AU108" s="213"/>
      <c r="AV108" s="213"/>
      <c r="AW108" s="212">
        <v>258915</v>
      </c>
      <c r="AX108" s="213"/>
      <c r="AY108" s="213"/>
      <c r="AZ108" s="213"/>
      <c r="BA108" s="212">
        <v>14379</v>
      </c>
      <c r="BC108" s="207" t="s">
        <v>568</v>
      </c>
      <c r="BD108" s="207" t="s">
        <v>1336</v>
      </c>
      <c r="BE108" s="215">
        <v>0</v>
      </c>
      <c r="BF108" s="215">
        <v>0</v>
      </c>
    </row>
    <row r="109" spans="1:58">
      <c r="A109" s="211" t="s">
        <v>588</v>
      </c>
      <c r="B109" s="213"/>
      <c r="C109" s="212"/>
      <c r="D109" s="213"/>
      <c r="E109" s="213">
        <v>881637876</v>
      </c>
      <c r="F109" s="212">
        <v>68</v>
      </c>
      <c r="G109" s="213"/>
      <c r="H109" s="213"/>
      <c r="I109" s="212">
        <v>149021742</v>
      </c>
      <c r="J109" s="213">
        <v>94997687</v>
      </c>
      <c r="K109" s="212">
        <v>637618515</v>
      </c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2"/>
      <c r="AR109" s="213">
        <v>1551431</v>
      </c>
      <c r="AS109" s="213">
        <v>880086446</v>
      </c>
      <c r="AT109" s="212">
        <v>68</v>
      </c>
      <c r="AU109" s="213"/>
      <c r="AV109" s="213"/>
      <c r="AW109" s="212">
        <v>881637944</v>
      </c>
      <c r="AX109" s="213"/>
      <c r="AY109" s="213">
        <v>222073</v>
      </c>
      <c r="AZ109" s="212">
        <v>0</v>
      </c>
      <c r="BA109" s="212">
        <v>23220761</v>
      </c>
      <c r="BC109" s="207" t="s">
        <v>588</v>
      </c>
      <c r="BD109" s="207" t="s">
        <v>1311</v>
      </c>
      <c r="BE109" s="215">
        <v>881637944</v>
      </c>
      <c r="BF109" s="215">
        <v>222073</v>
      </c>
    </row>
    <row r="110" spans="1:58">
      <c r="A110" s="211" t="s">
        <v>590</v>
      </c>
      <c r="B110" s="213"/>
      <c r="C110" s="212"/>
      <c r="D110" s="212"/>
      <c r="E110" s="212">
        <v>1262706</v>
      </c>
      <c r="F110" s="212">
        <v>1693</v>
      </c>
      <c r="G110" s="213"/>
      <c r="H110" s="213"/>
      <c r="I110" s="212">
        <v>211131</v>
      </c>
      <c r="J110" s="213">
        <v>214114</v>
      </c>
      <c r="K110" s="212">
        <v>839154</v>
      </c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2"/>
      <c r="AR110" s="212"/>
      <c r="AS110" s="212">
        <v>1262706</v>
      </c>
      <c r="AT110" s="212">
        <v>1693</v>
      </c>
      <c r="AU110" s="213"/>
      <c r="AV110" s="213"/>
      <c r="AW110" s="212">
        <v>1264399</v>
      </c>
      <c r="AX110" s="213"/>
      <c r="AY110" s="212"/>
      <c r="AZ110" s="213"/>
      <c r="BA110" s="212"/>
      <c r="BC110" s="207" t="s">
        <v>590</v>
      </c>
      <c r="BD110" s="207" t="s">
        <v>1311</v>
      </c>
      <c r="BE110" s="215">
        <v>1264399</v>
      </c>
      <c r="BF110" s="215">
        <v>0</v>
      </c>
    </row>
    <row r="111" spans="1:58">
      <c r="A111" s="211" t="s">
        <v>591</v>
      </c>
      <c r="B111" s="213"/>
      <c r="C111" s="212"/>
      <c r="D111" s="213"/>
      <c r="E111" s="213">
        <v>0</v>
      </c>
      <c r="F111" s="212">
        <v>25899053</v>
      </c>
      <c r="G111" s="213"/>
      <c r="H111" s="213"/>
      <c r="I111" s="212">
        <v>25582411</v>
      </c>
      <c r="J111" s="212">
        <v>55586</v>
      </c>
      <c r="K111" s="212">
        <v>261057</v>
      </c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2"/>
      <c r="AR111" s="213"/>
      <c r="AS111" s="213">
        <v>0</v>
      </c>
      <c r="AT111" s="212">
        <v>25899053</v>
      </c>
      <c r="AU111" s="213"/>
      <c r="AV111" s="213"/>
      <c r="AW111" s="212">
        <v>25899053</v>
      </c>
      <c r="AX111" s="213"/>
      <c r="AY111" s="213"/>
      <c r="AZ111" s="213"/>
      <c r="BA111" s="213">
        <v>1400</v>
      </c>
      <c r="BC111" s="207" t="s">
        <v>591</v>
      </c>
      <c r="BD111" s="207" t="s">
        <v>1311</v>
      </c>
      <c r="BE111" s="215">
        <v>25899053</v>
      </c>
      <c r="BF111" s="215">
        <v>0</v>
      </c>
    </row>
    <row r="112" spans="1:58">
      <c r="A112" s="211" t="s">
        <v>592</v>
      </c>
      <c r="B112" s="213"/>
      <c r="C112" s="212"/>
      <c r="D112" s="213"/>
      <c r="E112" s="212">
        <v>3230</v>
      </c>
      <c r="F112" s="212">
        <v>198</v>
      </c>
      <c r="G112" s="213"/>
      <c r="H112" s="213"/>
      <c r="I112" s="212">
        <v>3428</v>
      </c>
      <c r="J112" s="213"/>
      <c r="K112" s="212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2"/>
      <c r="AR112" s="212"/>
      <c r="AS112" s="212">
        <v>3230</v>
      </c>
      <c r="AT112" s="212">
        <v>198</v>
      </c>
      <c r="AU112" s="213"/>
      <c r="AV112" s="213"/>
      <c r="AW112" s="212">
        <v>3428</v>
      </c>
      <c r="AX112" s="213"/>
      <c r="AY112" s="212"/>
      <c r="AZ112" s="212"/>
      <c r="BA112" s="212"/>
      <c r="BC112" s="207" t="s">
        <v>592</v>
      </c>
      <c r="BD112" s="207" t="s">
        <v>1311</v>
      </c>
      <c r="BE112" s="215">
        <v>3428</v>
      </c>
      <c r="BF112" s="215">
        <v>0</v>
      </c>
    </row>
    <row r="113" spans="1:58">
      <c r="A113" s="211" t="s">
        <v>593</v>
      </c>
      <c r="B113" s="213"/>
      <c r="C113" s="212"/>
      <c r="D113" s="213"/>
      <c r="E113" s="213">
        <v>0</v>
      </c>
      <c r="F113" s="212">
        <v>0</v>
      </c>
      <c r="G113" s="213"/>
      <c r="H113" s="213"/>
      <c r="I113" s="212">
        <v>0</v>
      </c>
      <c r="J113" s="212">
        <v>0</v>
      </c>
      <c r="K113" s="212">
        <v>0</v>
      </c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2"/>
      <c r="AO113" s="213">
        <v>36371428</v>
      </c>
      <c r="AP113" s="213"/>
      <c r="AQ113" s="212"/>
      <c r="AR113" s="213"/>
      <c r="AS113" s="213">
        <v>32037928</v>
      </c>
      <c r="AT113" s="212">
        <v>4333500</v>
      </c>
      <c r="AU113" s="213"/>
      <c r="AV113" s="213"/>
      <c r="AW113" s="212">
        <v>36371428</v>
      </c>
      <c r="AX113" s="213"/>
      <c r="AY113" s="213"/>
      <c r="AZ113" s="213"/>
      <c r="BA113" s="212"/>
      <c r="BC113" s="207" t="s">
        <v>593</v>
      </c>
      <c r="BD113" s="207" t="s">
        <v>1311</v>
      </c>
      <c r="BE113" s="215">
        <v>36371428</v>
      </c>
      <c r="BF113" s="215">
        <v>0</v>
      </c>
    </row>
    <row r="114" spans="1:58">
      <c r="A114" s="211" t="s">
        <v>572</v>
      </c>
      <c r="B114" s="213"/>
      <c r="C114" s="212"/>
      <c r="D114" s="213"/>
      <c r="E114" s="212">
        <v>6477579</v>
      </c>
      <c r="F114" s="212">
        <v>368</v>
      </c>
      <c r="G114" s="213"/>
      <c r="H114" s="212"/>
      <c r="I114" s="212">
        <v>4819320</v>
      </c>
      <c r="J114" s="212">
        <v>1658627</v>
      </c>
      <c r="K114" s="212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2"/>
      <c r="AR114" s="213"/>
      <c r="AS114" s="212">
        <v>6477579</v>
      </c>
      <c r="AT114" s="212">
        <v>368</v>
      </c>
      <c r="AU114" s="213"/>
      <c r="AV114" s="212"/>
      <c r="AW114" s="212">
        <v>6477947</v>
      </c>
      <c r="AX114" s="213"/>
      <c r="AY114" s="213"/>
      <c r="AZ114" s="213"/>
      <c r="BA114" s="212">
        <v>1000</v>
      </c>
      <c r="BC114" s="207" t="s">
        <v>572</v>
      </c>
      <c r="BD114" s="207" t="s">
        <v>1311</v>
      </c>
      <c r="BE114" s="215">
        <v>6477947</v>
      </c>
      <c r="BF114" s="215">
        <v>0</v>
      </c>
    </row>
    <row r="115" spans="1:58">
      <c r="A115" s="211" t="s">
        <v>594</v>
      </c>
      <c r="B115" s="213"/>
      <c r="C115" s="212"/>
      <c r="D115" s="213"/>
      <c r="E115" s="213">
        <v>3102</v>
      </c>
      <c r="F115" s="213">
        <v>118</v>
      </c>
      <c r="G115" s="213"/>
      <c r="H115" s="213"/>
      <c r="I115" s="213">
        <v>3220</v>
      </c>
      <c r="J115" s="213"/>
      <c r="K115" s="212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2"/>
      <c r="AR115" s="213"/>
      <c r="AS115" s="213">
        <v>3102</v>
      </c>
      <c r="AT115" s="213">
        <v>118</v>
      </c>
      <c r="AU115" s="213"/>
      <c r="AV115" s="213"/>
      <c r="AW115" s="212">
        <v>3220</v>
      </c>
      <c r="AX115" s="213"/>
      <c r="AY115" s="213"/>
      <c r="AZ115" s="213"/>
      <c r="BA115" s="212"/>
      <c r="BC115" s="207" t="s">
        <v>594</v>
      </c>
      <c r="BD115" s="207" t="s">
        <v>1311</v>
      </c>
      <c r="BE115" s="215">
        <v>3220</v>
      </c>
      <c r="BF115" s="215">
        <v>0</v>
      </c>
    </row>
    <row r="116" spans="1:58" ht="21">
      <c r="A116" s="211" t="s">
        <v>595</v>
      </c>
      <c r="B116" s="213"/>
      <c r="C116" s="213"/>
      <c r="D116" s="212"/>
      <c r="E116" s="212">
        <v>0</v>
      </c>
      <c r="F116" s="213">
        <v>16684</v>
      </c>
      <c r="G116" s="213"/>
      <c r="H116" s="213"/>
      <c r="I116" s="212">
        <v>16684</v>
      </c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2"/>
      <c r="AS116" s="212">
        <v>0</v>
      </c>
      <c r="AT116" s="213">
        <v>16684</v>
      </c>
      <c r="AU116" s="213"/>
      <c r="AV116" s="213"/>
      <c r="AW116" s="212">
        <v>16684</v>
      </c>
      <c r="AX116" s="213"/>
      <c r="AY116" s="213"/>
      <c r="AZ116" s="213"/>
      <c r="BA116" s="213">
        <v>29241</v>
      </c>
      <c r="BC116" s="207" t="s">
        <v>595</v>
      </c>
      <c r="BD116" s="207" t="s">
        <v>1311</v>
      </c>
      <c r="BE116" s="215">
        <v>16684</v>
      </c>
      <c r="BF116" s="215">
        <v>0</v>
      </c>
    </row>
    <row r="117" spans="1:58" ht="21">
      <c r="A117" s="211" t="s">
        <v>596</v>
      </c>
      <c r="B117" s="213"/>
      <c r="C117" s="213"/>
      <c r="D117" s="212"/>
      <c r="E117" s="212">
        <v>0</v>
      </c>
      <c r="F117" s="213"/>
      <c r="G117" s="213"/>
      <c r="H117" s="213"/>
      <c r="I117" s="212">
        <v>0</v>
      </c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2"/>
      <c r="Y117" s="212"/>
      <c r="Z117" s="213"/>
      <c r="AA117" s="213"/>
      <c r="AB117" s="213"/>
      <c r="AC117" s="213"/>
      <c r="AD117" s="212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2"/>
      <c r="AP117" s="212"/>
      <c r="AQ117" s="213"/>
      <c r="AR117" s="212"/>
      <c r="AS117" s="212">
        <v>0</v>
      </c>
      <c r="AT117" s="213"/>
      <c r="AU117" s="213"/>
      <c r="AV117" s="213"/>
      <c r="AW117" s="212">
        <v>0</v>
      </c>
      <c r="AX117" s="212"/>
      <c r="AY117" s="213"/>
      <c r="AZ117" s="213"/>
      <c r="BA117" s="212"/>
      <c r="BC117" s="207" t="s">
        <v>596</v>
      </c>
      <c r="BD117" s="207" t="s">
        <v>1311</v>
      </c>
      <c r="BE117" s="215">
        <v>0</v>
      </c>
      <c r="BF117" s="215">
        <v>0</v>
      </c>
    </row>
    <row r="118" spans="1:58">
      <c r="A118" s="211" t="s">
        <v>478</v>
      </c>
      <c r="B118" s="213"/>
      <c r="C118" s="213"/>
      <c r="D118" s="212"/>
      <c r="E118" s="213"/>
      <c r="F118" s="213">
        <v>3304742</v>
      </c>
      <c r="G118" s="213"/>
      <c r="H118" s="213"/>
      <c r="I118" s="212">
        <v>3304742</v>
      </c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2"/>
      <c r="AP118" s="213"/>
      <c r="AQ118" s="213"/>
      <c r="AR118" s="212"/>
      <c r="AS118" s="213"/>
      <c r="AT118" s="213">
        <v>3304742</v>
      </c>
      <c r="AU118" s="213"/>
      <c r="AV118" s="213"/>
      <c r="AW118" s="212">
        <v>3304742</v>
      </c>
      <c r="AX118" s="213"/>
      <c r="AY118" s="213"/>
      <c r="AZ118" s="213"/>
      <c r="BA118" s="213">
        <v>1450</v>
      </c>
      <c r="BC118" s="207" t="s">
        <v>478</v>
      </c>
      <c r="BD118" s="207" t="s">
        <v>1311</v>
      </c>
      <c r="BE118" s="215">
        <v>3304742</v>
      </c>
      <c r="BF118" s="215">
        <v>0</v>
      </c>
    </row>
    <row r="119" spans="1:58">
      <c r="A119" s="211" t="s">
        <v>598</v>
      </c>
      <c r="B119" s="213"/>
      <c r="C119" s="213"/>
      <c r="D119" s="213"/>
      <c r="E119" s="212"/>
      <c r="F119" s="212">
        <v>285</v>
      </c>
      <c r="G119" s="213"/>
      <c r="H119" s="213"/>
      <c r="I119" s="212">
        <v>285</v>
      </c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2"/>
      <c r="AT119" s="212">
        <v>285</v>
      </c>
      <c r="AU119" s="213"/>
      <c r="AV119" s="213"/>
      <c r="AW119" s="212">
        <v>285</v>
      </c>
      <c r="AX119" s="213"/>
      <c r="AY119" s="213"/>
      <c r="AZ119" s="213"/>
      <c r="BA119" s="212"/>
      <c r="BC119" s="207" t="s">
        <v>598</v>
      </c>
      <c r="BD119" s="207" t="s">
        <v>1311</v>
      </c>
      <c r="BE119" s="215">
        <v>285</v>
      </c>
      <c r="BF119" s="215">
        <v>0</v>
      </c>
    </row>
    <row r="120" spans="1:58">
      <c r="A120" s="211" t="s">
        <v>599</v>
      </c>
      <c r="B120" s="213"/>
      <c r="C120" s="213"/>
      <c r="D120" s="213"/>
      <c r="E120" s="212"/>
      <c r="F120" s="212">
        <v>0</v>
      </c>
      <c r="G120" s="213"/>
      <c r="H120" s="213"/>
      <c r="I120" s="212">
        <v>0</v>
      </c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2"/>
      <c r="AT120" s="212">
        <v>0</v>
      </c>
      <c r="AU120" s="213"/>
      <c r="AV120" s="213"/>
      <c r="AW120" s="212">
        <v>0</v>
      </c>
      <c r="AX120" s="213"/>
      <c r="AY120" s="213"/>
      <c r="AZ120" s="213"/>
      <c r="BA120" s="213"/>
      <c r="BC120" s="207" t="s">
        <v>599</v>
      </c>
      <c r="BD120" s="207" t="s">
        <v>1311</v>
      </c>
      <c r="BE120" s="215">
        <v>0</v>
      </c>
      <c r="BF120" s="215">
        <v>0</v>
      </c>
    </row>
    <row r="121" spans="1:58">
      <c r="A121" s="211" t="s">
        <v>600</v>
      </c>
      <c r="B121" s="213"/>
      <c r="C121" s="213"/>
      <c r="D121" s="213"/>
      <c r="E121" s="212"/>
      <c r="F121" s="212">
        <v>680144</v>
      </c>
      <c r="G121" s="213"/>
      <c r="H121" s="213"/>
      <c r="I121" s="212">
        <v>30144</v>
      </c>
      <c r="J121" s="213"/>
      <c r="K121" s="212">
        <v>650000</v>
      </c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>
        <v>650000</v>
      </c>
      <c r="AO121" s="213"/>
      <c r="AP121" s="213"/>
      <c r="AQ121" s="213"/>
      <c r="AR121" s="212"/>
      <c r="AS121" s="212"/>
      <c r="AT121" s="212">
        <v>30144</v>
      </c>
      <c r="AU121" s="213"/>
      <c r="AV121" s="213"/>
      <c r="AW121" s="212">
        <v>30144</v>
      </c>
      <c r="AX121" s="213"/>
      <c r="AY121" s="213"/>
      <c r="AZ121" s="213"/>
      <c r="BA121" s="213">
        <v>124556</v>
      </c>
      <c r="BC121" s="207" t="s">
        <v>600</v>
      </c>
      <c r="BD121" s="207" t="s">
        <v>1311</v>
      </c>
      <c r="BE121" s="215">
        <v>30144</v>
      </c>
      <c r="BF121" s="215">
        <v>0</v>
      </c>
    </row>
    <row r="122" spans="1:58">
      <c r="A122" s="211" t="s">
        <v>602</v>
      </c>
      <c r="B122" s="213"/>
      <c r="C122" s="213"/>
      <c r="D122" s="213"/>
      <c r="E122" s="212"/>
      <c r="F122" s="212">
        <v>339</v>
      </c>
      <c r="G122" s="213"/>
      <c r="H122" s="213"/>
      <c r="I122" s="212">
        <v>339</v>
      </c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2"/>
      <c r="AT122" s="212">
        <v>339</v>
      </c>
      <c r="AU122" s="213"/>
      <c r="AV122" s="213"/>
      <c r="AW122" s="212">
        <v>339</v>
      </c>
      <c r="AX122" s="213"/>
      <c r="AY122" s="213"/>
      <c r="AZ122" s="213"/>
      <c r="BA122" s="213">
        <v>3904</v>
      </c>
      <c r="BC122" s="207" t="s">
        <v>602</v>
      </c>
      <c r="BD122" s="207" t="s">
        <v>1311</v>
      </c>
      <c r="BE122" s="215">
        <v>339</v>
      </c>
      <c r="BF122" s="215">
        <v>0</v>
      </c>
    </row>
    <row r="123" spans="1:58">
      <c r="A123" s="211" t="s">
        <v>603</v>
      </c>
      <c r="B123" s="213"/>
      <c r="C123" s="213"/>
      <c r="D123" s="213"/>
      <c r="E123" s="212"/>
      <c r="F123" s="212">
        <v>381</v>
      </c>
      <c r="G123" s="213"/>
      <c r="H123" s="213"/>
      <c r="I123" s="212">
        <v>381</v>
      </c>
      <c r="J123" s="212"/>
      <c r="K123" s="212"/>
      <c r="L123" s="212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2"/>
      <c r="AS123" s="212"/>
      <c r="AT123" s="212">
        <v>381</v>
      </c>
      <c r="AU123" s="213"/>
      <c r="AV123" s="213"/>
      <c r="AW123" s="212">
        <v>381</v>
      </c>
      <c r="AX123" s="213"/>
      <c r="AY123" s="212"/>
      <c r="AZ123" s="212"/>
      <c r="BA123" s="212">
        <v>7400</v>
      </c>
      <c r="BC123" s="207" t="s">
        <v>603</v>
      </c>
      <c r="BD123" s="207" t="s">
        <v>1311</v>
      </c>
      <c r="BE123" s="215">
        <v>381</v>
      </c>
      <c r="BF123" s="215">
        <v>0</v>
      </c>
    </row>
    <row r="124" spans="1:58">
      <c r="A124" s="211" t="s">
        <v>629</v>
      </c>
      <c r="B124" s="213"/>
      <c r="C124" s="213"/>
      <c r="D124" s="213"/>
      <c r="E124" s="212"/>
      <c r="F124" s="212">
        <v>0</v>
      </c>
      <c r="G124" s="213"/>
      <c r="H124" s="213"/>
      <c r="I124" s="212">
        <v>0</v>
      </c>
      <c r="J124" s="212"/>
      <c r="K124" s="212"/>
      <c r="L124" s="212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2"/>
      <c r="AO124" s="212"/>
      <c r="AP124" s="213"/>
      <c r="AQ124" s="213"/>
      <c r="AR124" s="212"/>
      <c r="AS124" s="212"/>
      <c r="AT124" s="212">
        <v>0</v>
      </c>
      <c r="AU124" s="213"/>
      <c r="AV124" s="213"/>
      <c r="AW124" s="212">
        <v>0</v>
      </c>
      <c r="AX124" s="213"/>
      <c r="AY124" s="212"/>
      <c r="AZ124" s="212"/>
      <c r="BA124" s="212">
        <v>4000</v>
      </c>
      <c r="BC124" s="207" t="s">
        <v>629</v>
      </c>
      <c r="BD124" s="207" t="s">
        <v>1311</v>
      </c>
      <c r="BE124" s="215">
        <v>0</v>
      </c>
      <c r="BF124" s="215">
        <v>0</v>
      </c>
    </row>
    <row r="125" spans="1:58">
      <c r="A125" s="211" t="s">
        <v>605</v>
      </c>
      <c r="B125" s="213"/>
      <c r="C125" s="213"/>
      <c r="D125" s="213"/>
      <c r="E125" s="212"/>
      <c r="F125" s="212">
        <v>289</v>
      </c>
      <c r="G125" s="213"/>
      <c r="H125" s="213"/>
      <c r="I125" s="212">
        <v>289</v>
      </c>
      <c r="J125" s="212"/>
      <c r="K125" s="212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2"/>
      <c r="AT125" s="212">
        <v>289</v>
      </c>
      <c r="AU125" s="213"/>
      <c r="AV125" s="213"/>
      <c r="AW125" s="212">
        <v>289</v>
      </c>
      <c r="AX125" s="213"/>
      <c r="AY125" s="213"/>
      <c r="AZ125" s="213"/>
      <c r="BA125" s="213">
        <v>2458</v>
      </c>
      <c r="BC125" s="207" t="s">
        <v>605</v>
      </c>
      <c r="BD125" s="207" t="s">
        <v>1311</v>
      </c>
      <c r="BE125" s="215">
        <v>289</v>
      </c>
      <c r="BF125" s="215">
        <v>0</v>
      </c>
    </row>
    <row r="126" spans="1:58">
      <c r="A126" s="211" t="s">
        <v>586</v>
      </c>
      <c r="B126" s="213"/>
      <c r="C126" s="213"/>
      <c r="D126" s="213"/>
      <c r="E126" s="212"/>
      <c r="F126" s="212">
        <v>255</v>
      </c>
      <c r="G126" s="213"/>
      <c r="H126" s="213"/>
      <c r="I126" s="212">
        <v>255</v>
      </c>
      <c r="J126" s="212"/>
      <c r="K126" s="212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2"/>
      <c r="AT126" s="212">
        <v>255</v>
      </c>
      <c r="AU126" s="213"/>
      <c r="AV126" s="213"/>
      <c r="AW126" s="212">
        <v>255</v>
      </c>
      <c r="AX126" s="213"/>
      <c r="AY126" s="213"/>
      <c r="AZ126" s="213"/>
      <c r="BA126" s="212">
        <v>1000</v>
      </c>
      <c r="BC126" s="207" t="s">
        <v>586</v>
      </c>
      <c r="BD126" s="207" t="s">
        <v>1311</v>
      </c>
      <c r="BE126" s="215">
        <v>255</v>
      </c>
      <c r="BF126" s="215">
        <v>0</v>
      </c>
    </row>
    <row r="127" spans="1:58" ht="21">
      <c r="A127" s="211" t="s">
        <v>606</v>
      </c>
      <c r="B127" s="213"/>
      <c r="C127" s="213"/>
      <c r="D127" s="213"/>
      <c r="E127" s="212"/>
      <c r="F127" s="212">
        <v>26</v>
      </c>
      <c r="G127" s="213"/>
      <c r="H127" s="213"/>
      <c r="I127" s="212">
        <v>26</v>
      </c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2"/>
      <c r="AT127" s="212">
        <v>26</v>
      </c>
      <c r="AU127" s="213"/>
      <c r="AV127" s="213"/>
      <c r="AW127" s="212">
        <v>26</v>
      </c>
      <c r="AX127" s="213"/>
      <c r="AY127" s="213"/>
      <c r="AZ127" s="213"/>
      <c r="BA127" s="213"/>
      <c r="BC127" s="207" t="s">
        <v>606</v>
      </c>
      <c r="BD127" s="207" t="s">
        <v>1311</v>
      </c>
      <c r="BE127" s="215">
        <v>26</v>
      </c>
      <c r="BF127" s="215">
        <v>0</v>
      </c>
    </row>
    <row r="128" spans="1:58">
      <c r="A128" s="211" t="s">
        <v>607</v>
      </c>
      <c r="B128" s="213"/>
      <c r="C128" s="213"/>
      <c r="D128" s="213"/>
      <c r="E128" s="212"/>
      <c r="F128" s="212">
        <v>613</v>
      </c>
      <c r="G128" s="213"/>
      <c r="H128" s="213"/>
      <c r="I128" s="212">
        <v>613</v>
      </c>
      <c r="J128" s="212"/>
      <c r="K128" s="212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2"/>
      <c r="AP128" s="213"/>
      <c r="AQ128" s="213"/>
      <c r="AR128" s="213"/>
      <c r="AS128" s="212"/>
      <c r="AT128" s="212">
        <v>613</v>
      </c>
      <c r="AU128" s="213"/>
      <c r="AV128" s="213"/>
      <c r="AW128" s="212">
        <v>613</v>
      </c>
      <c r="AX128" s="213"/>
      <c r="AY128" s="213"/>
      <c r="AZ128" s="213"/>
      <c r="BA128" s="212">
        <v>2200</v>
      </c>
      <c r="BC128" s="207" t="s">
        <v>607</v>
      </c>
      <c r="BD128" s="207" t="s">
        <v>1311</v>
      </c>
      <c r="BE128" s="215">
        <v>613</v>
      </c>
      <c r="BF128" s="215">
        <v>0</v>
      </c>
    </row>
    <row r="129" spans="1:58">
      <c r="A129" s="211" t="s">
        <v>608</v>
      </c>
      <c r="B129" s="213"/>
      <c r="C129" s="213"/>
      <c r="D129" s="213"/>
      <c r="E129" s="212"/>
      <c r="F129" s="212">
        <v>255284</v>
      </c>
      <c r="G129" s="213"/>
      <c r="H129" s="213"/>
      <c r="I129" s="212">
        <v>51725</v>
      </c>
      <c r="J129" s="213">
        <v>51608</v>
      </c>
      <c r="K129" s="213">
        <v>151951</v>
      </c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2"/>
      <c r="AT129" s="212">
        <v>255284</v>
      </c>
      <c r="AU129" s="213"/>
      <c r="AV129" s="213"/>
      <c r="AW129" s="212">
        <v>255284</v>
      </c>
      <c r="AX129" s="213"/>
      <c r="AY129" s="213"/>
      <c r="AZ129" s="213"/>
      <c r="BA129" s="213"/>
      <c r="BC129" s="207" t="s">
        <v>608</v>
      </c>
      <c r="BD129" s="207" t="s">
        <v>1311</v>
      </c>
      <c r="BE129" s="215">
        <v>255284</v>
      </c>
      <c r="BF129" s="215">
        <v>0</v>
      </c>
    </row>
    <row r="130" spans="1:58">
      <c r="A130" s="211" t="s">
        <v>609</v>
      </c>
      <c r="B130" s="213"/>
      <c r="C130" s="213"/>
      <c r="D130" s="213"/>
      <c r="E130" s="212"/>
      <c r="F130" s="212">
        <v>83</v>
      </c>
      <c r="G130" s="213"/>
      <c r="H130" s="213"/>
      <c r="I130" s="212">
        <v>83</v>
      </c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2"/>
      <c r="AT130" s="212">
        <v>83</v>
      </c>
      <c r="AU130" s="213"/>
      <c r="AV130" s="213"/>
      <c r="AW130" s="212">
        <v>83</v>
      </c>
      <c r="AX130" s="213"/>
      <c r="AY130" s="213"/>
      <c r="AZ130" s="213"/>
      <c r="BA130" s="212">
        <v>2517</v>
      </c>
      <c r="BC130" s="207" t="s">
        <v>609</v>
      </c>
      <c r="BD130" s="207" t="s">
        <v>1311</v>
      </c>
      <c r="BE130" s="215">
        <v>83</v>
      </c>
      <c r="BF130" s="215">
        <v>0</v>
      </c>
    </row>
    <row r="131" spans="1:58">
      <c r="A131" s="211" t="s">
        <v>610</v>
      </c>
      <c r="B131" s="213"/>
      <c r="C131" s="213"/>
      <c r="D131" s="213"/>
      <c r="E131" s="212"/>
      <c r="F131" s="213">
        <v>193</v>
      </c>
      <c r="G131" s="213"/>
      <c r="H131" s="213"/>
      <c r="I131" s="212">
        <v>193</v>
      </c>
      <c r="J131" s="212"/>
      <c r="K131" s="212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2"/>
      <c r="AT131" s="213">
        <v>193</v>
      </c>
      <c r="AU131" s="213"/>
      <c r="AV131" s="213"/>
      <c r="AW131" s="212">
        <v>193</v>
      </c>
      <c r="AX131" s="213"/>
      <c r="AY131" s="213"/>
      <c r="AZ131" s="213"/>
      <c r="BA131" s="213"/>
      <c r="BC131" s="207" t="s">
        <v>610</v>
      </c>
      <c r="BD131" s="207" t="s">
        <v>1311</v>
      </c>
      <c r="BE131" s="215">
        <v>193</v>
      </c>
      <c r="BF131" s="215">
        <v>0</v>
      </c>
    </row>
    <row r="132" spans="1:58">
      <c r="A132" s="211" t="s">
        <v>611</v>
      </c>
      <c r="B132" s="213"/>
      <c r="C132" s="213"/>
      <c r="D132" s="213"/>
      <c r="E132" s="213"/>
      <c r="F132" s="212">
        <v>287</v>
      </c>
      <c r="G132" s="213"/>
      <c r="H132" s="213"/>
      <c r="I132" s="212">
        <v>287</v>
      </c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2">
        <v>287</v>
      </c>
      <c r="AU132" s="213"/>
      <c r="AV132" s="213"/>
      <c r="AW132" s="212">
        <v>287</v>
      </c>
      <c r="AX132" s="213"/>
      <c r="AY132" s="213"/>
      <c r="AZ132" s="213"/>
      <c r="BA132" s="212">
        <v>6000</v>
      </c>
      <c r="BC132" s="207" t="s">
        <v>611</v>
      </c>
      <c r="BD132" s="207" t="s">
        <v>1311</v>
      </c>
      <c r="BE132" s="215">
        <v>287</v>
      </c>
      <c r="BF132" s="215">
        <v>0</v>
      </c>
    </row>
    <row r="133" spans="1:58">
      <c r="A133" s="211" t="s">
        <v>612</v>
      </c>
      <c r="B133" s="213"/>
      <c r="C133" s="213"/>
      <c r="D133" s="213"/>
      <c r="E133" s="213"/>
      <c r="F133" s="212">
        <v>753</v>
      </c>
      <c r="G133" s="213"/>
      <c r="H133" s="213"/>
      <c r="I133" s="213">
        <v>753</v>
      </c>
      <c r="J133" s="213"/>
      <c r="K133" s="213"/>
      <c r="L133" s="212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2">
        <v>753</v>
      </c>
      <c r="AU133" s="213"/>
      <c r="AV133" s="213"/>
      <c r="AW133" s="212">
        <v>753</v>
      </c>
      <c r="AX133" s="213"/>
      <c r="AY133" s="213"/>
      <c r="AZ133" s="213"/>
      <c r="BA133" s="213">
        <v>1272</v>
      </c>
      <c r="BC133" s="207" t="s">
        <v>612</v>
      </c>
      <c r="BD133" s="207" t="s">
        <v>1311</v>
      </c>
      <c r="BE133" s="215">
        <v>753</v>
      </c>
      <c r="BF133" s="215">
        <v>0</v>
      </c>
    </row>
    <row r="134" spans="1:58">
      <c r="A134" s="211" t="s">
        <v>587</v>
      </c>
      <c r="B134" s="213"/>
      <c r="C134" s="213"/>
      <c r="D134" s="213"/>
      <c r="E134" s="213"/>
      <c r="F134" s="212">
        <v>5286</v>
      </c>
      <c r="G134" s="213"/>
      <c r="H134" s="213"/>
      <c r="I134" s="212">
        <v>5286</v>
      </c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2">
        <v>5286</v>
      </c>
      <c r="AU134" s="213"/>
      <c r="AV134" s="213"/>
      <c r="AW134" s="212">
        <v>5286</v>
      </c>
      <c r="AX134" s="213"/>
      <c r="AY134" s="213"/>
      <c r="AZ134" s="213"/>
      <c r="BA134" s="213"/>
      <c r="BC134" s="207" t="s">
        <v>587</v>
      </c>
      <c r="BD134" s="207" t="s">
        <v>1311</v>
      </c>
      <c r="BE134" s="215">
        <v>5286</v>
      </c>
      <c r="BF134" s="215">
        <v>0</v>
      </c>
    </row>
    <row r="135" spans="1:58">
      <c r="A135" s="211" t="s">
        <v>613</v>
      </c>
      <c r="B135" s="213"/>
      <c r="C135" s="213"/>
      <c r="D135" s="213"/>
      <c r="E135" s="213"/>
      <c r="F135" s="212">
        <v>64</v>
      </c>
      <c r="G135" s="213"/>
      <c r="H135" s="213"/>
      <c r="I135" s="212">
        <v>64</v>
      </c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2">
        <v>64</v>
      </c>
      <c r="AU135" s="213"/>
      <c r="AV135" s="213"/>
      <c r="AW135" s="212">
        <v>64</v>
      </c>
      <c r="AX135" s="213"/>
      <c r="AY135" s="213"/>
      <c r="AZ135" s="213"/>
      <c r="BA135" s="213"/>
      <c r="BC135" s="207" t="s">
        <v>613</v>
      </c>
      <c r="BD135" s="207" t="s">
        <v>1311</v>
      </c>
      <c r="BE135" s="215">
        <v>64</v>
      </c>
      <c r="BF135" s="215">
        <v>0</v>
      </c>
    </row>
    <row r="136" spans="1:58">
      <c r="A136" s="211" t="s">
        <v>615</v>
      </c>
      <c r="B136" s="213"/>
      <c r="C136" s="213"/>
      <c r="D136" s="213"/>
      <c r="E136" s="213"/>
      <c r="F136" s="212">
        <v>1526</v>
      </c>
      <c r="G136" s="213"/>
      <c r="H136" s="213"/>
      <c r="I136" s="212">
        <v>1526</v>
      </c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2">
        <v>1526</v>
      </c>
      <c r="AU136" s="213"/>
      <c r="AV136" s="213"/>
      <c r="AW136" s="212">
        <v>1526</v>
      </c>
      <c r="AX136" s="213"/>
      <c r="AY136" s="213"/>
      <c r="AZ136" s="213"/>
      <c r="BA136" s="213"/>
      <c r="BC136" s="207" t="s">
        <v>615</v>
      </c>
      <c r="BD136" s="207" t="s">
        <v>1311</v>
      </c>
      <c r="BE136" s="215">
        <v>1526</v>
      </c>
      <c r="BF136" s="215">
        <v>0</v>
      </c>
    </row>
    <row r="137" spans="1:58">
      <c r="A137" s="211" t="s">
        <v>632</v>
      </c>
      <c r="B137" s="213"/>
      <c r="C137" s="213"/>
      <c r="D137" s="213"/>
      <c r="E137" s="213"/>
      <c r="F137" s="212">
        <v>11</v>
      </c>
      <c r="G137" s="213"/>
      <c r="H137" s="213"/>
      <c r="I137" s="212">
        <v>11</v>
      </c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2">
        <v>11</v>
      </c>
      <c r="AU137" s="213"/>
      <c r="AV137" s="213"/>
      <c r="AW137" s="212">
        <v>11</v>
      </c>
      <c r="AX137" s="213"/>
      <c r="AY137" s="213"/>
      <c r="AZ137" s="213"/>
      <c r="BA137" s="212">
        <v>1000</v>
      </c>
      <c r="BC137" s="207" t="s">
        <v>632</v>
      </c>
      <c r="BD137" s="207" t="s">
        <v>1311</v>
      </c>
      <c r="BE137" s="215">
        <v>11</v>
      </c>
      <c r="BF137" s="215">
        <v>0</v>
      </c>
    </row>
    <row r="138" spans="1:58">
      <c r="A138" s="211" t="s">
        <v>616</v>
      </c>
      <c r="B138" s="213"/>
      <c r="C138" s="213"/>
      <c r="D138" s="213"/>
      <c r="E138" s="213"/>
      <c r="F138" s="212">
        <v>112</v>
      </c>
      <c r="G138" s="213"/>
      <c r="H138" s="213"/>
      <c r="I138" s="212">
        <v>112</v>
      </c>
      <c r="J138" s="213"/>
      <c r="K138" s="212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2"/>
      <c r="AO138" s="213"/>
      <c r="AP138" s="213"/>
      <c r="AQ138" s="213"/>
      <c r="AR138" s="213"/>
      <c r="AS138" s="213"/>
      <c r="AT138" s="212">
        <v>112</v>
      </c>
      <c r="AU138" s="213"/>
      <c r="AV138" s="213"/>
      <c r="AW138" s="212">
        <v>112</v>
      </c>
      <c r="AX138" s="213"/>
      <c r="AY138" s="213"/>
      <c r="AZ138" s="213">
        <v>21778</v>
      </c>
      <c r="BA138" s="212"/>
      <c r="BC138" s="207" t="s">
        <v>616</v>
      </c>
      <c r="BD138" s="207" t="s">
        <v>1311</v>
      </c>
      <c r="BE138" s="215">
        <v>112</v>
      </c>
      <c r="BF138" s="215">
        <v>0</v>
      </c>
    </row>
    <row r="139" spans="1:58">
      <c r="A139" s="211" t="s">
        <v>617</v>
      </c>
      <c r="B139" s="213"/>
      <c r="C139" s="213"/>
      <c r="D139" s="213"/>
      <c r="E139" s="213"/>
      <c r="F139" s="212">
        <v>838</v>
      </c>
      <c r="G139" s="213"/>
      <c r="H139" s="213"/>
      <c r="I139" s="212">
        <v>838</v>
      </c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2">
        <v>838</v>
      </c>
      <c r="AU139" s="213"/>
      <c r="AV139" s="213"/>
      <c r="AW139" s="212">
        <v>838</v>
      </c>
      <c r="AX139" s="213"/>
      <c r="AY139" s="213"/>
      <c r="AZ139" s="213"/>
      <c r="BA139" s="212">
        <v>213</v>
      </c>
      <c r="BC139" s="207" t="s">
        <v>617</v>
      </c>
      <c r="BD139" s="207" t="s">
        <v>1311</v>
      </c>
      <c r="BE139" s="215">
        <v>838</v>
      </c>
      <c r="BF139" s="215">
        <v>0</v>
      </c>
    </row>
    <row r="140" spans="1:58">
      <c r="A140" s="211" t="s">
        <v>519</v>
      </c>
      <c r="B140" s="213"/>
      <c r="C140" s="213"/>
      <c r="D140" s="213"/>
      <c r="E140" s="213"/>
      <c r="F140" s="212">
        <v>751648</v>
      </c>
      <c r="G140" s="213"/>
      <c r="H140" s="213"/>
      <c r="I140" s="212">
        <v>21648</v>
      </c>
      <c r="J140" s="213">
        <v>730000</v>
      </c>
      <c r="K140" s="213">
        <v>0</v>
      </c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>
        <v>751600</v>
      </c>
      <c r="AO140" s="213"/>
      <c r="AP140" s="213"/>
      <c r="AQ140" s="213"/>
      <c r="AR140" s="213"/>
      <c r="AS140" s="213"/>
      <c r="AT140" s="212">
        <v>48</v>
      </c>
      <c r="AU140" s="213"/>
      <c r="AV140" s="213"/>
      <c r="AW140" s="212">
        <v>48</v>
      </c>
      <c r="AX140" s="213"/>
      <c r="AY140" s="213"/>
      <c r="AZ140" s="213"/>
      <c r="BA140" s="212">
        <v>2000</v>
      </c>
      <c r="BC140" s="207" t="s">
        <v>519</v>
      </c>
      <c r="BD140" s="207" t="s">
        <v>1311</v>
      </c>
      <c r="BE140" s="215">
        <v>48</v>
      </c>
      <c r="BF140" s="215">
        <v>0</v>
      </c>
    </row>
    <row r="141" spans="1:58">
      <c r="A141" s="211" t="s">
        <v>618</v>
      </c>
      <c r="B141" s="213"/>
      <c r="C141" s="213"/>
      <c r="D141" s="213"/>
      <c r="E141" s="213"/>
      <c r="F141" s="212">
        <v>2806</v>
      </c>
      <c r="G141" s="213"/>
      <c r="H141" s="213"/>
      <c r="I141" s="212">
        <v>2806</v>
      </c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2">
        <v>2806</v>
      </c>
      <c r="AU141" s="213"/>
      <c r="AV141" s="213"/>
      <c r="AW141" s="212">
        <v>2806</v>
      </c>
      <c r="AX141" s="213"/>
      <c r="AY141" s="213"/>
      <c r="AZ141" s="212"/>
      <c r="BA141" s="213"/>
      <c r="BC141" s="207" t="s">
        <v>618</v>
      </c>
      <c r="BD141" s="207" t="s">
        <v>1311</v>
      </c>
      <c r="BE141" s="215">
        <v>2806</v>
      </c>
      <c r="BF141" s="215">
        <v>0</v>
      </c>
    </row>
    <row r="142" spans="1:58">
      <c r="A142" s="211" t="s">
        <v>619</v>
      </c>
      <c r="B142" s="213"/>
      <c r="C142" s="213"/>
      <c r="D142" s="213"/>
      <c r="E142" s="213"/>
      <c r="F142" s="212">
        <v>868599</v>
      </c>
      <c r="G142" s="213"/>
      <c r="H142" s="213"/>
      <c r="I142" s="212">
        <v>868599</v>
      </c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>
        <v>868558</v>
      </c>
      <c r="AO142" s="213"/>
      <c r="AP142" s="213"/>
      <c r="AQ142" s="213"/>
      <c r="AR142" s="213"/>
      <c r="AS142" s="213"/>
      <c r="AT142" s="212">
        <v>41</v>
      </c>
      <c r="AU142" s="213"/>
      <c r="AV142" s="213"/>
      <c r="AW142" s="212">
        <v>41</v>
      </c>
      <c r="AX142" s="213"/>
      <c r="AY142" s="213"/>
      <c r="AZ142" s="213"/>
      <c r="BA142" s="212">
        <v>98443</v>
      </c>
      <c r="BC142" s="207" t="s">
        <v>619</v>
      </c>
      <c r="BD142" s="207" t="s">
        <v>1311</v>
      </c>
      <c r="BE142" s="215">
        <v>41</v>
      </c>
      <c r="BF142" s="215">
        <v>0</v>
      </c>
    </row>
    <row r="143" spans="1:58">
      <c r="A143" s="211" t="s">
        <v>570</v>
      </c>
      <c r="B143" s="213"/>
      <c r="C143" s="213"/>
      <c r="D143" s="213"/>
      <c r="E143" s="213"/>
      <c r="F143" s="212">
        <v>347</v>
      </c>
      <c r="G143" s="213"/>
      <c r="H143" s="212"/>
      <c r="I143" s="212">
        <v>347</v>
      </c>
      <c r="J143" s="213"/>
      <c r="K143" s="212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2">
        <v>347</v>
      </c>
      <c r="AU143" s="213"/>
      <c r="AV143" s="212"/>
      <c r="AW143" s="212">
        <v>347</v>
      </c>
      <c r="AX143" s="213"/>
      <c r="AY143" s="213"/>
      <c r="AZ143" s="213">
        <v>200000</v>
      </c>
      <c r="BA143" s="212">
        <v>1704</v>
      </c>
      <c r="BC143" s="207" t="s">
        <v>570</v>
      </c>
      <c r="BD143" s="207" t="s">
        <v>1311</v>
      </c>
      <c r="BE143" s="215">
        <v>347</v>
      </c>
      <c r="BF143" s="215">
        <v>0</v>
      </c>
    </row>
    <row r="144" spans="1:58">
      <c r="A144" s="211" t="s">
        <v>620</v>
      </c>
      <c r="B144" s="213"/>
      <c r="C144" s="213"/>
      <c r="D144" s="213"/>
      <c r="E144" s="213"/>
      <c r="F144" s="212">
        <v>105</v>
      </c>
      <c r="G144" s="213"/>
      <c r="H144" s="213"/>
      <c r="I144" s="212">
        <v>105</v>
      </c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2">
        <v>105</v>
      </c>
      <c r="AU144" s="213"/>
      <c r="AV144" s="213"/>
      <c r="AW144" s="212">
        <v>105</v>
      </c>
      <c r="AX144" s="213"/>
      <c r="AY144" s="213"/>
      <c r="AZ144" s="213"/>
      <c r="BA144" s="212"/>
      <c r="BC144" s="207" t="s">
        <v>620</v>
      </c>
      <c r="BD144" s="207" t="s">
        <v>1311</v>
      </c>
      <c r="BE144" s="215">
        <v>105</v>
      </c>
      <c r="BF144" s="215">
        <v>0</v>
      </c>
    </row>
    <row r="145" spans="1:58">
      <c r="A145" s="211" t="s">
        <v>946</v>
      </c>
      <c r="B145" s="213"/>
      <c r="C145" s="213"/>
      <c r="D145" s="213"/>
      <c r="E145" s="213"/>
      <c r="F145" s="212">
        <v>36</v>
      </c>
      <c r="G145" s="213"/>
      <c r="H145" s="213"/>
      <c r="I145" s="212">
        <v>36</v>
      </c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2">
        <v>36</v>
      </c>
      <c r="AU145" s="213"/>
      <c r="AV145" s="213"/>
      <c r="AW145" s="212">
        <v>36</v>
      </c>
      <c r="AX145" s="213"/>
      <c r="AY145" s="213"/>
      <c r="AZ145" s="213"/>
      <c r="BA145" s="213">
        <v>50893750</v>
      </c>
      <c r="BC145" s="207" t="s">
        <v>946</v>
      </c>
      <c r="BD145" s="207" t="s">
        <v>1311</v>
      </c>
      <c r="BE145" s="215">
        <v>36</v>
      </c>
      <c r="BF145" s="215">
        <v>0</v>
      </c>
    </row>
    <row r="146" spans="1:58">
      <c r="A146" s="211" t="s">
        <v>621</v>
      </c>
      <c r="B146" s="213"/>
      <c r="C146" s="213"/>
      <c r="D146" s="213"/>
      <c r="E146" s="213"/>
      <c r="F146" s="212">
        <v>282</v>
      </c>
      <c r="G146" s="213"/>
      <c r="H146" s="212"/>
      <c r="I146" s="212">
        <v>282</v>
      </c>
      <c r="J146" s="212"/>
      <c r="K146" s="212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2">
        <v>282</v>
      </c>
      <c r="AU146" s="213"/>
      <c r="AV146" s="212"/>
      <c r="AW146" s="212">
        <v>282</v>
      </c>
      <c r="AX146" s="213"/>
      <c r="AY146" s="213"/>
      <c r="AZ146" s="213"/>
      <c r="BA146" s="212"/>
      <c r="BC146" s="207" t="s">
        <v>621</v>
      </c>
      <c r="BD146" s="207" t="s">
        <v>1311</v>
      </c>
      <c r="BE146" s="215">
        <v>282</v>
      </c>
      <c r="BF146" s="215">
        <v>0</v>
      </c>
    </row>
    <row r="147" spans="1:58">
      <c r="A147" s="211" t="s">
        <v>622</v>
      </c>
      <c r="B147" s="213"/>
      <c r="C147" s="213"/>
      <c r="D147" s="213"/>
      <c r="E147" s="213"/>
      <c r="F147" s="212">
        <v>74</v>
      </c>
      <c r="G147" s="213"/>
      <c r="H147" s="213"/>
      <c r="I147" s="212">
        <v>74</v>
      </c>
      <c r="J147" s="212"/>
      <c r="K147" s="212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2">
        <v>74</v>
      </c>
      <c r="AU147" s="213"/>
      <c r="AV147" s="213"/>
      <c r="AW147" s="212">
        <v>74</v>
      </c>
      <c r="AX147" s="213"/>
      <c r="AY147" s="213"/>
      <c r="AZ147" s="213"/>
      <c r="BA147" s="213">
        <v>300</v>
      </c>
      <c r="BC147" s="207" t="s">
        <v>622</v>
      </c>
      <c r="BD147" s="207" t="s">
        <v>1311</v>
      </c>
      <c r="BE147" s="215">
        <v>74</v>
      </c>
      <c r="BF147" s="215">
        <v>0</v>
      </c>
    </row>
    <row r="148" spans="1:58">
      <c r="A148" s="211" t="s">
        <v>623</v>
      </c>
      <c r="B148" s="213"/>
      <c r="C148" s="213"/>
      <c r="D148" s="213"/>
      <c r="E148" s="213"/>
      <c r="F148" s="212">
        <v>886</v>
      </c>
      <c r="G148" s="213"/>
      <c r="H148" s="213"/>
      <c r="I148" s="212">
        <v>886</v>
      </c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2">
        <v>886</v>
      </c>
      <c r="AU148" s="213"/>
      <c r="AV148" s="213"/>
      <c r="AW148" s="212">
        <v>886</v>
      </c>
      <c r="AX148" s="213"/>
      <c r="AY148" s="213"/>
      <c r="AZ148" s="213"/>
      <c r="BA148" s="212">
        <v>1114</v>
      </c>
      <c r="BC148" s="207" t="s">
        <v>623</v>
      </c>
      <c r="BD148" s="207" t="s">
        <v>1311</v>
      </c>
      <c r="BE148" s="215">
        <v>886</v>
      </c>
      <c r="BF148" s="215">
        <v>0</v>
      </c>
    </row>
    <row r="149" spans="1:58" ht="21">
      <c r="A149" s="211" t="s">
        <v>906</v>
      </c>
      <c r="B149" s="213"/>
      <c r="C149" s="213"/>
      <c r="D149" s="213"/>
      <c r="E149" s="213"/>
      <c r="F149" s="212">
        <v>0</v>
      </c>
      <c r="G149" s="213"/>
      <c r="H149" s="213"/>
      <c r="I149" s="212">
        <v>0</v>
      </c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2">
        <v>0</v>
      </c>
      <c r="AU149" s="213"/>
      <c r="AV149" s="213"/>
      <c r="AW149" s="212">
        <v>0</v>
      </c>
      <c r="AX149" s="213"/>
      <c r="AY149" s="213"/>
      <c r="AZ149" s="213"/>
      <c r="BA149" s="213"/>
      <c r="BC149" s="207" t="s">
        <v>906</v>
      </c>
      <c r="BD149" s="207" t="s">
        <v>1311</v>
      </c>
      <c r="BE149" s="215">
        <v>0</v>
      </c>
      <c r="BF149" s="215">
        <v>0</v>
      </c>
    </row>
    <row r="150" spans="1:58">
      <c r="A150" s="211" t="s">
        <v>624</v>
      </c>
      <c r="B150" s="213"/>
      <c r="C150" s="213"/>
      <c r="D150" s="213"/>
      <c r="E150" s="213"/>
      <c r="F150" s="212">
        <v>3495</v>
      </c>
      <c r="G150" s="213"/>
      <c r="H150" s="213"/>
      <c r="I150" s="212">
        <v>3495</v>
      </c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2">
        <v>3495</v>
      </c>
      <c r="AU150" s="213"/>
      <c r="AV150" s="213"/>
      <c r="AW150" s="212">
        <v>3495</v>
      </c>
      <c r="AX150" s="213"/>
      <c r="AY150" s="213"/>
      <c r="AZ150" s="213"/>
      <c r="BA150" s="213"/>
      <c r="BC150" s="207" t="s">
        <v>624</v>
      </c>
      <c r="BD150" s="207" t="s">
        <v>1311</v>
      </c>
      <c r="BE150" s="215">
        <v>3495</v>
      </c>
      <c r="BF150" s="215">
        <v>0</v>
      </c>
    </row>
    <row r="151" spans="1:58">
      <c r="A151" s="211" t="s">
        <v>626</v>
      </c>
      <c r="B151" s="213"/>
      <c r="C151" s="213"/>
      <c r="D151" s="213"/>
      <c r="E151" s="213"/>
      <c r="F151" s="212">
        <v>0</v>
      </c>
      <c r="G151" s="213"/>
      <c r="H151" s="213"/>
      <c r="I151" s="212">
        <v>0</v>
      </c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2">
        <v>0</v>
      </c>
      <c r="AU151" s="213"/>
      <c r="AV151" s="213"/>
      <c r="AW151" s="212">
        <v>0</v>
      </c>
      <c r="AX151" s="213"/>
      <c r="AY151" s="213"/>
      <c r="AZ151" s="213"/>
      <c r="BA151" s="212"/>
      <c r="BC151" s="207" t="s">
        <v>626</v>
      </c>
      <c r="BD151" s="207" t="s">
        <v>1311</v>
      </c>
      <c r="BE151" s="215">
        <v>0</v>
      </c>
      <c r="BF151" s="215">
        <v>0</v>
      </c>
    </row>
    <row r="152" spans="1:58" ht="21">
      <c r="A152" s="211" t="s">
        <v>938</v>
      </c>
      <c r="B152" s="213"/>
      <c r="C152" s="213"/>
      <c r="D152" s="213"/>
      <c r="E152" s="213"/>
      <c r="F152" s="212">
        <v>1309</v>
      </c>
      <c r="G152" s="213"/>
      <c r="H152" s="213"/>
      <c r="I152" s="212">
        <v>1309</v>
      </c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2">
        <v>1309</v>
      </c>
      <c r="AU152" s="213"/>
      <c r="AV152" s="213"/>
      <c r="AW152" s="212">
        <v>1309</v>
      </c>
      <c r="AX152" s="213"/>
      <c r="AY152" s="213"/>
      <c r="AZ152" s="213"/>
      <c r="BA152" s="213"/>
      <c r="BC152" s="207" t="s">
        <v>938</v>
      </c>
      <c r="BD152" s="207" t="s">
        <v>1311</v>
      </c>
      <c r="BE152" s="215">
        <v>1309</v>
      </c>
      <c r="BF152" s="215">
        <v>0</v>
      </c>
    </row>
    <row r="153" spans="1:58">
      <c r="A153" s="211" t="s">
        <v>544</v>
      </c>
      <c r="B153" s="213"/>
      <c r="C153" s="213"/>
      <c r="D153" s="213"/>
      <c r="E153" s="213"/>
      <c r="F153" s="212">
        <v>1380</v>
      </c>
      <c r="G153" s="213"/>
      <c r="H153" s="213"/>
      <c r="I153" s="212">
        <v>1380</v>
      </c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2">
        <v>1380</v>
      </c>
      <c r="AU153" s="213"/>
      <c r="AV153" s="213"/>
      <c r="AW153" s="212">
        <v>1380</v>
      </c>
      <c r="AX153" s="213"/>
      <c r="AY153" s="213"/>
      <c r="AZ153" s="213"/>
      <c r="BA153" s="213">
        <v>1000</v>
      </c>
      <c r="BC153" s="207" t="s">
        <v>544</v>
      </c>
      <c r="BD153" s="207" t="s">
        <v>1311</v>
      </c>
      <c r="BE153" s="215">
        <v>1380</v>
      </c>
      <c r="BF153" s="215">
        <v>0</v>
      </c>
    </row>
    <row r="154" spans="1:58">
      <c r="A154" s="211" t="s">
        <v>574</v>
      </c>
      <c r="B154" s="213"/>
      <c r="C154" s="213"/>
      <c r="D154" s="213"/>
      <c r="E154" s="213"/>
      <c r="F154" s="212">
        <v>103</v>
      </c>
      <c r="G154" s="213"/>
      <c r="H154" s="213"/>
      <c r="I154" s="212">
        <v>103</v>
      </c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2">
        <v>103</v>
      </c>
      <c r="AU154" s="213"/>
      <c r="AV154" s="213"/>
      <c r="AW154" s="212">
        <v>103</v>
      </c>
      <c r="AX154" s="213"/>
      <c r="AY154" s="213"/>
      <c r="AZ154" s="213"/>
      <c r="BA154" s="213">
        <v>2000</v>
      </c>
      <c r="BC154" s="207" t="s">
        <v>574</v>
      </c>
      <c r="BD154" s="207" t="s">
        <v>1311</v>
      </c>
      <c r="BE154" s="215">
        <v>103</v>
      </c>
      <c r="BF154" s="215">
        <v>0</v>
      </c>
    </row>
    <row r="155" spans="1:58">
      <c r="A155" s="211" t="s">
        <v>575</v>
      </c>
      <c r="B155" s="213"/>
      <c r="C155" s="213"/>
      <c r="D155" s="213"/>
      <c r="E155" s="213"/>
      <c r="F155" s="212">
        <v>1</v>
      </c>
      <c r="G155" s="213"/>
      <c r="H155" s="213"/>
      <c r="I155" s="212">
        <v>1</v>
      </c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2">
        <v>1</v>
      </c>
      <c r="AU155" s="213"/>
      <c r="AV155" s="213"/>
      <c r="AW155" s="212">
        <v>1</v>
      </c>
      <c r="AX155" s="213"/>
      <c r="AY155" s="213"/>
      <c r="AZ155" s="212"/>
      <c r="BA155" s="212">
        <v>5877</v>
      </c>
      <c r="BC155" s="207" t="s">
        <v>575</v>
      </c>
      <c r="BD155" s="207" t="s">
        <v>1311</v>
      </c>
      <c r="BE155" s="215">
        <v>1</v>
      </c>
      <c r="BF155" s="215">
        <v>0</v>
      </c>
    </row>
    <row r="156" spans="1:58">
      <c r="A156" s="211" t="s">
        <v>947</v>
      </c>
      <c r="B156" s="213"/>
      <c r="C156" s="213"/>
      <c r="D156" s="213"/>
      <c r="E156" s="213"/>
      <c r="F156" s="212">
        <v>36</v>
      </c>
      <c r="G156" s="213"/>
      <c r="H156" s="213"/>
      <c r="I156" s="212">
        <v>36</v>
      </c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2">
        <v>36</v>
      </c>
      <c r="AU156" s="213"/>
      <c r="AV156" s="213"/>
      <c r="AW156" s="212">
        <v>36</v>
      </c>
      <c r="AX156" s="213"/>
      <c r="AY156" s="213"/>
      <c r="AZ156" s="213"/>
      <c r="BA156" s="213"/>
      <c r="BC156" s="207" t="s">
        <v>947</v>
      </c>
      <c r="BD156" s="207" t="s">
        <v>1311</v>
      </c>
      <c r="BE156" s="215">
        <v>36</v>
      </c>
      <c r="BF156" s="215">
        <v>0</v>
      </c>
    </row>
    <row r="157" spans="1:58">
      <c r="A157" s="211" t="s">
        <v>577</v>
      </c>
      <c r="B157" s="213"/>
      <c r="C157" s="213"/>
      <c r="D157" s="213"/>
      <c r="E157" s="213"/>
      <c r="F157" s="212">
        <v>13</v>
      </c>
      <c r="G157" s="213"/>
      <c r="H157" s="213"/>
      <c r="I157" s="212">
        <v>13</v>
      </c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2">
        <v>13</v>
      </c>
      <c r="AU157" s="213"/>
      <c r="AV157" s="213"/>
      <c r="AW157" s="212">
        <v>13</v>
      </c>
      <c r="AX157" s="213"/>
      <c r="AY157" s="213"/>
      <c r="AZ157" s="212"/>
      <c r="BA157" s="213"/>
      <c r="BC157" s="207" t="s">
        <v>577</v>
      </c>
      <c r="BD157" s="207" t="s">
        <v>1311</v>
      </c>
      <c r="BE157" s="215">
        <v>13</v>
      </c>
      <c r="BF157" s="215">
        <v>0</v>
      </c>
    </row>
    <row r="158" spans="1:58">
      <c r="A158" s="211" t="s">
        <v>637</v>
      </c>
      <c r="B158" s="213"/>
      <c r="C158" s="213"/>
      <c r="D158" s="213"/>
      <c r="E158" s="213"/>
      <c r="F158" s="212">
        <v>180</v>
      </c>
      <c r="G158" s="213"/>
      <c r="H158" s="213"/>
      <c r="I158" s="212">
        <v>180</v>
      </c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2">
        <v>180</v>
      </c>
      <c r="AU158" s="213"/>
      <c r="AV158" s="213"/>
      <c r="AW158" s="212">
        <v>180</v>
      </c>
      <c r="AX158" s="213"/>
      <c r="AY158" s="213"/>
      <c r="AZ158" s="213"/>
      <c r="BA158" s="212">
        <v>1000</v>
      </c>
      <c r="BC158" s="207" t="s">
        <v>637</v>
      </c>
      <c r="BD158" s="207" t="s">
        <v>1311</v>
      </c>
      <c r="BE158" s="215">
        <v>180</v>
      </c>
      <c r="BF158" s="215">
        <v>0</v>
      </c>
    </row>
    <row r="159" spans="1:58">
      <c r="A159" s="211" t="s">
        <v>627</v>
      </c>
      <c r="B159" s="213"/>
      <c r="C159" s="213"/>
      <c r="D159" s="213"/>
      <c r="E159" s="213"/>
      <c r="F159" s="212">
        <v>1</v>
      </c>
      <c r="G159" s="213"/>
      <c r="H159" s="213"/>
      <c r="I159" s="212">
        <v>1</v>
      </c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2">
        <v>1</v>
      </c>
      <c r="AU159" s="213"/>
      <c r="AV159" s="213"/>
      <c r="AW159" s="212">
        <v>1</v>
      </c>
      <c r="AX159" s="213"/>
      <c r="AY159" s="213"/>
      <c r="AZ159" s="213"/>
      <c r="BA159" s="213">
        <v>0</v>
      </c>
      <c r="BC159" s="207" t="s">
        <v>627</v>
      </c>
      <c r="BD159" s="207" t="s">
        <v>1311</v>
      </c>
      <c r="BE159" s="215">
        <v>1</v>
      </c>
      <c r="BF159" s="215">
        <v>0</v>
      </c>
    </row>
    <row r="160" spans="1:58">
      <c r="A160" s="211" t="s">
        <v>579</v>
      </c>
      <c r="B160" s="213"/>
      <c r="C160" s="213"/>
      <c r="D160" s="213"/>
      <c r="E160" s="213"/>
      <c r="F160" s="212">
        <v>222008</v>
      </c>
      <c r="G160" s="213"/>
      <c r="H160" s="213"/>
      <c r="I160" s="212">
        <v>56336</v>
      </c>
      <c r="J160" s="213"/>
      <c r="K160" s="213">
        <v>165672</v>
      </c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2">
        <v>0</v>
      </c>
      <c r="AO160" s="213"/>
      <c r="AP160" s="213"/>
      <c r="AQ160" s="213"/>
      <c r="AR160" s="213"/>
      <c r="AS160" s="213"/>
      <c r="AT160" s="212">
        <v>222008</v>
      </c>
      <c r="AU160" s="213"/>
      <c r="AV160" s="213"/>
      <c r="AW160" s="212">
        <v>222008</v>
      </c>
      <c r="AX160" s="213"/>
      <c r="AY160" s="213"/>
      <c r="AZ160" s="213"/>
      <c r="BA160" s="212">
        <v>8129</v>
      </c>
      <c r="BC160" s="207" t="s">
        <v>579</v>
      </c>
      <c r="BD160" s="207" t="s">
        <v>1311</v>
      </c>
      <c r="BE160" s="215">
        <v>222008</v>
      </c>
      <c r="BF160" s="215">
        <v>0</v>
      </c>
    </row>
    <row r="161" spans="1:58">
      <c r="A161" s="211" t="s">
        <v>580</v>
      </c>
      <c r="B161" s="213"/>
      <c r="C161" s="213"/>
      <c r="D161" s="213"/>
      <c r="E161" s="213"/>
      <c r="F161" s="212">
        <v>324</v>
      </c>
      <c r="G161" s="213"/>
      <c r="H161" s="213">
        <v>0</v>
      </c>
      <c r="I161" s="212">
        <v>324</v>
      </c>
      <c r="J161" s="213"/>
      <c r="K161" s="213">
        <v>0</v>
      </c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2">
        <v>324</v>
      </c>
      <c r="AU161" s="213"/>
      <c r="AV161" s="213">
        <v>0</v>
      </c>
      <c r="AW161" s="212">
        <v>324</v>
      </c>
      <c r="AX161" s="213"/>
      <c r="AY161" s="213"/>
      <c r="AZ161" s="213"/>
      <c r="BA161" s="213">
        <v>5000</v>
      </c>
      <c r="BC161" s="207" t="s">
        <v>580</v>
      </c>
      <c r="BD161" s="207" t="s">
        <v>1311</v>
      </c>
      <c r="BE161" s="215">
        <v>324</v>
      </c>
      <c r="BF161" s="215">
        <v>0</v>
      </c>
    </row>
    <row r="162" spans="1:58">
      <c r="A162" s="211" t="s">
        <v>628</v>
      </c>
      <c r="B162" s="213"/>
      <c r="C162" s="213"/>
      <c r="D162" s="213"/>
      <c r="E162" s="213"/>
      <c r="F162" s="212">
        <v>71227</v>
      </c>
      <c r="G162" s="213"/>
      <c r="H162" s="213"/>
      <c r="I162" s="212">
        <v>7931</v>
      </c>
      <c r="J162" s="213">
        <v>4992</v>
      </c>
      <c r="K162" s="213">
        <v>58304</v>
      </c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>
        <v>68288</v>
      </c>
      <c r="AO162" s="213"/>
      <c r="AP162" s="213"/>
      <c r="AQ162" s="213"/>
      <c r="AR162" s="213"/>
      <c r="AS162" s="213"/>
      <c r="AT162" s="212">
        <v>2939</v>
      </c>
      <c r="AU162" s="213"/>
      <c r="AV162" s="213"/>
      <c r="AW162" s="212">
        <v>2939</v>
      </c>
      <c r="AX162" s="213"/>
      <c r="AY162" s="213"/>
      <c r="AZ162" s="213">
        <v>56682</v>
      </c>
      <c r="BA162" s="213">
        <v>10894</v>
      </c>
      <c r="BC162" s="207" t="s">
        <v>628</v>
      </c>
      <c r="BD162" s="207" t="s">
        <v>1311</v>
      </c>
      <c r="BE162" s="215">
        <v>2939</v>
      </c>
      <c r="BF162" s="215">
        <v>0</v>
      </c>
    </row>
    <row r="163" spans="1:58">
      <c r="A163" s="211" t="s">
        <v>581</v>
      </c>
      <c r="B163" s="213"/>
      <c r="C163" s="213"/>
      <c r="D163" s="213"/>
      <c r="E163" s="213"/>
      <c r="F163" s="212">
        <v>25</v>
      </c>
      <c r="G163" s="213"/>
      <c r="H163" s="213"/>
      <c r="I163" s="212">
        <v>25</v>
      </c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2">
        <v>25</v>
      </c>
      <c r="AU163" s="213"/>
      <c r="AV163" s="213"/>
      <c r="AW163" s="212">
        <v>25</v>
      </c>
      <c r="AX163" s="213"/>
      <c r="AY163" s="213"/>
      <c r="AZ163" s="213"/>
      <c r="BA163" s="213">
        <v>2870</v>
      </c>
      <c r="BC163" s="207" t="s">
        <v>581</v>
      </c>
      <c r="BD163" s="207" t="s">
        <v>1311</v>
      </c>
      <c r="BE163" s="215">
        <v>25</v>
      </c>
      <c r="BF163" s="215">
        <v>0</v>
      </c>
    </row>
    <row r="164" spans="1:58">
      <c r="A164" s="211" t="s">
        <v>585</v>
      </c>
      <c r="B164" s="213"/>
      <c r="C164" s="213"/>
      <c r="D164" s="213"/>
      <c r="E164" s="213"/>
      <c r="F164" s="212"/>
      <c r="G164" s="213"/>
      <c r="H164" s="212"/>
      <c r="I164" s="212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2"/>
      <c r="AU164" s="213"/>
      <c r="AV164" s="212"/>
      <c r="AW164" s="212"/>
      <c r="AX164" s="213"/>
      <c r="AY164" s="213"/>
      <c r="AZ164" s="213"/>
      <c r="BA164" s="213">
        <v>0</v>
      </c>
      <c r="BC164" s="207" t="s">
        <v>585</v>
      </c>
      <c r="BD164" s="207" t="s">
        <v>1311</v>
      </c>
      <c r="BE164" s="215">
        <v>0</v>
      </c>
      <c r="BF164" s="215">
        <v>0</v>
      </c>
    </row>
    <row r="165" spans="1:58">
      <c r="A165" s="211" t="s">
        <v>601</v>
      </c>
      <c r="B165" s="213"/>
      <c r="C165" s="213"/>
      <c r="D165" s="213"/>
      <c r="E165" s="213"/>
      <c r="F165" s="212"/>
      <c r="G165" s="213"/>
      <c r="H165" s="213"/>
      <c r="I165" s="212"/>
      <c r="J165" s="213"/>
      <c r="K165" s="212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2"/>
      <c r="AU165" s="213"/>
      <c r="AV165" s="213"/>
      <c r="AW165" s="212"/>
      <c r="AX165" s="213"/>
      <c r="AY165" s="213"/>
      <c r="AZ165" s="213"/>
      <c r="BA165" s="212">
        <v>300</v>
      </c>
      <c r="BC165" s="207" t="s">
        <v>601</v>
      </c>
      <c r="BD165" s="207" t="s">
        <v>1311</v>
      </c>
      <c r="BE165" s="215">
        <v>0</v>
      </c>
      <c r="BF165" s="215">
        <v>0</v>
      </c>
    </row>
    <row r="166" spans="1:58">
      <c r="A166" s="211" t="s">
        <v>604</v>
      </c>
      <c r="B166" s="213"/>
      <c r="C166" s="213"/>
      <c r="D166" s="213"/>
      <c r="E166" s="213"/>
      <c r="F166" s="212"/>
      <c r="G166" s="213"/>
      <c r="H166" s="213"/>
      <c r="I166" s="212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2"/>
      <c r="AU166" s="213"/>
      <c r="AV166" s="213"/>
      <c r="AW166" s="212"/>
      <c r="AX166" s="213"/>
      <c r="AY166" s="213"/>
      <c r="AZ166" s="213"/>
      <c r="BA166" s="212">
        <v>500</v>
      </c>
      <c r="BC166" s="207" t="s">
        <v>604</v>
      </c>
      <c r="BD166" s="207" t="s">
        <v>1311</v>
      </c>
      <c r="BE166" s="215">
        <v>0</v>
      </c>
      <c r="BF166" s="215">
        <v>0</v>
      </c>
    </row>
    <row r="167" spans="1:58">
      <c r="A167" s="211" t="s">
        <v>630</v>
      </c>
      <c r="B167" s="213"/>
      <c r="C167" s="213"/>
      <c r="D167" s="213"/>
      <c r="E167" s="213"/>
      <c r="F167" s="212"/>
      <c r="G167" s="213"/>
      <c r="H167" s="213"/>
      <c r="I167" s="212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2"/>
      <c r="AU167" s="213"/>
      <c r="AV167" s="213"/>
      <c r="AW167" s="212"/>
      <c r="AX167" s="213"/>
      <c r="AY167" s="213"/>
      <c r="AZ167" s="213"/>
      <c r="BA167" s="213">
        <v>1000</v>
      </c>
      <c r="BC167" s="207" t="s">
        <v>630</v>
      </c>
      <c r="BD167" s="207" t="s">
        <v>1311</v>
      </c>
      <c r="BE167" s="215">
        <v>0</v>
      </c>
      <c r="BF167" s="215">
        <v>0</v>
      </c>
    </row>
    <row r="168" spans="1:58">
      <c r="A168" s="211" t="s">
        <v>631</v>
      </c>
      <c r="B168" s="213"/>
      <c r="C168" s="213"/>
      <c r="D168" s="213"/>
      <c r="E168" s="213"/>
      <c r="F168" s="212"/>
      <c r="G168" s="213"/>
      <c r="H168" s="213"/>
      <c r="I168" s="212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2"/>
      <c r="AU168" s="213"/>
      <c r="AV168" s="213"/>
      <c r="AW168" s="212"/>
      <c r="AX168" s="213"/>
      <c r="AY168" s="213"/>
      <c r="AZ168" s="213"/>
      <c r="BA168" s="212">
        <v>1000</v>
      </c>
      <c r="BC168" s="207" t="s">
        <v>631</v>
      </c>
      <c r="BD168" s="207" t="s">
        <v>1311</v>
      </c>
      <c r="BE168" s="215">
        <v>0</v>
      </c>
      <c r="BF168" s="215">
        <v>0</v>
      </c>
    </row>
    <row r="169" spans="1:58">
      <c r="A169" s="211" t="s">
        <v>567</v>
      </c>
      <c r="B169" s="213"/>
      <c r="C169" s="213"/>
      <c r="D169" s="213"/>
      <c r="E169" s="213"/>
      <c r="F169" s="212"/>
      <c r="G169" s="213"/>
      <c r="H169" s="213"/>
      <c r="I169" s="212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2"/>
      <c r="AU169" s="213"/>
      <c r="AV169" s="213"/>
      <c r="AW169" s="212"/>
      <c r="AX169" s="213"/>
      <c r="AY169" s="213"/>
      <c r="AZ169" s="213"/>
      <c r="BA169" s="213">
        <v>1620</v>
      </c>
      <c r="BC169" s="207" t="s">
        <v>567</v>
      </c>
      <c r="BD169" s="207" t="s">
        <v>1311</v>
      </c>
      <c r="BE169" s="215">
        <v>0</v>
      </c>
      <c r="BF169" s="215">
        <v>0</v>
      </c>
    </row>
    <row r="170" spans="1:58">
      <c r="A170" s="211" t="s">
        <v>907</v>
      </c>
      <c r="B170" s="213"/>
      <c r="C170" s="213"/>
      <c r="D170" s="213"/>
      <c r="E170" s="213"/>
      <c r="F170" s="212"/>
      <c r="G170" s="213"/>
      <c r="H170" s="213"/>
      <c r="I170" s="212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2"/>
      <c r="AU170" s="213"/>
      <c r="AV170" s="213"/>
      <c r="AW170" s="212"/>
      <c r="AX170" s="213"/>
      <c r="AY170" s="213"/>
      <c r="AZ170" s="213"/>
      <c r="BA170" s="213">
        <v>1000</v>
      </c>
      <c r="BC170" s="207" t="s">
        <v>907</v>
      </c>
      <c r="BD170" s="207" t="s">
        <v>1311</v>
      </c>
      <c r="BE170" s="215">
        <v>0</v>
      </c>
      <c r="BF170" s="215">
        <v>0</v>
      </c>
    </row>
    <row r="171" spans="1:58">
      <c r="A171" s="211" t="s">
        <v>633</v>
      </c>
      <c r="B171" s="213"/>
      <c r="C171" s="213"/>
      <c r="D171" s="213"/>
      <c r="E171" s="213"/>
      <c r="F171" s="212"/>
      <c r="G171" s="213"/>
      <c r="H171" s="213"/>
      <c r="I171" s="212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2"/>
      <c r="AU171" s="213"/>
      <c r="AV171" s="213"/>
      <c r="AW171" s="212"/>
      <c r="AX171" s="213"/>
      <c r="AY171" s="213"/>
      <c r="AZ171" s="213"/>
      <c r="BA171" s="212">
        <v>1000</v>
      </c>
      <c r="BC171" s="207" t="s">
        <v>633</v>
      </c>
      <c r="BD171" s="207" t="s">
        <v>1311</v>
      </c>
      <c r="BE171" s="215">
        <v>0</v>
      </c>
      <c r="BF171" s="215">
        <v>0</v>
      </c>
    </row>
    <row r="172" spans="1:58">
      <c r="A172" s="211" t="s">
        <v>634</v>
      </c>
      <c r="B172" s="213"/>
      <c r="C172" s="213"/>
      <c r="D172" s="213"/>
      <c r="E172" s="213"/>
      <c r="F172" s="212"/>
      <c r="G172" s="213"/>
      <c r="H172" s="213"/>
      <c r="I172" s="212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2"/>
      <c r="AU172" s="213"/>
      <c r="AV172" s="213"/>
      <c r="AW172" s="212"/>
      <c r="AX172" s="213"/>
      <c r="AY172" s="213"/>
      <c r="AZ172" s="213"/>
      <c r="BA172" s="212">
        <v>1000</v>
      </c>
      <c r="BC172" s="207" t="s">
        <v>634</v>
      </c>
      <c r="BD172" s="207" t="s">
        <v>1311</v>
      </c>
      <c r="BE172" s="215">
        <v>0</v>
      </c>
      <c r="BF172" s="215">
        <v>0</v>
      </c>
    </row>
    <row r="173" spans="1:58">
      <c r="A173" s="211" t="s">
        <v>571</v>
      </c>
      <c r="B173" s="213"/>
      <c r="C173" s="213"/>
      <c r="D173" s="213"/>
      <c r="E173" s="213"/>
      <c r="F173" s="212"/>
      <c r="G173" s="213"/>
      <c r="H173" s="213"/>
      <c r="I173" s="212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2"/>
      <c r="AU173" s="213"/>
      <c r="AV173" s="213"/>
      <c r="AW173" s="212"/>
      <c r="AX173" s="213"/>
      <c r="AY173" s="213"/>
      <c r="AZ173" s="213"/>
      <c r="BA173" s="213">
        <v>2500</v>
      </c>
      <c r="BC173" s="207" t="s">
        <v>571</v>
      </c>
      <c r="BD173" s="207" t="s">
        <v>1311</v>
      </c>
      <c r="BE173" s="215">
        <v>0</v>
      </c>
      <c r="BF173" s="215">
        <v>0</v>
      </c>
    </row>
    <row r="174" spans="1:58" ht="21">
      <c r="A174" s="211" t="s">
        <v>635</v>
      </c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2">
        <v>1000</v>
      </c>
      <c r="BC174" s="207" t="s">
        <v>635</v>
      </c>
      <c r="BD174" s="207" t="s">
        <v>1311</v>
      </c>
      <c r="BE174" s="215">
        <v>0</v>
      </c>
      <c r="BF174" s="215">
        <v>0</v>
      </c>
    </row>
    <row r="175" spans="1:58">
      <c r="A175" s="211" t="s">
        <v>625</v>
      </c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2">
        <v>4300</v>
      </c>
      <c r="BC175" s="207" t="s">
        <v>625</v>
      </c>
      <c r="BD175" s="207" t="s">
        <v>1311</v>
      </c>
      <c r="BE175" s="215">
        <v>0</v>
      </c>
      <c r="BF175" s="215">
        <v>0</v>
      </c>
    </row>
    <row r="176" spans="1:58">
      <c r="A176" s="211" t="s">
        <v>908</v>
      </c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2">
        <v>0</v>
      </c>
      <c r="BC176" s="207" t="s">
        <v>908</v>
      </c>
      <c r="BD176" s="207" t="s">
        <v>1311</v>
      </c>
      <c r="BE176" s="215">
        <v>0</v>
      </c>
      <c r="BF176" s="215">
        <v>0</v>
      </c>
    </row>
    <row r="177" spans="1:58">
      <c r="A177" s="211" t="s">
        <v>636</v>
      </c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2">
        <v>1000</v>
      </c>
      <c r="BC177" s="207" t="s">
        <v>636</v>
      </c>
      <c r="BD177" s="207" t="s">
        <v>1311</v>
      </c>
      <c r="BE177" s="215">
        <v>0</v>
      </c>
      <c r="BF177" s="215">
        <v>0</v>
      </c>
    </row>
    <row r="178" spans="1:58" ht="15" customHeight="1">
      <c r="AW178" s="328">
        <v>75017445630</v>
      </c>
      <c r="AY178" s="328">
        <v>5194456126</v>
      </c>
      <c r="BE178" s="215">
        <v>35371144391</v>
      </c>
      <c r="BF178" s="215">
        <v>1000599810</v>
      </c>
    </row>
  </sheetData>
  <mergeCells count="64">
    <mergeCell ref="AP3:BA3"/>
    <mergeCell ref="B4:AK4"/>
    <mergeCell ref="AL4:AM4"/>
    <mergeCell ref="AN4:AO4"/>
    <mergeCell ref="AP4:AX4"/>
    <mergeCell ref="AY4:BA4"/>
    <mergeCell ref="J7:J9"/>
    <mergeCell ref="D8:D9"/>
    <mergeCell ref="E8:G8"/>
    <mergeCell ref="B3:AM3"/>
    <mergeCell ref="AN3:AO3"/>
    <mergeCell ref="B7:B9"/>
    <mergeCell ref="C7:C9"/>
    <mergeCell ref="D7:G7"/>
    <mergeCell ref="H7:H9"/>
    <mergeCell ref="I7:I9"/>
    <mergeCell ref="B6:H6"/>
    <mergeCell ref="I6:L6"/>
    <mergeCell ref="M6:S6"/>
    <mergeCell ref="T6:W6"/>
    <mergeCell ref="X6:AK6"/>
    <mergeCell ref="B5:L5"/>
    <mergeCell ref="AY5:AY9"/>
    <mergeCell ref="AZ5:AZ9"/>
    <mergeCell ref="BA5:BA9"/>
    <mergeCell ref="AQ7:AQ9"/>
    <mergeCell ref="AR7:AU7"/>
    <mergeCell ref="AV7:AV9"/>
    <mergeCell ref="AR8:AR9"/>
    <mergeCell ref="AP6:AV6"/>
    <mergeCell ref="AW6:AW9"/>
    <mergeCell ref="AX6:AX9"/>
    <mergeCell ref="AS8:AU8"/>
    <mergeCell ref="AW5:AX5"/>
    <mergeCell ref="AP7:AP9"/>
    <mergeCell ref="M5:W5"/>
    <mergeCell ref="X5:AK5"/>
    <mergeCell ref="V7:V9"/>
    <mergeCell ref="W7:W9"/>
    <mergeCell ref="X7:X9"/>
    <mergeCell ref="Y7:Y9"/>
    <mergeCell ref="S7:S9"/>
    <mergeCell ref="AJ7:AJ9"/>
    <mergeCell ref="AK7:AK9"/>
    <mergeCell ref="AD8:AI8"/>
    <mergeCell ref="T7:T9"/>
    <mergeCell ref="U7:U9"/>
    <mergeCell ref="AB8:AB9"/>
    <mergeCell ref="AC8:AC9"/>
    <mergeCell ref="Z7:Z9"/>
    <mergeCell ref="AA7:AA9"/>
    <mergeCell ref="K7:K9"/>
    <mergeCell ref="L7:L9"/>
    <mergeCell ref="M7:M9"/>
    <mergeCell ref="N7:N9"/>
    <mergeCell ref="O7:R7"/>
    <mergeCell ref="O8:O9"/>
    <mergeCell ref="P8:R8"/>
    <mergeCell ref="AB7:AI7"/>
    <mergeCell ref="AO5:AO9"/>
    <mergeCell ref="AP5:AV5"/>
    <mergeCell ref="AN5:AN9"/>
    <mergeCell ref="AL5:AL9"/>
    <mergeCell ref="AM5:AM9"/>
  </mergeCells>
  <hyperlinks>
    <hyperlink ref="A1" location="'TOC'!B15" display="TOC" xr:uid="{0B276517-0B33-4341-9BFA-7B1E222D737E}"/>
  </hyperlink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12 Indicators GSIB 2022</vt:lpstr>
      <vt:lpstr>GSii GSIB</vt:lpstr>
      <vt:lpstr>Underlying</vt:lpstr>
      <vt:lpstr>Corep</vt:lpstr>
      <vt:lpstr>Consolidation</vt:lpstr>
      <vt:lpstr>Payments</vt:lpstr>
      <vt:lpstr>Custody assets</vt:lpstr>
      <vt:lpstr>Finrep ESM</vt:lpstr>
      <vt:lpstr>Cross jurisdictional</vt:lpstr>
      <vt:lpstr>Liquidity Rep</vt:lpstr>
      <vt:lpstr>OTC Derivaten</vt:lpstr>
      <vt:lpstr>CLEARING</vt:lpstr>
      <vt:lpstr>GLOBAL MARKETS DCM - UW Q4</vt:lpstr>
      <vt:lpstr>GLOB MARKETS Consolidated Q1-Q4</vt:lpstr>
      <vt:lpstr>refer GSIB</vt:lpstr>
      <vt:lpstr>'GLOB MARKETS Consolidated Q1-Q4'!Print_Area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Sewberath Misser</dc:creator>
  <cp:lastModifiedBy>Pieter Greven</cp:lastModifiedBy>
  <dcterms:created xsi:type="dcterms:W3CDTF">2022-06-08T13:21:49Z</dcterms:created>
  <dcterms:modified xsi:type="dcterms:W3CDTF">2023-04-24T14:05:34Z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2ffcf47-be15-40bf-818d-0da39af9f75a_Enabled">
    <vt:lpwstr>true</vt:lpwstr>
  </property>
  <property fmtid="{D5CDD505-2E9C-101B-9397-08002B2CF9AE}" pid="3" name="MSIP_Label_42ffcf47-be15-40bf-818d-0da39af9f75a_SetDate">
    <vt:lpwstr>2022-06-08T13:23:01Z</vt:lpwstr>
  </property>
  <property fmtid="{D5CDD505-2E9C-101B-9397-08002B2CF9AE}" pid="4" name="MSIP_Label_42ffcf47-be15-40bf-818d-0da39af9f75a_Method">
    <vt:lpwstr>Privileged</vt:lpwstr>
  </property>
  <property fmtid="{D5CDD505-2E9C-101B-9397-08002B2CF9AE}" pid="5" name="MSIP_Label_42ffcf47-be15-40bf-818d-0da39af9f75a_Name">
    <vt:lpwstr>42ffcf47-be15-40bf-818d-0da39af9f75a</vt:lpwstr>
  </property>
  <property fmtid="{D5CDD505-2E9C-101B-9397-08002B2CF9AE}" pid="6" name="MSIP_Label_42ffcf47-be15-40bf-818d-0da39af9f75a_SiteId">
    <vt:lpwstr>3a15904d-3fd9-4256-a753-beb05cdf0c6d</vt:lpwstr>
  </property>
  <property fmtid="{D5CDD505-2E9C-101B-9397-08002B2CF9AE}" pid="7" name="MSIP_Label_42ffcf47-be15-40bf-818d-0da39af9f75a_ActionId">
    <vt:lpwstr>9d660ae3-d2e1-4f20-98ac-2aa8e822fd0f</vt:lpwstr>
  </property>
  <property fmtid="{D5CDD505-2E9C-101B-9397-08002B2CF9AE}" pid="8" name="MSIP_Label_42ffcf47-be15-40bf-818d-0da39af9f75a_ContentBits">
    <vt:lpwstr>0</vt:lpwstr>
  </property>
</Properties>
</file>