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hidePivotFieldList="1" defaultThemeVersion="166925"/>
  <mc:AlternateContent xmlns:mc="http://schemas.openxmlformats.org/markup-compatibility/2006">
    <mc:Choice Requires="x15">
      <x15ac:absPath xmlns:x15ac="http://schemas.microsoft.com/office/spreadsheetml/2010/11/ac" url="/Users/mgava/Desktop/"/>
    </mc:Choice>
  </mc:AlternateContent>
  <xr:revisionPtr revIDLastSave="0" documentId="8_{544B5843-E2C1-9846-99BF-A7FC80AD127F}" xr6:coauthVersionLast="47" xr6:coauthVersionMax="47" xr10:uidLastSave="{00000000-0000-0000-0000-000000000000}"/>
  <bookViews>
    <workbookView xWindow="0" yWindow="0" windowWidth="28800" windowHeight="18000" tabRatio="738" xr2:uid="{4E43CF2A-F854-4056-9304-64282FF75F08}"/>
  </bookViews>
  <sheets>
    <sheet name="1. Dados básicos" sheetId="1" r:id="rId1"/>
    <sheet name="2. Requisitos básicos" sheetId="2" r:id="rId2"/>
    <sheet name="3. Dados pessoais" sheetId="3" r:id="rId3"/>
    <sheet name="Avaliação" sheetId="6" r:id="rId4"/>
    <sheet name="Banco de dados de todas as av." sheetId="7" r:id="rId5"/>
    <sheet name="Entradas do banco de dados" sheetId="11" r:id="rId6"/>
  </sheets>
  <definedNames>
    <definedName name="_1">'1. Dados básicos'!$E$11:$E$21</definedName>
    <definedName name="_2">'1. Dados básicos'!$F$11:$F$21</definedName>
    <definedName name="_3">'1. Dados básicos'!$G$11:$G$21</definedName>
    <definedName name="_4">'1. Dados básicos'!$H$11:$H$21</definedName>
    <definedName name="_xlnm._FilterDatabase" localSheetId="1" hidden="1">'2. Requisitos básicos'!$B$8:$P$108</definedName>
    <definedName name="_xlnm._FilterDatabase" localSheetId="3" hidden="1">Avaliação!$B$79:$L$179</definedName>
    <definedName name="_xlnm._FilterDatabase" localSheetId="4" hidden="1">'Banco de dados de todas as av.'!$B$32:$H$47</definedName>
    <definedName name="_xlnm._FilterDatabase" localSheetId="5" hidden="1">'Entradas do banco de dados'!$B$53:$V$153</definedName>
    <definedName name="Área_de_avaliação">Avaliação!$H$80:$L$179</definedName>
    <definedName name="Datenschnitt_Anfo_betrifft_Filter_Rolle">#N/A</definedName>
    <definedName name="Linha_cópia_banco_de_dados">Avaliação!$A$11:$DF$11</definedName>
  </definedNames>
  <calcPr calcId="191029"/>
  <fileRecoveryPr repairLoad="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35" i="7" l="1"/>
  <c r="C54" i="11" l="1"/>
  <c r="D54" i="11"/>
  <c r="E54" i="11"/>
  <c r="F54" i="11"/>
  <c r="C55" i="11"/>
  <c r="D55" i="11"/>
  <c r="E55" i="11"/>
  <c r="C56" i="11"/>
  <c r="D56" i="11"/>
  <c r="E56" i="11"/>
  <c r="C57" i="11"/>
  <c r="D57" i="11"/>
  <c r="E57" i="11"/>
  <c r="C58" i="11"/>
  <c r="D58" i="11"/>
  <c r="E58" i="11"/>
  <c r="C59" i="11"/>
  <c r="D59" i="11"/>
  <c r="E59" i="11"/>
  <c r="C60" i="11"/>
  <c r="D60" i="11"/>
  <c r="E60" i="11"/>
  <c r="C61" i="11"/>
  <c r="D61" i="11"/>
  <c r="E61" i="11"/>
  <c r="C62" i="11"/>
  <c r="D62" i="11"/>
  <c r="E62" i="11"/>
  <c r="C63" i="11"/>
  <c r="D63" i="11"/>
  <c r="E63" i="11"/>
  <c r="C64" i="11"/>
  <c r="D64" i="11"/>
  <c r="E64" i="11"/>
  <c r="C65" i="11"/>
  <c r="D65" i="11"/>
  <c r="E65" i="11"/>
  <c r="C66" i="11"/>
  <c r="D66" i="11"/>
  <c r="E66" i="11"/>
  <c r="C67" i="11"/>
  <c r="D67" i="11"/>
  <c r="E67" i="11"/>
  <c r="C68" i="11"/>
  <c r="D68" i="11"/>
  <c r="E68" i="11"/>
  <c r="C69" i="11"/>
  <c r="D69" i="11"/>
  <c r="E69" i="11"/>
  <c r="C70" i="11"/>
  <c r="D70" i="11"/>
  <c r="E70" i="11"/>
  <c r="C71" i="11"/>
  <c r="D71" i="11"/>
  <c r="E71" i="11"/>
  <c r="C72" i="11"/>
  <c r="D72" i="11"/>
  <c r="E72" i="11"/>
  <c r="C73" i="11"/>
  <c r="D73" i="11"/>
  <c r="E73" i="11"/>
  <c r="C74" i="11"/>
  <c r="D74" i="11"/>
  <c r="E74" i="11"/>
  <c r="C75" i="11"/>
  <c r="D75" i="11"/>
  <c r="E75" i="11"/>
  <c r="C76" i="11"/>
  <c r="D76" i="11"/>
  <c r="E76" i="11"/>
  <c r="C77" i="11"/>
  <c r="D77" i="11"/>
  <c r="E77" i="11"/>
  <c r="C78" i="11"/>
  <c r="D78" i="11"/>
  <c r="E78" i="11"/>
  <c r="C79" i="11"/>
  <c r="D79" i="11"/>
  <c r="E79" i="11"/>
  <c r="C80" i="11"/>
  <c r="D80" i="11"/>
  <c r="E80" i="11"/>
  <c r="C81" i="11"/>
  <c r="D81" i="11"/>
  <c r="E81" i="11"/>
  <c r="C82" i="11"/>
  <c r="D82" i="11"/>
  <c r="E82" i="11"/>
  <c r="C83" i="11"/>
  <c r="D83" i="11"/>
  <c r="E83" i="11"/>
  <c r="C84" i="11"/>
  <c r="D84" i="11"/>
  <c r="E84" i="11"/>
  <c r="C85" i="11"/>
  <c r="D85" i="11"/>
  <c r="E85" i="11"/>
  <c r="C86" i="11"/>
  <c r="D86" i="11"/>
  <c r="E86" i="11"/>
  <c r="C87" i="11"/>
  <c r="D87" i="11"/>
  <c r="E87" i="11"/>
  <c r="C88" i="11"/>
  <c r="D88" i="11"/>
  <c r="E88" i="11"/>
  <c r="C89" i="11"/>
  <c r="D89" i="11"/>
  <c r="E89" i="11"/>
  <c r="C90" i="11"/>
  <c r="D90" i="11"/>
  <c r="E90" i="11"/>
  <c r="C91" i="11"/>
  <c r="D91" i="11"/>
  <c r="E91" i="11"/>
  <c r="C92" i="11"/>
  <c r="D92" i="11"/>
  <c r="E92" i="11"/>
  <c r="C93" i="11"/>
  <c r="D93" i="11"/>
  <c r="E93" i="11"/>
  <c r="C94" i="11"/>
  <c r="D94" i="11"/>
  <c r="E94" i="11"/>
  <c r="C95" i="11"/>
  <c r="D95" i="11"/>
  <c r="E95" i="11"/>
  <c r="C96" i="11"/>
  <c r="D96" i="11"/>
  <c r="E96" i="11"/>
  <c r="C97" i="11"/>
  <c r="D97" i="11"/>
  <c r="E97" i="11"/>
  <c r="C98" i="11"/>
  <c r="D98" i="11"/>
  <c r="E98" i="11"/>
  <c r="C99" i="11"/>
  <c r="D99" i="11"/>
  <c r="E99" i="11"/>
  <c r="C100" i="11"/>
  <c r="D100" i="11"/>
  <c r="E100" i="11"/>
  <c r="C101" i="11"/>
  <c r="D101" i="11"/>
  <c r="E101" i="11"/>
  <c r="C102" i="11"/>
  <c r="D102" i="11"/>
  <c r="E102" i="11"/>
  <c r="C103" i="11"/>
  <c r="D103" i="11"/>
  <c r="E103" i="11"/>
  <c r="C104" i="11"/>
  <c r="D104" i="11"/>
  <c r="E104" i="11"/>
  <c r="C105" i="11"/>
  <c r="D105" i="11"/>
  <c r="E105" i="11"/>
  <c r="C106" i="11"/>
  <c r="D106" i="11"/>
  <c r="E106" i="11"/>
  <c r="C107" i="11"/>
  <c r="D107" i="11"/>
  <c r="E107" i="11"/>
  <c r="C108" i="11"/>
  <c r="D108" i="11"/>
  <c r="E108" i="11"/>
  <c r="C109" i="11"/>
  <c r="D109" i="11"/>
  <c r="E109" i="11"/>
  <c r="C110" i="11"/>
  <c r="D110" i="11"/>
  <c r="E110" i="11"/>
  <c r="C111" i="11"/>
  <c r="D111" i="11"/>
  <c r="E111" i="11"/>
  <c r="C112" i="11"/>
  <c r="D112" i="11"/>
  <c r="E112" i="11"/>
  <c r="C113" i="11"/>
  <c r="D113" i="11"/>
  <c r="E113" i="11"/>
  <c r="C114" i="11"/>
  <c r="D114" i="11"/>
  <c r="E114" i="11"/>
  <c r="C115" i="11"/>
  <c r="D115" i="11"/>
  <c r="E115" i="11"/>
  <c r="C116" i="11"/>
  <c r="D116" i="11"/>
  <c r="E116" i="11"/>
  <c r="C117" i="11"/>
  <c r="D117" i="11"/>
  <c r="E117" i="11"/>
  <c r="C118" i="11"/>
  <c r="D118" i="11"/>
  <c r="E118" i="11"/>
  <c r="C119" i="11"/>
  <c r="D119" i="11"/>
  <c r="E119" i="11"/>
  <c r="C120" i="11"/>
  <c r="D120" i="11"/>
  <c r="E120" i="11"/>
  <c r="C121" i="11"/>
  <c r="D121" i="11"/>
  <c r="E121" i="11"/>
  <c r="C122" i="11"/>
  <c r="D122" i="11"/>
  <c r="E122" i="11"/>
  <c r="C123" i="11"/>
  <c r="D123" i="11"/>
  <c r="E123" i="11"/>
  <c r="C124" i="11"/>
  <c r="D124" i="11"/>
  <c r="E124" i="11"/>
  <c r="C125" i="11"/>
  <c r="D125" i="11"/>
  <c r="E125" i="11"/>
  <c r="C126" i="11"/>
  <c r="D126" i="11"/>
  <c r="E126" i="11"/>
  <c r="C127" i="11"/>
  <c r="D127" i="11"/>
  <c r="E127" i="11"/>
  <c r="C128" i="11"/>
  <c r="D128" i="11"/>
  <c r="E128" i="11"/>
  <c r="C129" i="11"/>
  <c r="D129" i="11"/>
  <c r="E129" i="11"/>
  <c r="C130" i="11"/>
  <c r="D130" i="11"/>
  <c r="E130" i="11"/>
  <c r="C131" i="11"/>
  <c r="D131" i="11"/>
  <c r="E131" i="11"/>
  <c r="C132" i="11"/>
  <c r="D132" i="11"/>
  <c r="E132" i="11"/>
  <c r="C133" i="11"/>
  <c r="D133" i="11"/>
  <c r="E133" i="11"/>
  <c r="C134" i="11"/>
  <c r="D134" i="11"/>
  <c r="E134" i="11"/>
  <c r="C135" i="11"/>
  <c r="D135" i="11"/>
  <c r="E135" i="11"/>
  <c r="C136" i="11"/>
  <c r="D136" i="11"/>
  <c r="E136" i="11"/>
  <c r="C137" i="11"/>
  <c r="D137" i="11"/>
  <c r="E137" i="11"/>
  <c r="C138" i="11"/>
  <c r="D138" i="11"/>
  <c r="E138" i="11"/>
  <c r="C139" i="11"/>
  <c r="D139" i="11"/>
  <c r="E139" i="11"/>
  <c r="C140" i="11"/>
  <c r="D140" i="11"/>
  <c r="E140" i="11"/>
  <c r="C141" i="11"/>
  <c r="D141" i="11"/>
  <c r="E141" i="11"/>
  <c r="C142" i="11"/>
  <c r="D142" i="11"/>
  <c r="E142" i="11"/>
  <c r="C143" i="11"/>
  <c r="D143" i="11"/>
  <c r="E143" i="11"/>
  <c r="C144" i="11"/>
  <c r="D144" i="11"/>
  <c r="E144" i="11"/>
  <c r="C145" i="11"/>
  <c r="D145" i="11"/>
  <c r="E145" i="11"/>
  <c r="C146" i="11"/>
  <c r="D146" i="11"/>
  <c r="E146" i="11"/>
  <c r="C147" i="11"/>
  <c r="D147" i="11"/>
  <c r="E147" i="11"/>
  <c r="C148" i="11"/>
  <c r="D148" i="11"/>
  <c r="E148" i="11"/>
  <c r="C149" i="11"/>
  <c r="D149" i="11"/>
  <c r="E149" i="11"/>
  <c r="C150" i="11"/>
  <c r="D150" i="11"/>
  <c r="E150" i="11"/>
  <c r="C151" i="11"/>
  <c r="D151" i="11"/>
  <c r="E151" i="11"/>
  <c r="C152" i="11"/>
  <c r="D152" i="11"/>
  <c r="E152" i="11"/>
  <c r="C153" i="11"/>
  <c r="D153" i="11"/>
  <c r="E153" i="11"/>
  <c r="F11" i="6"/>
  <c r="I8" i="3"/>
  <c r="I9" i="3"/>
  <c r="I10" i="3"/>
  <c r="I11" i="3"/>
  <c r="G80" i="6" l="1"/>
  <c r="E80" i="6"/>
  <c r="E9" i="1"/>
  <c r="C11" i="11"/>
  <c r="D11" i="11"/>
  <c r="E1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AX11" i="11"/>
  <c r="AY11" i="11"/>
  <c r="AZ11" i="11"/>
  <c r="BA11" i="11"/>
  <c r="BB11" i="11"/>
  <c r="BC11" i="11"/>
  <c r="BD11" i="11"/>
  <c r="BE11" i="11"/>
  <c r="BF11" i="11"/>
  <c r="BG11" i="11"/>
  <c r="BH11" i="11"/>
  <c r="BI11" i="11"/>
  <c r="BJ11" i="11"/>
  <c r="BK11" i="11"/>
  <c r="BL11" i="11"/>
  <c r="BM11" i="11"/>
  <c r="BN11" i="11"/>
  <c r="BO11" i="11"/>
  <c r="BP11" i="11"/>
  <c r="BQ11" i="11"/>
  <c r="BR11" i="11"/>
  <c r="BS11" i="11"/>
  <c r="BT11" i="11"/>
  <c r="BU11" i="11"/>
  <c r="BV11" i="11"/>
  <c r="BW11" i="11"/>
  <c r="BX11" i="11"/>
  <c r="BY11" i="11"/>
  <c r="BZ11" i="11"/>
  <c r="CA11" i="11"/>
  <c r="CB11" i="11"/>
  <c r="CC11" i="11"/>
  <c r="CD11" i="11"/>
  <c r="CE11" i="11"/>
  <c r="CF11" i="11"/>
  <c r="CG11" i="11"/>
  <c r="CH11" i="11"/>
  <c r="CI11" i="11"/>
  <c r="CJ11" i="11"/>
  <c r="CK11" i="11"/>
  <c r="CL11" i="11"/>
  <c r="CM11" i="11"/>
  <c r="CN11" i="11"/>
  <c r="CO11" i="11"/>
  <c r="CP11" i="11"/>
  <c r="CQ11" i="11"/>
  <c r="CR11" i="11"/>
  <c r="CS11" i="11"/>
  <c r="CT11" i="11"/>
  <c r="CU11" i="11"/>
  <c r="CV11" i="11"/>
  <c r="CW11" i="11"/>
  <c r="CX11" i="11"/>
  <c r="CY11" i="11"/>
  <c r="CZ11" i="11"/>
  <c r="DA11" i="11"/>
  <c r="DB11" i="11"/>
  <c r="DC11" i="11"/>
  <c r="DD11" i="11"/>
  <c r="DE11" i="11"/>
  <c r="DF11" i="11"/>
  <c r="G48" i="11" s="1"/>
  <c r="DG11" i="11"/>
  <c r="G49" i="11" s="1"/>
  <c r="DH11" i="11"/>
  <c r="G50" i="11" s="1"/>
  <c r="DI11" i="11"/>
  <c r="G51" i="11" s="1"/>
  <c r="C12" i="11"/>
  <c r="D12" i="11"/>
  <c r="E12" i="11"/>
  <c r="F12" i="11"/>
  <c r="G12" i="11"/>
  <c r="H12" i="11"/>
  <c r="I12" i="11"/>
  <c r="J12" i="11"/>
  <c r="N54" i="11" s="1"/>
  <c r="K12" i="11"/>
  <c r="N55" i="11" s="1"/>
  <c r="L12" i="11"/>
  <c r="N56" i="11" s="1"/>
  <c r="M12" i="11"/>
  <c r="N57" i="11" s="1"/>
  <c r="N12" i="11"/>
  <c r="N58" i="11" s="1"/>
  <c r="O12" i="11"/>
  <c r="N59" i="11" s="1"/>
  <c r="P12" i="11"/>
  <c r="N60" i="11" s="1"/>
  <c r="Q12" i="11"/>
  <c r="N61" i="11" s="1"/>
  <c r="R12" i="11"/>
  <c r="N62" i="11" s="1"/>
  <c r="S12" i="11"/>
  <c r="N63" i="11" s="1"/>
  <c r="T12" i="11"/>
  <c r="N64" i="11" s="1"/>
  <c r="U12" i="11"/>
  <c r="N65" i="11" s="1"/>
  <c r="V12" i="11"/>
  <c r="N66" i="11" s="1"/>
  <c r="W12" i="11"/>
  <c r="N67" i="11" s="1"/>
  <c r="X12" i="11"/>
  <c r="N68" i="11" s="1"/>
  <c r="Y12" i="11"/>
  <c r="N69" i="11" s="1"/>
  <c r="Z12" i="11"/>
  <c r="N70" i="11" s="1"/>
  <c r="AA12" i="11"/>
  <c r="N71" i="11" s="1"/>
  <c r="AB12" i="11"/>
  <c r="N72" i="11" s="1"/>
  <c r="AC12" i="11"/>
  <c r="N73" i="11" s="1"/>
  <c r="AD12" i="11"/>
  <c r="N74" i="11" s="1"/>
  <c r="AE12" i="11"/>
  <c r="N75" i="11" s="1"/>
  <c r="AF12" i="11"/>
  <c r="N76" i="11" s="1"/>
  <c r="AG12" i="11"/>
  <c r="N77" i="11" s="1"/>
  <c r="AH12" i="11"/>
  <c r="N78" i="11" s="1"/>
  <c r="AI12" i="11"/>
  <c r="N79" i="11" s="1"/>
  <c r="AJ12" i="11"/>
  <c r="N80" i="11" s="1"/>
  <c r="AK12" i="11"/>
  <c r="N81" i="11" s="1"/>
  <c r="AL12" i="11"/>
  <c r="N82" i="11" s="1"/>
  <c r="AM12" i="11"/>
  <c r="N83" i="11" s="1"/>
  <c r="AN12" i="11"/>
  <c r="AO12" i="11"/>
  <c r="N85" i="11" s="1"/>
  <c r="AP12" i="11"/>
  <c r="N86" i="11" s="1"/>
  <c r="AQ12" i="11"/>
  <c r="N87" i="11" s="1"/>
  <c r="AR12" i="11"/>
  <c r="N88" i="11" s="1"/>
  <c r="AS12" i="11"/>
  <c r="N89" i="11" s="1"/>
  <c r="AT12" i="11"/>
  <c r="N90" i="11" s="1"/>
  <c r="AU12" i="11"/>
  <c r="N91" i="11" s="1"/>
  <c r="AV12" i="11"/>
  <c r="N92" i="11" s="1"/>
  <c r="AW12" i="11"/>
  <c r="N93" i="11" s="1"/>
  <c r="AX12" i="11"/>
  <c r="N94" i="11" s="1"/>
  <c r="AY12" i="11"/>
  <c r="N95" i="11" s="1"/>
  <c r="AZ12" i="11"/>
  <c r="N96" i="11" s="1"/>
  <c r="BA12" i="11"/>
  <c r="N97" i="11" s="1"/>
  <c r="BB12" i="11"/>
  <c r="N98" i="11" s="1"/>
  <c r="BC12" i="11"/>
  <c r="N99" i="11" s="1"/>
  <c r="BD12" i="11"/>
  <c r="N100" i="11" s="1"/>
  <c r="BE12" i="11"/>
  <c r="N101" i="11" s="1"/>
  <c r="BF12" i="11"/>
  <c r="N102" i="11" s="1"/>
  <c r="BG12" i="11"/>
  <c r="N103" i="11" s="1"/>
  <c r="BH12" i="11"/>
  <c r="N104" i="11" s="1"/>
  <c r="BI12" i="11"/>
  <c r="N105" i="11" s="1"/>
  <c r="BJ12" i="11"/>
  <c r="N106" i="11" s="1"/>
  <c r="BK12" i="11"/>
  <c r="N107" i="11" s="1"/>
  <c r="BL12" i="11"/>
  <c r="N108" i="11" s="1"/>
  <c r="BM12" i="11"/>
  <c r="N109" i="11" s="1"/>
  <c r="BN12" i="11"/>
  <c r="N110" i="11" s="1"/>
  <c r="BO12" i="11"/>
  <c r="N111" i="11" s="1"/>
  <c r="BP12" i="11"/>
  <c r="N112" i="11" s="1"/>
  <c r="BQ12" i="11"/>
  <c r="N113" i="11" s="1"/>
  <c r="BR12" i="11"/>
  <c r="N114" i="11" s="1"/>
  <c r="BS12" i="11"/>
  <c r="N115" i="11" s="1"/>
  <c r="BT12" i="11"/>
  <c r="N116" i="11" s="1"/>
  <c r="BU12" i="11"/>
  <c r="N117" i="11" s="1"/>
  <c r="BV12" i="11"/>
  <c r="N118" i="11" s="1"/>
  <c r="BW12" i="11"/>
  <c r="N119" i="11" s="1"/>
  <c r="BX12" i="11"/>
  <c r="N120" i="11" s="1"/>
  <c r="BY12" i="11"/>
  <c r="N121" i="11" s="1"/>
  <c r="BZ12" i="11"/>
  <c r="N122" i="11" s="1"/>
  <c r="CA12" i="11"/>
  <c r="N123" i="11" s="1"/>
  <c r="CB12" i="11"/>
  <c r="N124" i="11" s="1"/>
  <c r="CC12" i="11"/>
  <c r="N125" i="11" s="1"/>
  <c r="CD12" i="11"/>
  <c r="N126" i="11" s="1"/>
  <c r="CE12" i="11"/>
  <c r="N127" i="11" s="1"/>
  <c r="CF12" i="11"/>
  <c r="N128" i="11" s="1"/>
  <c r="CG12" i="11"/>
  <c r="N129" i="11" s="1"/>
  <c r="CH12" i="11"/>
  <c r="N130" i="11" s="1"/>
  <c r="CI12" i="11"/>
  <c r="N131" i="11" s="1"/>
  <c r="CJ12" i="11"/>
  <c r="N132" i="11" s="1"/>
  <c r="CK12" i="11"/>
  <c r="N133" i="11" s="1"/>
  <c r="CL12" i="11"/>
  <c r="N134" i="11" s="1"/>
  <c r="CM12" i="11"/>
  <c r="N135" i="11" s="1"/>
  <c r="CN12" i="11"/>
  <c r="N136" i="11" s="1"/>
  <c r="CO12" i="11"/>
  <c r="N137" i="11" s="1"/>
  <c r="CP12" i="11"/>
  <c r="N138" i="11" s="1"/>
  <c r="CQ12" i="11"/>
  <c r="N139" i="11" s="1"/>
  <c r="CR12" i="11"/>
  <c r="N140" i="11" s="1"/>
  <c r="CS12" i="11"/>
  <c r="N141" i="11" s="1"/>
  <c r="CT12" i="11"/>
  <c r="N142" i="11" s="1"/>
  <c r="CU12" i="11"/>
  <c r="N143" i="11" s="1"/>
  <c r="CV12" i="11"/>
  <c r="N144" i="11" s="1"/>
  <c r="CW12" i="11"/>
  <c r="N145" i="11" s="1"/>
  <c r="CX12" i="11"/>
  <c r="N146" i="11" s="1"/>
  <c r="CY12" i="11"/>
  <c r="N147" i="11" s="1"/>
  <c r="CZ12" i="11"/>
  <c r="N148" i="11" s="1"/>
  <c r="DA12" i="11"/>
  <c r="N149" i="11" s="1"/>
  <c r="DB12" i="11"/>
  <c r="N150" i="11" s="1"/>
  <c r="DC12" i="11"/>
  <c r="N151" i="11" s="1"/>
  <c r="DD12" i="11"/>
  <c r="N152" i="11" s="1"/>
  <c r="DE12" i="11"/>
  <c r="N153" i="11" s="1"/>
  <c r="DF12" i="11"/>
  <c r="K48" i="11" s="1"/>
  <c r="DG12" i="11"/>
  <c r="K49" i="11" s="1"/>
  <c r="DH12" i="11"/>
  <c r="K50" i="11" s="1"/>
  <c r="DI12" i="11"/>
  <c r="K51" i="11" s="1"/>
  <c r="C13" i="11"/>
  <c r="D13" i="11"/>
  <c r="E13" i="11"/>
  <c r="F13" i="11"/>
  <c r="G13" i="11"/>
  <c r="H13" i="11"/>
  <c r="I13" i="11"/>
  <c r="J13" i="11"/>
  <c r="R54" i="11" s="1"/>
  <c r="K13" i="11"/>
  <c r="R55" i="11" s="1"/>
  <c r="L13" i="11"/>
  <c r="R56" i="11" s="1"/>
  <c r="M13" i="11"/>
  <c r="R57" i="11" s="1"/>
  <c r="N13" i="11"/>
  <c r="R58" i="11" s="1"/>
  <c r="O13" i="11"/>
  <c r="R59" i="11" s="1"/>
  <c r="P13" i="11"/>
  <c r="R60" i="11" s="1"/>
  <c r="Q13" i="11"/>
  <c r="R61" i="11" s="1"/>
  <c r="R13" i="11"/>
  <c r="R62" i="11" s="1"/>
  <c r="S13" i="11"/>
  <c r="R63" i="11" s="1"/>
  <c r="T13" i="11"/>
  <c r="R64" i="11" s="1"/>
  <c r="U13" i="11"/>
  <c r="R65" i="11" s="1"/>
  <c r="V13" i="11"/>
  <c r="R66" i="11" s="1"/>
  <c r="W13" i="11"/>
  <c r="R67" i="11" s="1"/>
  <c r="X13" i="11"/>
  <c r="R68" i="11" s="1"/>
  <c r="Y13" i="11"/>
  <c r="R69" i="11" s="1"/>
  <c r="Z13" i="11"/>
  <c r="R70" i="11" s="1"/>
  <c r="AA13" i="11"/>
  <c r="R71" i="11" s="1"/>
  <c r="AB13" i="11"/>
  <c r="R72" i="11" s="1"/>
  <c r="AC13" i="11"/>
  <c r="R73" i="11" s="1"/>
  <c r="AD13" i="11"/>
  <c r="R74" i="11" s="1"/>
  <c r="AE13" i="11"/>
  <c r="R75" i="11" s="1"/>
  <c r="AF13" i="11"/>
  <c r="R76" i="11" s="1"/>
  <c r="AG13" i="11"/>
  <c r="R77" i="11" s="1"/>
  <c r="AH13" i="11"/>
  <c r="R78" i="11" s="1"/>
  <c r="AI13" i="11"/>
  <c r="R79" i="11" s="1"/>
  <c r="AJ13" i="11"/>
  <c r="R80" i="11" s="1"/>
  <c r="AK13" i="11"/>
  <c r="R81" i="11" s="1"/>
  <c r="AL13" i="11"/>
  <c r="R82" i="11" s="1"/>
  <c r="AM13" i="11"/>
  <c r="R83" i="11" s="1"/>
  <c r="AN13" i="11"/>
  <c r="R84" i="11" s="1"/>
  <c r="AO13" i="11"/>
  <c r="R85" i="11" s="1"/>
  <c r="AP13" i="11"/>
  <c r="R86" i="11" s="1"/>
  <c r="AQ13" i="11"/>
  <c r="R87" i="11" s="1"/>
  <c r="AR13" i="11"/>
  <c r="R88" i="11" s="1"/>
  <c r="AS13" i="11"/>
  <c r="R89" i="11" s="1"/>
  <c r="AT13" i="11"/>
  <c r="R90" i="11" s="1"/>
  <c r="AU13" i="11"/>
  <c r="R91" i="11" s="1"/>
  <c r="AV13" i="11"/>
  <c r="R92" i="11" s="1"/>
  <c r="AW13" i="11"/>
  <c r="R93" i="11" s="1"/>
  <c r="AX13" i="11"/>
  <c r="R94" i="11" s="1"/>
  <c r="AY13" i="11"/>
  <c r="R95" i="11" s="1"/>
  <c r="AZ13" i="11"/>
  <c r="R96" i="11" s="1"/>
  <c r="BA13" i="11"/>
  <c r="R97" i="11" s="1"/>
  <c r="BB13" i="11"/>
  <c r="R98" i="11" s="1"/>
  <c r="BC13" i="11"/>
  <c r="R99" i="11" s="1"/>
  <c r="BD13" i="11"/>
  <c r="R100" i="11" s="1"/>
  <c r="BE13" i="11"/>
  <c r="R101" i="11" s="1"/>
  <c r="BF13" i="11"/>
  <c r="R102" i="11" s="1"/>
  <c r="BG13" i="11"/>
  <c r="R103" i="11" s="1"/>
  <c r="BH13" i="11"/>
  <c r="R104" i="11" s="1"/>
  <c r="BI13" i="11"/>
  <c r="R105" i="11" s="1"/>
  <c r="BJ13" i="11"/>
  <c r="R106" i="11" s="1"/>
  <c r="BK13" i="11"/>
  <c r="R107" i="11" s="1"/>
  <c r="BL13" i="11"/>
  <c r="R108" i="11" s="1"/>
  <c r="BM13" i="11"/>
  <c r="R109" i="11" s="1"/>
  <c r="BN13" i="11"/>
  <c r="R110" i="11" s="1"/>
  <c r="BO13" i="11"/>
  <c r="R111" i="11" s="1"/>
  <c r="BP13" i="11"/>
  <c r="R112" i="11" s="1"/>
  <c r="BQ13" i="11"/>
  <c r="R113" i="11" s="1"/>
  <c r="BR13" i="11"/>
  <c r="R114" i="11" s="1"/>
  <c r="BS13" i="11"/>
  <c r="R115" i="11" s="1"/>
  <c r="BT13" i="11"/>
  <c r="R116" i="11" s="1"/>
  <c r="BU13" i="11"/>
  <c r="R117" i="11" s="1"/>
  <c r="BV13" i="11"/>
  <c r="R118" i="11" s="1"/>
  <c r="BW13" i="11"/>
  <c r="R119" i="11" s="1"/>
  <c r="BX13" i="11"/>
  <c r="R120" i="11" s="1"/>
  <c r="BY13" i="11"/>
  <c r="R121" i="11" s="1"/>
  <c r="BZ13" i="11"/>
  <c r="R122" i="11" s="1"/>
  <c r="CA13" i="11"/>
  <c r="R123" i="11" s="1"/>
  <c r="CB13" i="11"/>
  <c r="R124" i="11" s="1"/>
  <c r="CC13" i="11"/>
  <c r="R125" i="11" s="1"/>
  <c r="CD13" i="11"/>
  <c r="R126" i="11" s="1"/>
  <c r="CE13" i="11"/>
  <c r="R127" i="11" s="1"/>
  <c r="CF13" i="11"/>
  <c r="R128" i="11" s="1"/>
  <c r="CG13" i="11"/>
  <c r="R129" i="11" s="1"/>
  <c r="CH13" i="11"/>
  <c r="R130" i="11" s="1"/>
  <c r="CI13" i="11"/>
  <c r="R131" i="11" s="1"/>
  <c r="CJ13" i="11"/>
  <c r="R132" i="11" s="1"/>
  <c r="CK13" i="11"/>
  <c r="R133" i="11" s="1"/>
  <c r="CL13" i="11"/>
  <c r="R134" i="11" s="1"/>
  <c r="CM13" i="11"/>
  <c r="R135" i="11" s="1"/>
  <c r="CN13" i="11"/>
  <c r="R136" i="11" s="1"/>
  <c r="CO13" i="11"/>
  <c r="R137" i="11" s="1"/>
  <c r="CP13" i="11"/>
  <c r="R138" i="11" s="1"/>
  <c r="CQ13" i="11"/>
  <c r="R139" i="11" s="1"/>
  <c r="CR13" i="11"/>
  <c r="R140" i="11" s="1"/>
  <c r="CS13" i="11"/>
  <c r="R141" i="11" s="1"/>
  <c r="CT13" i="11"/>
  <c r="R142" i="11" s="1"/>
  <c r="CU13" i="11"/>
  <c r="R143" i="11" s="1"/>
  <c r="CV13" i="11"/>
  <c r="R144" i="11" s="1"/>
  <c r="CW13" i="11"/>
  <c r="R145" i="11" s="1"/>
  <c r="CX13" i="11"/>
  <c r="R146" i="11" s="1"/>
  <c r="CY13" i="11"/>
  <c r="R147" i="11" s="1"/>
  <c r="CZ13" i="11"/>
  <c r="R148" i="11" s="1"/>
  <c r="DA13" i="11"/>
  <c r="R149" i="11" s="1"/>
  <c r="DB13" i="11"/>
  <c r="R150" i="11" s="1"/>
  <c r="DC13" i="11"/>
  <c r="R151" i="11" s="1"/>
  <c r="DD13" i="11"/>
  <c r="R152" i="11" s="1"/>
  <c r="DE13" i="11"/>
  <c r="R153" i="11" s="1"/>
  <c r="DF13" i="11"/>
  <c r="DG13" i="11"/>
  <c r="DH13" i="11"/>
  <c r="DI13" i="11"/>
  <c r="C14" i="11"/>
  <c r="D14" i="11"/>
  <c r="E14" i="11"/>
  <c r="F14" i="11"/>
  <c r="G14" i="11"/>
  <c r="H14" i="11"/>
  <c r="I14" i="11"/>
  <c r="J14" i="11"/>
  <c r="V54" i="11" s="1"/>
  <c r="K14" i="11"/>
  <c r="V55" i="11" s="1"/>
  <c r="L14" i="11"/>
  <c r="V56" i="11" s="1"/>
  <c r="M14" i="11"/>
  <c r="V57" i="11" s="1"/>
  <c r="N14" i="11"/>
  <c r="V58" i="11" s="1"/>
  <c r="O14" i="11"/>
  <c r="V59" i="11" s="1"/>
  <c r="P14" i="11"/>
  <c r="V60" i="11" s="1"/>
  <c r="Q14" i="11"/>
  <c r="V61" i="11" s="1"/>
  <c r="R14" i="11"/>
  <c r="V62" i="11" s="1"/>
  <c r="S14" i="11"/>
  <c r="V63" i="11" s="1"/>
  <c r="T14" i="11"/>
  <c r="V64" i="11" s="1"/>
  <c r="U14" i="11"/>
  <c r="V65" i="11" s="1"/>
  <c r="V14" i="11"/>
  <c r="V66" i="11" s="1"/>
  <c r="W14" i="11"/>
  <c r="V67" i="11" s="1"/>
  <c r="X14" i="11"/>
  <c r="V68" i="11" s="1"/>
  <c r="Y14" i="11"/>
  <c r="V69" i="11" s="1"/>
  <c r="Z14" i="11"/>
  <c r="V70" i="11" s="1"/>
  <c r="AA14" i="11"/>
  <c r="V71" i="11" s="1"/>
  <c r="AB14" i="11"/>
  <c r="V72" i="11" s="1"/>
  <c r="AC14" i="11"/>
  <c r="V73" i="11" s="1"/>
  <c r="AD14" i="11"/>
  <c r="V74" i="11" s="1"/>
  <c r="AE14" i="11"/>
  <c r="V75" i="11" s="1"/>
  <c r="AF14" i="11"/>
  <c r="V76" i="11" s="1"/>
  <c r="AG14" i="11"/>
  <c r="V77" i="11" s="1"/>
  <c r="AH14" i="11"/>
  <c r="V78" i="11" s="1"/>
  <c r="AI14" i="11"/>
  <c r="V79" i="11" s="1"/>
  <c r="AJ14" i="11"/>
  <c r="V80" i="11" s="1"/>
  <c r="AK14" i="11"/>
  <c r="V81" i="11" s="1"/>
  <c r="AL14" i="11"/>
  <c r="V82" i="11" s="1"/>
  <c r="AM14" i="11"/>
  <c r="V83" i="11" s="1"/>
  <c r="AN14" i="11"/>
  <c r="V84" i="11" s="1"/>
  <c r="AO14" i="11"/>
  <c r="V85" i="11" s="1"/>
  <c r="AP14" i="11"/>
  <c r="V86" i="11" s="1"/>
  <c r="AQ14" i="11"/>
  <c r="V87" i="11" s="1"/>
  <c r="AR14" i="11"/>
  <c r="V88" i="11" s="1"/>
  <c r="AS14" i="11"/>
  <c r="V89" i="11" s="1"/>
  <c r="AT14" i="11"/>
  <c r="V90" i="11" s="1"/>
  <c r="AU14" i="11"/>
  <c r="V91" i="11" s="1"/>
  <c r="AV14" i="11"/>
  <c r="V92" i="11" s="1"/>
  <c r="AW14" i="11"/>
  <c r="V93" i="11" s="1"/>
  <c r="AX14" i="11"/>
  <c r="V94" i="11" s="1"/>
  <c r="AY14" i="11"/>
  <c r="V95" i="11" s="1"/>
  <c r="AZ14" i="11"/>
  <c r="V96" i="11" s="1"/>
  <c r="BA14" i="11"/>
  <c r="V97" i="11" s="1"/>
  <c r="BB14" i="11"/>
  <c r="V98" i="11" s="1"/>
  <c r="BC14" i="11"/>
  <c r="V99" i="11" s="1"/>
  <c r="BD14" i="11"/>
  <c r="V100" i="11" s="1"/>
  <c r="BE14" i="11"/>
  <c r="V101" i="11" s="1"/>
  <c r="BF14" i="11"/>
  <c r="V102" i="11" s="1"/>
  <c r="BG14" i="11"/>
  <c r="V103" i="11" s="1"/>
  <c r="BH14" i="11"/>
  <c r="V104" i="11" s="1"/>
  <c r="BI14" i="11"/>
  <c r="V105" i="11" s="1"/>
  <c r="BJ14" i="11"/>
  <c r="V106" i="11" s="1"/>
  <c r="BK14" i="11"/>
  <c r="V107" i="11" s="1"/>
  <c r="BL14" i="11"/>
  <c r="V108" i="11" s="1"/>
  <c r="BM14" i="11"/>
  <c r="V109" i="11" s="1"/>
  <c r="BN14" i="11"/>
  <c r="V110" i="11" s="1"/>
  <c r="BO14" i="11"/>
  <c r="V111" i="11" s="1"/>
  <c r="BP14" i="11"/>
  <c r="V112" i="11" s="1"/>
  <c r="BQ14" i="11"/>
  <c r="V113" i="11" s="1"/>
  <c r="BR14" i="11"/>
  <c r="V114" i="11" s="1"/>
  <c r="BS14" i="11"/>
  <c r="V115" i="11" s="1"/>
  <c r="BT14" i="11"/>
  <c r="V116" i="11" s="1"/>
  <c r="BU14" i="11"/>
  <c r="V117" i="11" s="1"/>
  <c r="BV14" i="11"/>
  <c r="V118" i="11" s="1"/>
  <c r="BW14" i="11"/>
  <c r="V119" i="11" s="1"/>
  <c r="BX14" i="11"/>
  <c r="V120" i="11" s="1"/>
  <c r="BY14" i="11"/>
  <c r="V121" i="11" s="1"/>
  <c r="BZ14" i="11"/>
  <c r="V122" i="11" s="1"/>
  <c r="CA14" i="11"/>
  <c r="V123" i="11" s="1"/>
  <c r="CB14" i="11"/>
  <c r="V124" i="11" s="1"/>
  <c r="CC14" i="11"/>
  <c r="V125" i="11" s="1"/>
  <c r="CD14" i="11"/>
  <c r="V126" i="11" s="1"/>
  <c r="CE14" i="11"/>
  <c r="V127" i="11" s="1"/>
  <c r="CF14" i="11"/>
  <c r="V128" i="11" s="1"/>
  <c r="CG14" i="11"/>
  <c r="V129" i="11" s="1"/>
  <c r="CH14" i="11"/>
  <c r="V130" i="11" s="1"/>
  <c r="CI14" i="11"/>
  <c r="V131" i="11" s="1"/>
  <c r="CJ14" i="11"/>
  <c r="V132" i="11" s="1"/>
  <c r="CK14" i="11"/>
  <c r="V133" i="11" s="1"/>
  <c r="CL14" i="11"/>
  <c r="V134" i="11" s="1"/>
  <c r="CM14" i="11"/>
  <c r="V135" i="11" s="1"/>
  <c r="CN14" i="11"/>
  <c r="V136" i="11" s="1"/>
  <c r="CO14" i="11"/>
  <c r="V137" i="11" s="1"/>
  <c r="CP14" i="11"/>
  <c r="V138" i="11" s="1"/>
  <c r="CQ14" i="11"/>
  <c r="V139" i="11" s="1"/>
  <c r="CR14" i="11"/>
  <c r="V140" i="11" s="1"/>
  <c r="CS14" i="11"/>
  <c r="V141" i="11" s="1"/>
  <c r="CT14" i="11"/>
  <c r="V142" i="11" s="1"/>
  <c r="CU14" i="11"/>
  <c r="V143" i="11" s="1"/>
  <c r="CV14" i="11"/>
  <c r="V144" i="11" s="1"/>
  <c r="CW14" i="11"/>
  <c r="V145" i="11" s="1"/>
  <c r="CX14" i="11"/>
  <c r="V146" i="11" s="1"/>
  <c r="CY14" i="11"/>
  <c r="V147" i="11" s="1"/>
  <c r="CZ14" i="11"/>
  <c r="V148" i="11" s="1"/>
  <c r="DA14" i="11"/>
  <c r="V149" i="11" s="1"/>
  <c r="DB14" i="11"/>
  <c r="V150" i="11" s="1"/>
  <c r="DC14" i="11"/>
  <c r="V151" i="11" s="1"/>
  <c r="DD14" i="11"/>
  <c r="V152" i="11" s="1"/>
  <c r="DE14" i="11"/>
  <c r="V153" i="11" s="1"/>
  <c r="DF14" i="11"/>
  <c r="S48" i="11" s="1"/>
  <c r="DG14" i="11"/>
  <c r="S49" i="11" s="1"/>
  <c r="DH14" i="11"/>
  <c r="S50" i="11" s="1"/>
  <c r="DI14" i="11"/>
  <c r="S51" i="11" s="1"/>
  <c r="B12" i="11"/>
  <c r="B13" i="11"/>
  <c r="B14" i="11"/>
  <c r="B11" i="11"/>
  <c r="F49" i="11"/>
  <c r="F50" i="11"/>
  <c r="F51" i="11"/>
  <c r="F48" i="11"/>
  <c r="E62" i="6"/>
  <c r="S47" i="11"/>
  <c r="O47" i="11"/>
  <c r="K47" i="11"/>
  <c r="G47" i="11"/>
  <c r="N84" i="11"/>
  <c r="J149" i="11" l="1"/>
  <c r="J141" i="11"/>
  <c r="J133" i="11"/>
  <c r="J125" i="11"/>
  <c r="J117" i="11"/>
  <c r="J109" i="11"/>
  <c r="J101" i="11"/>
  <c r="J93" i="11"/>
  <c r="J85" i="11"/>
  <c r="J77" i="11"/>
  <c r="J69" i="11"/>
  <c r="J61" i="11"/>
  <c r="J59" i="11"/>
  <c r="J57" i="11"/>
  <c r="J153" i="11"/>
  <c r="J123" i="11"/>
  <c r="J121" i="11"/>
  <c r="J89" i="11"/>
  <c r="J91" i="11"/>
  <c r="J147" i="11"/>
  <c r="J115" i="11"/>
  <c r="J83" i="11"/>
  <c r="J145" i="11"/>
  <c r="J113" i="11"/>
  <c r="J81" i="11"/>
  <c r="J139" i="11"/>
  <c r="J107" i="11"/>
  <c r="J75" i="11"/>
  <c r="J137" i="11"/>
  <c r="J105" i="11"/>
  <c r="J73" i="11"/>
  <c r="J131" i="11"/>
  <c r="J99" i="11"/>
  <c r="J67" i="11"/>
  <c r="J129" i="11"/>
  <c r="J97" i="11"/>
  <c r="J65" i="11"/>
  <c r="J54" i="11"/>
  <c r="J146" i="11"/>
  <c r="J138" i="11"/>
  <c r="J130" i="11"/>
  <c r="J122" i="11"/>
  <c r="J114" i="11"/>
  <c r="J106" i="11"/>
  <c r="J98" i="11"/>
  <c r="J90" i="11"/>
  <c r="J82" i="11"/>
  <c r="J74" i="11"/>
  <c r="J66" i="11"/>
  <c r="J58" i="11"/>
  <c r="J152" i="11"/>
  <c r="J144" i="11"/>
  <c r="J136" i="11"/>
  <c r="J128" i="11"/>
  <c r="J120" i="11"/>
  <c r="J112" i="11"/>
  <c r="J104" i="11"/>
  <c r="J96" i="11"/>
  <c r="J88" i="11"/>
  <c r="J80" i="11"/>
  <c r="J72" i="11"/>
  <c r="J64" i="11"/>
  <c r="J56" i="11"/>
  <c r="J151" i="11"/>
  <c r="J143" i="11"/>
  <c r="J135" i="11"/>
  <c r="J127" i="11"/>
  <c r="J119" i="11"/>
  <c r="J111" i="11"/>
  <c r="J103" i="11"/>
  <c r="J95" i="11"/>
  <c r="J87" i="11"/>
  <c r="J79" i="11"/>
  <c r="J71" i="11"/>
  <c r="J63" i="11"/>
  <c r="J55" i="11"/>
  <c r="J150" i="11"/>
  <c r="J142" i="11"/>
  <c r="J134" i="11"/>
  <c r="J126" i="11"/>
  <c r="J118" i="11"/>
  <c r="J110" i="11"/>
  <c r="J102" i="11"/>
  <c r="J94" i="11"/>
  <c r="J86" i="11"/>
  <c r="J78" i="11"/>
  <c r="J70" i="11"/>
  <c r="J62" i="11"/>
  <c r="J148" i="11"/>
  <c r="J140" i="11"/>
  <c r="J132" i="11"/>
  <c r="J124" i="11"/>
  <c r="J116" i="11"/>
  <c r="J108" i="11"/>
  <c r="J100" i="11"/>
  <c r="J92" i="11"/>
  <c r="J84" i="11"/>
  <c r="J76" i="11"/>
  <c r="J68" i="11"/>
  <c r="J60" i="11"/>
  <c r="DI64" i="7"/>
  <c r="DI65" i="7"/>
  <c r="DI66" i="7"/>
  <c r="DI67" i="7"/>
  <c r="DI54" i="7"/>
  <c r="DI55" i="7"/>
  <c r="DI56" i="7"/>
  <c r="DI57" i="7"/>
  <c r="DI58" i="7"/>
  <c r="DI59" i="7"/>
  <c r="DI60" i="7"/>
  <c r="DI61" i="7"/>
  <c r="DI62" i="7"/>
  <c r="DI63" i="7"/>
  <c r="DI48" i="7"/>
  <c r="DI49" i="7"/>
  <c r="DI50" i="7"/>
  <c r="DI51" i="7"/>
  <c r="DI52" i="7"/>
  <c r="DI53" i="7"/>
  <c r="H12" i="3"/>
  <c r="H13" i="3"/>
  <c r="H14" i="3"/>
  <c r="H15" i="3"/>
  <c r="H16" i="3"/>
  <c r="H17" i="3"/>
  <c r="H18" i="3"/>
  <c r="H19" i="3"/>
  <c r="H20" i="3"/>
  <c r="H21" i="3"/>
  <c r="H22" i="3"/>
  <c r="H10" i="3" l="1"/>
  <c r="H11" i="3"/>
  <c r="DI34" i="7"/>
  <c r="DI36" i="7"/>
  <c r="DI37" i="7"/>
  <c r="DI38" i="7"/>
  <c r="DI39" i="7"/>
  <c r="DI40" i="7"/>
  <c r="DI41" i="7"/>
  <c r="DI42" i="7"/>
  <c r="DI43" i="7"/>
  <c r="DI44" i="7"/>
  <c r="DI45" i="7"/>
  <c r="DI46" i="7"/>
  <c r="DI47" i="7"/>
  <c r="DI33" i="7"/>
  <c r="DJ11" i="11" l="1"/>
  <c r="G52" i="11" s="1"/>
  <c r="I53" i="11" s="1"/>
  <c r="DJ12" i="11"/>
  <c r="K52" i="11" s="1"/>
  <c r="M53" i="11" s="1"/>
  <c r="DJ14" i="11"/>
  <c r="S52" i="11" s="1"/>
  <c r="U53" i="11" s="1"/>
  <c r="DJ13" i="11"/>
  <c r="O52" i="11" s="1"/>
  <c r="Q53" i="11" s="1"/>
  <c r="I12" i="3"/>
  <c r="I13" i="3"/>
  <c r="I14" i="3"/>
  <c r="I15" i="3"/>
  <c r="I16" i="3"/>
  <c r="I17" i="3"/>
  <c r="I18" i="3"/>
  <c r="I19" i="3"/>
  <c r="I20" i="3"/>
  <c r="I21" i="3"/>
  <c r="I22" i="3"/>
  <c r="I23" i="3"/>
  <c r="I24" i="3"/>
  <c r="I25" i="3"/>
  <c r="I26" i="3"/>
  <c r="I27" i="3"/>
  <c r="I28" i="3"/>
  <c r="I29" i="3"/>
  <c r="I30" i="3"/>
  <c r="I31" i="3"/>
  <c r="I32" i="3"/>
  <c r="I33" i="3"/>
  <c r="I34" i="3"/>
  <c r="I35" i="3"/>
  <c r="I36" i="3"/>
  <c r="I37" i="3"/>
  <c r="C68" i="6"/>
  <c r="H37" i="3"/>
  <c r="H23" i="3"/>
  <c r="H24" i="3"/>
  <c r="H25" i="3"/>
  <c r="H26" i="3"/>
  <c r="H27" i="3"/>
  <c r="H28" i="3"/>
  <c r="H29" i="3"/>
  <c r="H30" i="3"/>
  <c r="H31" i="3"/>
  <c r="H32" i="3"/>
  <c r="H33" i="3"/>
  <c r="H34" i="3"/>
  <c r="H35" i="3"/>
  <c r="H36" i="3"/>
  <c r="H8" i="2"/>
  <c r="I8" i="2"/>
  <c r="J8" i="2"/>
  <c r="K8" i="2"/>
  <c r="L8" i="2"/>
  <c r="M8" i="2"/>
  <c r="N8" i="2"/>
  <c r="O8" i="2"/>
  <c r="P8" i="2"/>
  <c r="G8" i="2"/>
  <c r="F55" i="11" l="1"/>
  <c r="G58" i="11"/>
  <c r="G66" i="11"/>
  <c r="G74" i="11"/>
  <c r="F79" i="11"/>
  <c r="G82" i="11"/>
  <c r="F87" i="11"/>
  <c r="G90" i="11"/>
  <c r="F95" i="11"/>
  <c r="G98" i="11"/>
  <c r="F103" i="11"/>
  <c r="G106" i="11"/>
  <c r="F111" i="11"/>
  <c r="G114" i="11"/>
  <c r="F119" i="11"/>
  <c r="G122" i="11"/>
  <c r="F127" i="11"/>
  <c r="G130" i="11"/>
  <c r="F135" i="11"/>
  <c r="G138" i="11"/>
  <c r="F143" i="11"/>
  <c r="G146" i="11"/>
  <c r="F151" i="11"/>
  <c r="F153" i="11"/>
  <c r="G153" i="11"/>
  <c r="G86" i="11"/>
  <c r="F99" i="11"/>
  <c r="G110" i="11"/>
  <c r="G75" i="11"/>
  <c r="F80" i="11"/>
  <c r="F128" i="11"/>
  <c r="G131" i="11"/>
  <c r="F69" i="11"/>
  <c r="G80" i="11"/>
  <c r="G96" i="11"/>
  <c r="G120" i="11"/>
  <c r="F125" i="11"/>
  <c r="G128" i="11"/>
  <c r="F133" i="11"/>
  <c r="G152" i="11"/>
  <c r="F90" i="11"/>
  <c r="G93" i="11"/>
  <c r="F106" i="11"/>
  <c r="G55" i="11"/>
  <c r="F60" i="11"/>
  <c r="F61" i="11" s="1"/>
  <c r="G63" i="11"/>
  <c r="F68" i="11"/>
  <c r="G71" i="11"/>
  <c r="F76" i="11"/>
  <c r="G79" i="11"/>
  <c r="F84" i="11"/>
  <c r="G87" i="11"/>
  <c r="F92" i="11"/>
  <c r="G95" i="11"/>
  <c r="F100" i="11"/>
  <c r="G103" i="11"/>
  <c r="F108" i="11"/>
  <c r="G111" i="11"/>
  <c r="F116" i="11"/>
  <c r="G119" i="11"/>
  <c r="F124" i="11"/>
  <c r="G127" i="11"/>
  <c r="F132" i="11"/>
  <c r="G135" i="11"/>
  <c r="F140" i="11"/>
  <c r="G143" i="11"/>
  <c r="F148" i="11"/>
  <c r="G151" i="11"/>
  <c r="F137" i="11"/>
  <c r="G140" i="11"/>
  <c r="G148" i="11"/>
  <c r="G54" i="11"/>
  <c r="G62" i="11"/>
  <c r="G70" i="11"/>
  <c r="F75" i="11"/>
  <c r="G78" i="11"/>
  <c r="F91" i="11"/>
  <c r="G102" i="11"/>
  <c r="F115" i="11"/>
  <c r="G126" i="11"/>
  <c r="F131" i="11"/>
  <c r="G134" i="11"/>
  <c r="F56" i="11"/>
  <c r="F57" i="11" s="1"/>
  <c r="G67" i="11"/>
  <c r="F72" i="11"/>
  <c r="G83" i="11"/>
  <c r="F88" i="11"/>
  <c r="G91" i="11"/>
  <c r="F96" i="11"/>
  <c r="G99" i="11"/>
  <c r="F104" i="11"/>
  <c r="G123" i="11"/>
  <c r="G147" i="11"/>
  <c r="F152" i="11"/>
  <c r="G56" i="11"/>
  <c r="F85" i="11"/>
  <c r="G88" i="11"/>
  <c r="F58" i="11"/>
  <c r="F59" i="11" s="1"/>
  <c r="G61" i="11"/>
  <c r="F74" i="11"/>
  <c r="G77" i="11"/>
  <c r="G109" i="11"/>
  <c r="G60" i="11"/>
  <c r="G68" i="11"/>
  <c r="F73" i="11"/>
  <c r="G76" i="11"/>
  <c r="F81" i="11"/>
  <c r="G84" i="11"/>
  <c r="F89" i="11"/>
  <c r="G92" i="11"/>
  <c r="F97" i="11"/>
  <c r="G100" i="11"/>
  <c r="F105" i="11"/>
  <c r="G108" i="11"/>
  <c r="F113" i="11"/>
  <c r="G116" i="11"/>
  <c r="F121" i="11"/>
  <c r="G124" i="11"/>
  <c r="F129" i="11"/>
  <c r="G132" i="11"/>
  <c r="F145" i="11"/>
  <c r="G145" i="11"/>
  <c r="F150" i="11"/>
  <c r="F123" i="11"/>
  <c r="F64" i="11"/>
  <c r="F65" i="11" s="1"/>
  <c r="F120" i="11"/>
  <c r="G72" i="11"/>
  <c r="F77" i="11"/>
  <c r="F93" i="11"/>
  <c r="G104" i="11"/>
  <c r="F109" i="11"/>
  <c r="F66" i="11"/>
  <c r="F67" i="11" s="1"/>
  <c r="G69" i="11"/>
  <c r="F82" i="11"/>
  <c r="G85" i="11"/>
  <c r="F146" i="11"/>
  <c r="G149" i="11"/>
  <c r="G57" i="11"/>
  <c r="F62" i="11"/>
  <c r="F63" i="11" s="1"/>
  <c r="G65" i="11"/>
  <c r="F70" i="11"/>
  <c r="F71" i="11" s="1"/>
  <c r="G73" i="11"/>
  <c r="F78" i="11"/>
  <c r="G81" i="11"/>
  <c r="F86" i="11"/>
  <c r="G89" i="11"/>
  <c r="F94" i="11"/>
  <c r="G97" i="11"/>
  <c r="F102" i="11"/>
  <c r="G105" i="11"/>
  <c r="F110" i="11"/>
  <c r="G113" i="11"/>
  <c r="F118" i="11"/>
  <c r="G121" i="11"/>
  <c r="F126" i="11"/>
  <c r="G129" i="11"/>
  <c r="F134" i="11"/>
  <c r="G137" i="11"/>
  <c r="F142" i="11"/>
  <c r="F83" i="11"/>
  <c r="G94" i="11"/>
  <c r="F107" i="11"/>
  <c r="G118" i="11"/>
  <c r="F139" i="11"/>
  <c r="G142" i="11"/>
  <c r="F147" i="11"/>
  <c r="G150" i="11"/>
  <c r="G59" i="11"/>
  <c r="G107" i="11"/>
  <c r="F112" i="11"/>
  <c r="G115" i="11"/>
  <c r="F136" i="11"/>
  <c r="G139" i="11"/>
  <c r="F144" i="11"/>
  <c r="G64" i="11"/>
  <c r="F101" i="11"/>
  <c r="G112" i="11"/>
  <c r="F117" i="11"/>
  <c r="G136" i="11"/>
  <c r="F141" i="11"/>
  <c r="G144" i="11"/>
  <c r="F149" i="11"/>
  <c r="F98" i="11"/>
  <c r="G101" i="11"/>
  <c r="F114" i="11"/>
  <c r="G117" i="11"/>
  <c r="F122" i="11"/>
  <c r="G125" i="11"/>
  <c r="F130" i="11"/>
  <c r="G133" i="11"/>
  <c r="F138" i="11"/>
  <c r="G141" i="11"/>
  <c r="K66" i="11"/>
  <c r="K70" i="11"/>
  <c r="K62" i="11"/>
  <c r="K64" i="11"/>
  <c r="K58" i="11"/>
  <c r="K60" i="11"/>
  <c r="K54" i="11"/>
  <c r="K56" i="11"/>
  <c r="O66" i="11"/>
  <c r="O70" i="11"/>
  <c r="O62" i="11"/>
  <c r="O64" i="11"/>
  <c r="O58" i="11"/>
  <c r="O60" i="11"/>
  <c r="O54" i="11"/>
  <c r="O56" i="11"/>
  <c r="S54" i="11"/>
  <c r="S55" i="11"/>
  <c r="S63" i="11"/>
  <c r="S71" i="11"/>
  <c r="S79" i="11"/>
  <c r="S87" i="11"/>
  <c r="S95" i="11"/>
  <c r="S103" i="11"/>
  <c r="S111" i="11"/>
  <c r="S119" i="11"/>
  <c r="S127" i="11"/>
  <c r="S135" i="11"/>
  <c r="S143" i="11"/>
  <c r="S151" i="11"/>
  <c r="S56" i="11"/>
  <c r="S64" i="11"/>
  <c r="S72" i="11"/>
  <c r="S80" i="11"/>
  <c r="S88" i="11"/>
  <c r="S96" i="11"/>
  <c r="S104" i="11"/>
  <c r="S112" i="11"/>
  <c r="S120" i="11"/>
  <c r="S128" i="11"/>
  <c r="S136" i="11"/>
  <c r="S144" i="11"/>
  <c r="S152" i="11"/>
  <c r="S57" i="11"/>
  <c r="S65" i="11"/>
  <c r="S73" i="11"/>
  <c r="S81" i="11"/>
  <c r="S89" i="11"/>
  <c r="S97" i="11"/>
  <c r="S105" i="11"/>
  <c r="S113" i="11"/>
  <c r="S121" i="11"/>
  <c r="S129" i="11"/>
  <c r="S137" i="11"/>
  <c r="S145" i="11"/>
  <c r="S153" i="11"/>
  <c r="S76" i="11"/>
  <c r="S116" i="11"/>
  <c r="S140" i="11"/>
  <c r="S58" i="11"/>
  <c r="S66" i="11"/>
  <c r="S74" i="11"/>
  <c r="S82" i="11"/>
  <c r="S90" i="11"/>
  <c r="S98" i="11"/>
  <c r="S106" i="11"/>
  <c r="S114" i="11"/>
  <c r="S122" i="11"/>
  <c r="S130" i="11"/>
  <c r="S138" i="11"/>
  <c r="S146" i="11"/>
  <c r="S68" i="11"/>
  <c r="S84" i="11"/>
  <c r="S92" i="11"/>
  <c r="S108" i="11"/>
  <c r="S132" i="11"/>
  <c r="S59" i="11"/>
  <c r="S67" i="11"/>
  <c r="S75" i="11"/>
  <c r="S83" i="11"/>
  <c r="S91" i="11"/>
  <c r="S99" i="11"/>
  <c r="S107" i="11"/>
  <c r="S115" i="11"/>
  <c r="S123" i="11"/>
  <c r="S131" i="11"/>
  <c r="S139" i="11"/>
  <c r="S147" i="11"/>
  <c r="S60" i="11"/>
  <c r="S100" i="11"/>
  <c r="S124" i="11"/>
  <c r="S148" i="11"/>
  <c r="S61" i="11"/>
  <c r="S69" i="11"/>
  <c r="S77" i="11"/>
  <c r="S85" i="11"/>
  <c r="S93" i="11"/>
  <c r="S101" i="11"/>
  <c r="S109" i="11"/>
  <c r="S117" i="11"/>
  <c r="S125" i="11"/>
  <c r="S133" i="11"/>
  <c r="S141" i="11"/>
  <c r="S149" i="11"/>
  <c r="S62" i="11"/>
  <c r="S70" i="11"/>
  <c r="S78" i="11"/>
  <c r="S86" i="11"/>
  <c r="S94" i="11"/>
  <c r="S102" i="11"/>
  <c r="S110" i="11"/>
  <c r="S118" i="11"/>
  <c r="S126" i="11"/>
  <c r="S134" i="11"/>
  <c r="S142" i="11"/>
  <c r="S150" i="11"/>
  <c r="O55" i="11"/>
  <c r="O63" i="11"/>
  <c r="O71" i="11"/>
  <c r="O79" i="11"/>
  <c r="O87" i="11"/>
  <c r="O95" i="11"/>
  <c r="O103" i="11"/>
  <c r="O111" i="11"/>
  <c r="O119" i="11"/>
  <c r="O127" i="11"/>
  <c r="O135" i="11"/>
  <c r="O143" i="11"/>
  <c r="O151" i="11"/>
  <c r="O72" i="11"/>
  <c r="O80" i="11"/>
  <c r="O88" i="11"/>
  <c r="O96" i="11"/>
  <c r="O104" i="11"/>
  <c r="O112" i="11"/>
  <c r="O120" i="11"/>
  <c r="O128" i="11"/>
  <c r="O136" i="11"/>
  <c r="O144" i="11"/>
  <c r="O152" i="11"/>
  <c r="O57" i="11"/>
  <c r="O65" i="11"/>
  <c r="O73" i="11"/>
  <c r="O81" i="11"/>
  <c r="O89" i="11"/>
  <c r="O97" i="11"/>
  <c r="O105" i="11"/>
  <c r="O113" i="11"/>
  <c r="O121" i="11"/>
  <c r="O129" i="11"/>
  <c r="O137" i="11"/>
  <c r="O145" i="11"/>
  <c r="O153" i="11"/>
  <c r="O76" i="11"/>
  <c r="O100" i="11"/>
  <c r="O124" i="11"/>
  <c r="O148" i="11"/>
  <c r="O74" i="11"/>
  <c r="O82" i="11"/>
  <c r="O90" i="11"/>
  <c r="O98" i="11"/>
  <c r="O106" i="11"/>
  <c r="O114" i="11"/>
  <c r="O122" i="11"/>
  <c r="O130" i="11"/>
  <c r="O138" i="11"/>
  <c r="O146" i="11"/>
  <c r="O68" i="11"/>
  <c r="O84" i="11"/>
  <c r="O92" i="11"/>
  <c r="O108" i="11"/>
  <c r="O116" i="11"/>
  <c r="O140" i="11"/>
  <c r="O59" i="11"/>
  <c r="O67" i="11"/>
  <c r="O75" i="11"/>
  <c r="O83" i="11"/>
  <c r="O91" i="11"/>
  <c r="O99" i="11"/>
  <c r="O107" i="11"/>
  <c r="O115" i="11"/>
  <c r="O123" i="11"/>
  <c r="O131" i="11"/>
  <c r="O139" i="11"/>
  <c r="O147" i="11"/>
  <c r="O132" i="11"/>
  <c r="O61" i="11"/>
  <c r="O69" i="11"/>
  <c r="O77" i="11"/>
  <c r="O85" i="11"/>
  <c r="O93" i="11"/>
  <c r="O101" i="11"/>
  <c r="O109" i="11"/>
  <c r="O117" i="11"/>
  <c r="O125" i="11"/>
  <c r="O133" i="11"/>
  <c r="O141" i="11"/>
  <c r="O149" i="11"/>
  <c r="O78" i="11"/>
  <c r="O86" i="11"/>
  <c r="O94" i="11"/>
  <c r="O102" i="11"/>
  <c r="O110" i="11"/>
  <c r="O118" i="11"/>
  <c r="O126" i="11"/>
  <c r="O134" i="11"/>
  <c r="O142" i="11"/>
  <c r="O150" i="11"/>
  <c r="K55" i="11"/>
  <c r="K63" i="11"/>
  <c r="K71" i="11"/>
  <c r="K79" i="11"/>
  <c r="K87" i="11"/>
  <c r="K95" i="11"/>
  <c r="K103" i="11"/>
  <c r="K111" i="11"/>
  <c r="K119" i="11"/>
  <c r="K127" i="11"/>
  <c r="K135" i="11"/>
  <c r="K143" i="11"/>
  <c r="K151" i="11"/>
  <c r="K84" i="11"/>
  <c r="K149" i="11"/>
  <c r="K94" i="11"/>
  <c r="K142" i="11"/>
  <c r="K72" i="11"/>
  <c r="K80" i="11"/>
  <c r="K88" i="11"/>
  <c r="K96" i="11"/>
  <c r="K104" i="11"/>
  <c r="K112" i="11"/>
  <c r="K120" i="11"/>
  <c r="K128" i="11"/>
  <c r="K136" i="11"/>
  <c r="K144" i="11"/>
  <c r="K152" i="11"/>
  <c r="K76" i="11"/>
  <c r="K132" i="11"/>
  <c r="K133" i="11"/>
  <c r="K78" i="11"/>
  <c r="K126" i="11"/>
  <c r="K57" i="11"/>
  <c r="K65" i="11"/>
  <c r="K73" i="11"/>
  <c r="K81" i="11"/>
  <c r="K89" i="11"/>
  <c r="K97" i="11"/>
  <c r="K105" i="11"/>
  <c r="K113" i="11"/>
  <c r="K121" i="11"/>
  <c r="K129" i="11"/>
  <c r="K137" i="11"/>
  <c r="K145" i="11"/>
  <c r="K153" i="11"/>
  <c r="K92" i="11"/>
  <c r="K86" i="11"/>
  <c r="K118" i="11"/>
  <c r="K150" i="11"/>
  <c r="K74" i="11"/>
  <c r="K82" i="11"/>
  <c r="K90" i="11"/>
  <c r="K98" i="11"/>
  <c r="K106" i="11"/>
  <c r="K114" i="11"/>
  <c r="K122" i="11"/>
  <c r="K130" i="11"/>
  <c r="K138" i="11"/>
  <c r="K146" i="11"/>
  <c r="K68" i="11"/>
  <c r="K108" i="11"/>
  <c r="K124" i="11"/>
  <c r="K148" i="11"/>
  <c r="K102" i="11"/>
  <c r="K59" i="11"/>
  <c r="K67" i="11"/>
  <c r="K75" i="11"/>
  <c r="K83" i="11"/>
  <c r="K91" i="11"/>
  <c r="K99" i="11"/>
  <c r="K107" i="11"/>
  <c r="K115" i="11"/>
  <c r="K123" i="11"/>
  <c r="K131" i="11"/>
  <c r="K139" i="11"/>
  <c r="K147" i="11"/>
  <c r="K100" i="11"/>
  <c r="K116" i="11"/>
  <c r="K140" i="11"/>
  <c r="K141" i="11"/>
  <c r="K134" i="11"/>
  <c r="K61" i="11"/>
  <c r="K69" i="11"/>
  <c r="K77" i="11"/>
  <c r="K85" i="11"/>
  <c r="K93" i="11"/>
  <c r="K101" i="11"/>
  <c r="K109" i="11"/>
  <c r="K117" i="11"/>
  <c r="K125" i="11"/>
  <c r="K110" i="11"/>
  <c r="H9" i="3"/>
  <c r="H8" i="3"/>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G81" i="6"/>
  <c r="H11" i="6" s="1"/>
  <c r="G82" i="6"/>
  <c r="I11" i="6" s="1"/>
  <c r="G83" i="6"/>
  <c r="J11" i="6" s="1"/>
  <c r="G84" i="6"/>
  <c r="K11" i="6" s="1"/>
  <c r="G85" i="6"/>
  <c r="L11" i="6" s="1"/>
  <c r="G86" i="6"/>
  <c r="M11" i="6" s="1"/>
  <c r="G87" i="6"/>
  <c r="N11" i="6" s="1"/>
  <c r="G88" i="6"/>
  <c r="O11" i="6" s="1"/>
  <c r="G89" i="6"/>
  <c r="P11" i="6" s="1"/>
  <c r="G90" i="6"/>
  <c r="Q11" i="6" s="1"/>
  <c r="G91" i="6"/>
  <c r="R11" i="6" s="1"/>
  <c r="G92" i="6"/>
  <c r="S11" i="6" s="1"/>
  <c r="G93" i="6"/>
  <c r="T11" i="6" s="1"/>
  <c r="G94" i="6"/>
  <c r="U11" i="6" s="1"/>
  <c r="G95" i="6"/>
  <c r="V11" i="6" s="1"/>
  <c r="G96" i="6"/>
  <c r="W11" i="6" s="1"/>
  <c r="G97" i="6"/>
  <c r="X11" i="6" s="1"/>
  <c r="G98" i="6"/>
  <c r="Y11" i="6" s="1"/>
  <c r="G99" i="6"/>
  <c r="Z11" i="6" s="1"/>
  <c r="G100" i="6"/>
  <c r="AA11" i="6" s="1"/>
  <c r="G101" i="6"/>
  <c r="AB11" i="6" s="1"/>
  <c r="G102" i="6"/>
  <c r="AC11" i="6" s="1"/>
  <c r="G103" i="6"/>
  <c r="AD11" i="6" s="1"/>
  <c r="G104" i="6"/>
  <c r="AE11" i="6" s="1"/>
  <c r="G105" i="6"/>
  <c r="AF11" i="6" s="1"/>
  <c r="G106" i="6"/>
  <c r="AG11" i="6" s="1"/>
  <c r="G107" i="6"/>
  <c r="AH11" i="6" s="1"/>
  <c r="G108" i="6"/>
  <c r="AI11" i="6" s="1"/>
  <c r="G109" i="6"/>
  <c r="AJ11" i="6" s="1"/>
  <c r="G110" i="6"/>
  <c r="AK11" i="6" s="1"/>
  <c r="G111" i="6"/>
  <c r="AL11" i="6" s="1"/>
  <c r="G112" i="6"/>
  <c r="AM11" i="6" s="1"/>
  <c r="G113" i="6"/>
  <c r="AN11" i="6" s="1"/>
  <c r="G114" i="6"/>
  <c r="AO11" i="6" s="1"/>
  <c r="G115" i="6"/>
  <c r="AP11" i="6" s="1"/>
  <c r="G116" i="6"/>
  <c r="AQ11" i="6" s="1"/>
  <c r="G117" i="6"/>
  <c r="AR11" i="6" s="1"/>
  <c r="G118" i="6"/>
  <c r="AS11" i="6" s="1"/>
  <c r="G119" i="6"/>
  <c r="AT11" i="6" s="1"/>
  <c r="G120" i="6"/>
  <c r="AU11" i="6" s="1"/>
  <c r="G121" i="6"/>
  <c r="AV11" i="6" s="1"/>
  <c r="G122" i="6"/>
  <c r="AW11" i="6" s="1"/>
  <c r="G123" i="6"/>
  <c r="AX11" i="6" s="1"/>
  <c r="G124" i="6"/>
  <c r="AY11" i="6" s="1"/>
  <c r="G125" i="6"/>
  <c r="AZ11" i="6" s="1"/>
  <c r="G126" i="6"/>
  <c r="BA11" i="6" s="1"/>
  <c r="G127" i="6"/>
  <c r="BB11" i="6" s="1"/>
  <c r="G128" i="6"/>
  <c r="BC11" i="6" s="1"/>
  <c r="G129" i="6"/>
  <c r="BD11" i="6" s="1"/>
  <c r="G130" i="6"/>
  <c r="BE11" i="6" s="1"/>
  <c r="G131" i="6"/>
  <c r="BF11" i="6" s="1"/>
  <c r="G132" i="6"/>
  <c r="BG11" i="6" s="1"/>
  <c r="G133" i="6"/>
  <c r="BH11" i="6" s="1"/>
  <c r="G134" i="6"/>
  <c r="BI11" i="6" s="1"/>
  <c r="G135" i="6"/>
  <c r="BJ11" i="6" s="1"/>
  <c r="G136" i="6"/>
  <c r="BK11" i="6" s="1"/>
  <c r="G137" i="6"/>
  <c r="BL11" i="6" s="1"/>
  <c r="G138" i="6"/>
  <c r="BM11" i="6" s="1"/>
  <c r="G139" i="6"/>
  <c r="BN11" i="6" s="1"/>
  <c r="G140" i="6"/>
  <c r="BO11" i="6" s="1"/>
  <c r="G141" i="6"/>
  <c r="BP11" i="6" s="1"/>
  <c r="G142" i="6"/>
  <c r="BQ11" i="6" s="1"/>
  <c r="G143" i="6"/>
  <c r="BR11" i="6" s="1"/>
  <c r="G144" i="6"/>
  <c r="BS11" i="6" s="1"/>
  <c r="G145" i="6"/>
  <c r="BT11" i="6" s="1"/>
  <c r="G146" i="6"/>
  <c r="BU11" i="6" s="1"/>
  <c r="G147" i="6"/>
  <c r="BV11" i="6" s="1"/>
  <c r="G148" i="6"/>
  <c r="BW11" i="6" s="1"/>
  <c r="G149" i="6"/>
  <c r="BX11" i="6" s="1"/>
  <c r="G150" i="6"/>
  <c r="BY11" i="6" s="1"/>
  <c r="G151" i="6"/>
  <c r="BZ11" i="6" s="1"/>
  <c r="G152" i="6"/>
  <c r="CA11" i="6" s="1"/>
  <c r="G153" i="6"/>
  <c r="CB11" i="6" s="1"/>
  <c r="G154" i="6"/>
  <c r="CC11" i="6" s="1"/>
  <c r="G155" i="6"/>
  <c r="CD11" i="6" s="1"/>
  <c r="G156" i="6"/>
  <c r="CE11" i="6" s="1"/>
  <c r="G157" i="6"/>
  <c r="CF11" i="6" s="1"/>
  <c r="G158" i="6"/>
  <c r="CG11" i="6" s="1"/>
  <c r="G159" i="6"/>
  <c r="CH11" i="6" s="1"/>
  <c r="G160" i="6"/>
  <c r="CI11" i="6" s="1"/>
  <c r="G161" i="6"/>
  <c r="CJ11" i="6" s="1"/>
  <c r="G162" i="6"/>
  <c r="CK11" i="6" s="1"/>
  <c r="G163" i="6"/>
  <c r="CL11" i="6" s="1"/>
  <c r="G164" i="6"/>
  <c r="CM11" i="6" s="1"/>
  <c r="G165" i="6"/>
  <c r="CN11" i="6" s="1"/>
  <c r="G166" i="6"/>
  <c r="CO11" i="6" s="1"/>
  <c r="G167" i="6"/>
  <c r="CP11" i="6" s="1"/>
  <c r="G168" i="6"/>
  <c r="CQ11" i="6" s="1"/>
  <c r="G169" i="6"/>
  <c r="CR11" i="6" s="1"/>
  <c r="G170" i="6"/>
  <c r="CS11" i="6" s="1"/>
  <c r="G171" i="6"/>
  <c r="CT11" i="6" s="1"/>
  <c r="G172" i="6"/>
  <c r="CU11" i="6" s="1"/>
  <c r="G173" i="6"/>
  <c r="CV11" i="6" s="1"/>
  <c r="G174" i="6"/>
  <c r="CW11" i="6" s="1"/>
  <c r="G175" i="6"/>
  <c r="CX11" i="6" s="1"/>
  <c r="G176" i="6"/>
  <c r="CY11" i="6" s="1"/>
  <c r="G177" i="6"/>
  <c r="CZ11" i="6" s="1"/>
  <c r="G178" i="6"/>
  <c r="DA11" i="6" s="1"/>
  <c r="G179" i="6"/>
  <c r="DB11" i="6" s="1"/>
  <c r="G11" i="6"/>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I31" i="7"/>
  <c r="D32" i="2"/>
  <c r="D31" i="2"/>
  <c r="D29" i="2"/>
  <c r="D30" i="2"/>
  <c r="D26" i="2"/>
  <c r="D25" i="2"/>
  <c r="D23" i="2"/>
  <c r="D24" i="2"/>
  <c r="C62" i="6"/>
  <c r="C61" i="6" s="1"/>
  <c r="A11" i="6" s="1"/>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80" i="6"/>
  <c r="D28"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L56" i="11" l="1"/>
  <c r="M56" i="11" s="1"/>
  <c r="T74" i="11"/>
  <c r="U74" i="11" s="1"/>
  <c r="T75" i="11"/>
  <c r="U75" i="11" s="1"/>
  <c r="T64" i="11"/>
  <c r="U64" i="11" s="1"/>
  <c r="T65" i="11"/>
  <c r="U65" i="11" s="1"/>
  <c r="T56" i="11"/>
  <c r="U56" i="11" s="1"/>
  <c r="T57" i="11"/>
  <c r="U57" i="11" s="1"/>
  <c r="T68" i="11"/>
  <c r="U68" i="11" s="1"/>
  <c r="T66" i="11"/>
  <c r="U66" i="11" s="1"/>
  <c r="T67" i="11"/>
  <c r="U67" i="11" s="1"/>
  <c r="T69" i="11"/>
  <c r="U69" i="11" s="1"/>
  <c r="T58" i="11"/>
  <c r="U58" i="11" s="1"/>
  <c r="T59" i="11"/>
  <c r="U59" i="11" s="1"/>
  <c r="T82" i="11"/>
  <c r="U82" i="11" s="1"/>
  <c r="T83" i="11"/>
  <c r="U83" i="11" s="1"/>
  <c r="T79" i="11"/>
  <c r="U79" i="11" s="1"/>
  <c r="T78" i="11"/>
  <c r="U78" i="11" s="1"/>
  <c r="T71" i="11"/>
  <c r="U71" i="11" s="1"/>
  <c r="T70" i="11"/>
  <c r="U70" i="11" s="1"/>
  <c r="T80" i="11"/>
  <c r="U80" i="11" s="1"/>
  <c r="T81" i="11"/>
  <c r="U81" i="11" s="1"/>
  <c r="T63" i="11"/>
  <c r="U63" i="11" s="1"/>
  <c r="T62" i="11"/>
  <c r="U62" i="11" s="1"/>
  <c r="T60" i="11"/>
  <c r="U60" i="11" s="1"/>
  <c r="T61" i="11"/>
  <c r="U61" i="11" s="1"/>
  <c r="T87" i="11"/>
  <c r="U87" i="11" s="1"/>
  <c r="T95" i="11"/>
  <c r="U95" i="11" s="1"/>
  <c r="T103" i="11"/>
  <c r="U103" i="11" s="1"/>
  <c r="T111" i="11"/>
  <c r="U111" i="11" s="1"/>
  <c r="T119" i="11"/>
  <c r="U119" i="11" s="1"/>
  <c r="T127" i="11"/>
  <c r="U127" i="11" s="1"/>
  <c r="T135" i="11"/>
  <c r="U135" i="11" s="1"/>
  <c r="T143" i="11"/>
  <c r="U143" i="11" s="1"/>
  <c r="T151" i="11"/>
  <c r="U151" i="11" s="1"/>
  <c r="T123" i="11"/>
  <c r="U123" i="11" s="1"/>
  <c r="T100" i="11"/>
  <c r="U100" i="11" s="1"/>
  <c r="T148" i="11"/>
  <c r="U148" i="11" s="1"/>
  <c r="T88" i="11"/>
  <c r="U88" i="11" s="1"/>
  <c r="T96" i="11"/>
  <c r="U96" i="11" s="1"/>
  <c r="T104" i="11"/>
  <c r="U104" i="11" s="1"/>
  <c r="T112" i="11"/>
  <c r="U112" i="11" s="1"/>
  <c r="T120" i="11"/>
  <c r="U120" i="11" s="1"/>
  <c r="T128" i="11"/>
  <c r="U128" i="11" s="1"/>
  <c r="T136" i="11"/>
  <c r="U136" i="11" s="1"/>
  <c r="T144" i="11"/>
  <c r="U144" i="11" s="1"/>
  <c r="T152" i="11"/>
  <c r="U152" i="11" s="1"/>
  <c r="T153" i="11"/>
  <c r="U153" i="11" s="1"/>
  <c r="T107" i="11"/>
  <c r="U107" i="11" s="1"/>
  <c r="T147" i="11"/>
  <c r="U147" i="11" s="1"/>
  <c r="T108" i="11"/>
  <c r="U108" i="11" s="1"/>
  <c r="T140" i="11"/>
  <c r="U140" i="11" s="1"/>
  <c r="T134" i="11"/>
  <c r="U134" i="11" s="1"/>
  <c r="T89" i="11"/>
  <c r="U89" i="11" s="1"/>
  <c r="T97" i="11"/>
  <c r="U97" i="11" s="1"/>
  <c r="T105" i="11"/>
  <c r="U105" i="11" s="1"/>
  <c r="T113" i="11"/>
  <c r="U113" i="11" s="1"/>
  <c r="T121" i="11"/>
  <c r="U121" i="11" s="1"/>
  <c r="T129" i="11"/>
  <c r="U129" i="11" s="1"/>
  <c r="T137" i="11"/>
  <c r="U137" i="11" s="1"/>
  <c r="T145" i="11"/>
  <c r="U145" i="11" s="1"/>
  <c r="T146" i="11"/>
  <c r="U146" i="11" s="1"/>
  <c r="T131" i="11"/>
  <c r="U131" i="11" s="1"/>
  <c r="T116" i="11"/>
  <c r="U116" i="11" s="1"/>
  <c r="T118" i="11"/>
  <c r="U118" i="11" s="1"/>
  <c r="T90" i="11"/>
  <c r="U90" i="11" s="1"/>
  <c r="T98" i="11"/>
  <c r="U98" i="11" s="1"/>
  <c r="T106" i="11"/>
  <c r="U106" i="11" s="1"/>
  <c r="T114" i="11"/>
  <c r="U114" i="11" s="1"/>
  <c r="T122" i="11"/>
  <c r="U122" i="11" s="1"/>
  <c r="T130" i="11"/>
  <c r="U130" i="11" s="1"/>
  <c r="T138" i="11"/>
  <c r="U138" i="11" s="1"/>
  <c r="T115" i="11"/>
  <c r="U115" i="11" s="1"/>
  <c r="T92" i="11"/>
  <c r="U92" i="11" s="1"/>
  <c r="T132" i="11"/>
  <c r="U132" i="11" s="1"/>
  <c r="T150" i="11"/>
  <c r="U150" i="11" s="1"/>
  <c r="T91" i="11"/>
  <c r="U91" i="11" s="1"/>
  <c r="T99" i="11"/>
  <c r="U99" i="11" s="1"/>
  <c r="T139" i="11"/>
  <c r="U139" i="11" s="1"/>
  <c r="T84" i="11"/>
  <c r="U84" i="11" s="1"/>
  <c r="T124" i="11"/>
  <c r="U124" i="11" s="1"/>
  <c r="T142" i="11"/>
  <c r="U142" i="11" s="1"/>
  <c r="T85" i="11"/>
  <c r="U85" i="11" s="1"/>
  <c r="T93" i="11"/>
  <c r="U93" i="11" s="1"/>
  <c r="T101" i="11"/>
  <c r="U101" i="11" s="1"/>
  <c r="T109" i="11"/>
  <c r="U109" i="11" s="1"/>
  <c r="T117" i="11"/>
  <c r="U117" i="11" s="1"/>
  <c r="T125" i="11"/>
  <c r="U125" i="11" s="1"/>
  <c r="T133" i="11"/>
  <c r="U133" i="11" s="1"/>
  <c r="T141" i="11"/>
  <c r="U141" i="11" s="1"/>
  <c r="T149" i="11"/>
  <c r="U149" i="11" s="1"/>
  <c r="T86" i="11"/>
  <c r="U86" i="11" s="1"/>
  <c r="T94" i="11"/>
  <c r="U94" i="11" s="1"/>
  <c r="T102" i="11"/>
  <c r="U102" i="11" s="1"/>
  <c r="T110" i="11"/>
  <c r="U110" i="11" s="1"/>
  <c r="T126" i="11"/>
  <c r="U126" i="11" s="1"/>
  <c r="T76" i="11"/>
  <c r="U76" i="11" s="1"/>
  <c r="T77" i="11"/>
  <c r="U77" i="11" s="1"/>
  <c r="T72" i="11"/>
  <c r="U72" i="11" s="1"/>
  <c r="T73" i="11"/>
  <c r="U73" i="11" s="1"/>
  <c r="T54" i="11"/>
  <c r="U54" i="11" s="1"/>
  <c r="T55" i="11"/>
  <c r="U55" i="11" s="1"/>
  <c r="L55" i="11"/>
  <c r="M55" i="11" s="1"/>
  <c r="P79" i="11"/>
  <c r="Q79" i="11" s="1"/>
  <c r="P78" i="11"/>
  <c r="Q78" i="11" s="1"/>
  <c r="P60" i="11"/>
  <c r="Q60" i="11" s="1"/>
  <c r="P61" i="11"/>
  <c r="Q61" i="11" s="1"/>
  <c r="P71" i="11"/>
  <c r="Q71" i="11" s="1"/>
  <c r="P70" i="11"/>
  <c r="Q70" i="11" s="1"/>
  <c r="P153" i="11"/>
  <c r="Q153" i="11" s="1"/>
  <c r="P145" i="11"/>
  <c r="Q145" i="11" s="1"/>
  <c r="P137" i="11"/>
  <c r="Q137" i="11" s="1"/>
  <c r="P129" i="11"/>
  <c r="Q129" i="11" s="1"/>
  <c r="P121" i="11"/>
  <c r="Q121" i="11" s="1"/>
  <c r="P113" i="11"/>
  <c r="Q113" i="11" s="1"/>
  <c r="P105" i="11"/>
  <c r="Q105" i="11" s="1"/>
  <c r="P97" i="11"/>
  <c r="Q97" i="11" s="1"/>
  <c r="P89" i="11"/>
  <c r="Q89" i="11" s="1"/>
  <c r="P132" i="11"/>
  <c r="Q132" i="11" s="1"/>
  <c r="P84" i="11"/>
  <c r="Q84" i="11" s="1"/>
  <c r="P122" i="11"/>
  <c r="Q122" i="11" s="1"/>
  <c r="P152" i="11"/>
  <c r="Q152" i="11" s="1"/>
  <c r="P144" i="11"/>
  <c r="Q144" i="11" s="1"/>
  <c r="P136" i="11"/>
  <c r="Q136" i="11" s="1"/>
  <c r="P128" i="11"/>
  <c r="Q128" i="11" s="1"/>
  <c r="P120" i="11"/>
  <c r="Q120" i="11" s="1"/>
  <c r="P112" i="11"/>
  <c r="Q112" i="11" s="1"/>
  <c r="P104" i="11"/>
  <c r="Q104" i="11" s="1"/>
  <c r="P96" i="11"/>
  <c r="Q96" i="11" s="1"/>
  <c r="P88" i="11"/>
  <c r="Q88" i="11" s="1"/>
  <c r="P93" i="11"/>
  <c r="Q93" i="11" s="1"/>
  <c r="P124" i="11"/>
  <c r="Q124" i="11" s="1"/>
  <c r="P92" i="11"/>
  <c r="Q92" i="11" s="1"/>
  <c r="P114" i="11"/>
  <c r="Q114" i="11" s="1"/>
  <c r="P151" i="11"/>
  <c r="Q151" i="11" s="1"/>
  <c r="P143" i="11"/>
  <c r="Q143" i="11" s="1"/>
  <c r="P135" i="11"/>
  <c r="Q135" i="11" s="1"/>
  <c r="P127" i="11"/>
  <c r="Q127" i="11" s="1"/>
  <c r="P119" i="11"/>
  <c r="Q119" i="11" s="1"/>
  <c r="P111" i="11"/>
  <c r="Q111" i="11" s="1"/>
  <c r="P103" i="11"/>
  <c r="Q103" i="11" s="1"/>
  <c r="P95" i="11"/>
  <c r="Q95" i="11" s="1"/>
  <c r="P87" i="11"/>
  <c r="Q87" i="11" s="1"/>
  <c r="P148" i="11"/>
  <c r="Q148" i="11" s="1"/>
  <c r="P108" i="11"/>
  <c r="Q108" i="11" s="1"/>
  <c r="P106" i="11"/>
  <c r="Q106" i="11" s="1"/>
  <c r="P150" i="11"/>
  <c r="Q150" i="11" s="1"/>
  <c r="P142" i="11"/>
  <c r="Q142" i="11" s="1"/>
  <c r="P134" i="11"/>
  <c r="Q134" i="11" s="1"/>
  <c r="P126" i="11"/>
  <c r="Q126" i="11" s="1"/>
  <c r="P118" i="11"/>
  <c r="Q118" i="11" s="1"/>
  <c r="P110" i="11"/>
  <c r="Q110" i="11" s="1"/>
  <c r="P102" i="11"/>
  <c r="Q102" i="11" s="1"/>
  <c r="P94" i="11"/>
  <c r="Q94" i="11" s="1"/>
  <c r="P86" i="11"/>
  <c r="Q86" i="11" s="1"/>
  <c r="P140" i="11"/>
  <c r="Q140" i="11" s="1"/>
  <c r="P100" i="11"/>
  <c r="Q100" i="11" s="1"/>
  <c r="P90" i="11"/>
  <c r="Q90" i="11" s="1"/>
  <c r="P149" i="11"/>
  <c r="Q149" i="11" s="1"/>
  <c r="P141" i="11"/>
  <c r="Q141" i="11" s="1"/>
  <c r="P133" i="11"/>
  <c r="Q133" i="11" s="1"/>
  <c r="P125" i="11"/>
  <c r="Q125" i="11" s="1"/>
  <c r="P117" i="11"/>
  <c r="Q117" i="11" s="1"/>
  <c r="P109" i="11"/>
  <c r="Q109" i="11" s="1"/>
  <c r="P101" i="11"/>
  <c r="Q101" i="11" s="1"/>
  <c r="P85" i="11"/>
  <c r="Q85" i="11" s="1"/>
  <c r="P116" i="11"/>
  <c r="Q116" i="11" s="1"/>
  <c r="P98" i="11"/>
  <c r="Q98" i="11" s="1"/>
  <c r="P147" i="11"/>
  <c r="Q147" i="11" s="1"/>
  <c r="P139" i="11"/>
  <c r="Q139" i="11" s="1"/>
  <c r="P131" i="11"/>
  <c r="Q131" i="11" s="1"/>
  <c r="P123" i="11"/>
  <c r="Q123" i="11" s="1"/>
  <c r="P115" i="11"/>
  <c r="Q115" i="11" s="1"/>
  <c r="P107" i="11"/>
  <c r="Q107" i="11" s="1"/>
  <c r="P99" i="11"/>
  <c r="Q99" i="11" s="1"/>
  <c r="P91" i="11"/>
  <c r="Q91" i="11" s="1"/>
  <c r="P146" i="11"/>
  <c r="Q146" i="11" s="1"/>
  <c r="P138" i="11"/>
  <c r="Q138" i="11" s="1"/>
  <c r="P130" i="11"/>
  <c r="Q130" i="11" s="1"/>
  <c r="P81" i="11"/>
  <c r="Q81" i="11" s="1"/>
  <c r="P80" i="11"/>
  <c r="Q80" i="11" s="1"/>
  <c r="P63" i="11"/>
  <c r="Q63" i="11" s="1"/>
  <c r="P62" i="11"/>
  <c r="Q62" i="11" s="1"/>
  <c r="P77" i="11"/>
  <c r="Q77" i="11" s="1"/>
  <c r="P76" i="11"/>
  <c r="Q76" i="11" s="1"/>
  <c r="P73" i="11"/>
  <c r="Q73" i="11" s="1"/>
  <c r="P72" i="11"/>
  <c r="Q72" i="11" s="1"/>
  <c r="P54" i="11"/>
  <c r="Q54" i="11" s="1"/>
  <c r="P55" i="11"/>
  <c r="Q55" i="11" s="1"/>
  <c r="P83" i="11"/>
  <c r="Q83" i="11" s="1"/>
  <c r="P82" i="11"/>
  <c r="Q82" i="11" s="1"/>
  <c r="P65" i="11"/>
  <c r="Q65" i="11" s="1"/>
  <c r="P64" i="11"/>
  <c r="Q64" i="11" s="1"/>
  <c r="P74" i="11"/>
  <c r="Q74" i="11" s="1"/>
  <c r="P75" i="11"/>
  <c r="Q75" i="11" s="1"/>
  <c r="P57" i="11"/>
  <c r="Q57" i="11" s="1"/>
  <c r="P56" i="11"/>
  <c r="Q56" i="11" s="1"/>
  <c r="P69" i="11"/>
  <c r="Q69" i="11" s="1"/>
  <c r="P68" i="11"/>
  <c r="Q68" i="11" s="1"/>
  <c r="P67" i="11"/>
  <c r="Q67" i="11" s="1"/>
  <c r="P66" i="11"/>
  <c r="Q66" i="11" s="1"/>
  <c r="P58" i="11"/>
  <c r="Q58" i="11" s="1"/>
  <c r="P59" i="11"/>
  <c r="Q59" i="11" s="1"/>
  <c r="L66" i="11"/>
  <c r="M66" i="11" s="1"/>
  <c r="L67" i="11"/>
  <c r="M67" i="11" s="1"/>
  <c r="L68" i="11"/>
  <c r="M68" i="11" s="1"/>
  <c r="L69" i="11"/>
  <c r="M69" i="11" s="1"/>
  <c r="L87" i="11"/>
  <c r="M87" i="11" s="1"/>
  <c r="L95" i="11"/>
  <c r="M95" i="11" s="1"/>
  <c r="L103" i="11"/>
  <c r="M103" i="11" s="1"/>
  <c r="L111" i="11"/>
  <c r="M111" i="11" s="1"/>
  <c r="L119" i="11"/>
  <c r="M119" i="11" s="1"/>
  <c r="L127" i="11"/>
  <c r="M127" i="11" s="1"/>
  <c r="L135" i="11"/>
  <c r="M135" i="11" s="1"/>
  <c r="L143" i="11"/>
  <c r="M143" i="11" s="1"/>
  <c r="L151" i="11"/>
  <c r="M151" i="11" s="1"/>
  <c r="L134" i="11"/>
  <c r="M134" i="11" s="1"/>
  <c r="L88" i="11"/>
  <c r="M88" i="11" s="1"/>
  <c r="L96" i="11"/>
  <c r="M96" i="11" s="1"/>
  <c r="L104" i="11"/>
  <c r="M104" i="11" s="1"/>
  <c r="L112" i="11"/>
  <c r="M112" i="11" s="1"/>
  <c r="L120" i="11"/>
  <c r="M120" i="11" s="1"/>
  <c r="L128" i="11"/>
  <c r="M128" i="11" s="1"/>
  <c r="L136" i="11"/>
  <c r="M136" i="11" s="1"/>
  <c r="L144" i="11"/>
  <c r="M144" i="11" s="1"/>
  <c r="L152" i="11"/>
  <c r="M152" i="11" s="1"/>
  <c r="L102" i="11"/>
  <c r="M102" i="11" s="1"/>
  <c r="L89" i="11"/>
  <c r="M89" i="11" s="1"/>
  <c r="L97" i="11"/>
  <c r="M97" i="11" s="1"/>
  <c r="L105" i="11"/>
  <c r="M105" i="11" s="1"/>
  <c r="L113" i="11"/>
  <c r="M113" i="11" s="1"/>
  <c r="L121" i="11"/>
  <c r="M121" i="11" s="1"/>
  <c r="L129" i="11"/>
  <c r="M129" i="11" s="1"/>
  <c r="L137" i="11"/>
  <c r="M137" i="11" s="1"/>
  <c r="L145" i="11"/>
  <c r="M145" i="11" s="1"/>
  <c r="L153" i="11"/>
  <c r="M153" i="11" s="1"/>
  <c r="L126" i="11"/>
  <c r="M126" i="11" s="1"/>
  <c r="L90" i="11"/>
  <c r="M90" i="11" s="1"/>
  <c r="L98" i="11"/>
  <c r="M98" i="11" s="1"/>
  <c r="L106" i="11"/>
  <c r="M106" i="11" s="1"/>
  <c r="L114" i="11"/>
  <c r="M114" i="11" s="1"/>
  <c r="L122" i="11"/>
  <c r="M122" i="11" s="1"/>
  <c r="L130" i="11"/>
  <c r="M130" i="11" s="1"/>
  <c r="L138" i="11"/>
  <c r="M138" i="11" s="1"/>
  <c r="L146" i="11"/>
  <c r="M146" i="11" s="1"/>
  <c r="L86" i="11"/>
  <c r="M86" i="11" s="1"/>
  <c r="L142" i="11"/>
  <c r="M142" i="11" s="1"/>
  <c r="L91" i="11"/>
  <c r="M91" i="11" s="1"/>
  <c r="L99" i="11"/>
  <c r="M99" i="11" s="1"/>
  <c r="L107" i="11"/>
  <c r="M107" i="11" s="1"/>
  <c r="L115" i="11"/>
  <c r="M115" i="11" s="1"/>
  <c r="L123" i="11"/>
  <c r="M123" i="11" s="1"/>
  <c r="L131" i="11"/>
  <c r="M131" i="11" s="1"/>
  <c r="L139" i="11"/>
  <c r="M139" i="11" s="1"/>
  <c r="L147" i="11"/>
  <c r="M147" i="11" s="1"/>
  <c r="L110" i="11"/>
  <c r="M110" i="11" s="1"/>
  <c r="L84" i="11"/>
  <c r="M84" i="11" s="1"/>
  <c r="L92" i="11"/>
  <c r="M92" i="11" s="1"/>
  <c r="L100" i="11"/>
  <c r="M100" i="11" s="1"/>
  <c r="L108" i="11"/>
  <c r="M108" i="11" s="1"/>
  <c r="L116" i="11"/>
  <c r="M116" i="11" s="1"/>
  <c r="L124" i="11"/>
  <c r="M124" i="11" s="1"/>
  <c r="L132" i="11"/>
  <c r="M132" i="11" s="1"/>
  <c r="L140" i="11"/>
  <c r="M140" i="11" s="1"/>
  <c r="L148" i="11"/>
  <c r="M148" i="11" s="1"/>
  <c r="L118" i="11"/>
  <c r="M118" i="11" s="1"/>
  <c r="L85" i="11"/>
  <c r="M85" i="11" s="1"/>
  <c r="L93" i="11"/>
  <c r="M93" i="11" s="1"/>
  <c r="L101" i="11"/>
  <c r="M101" i="11" s="1"/>
  <c r="L109" i="11"/>
  <c r="M109" i="11" s="1"/>
  <c r="L117" i="11"/>
  <c r="M117" i="11" s="1"/>
  <c r="L125" i="11"/>
  <c r="M125" i="11" s="1"/>
  <c r="L133" i="11"/>
  <c r="M133" i="11" s="1"/>
  <c r="L141" i="11"/>
  <c r="M141" i="11" s="1"/>
  <c r="L149" i="11"/>
  <c r="M149" i="11" s="1"/>
  <c r="L94" i="11"/>
  <c r="M94" i="11" s="1"/>
  <c r="L150" i="11"/>
  <c r="M150" i="11" s="1"/>
  <c r="L74" i="11"/>
  <c r="M74" i="11" s="1"/>
  <c r="L75" i="11"/>
  <c r="M75" i="11" s="1"/>
  <c r="L58" i="11"/>
  <c r="M58" i="11" s="1"/>
  <c r="L59" i="11"/>
  <c r="M59" i="11" s="1"/>
  <c r="L72" i="11"/>
  <c r="M72" i="11" s="1"/>
  <c r="L73" i="11"/>
  <c r="M73" i="11" s="1"/>
  <c r="L76" i="11"/>
  <c r="M76" i="11" s="1"/>
  <c r="L77" i="11"/>
  <c r="M77" i="11" s="1"/>
  <c r="L64" i="11"/>
  <c r="M64" i="11" s="1"/>
  <c r="L65" i="11"/>
  <c r="M65" i="11" s="1"/>
  <c r="L71" i="11"/>
  <c r="M71" i="11" s="1"/>
  <c r="L70" i="11"/>
  <c r="M70" i="11" s="1"/>
  <c r="L60" i="11"/>
  <c r="M60" i="11" s="1"/>
  <c r="L61" i="11"/>
  <c r="M61" i="11" s="1"/>
  <c r="L79" i="11"/>
  <c r="M79" i="11" s="1"/>
  <c r="L78" i="11"/>
  <c r="M78" i="11" s="1"/>
  <c r="L57" i="11"/>
  <c r="M57" i="11" s="1"/>
  <c r="L63" i="11"/>
  <c r="M63" i="11" s="1"/>
  <c r="L62" i="11"/>
  <c r="M62" i="11" s="1"/>
  <c r="L80" i="11"/>
  <c r="M80" i="11" s="1"/>
  <c r="L81" i="11"/>
  <c r="M81" i="11" s="1"/>
  <c r="L82" i="11"/>
  <c r="M82" i="11" s="1"/>
  <c r="L83" i="11"/>
  <c r="M83" i="11" s="1"/>
  <c r="L54" i="11"/>
  <c r="M54" i="11" s="1"/>
  <c r="H54" i="11"/>
  <c r="I54" i="11" s="1"/>
  <c r="H63" i="11"/>
  <c r="I63" i="11" s="1"/>
  <c r="H62" i="11"/>
  <c r="I62" i="11" s="1"/>
  <c r="H60" i="11"/>
  <c r="I60" i="11" s="1"/>
  <c r="H61" i="11"/>
  <c r="I61" i="11" s="1"/>
  <c r="H82" i="11"/>
  <c r="I82" i="11" s="1"/>
  <c r="H83" i="11"/>
  <c r="I83" i="11" s="1"/>
  <c r="H87" i="11"/>
  <c r="I87" i="11" s="1"/>
  <c r="H95" i="11"/>
  <c r="I95" i="11" s="1"/>
  <c r="H103" i="11"/>
  <c r="I103" i="11" s="1"/>
  <c r="H111" i="11"/>
  <c r="I111" i="11" s="1"/>
  <c r="H119" i="11"/>
  <c r="I119" i="11" s="1"/>
  <c r="H127" i="11"/>
  <c r="I127" i="11" s="1"/>
  <c r="H135" i="11"/>
  <c r="I135" i="11" s="1"/>
  <c r="H143" i="11"/>
  <c r="I143" i="11" s="1"/>
  <c r="H151" i="11"/>
  <c r="I151" i="11" s="1"/>
  <c r="H102" i="11"/>
  <c r="I102" i="11" s="1"/>
  <c r="H88" i="11"/>
  <c r="I88" i="11" s="1"/>
  <c r="H96" i="11"/>
  <c r="I96" i="11" s="1"/>
  <c r="H104" i="11"/>
  <c r="I104" i="11" s="1"/>
  <c r="H112" i="11"/>
  <c r="I112" i="11" s="1"/>
  <c r="H120" i="11"/>
  <c r="I120" i="11" s="1"/>
  <c r="H128" i="11"/>
  <c r="I128" i="11" s="1"/>
  <c r="H136" i="11"/>
  <c r="I136" i="11" s="1"/>
  <c r="H144" i="11"/>
  <c r="I144" i="11" s="1"/>
  <c r="H152" i="11"/>
  <c r="I152" i="11" s="1"/>
  <c r="H126" i="11"/>
  <c r="I126" i="11" s="1"/>
  <c r="H89" i="11"/>
  <c r="I89" i="11" s="1"/>
  <c r="H97" i="11"/>
  <c r="I97" i="11" s="1"/>
  <c r="H105" i="11"/>
  <c r="I105" i="11" s="1"/>
  <c r="H113" i="11"/>
  <c r="I113" i="11" s="1"/>
  <c r="H121" i="11"/>
  <c r="I121" i="11" s="1"/>
  <c r="H129" i="11"/>
  <c r="I129" i="11" s="1"/>
  <c r="H137" i="11"/>
  <c r="I137" i="11" s="1"/>
  <c r="H145" i="11"/>
  <c r="I145" i="11" s="1"/>
  <c r="H153" i="11"/>
  <c r="I153" i="11" s="1"/>
  <c r="H94" i="11"/>
  <c r="I94" i="11" s="1"/>
  <c r="H90" i="11"/>
  <c r="I90" i="11" s="1"/>
  <c r="H98" i="11"/>
  <c r="I98" i="11" s="1"/>
  <c r="H106" i="11"/>
  <c r="I106" i="11" s="1"/>
  <c r="H114" i="11"/>
  <c r="I114" i="11" s="1"/>
  <c r="H122" i="11"/>
  <c r="I122" i="11" s="1"/>
  <c r="H130" i="11"/>
  <c r="I130" i="11" s="1"/>
  <c r="H138" i="11"/>
  <c r="I138" i="11" s="1"/>
  <c r="H146" i="11"/>
  <c r="I146" i="11" s="1"/>
  <c r="H139" i="11"/>
  <c r="I139" i="11" s="1"/>
  <c r="H118" i="11"/>
  <c r="I118" i="11" s="1"/>
  <c r="H91" i="11"/>
  <c r="I91" i="11" s="1"/>
  <c r="H99" i="11"/>
  <c r="I99" i="11" s="1"/>
  <c r="H107" i="11"/>
  <c r="I107" i="11" s="1"/>
  <c r="H115" i="11"/>
  <c r="I115" i="11" s="1"/>
  <c r="H123" i="11"/>
  <c r="I123" i="11" s="1"/>
  <c r="H131" i="11"/>
  <c r="I131" i="11" s="1"/>
  <c r="H147" i="11"/>
  <c r="I147" i="11" s="1"/>
  <c r="H110" i="11"/>
  <c r="I110" i="11" s="1"/>
  <c r="H150" i="11"/>
  <c r="I150" i="11" s="1"/>
  <c r="H84" i="11"/>
  <c r="I84" i="11" s="1"/>
  <c r="H92" i="11"/>
  <c r="I92" i="11" s="1"/>
  <c r="H100" i="11"/>
  <c r="I100" i="11" s="1"/>
  <c r="H108" i="11"/>
  <c r="I108" i="11" s="1"/>
  <c r="H116" i="11"/>
  <c r="I116" i="11" s="1"/>
  <c r="H124" i="11"/>
  <c r="I124" i="11" s="1"/>
  <c r="H132" i="11"/>
  <c r="I132" i="11" s="1"/>
  <c r="H140" i="11"/>
  <c r="I140" i="11" s="1"/>
  <c r="H148" i="11"/>
  <c r="I148" i="11" s="1"/>
  <c r="H134" i="11"/>
  <c r="I134" i="11" s="1"/>
  <c r="H85" i="11"/>
  <c r="I85" i="11" s="1"/>
  <c r="H93" i="11"/>
  <c r="I93" i="11" s="1"/>
  <c r="H101" i="11"/>
  <c r="I101" i="11" s="1"/>
  <c r="H109" i="11"/>
  <c r="I109" i="11" s="1"/>
  <c r="H117" i="11"/>
  <c r="I117" i="11" s="1"/>
  <c r="H125" i="11"/>
  <c r="I125" i="11" s="1"/>
  <c r="H133" i="11"/>
  <c r="I133" i="11" s="1"/>
  <c r="H141" i="11"/>
  <c r="I141" i="11" s="1"/>
  <c r="H149" i="11"/>
  <c r="I149" i="11" s="1"/>
  <c r="H86" i="11"/>
  <c r="I86" i="11" s="1"/>
  <c r="H142" i="11"/>
  <c r="I142" i="11" s="1"/>
  <c r="H80" i="11"/>
  <c r="I80" i="11" s="1"/>
  <c r="H81" i="11"/>
  <c r="I81" i="11" s="1"/>
  <c r="H74" i="11"/>
  <c r="I74" i="11" s="1"/>
  <c r="H75" i="11"/>
  <c r="I75" i="11" s="1"/>
  <c r="H76" i="11"/>
  <c r="I76" i="11" s="1"/>
  <c r="H77" i="11"/>
  <c r="I77" i="11" s="1"/>
  <c r="H72" i="11"/>
  <c r="I72" i="11" s="1"/>
  <c r="H73" i="11"/>
  <c r="I73" i="11" s="1"/>
  <c r="H55" i="11"/>
  <c r="I55" i="11" s="1"/>
  <c r="H66" i="11"/>
  <c r="I66" i="11" s="1"/>
  <c r="H67" i="11"/>
  <c r="I67" i="11" s="1"/>
  <c r="H68" i="11"/>
  <c r="I68" i="11" s="1"/>
  <c r="H69" i="11"/>
  <c r="I69" i="11" s="1"/>
  <c r="H64" i="11"/>
  <c r="I64" i="11" s="1"/>
  <c r="H65" i="11"/>
  <c r="I65" i="11" s="1"/>
  <c r="H58" i="11"/>
  <c r="I58" i="11" s="1"/>
  <c r="H59" i="11"/>
  <c r="I59" i="11" s="1"/>
  <c r="H56" i="11"/>
  <c r="I56" i="11" s="1"/>
  <c r="H57" i="11"/>
  <c r="I57" i="11" s="1"/>
  <c r="H71" i="11"/>
  <c r="I71" i="11" s="1"/>
  <c r="H70" i="11"/>
  <c r="I70" i="11" s="1"/>
  <c r="H79" i="11"/>
  <c r="I79" i="11" s="1"/>
  <c r="H78" i="11"/>
  <c r="I78" i="11" s="1"/>
  <c r="DF66" i="7"/>
  <c r="DF64" i="7"/>
  <c r="DF65" i="7"/>
  <c r="DF67" i="7"/>
  <c r="DE66" i="7"/>
  <c r="DE65" i="7"/>
  <c r="DE64" i="7"/>
  <c r="DE67" i="7"/>
  <c r="DH64" i="7"/>
  <c r="DH66" i="7"/>
  <c r="DH67" i="7"/>
  <c r="DH65" i="7"/>
  <c r="DG67" i="7"/>
  <c r="DG66" i="7"/>
  <c r="DG64" i="7"/>
  <c r="DG65" i="7"/>
  <c r="DF57" i="7"/>
  <c r="DF54" i="7"/>
  <c r="DF59" i="7"/>
  <c r="DF56" i="7"/>
  <c r="DF61" i="7"/>
  <c r="DF58" i="7"/>
  <c r="DF62" i="7"/>
  <c r="DF55" i="7"/>
  <c r="DF63" i="7"/>
  <c r="DF60" i="7"/>
  <c r="DE54" i="7"/>
  <c r="DE56" i="7"/>
  <c r="DE61" i="7"/>
  <c r="DE55" i="7"/>
  <c r="DE58" i="7"/>
  <c r="DE63" i="7"/>
  <c r="DE62" i="7"/>
  <c r="DE59" i="7"/>
  <c r="DE60" i="7"/>
  <c r="DE57" i="7"/>
  <c r="DH55" i="7"/>
  <c r="DH57" i="7"/>
  <c r="DH59" i="7"/>
  <c r="DH54" i="7"/>
  <c r="DH62" i="7"/>
  <c r="DH56" i="7"/>
  <c r="DH63" i="7"/>
  <c r="DH60" i="7"/>
  <c r="DH61" i="7"/>
  <c r="DH58" i="7"/>
  <c r="DG54" i="7"/>
  <c r="DG62" i="7"/>
  <c r="DG59" i="7"/>
  <c r="DG56" i="7"/>
  <c r="DG61" i="7"/>
  <c r="DG63" i="7"/>
  <c r="DG60" i="7"/>
  <c r="DG57" i="7"/>
  <c r="DG58" i="7"/>
  <c r="DG55" i="7"/>
  <c r="DG48" i="7"/>
  <c r="DG53" i="7"/>
  <c r="DG50" i="7"/>
  <c r="DG49" i="7"/>
  <c r="DG51" i="7"/>
  <c r="DG52" i="7"/>
  <c r="DF51" i="7"/>
  <c r="DF48" i="7"/>
  <c r="DF53" i="7"/>
  <c r="DF52" i="7"/>
  <c r="DF50" i="7"/>
  <c r="DF49" i="7"/>
  <c r="DE48" i="7"/>
  <c r="DE50" i="7"/>
  <c r="DE52" i="7"/>
  <c r="DE49" i="7"/>
  <c r="DE51" i="7"/>
  <c r="DE53" i="7"/>
  <c r="DH49" i="7"/>
  <c r="DH51" i="7"/>
  <c r="DH53" i="7"/>
  <c r="DH50" i="7"/>
  <c r="DH48" i="7"/>
  <c r="DH52" i="7"/>
  <c r="DE42" i="7"/>
  <c r="DE44" i="7"/>
  <c r="DE46" i="7"/>
  <c r="DE45" i="7"/>
  <c r="DE47" i="7"/>
  <c r="DE43" i="7"/>
  <c r="DH45" i="7"/>
  <c r="DH42" i="7"/>
  <c r="DH44" i="7"/>
  <c r="DH46" i="7"/>
  <c r="DH47" i="7"/>
  <c r="DH43" i="7"/>
  <c r="DG42" i="7"/>
  <c r="DG44" i="7"/>
  <c r="DG46" i="7"/>
  <c r="DG45" i="7"/>
  <c r="DG47" i="7"/>
  <c r="DG43" i="7"/>
  <c r="DF42" i="7"/>
  <c r="DF44" i="7"/>
  <c r="DF46" i="7"/>
  <c r="DF43" i="7"/>
  <c r="DF45" i="7"/>
  <c r="DF47" i="7"/>
  <c r="DH41" i="7"/>
  <c r="DH40" i="7"/>
  <c r="DH39" i="7"/>
  <c r="DH38" i="7"/>
  <c r="O51" i="11" s="1"/>
  <c r="DH37" i="7"/>
  <c r="DG41" i="7"/>
  <c r="DG40" i="7"/>
  <c r="DG39" i="7"/>
  <c r="DG38" i="7"/>
  <c r="O50" i="11" s="1"/>
  <c r="DG37" i="7"/>
  <c r="DF41" i="7"/>
  <c r="DF40" i="7"/>
  <c r="DF39" i="7"/>
  <c r="DF38" i="7"/>
  <c r="O49" i="11" s="1"/>
  <c r="DF37" i="7"/>
  <c r="DE41" i="7"/>
  <c r="DE40" i="7"/>
  <c r="DE39" i="7"/>
  <c r="DE38" i="7"/>
  <c r="O48" i="11" s="1"/>
  <c r="DE37" i="7"/>
  <c r="B11" i="6"/>
  <c r="C63" i="6"/>
  <c r="C67" i="6"/>
  <c r="C66" i="6"/>
  <c r="E65" i="6"/>
  <c r="G65" i="6" s="1"/>
  <c r="C65" i="6"/>
  <c r="E11" i="6" s="1"/>
  <c r="E64" i="6"/>
  <c r="G64" i="6" s="1"/>
  <c r="C64" i="6"/>
  <c r="D11" i="6" s="1"/>
  <c r="E63" i="6"/>
  <c r="G63" i="6" s="1"/>
  <c r="G62" i="6"/>
  <c r="D10" i="2"/>
  <c r="D11" i="2"/>
  <c r="D12" i="2"/>
  <c r="D13" i="2"/>
  <c r="D14" i="2"/>
  <c r="D15" i="2"/>
  <c r="D16" i="2"/>
  <c r="D17" i="2"/>
  <c r="D18" i="2"/>
  <c r="D19" i="2"/>
  <c r="D20" i="2"/>
  <c r="D21" i="2"/>
  <c r="D22" i="2"/>
  <c r="D27" i="2"/>
  <c r="D9" i="2"/>
  <c r="F9" i="1"/>
  <c r="G9" i="1"/>
  <c r="H9" i="1"/>
  <c r="F88" i="6" l="1"/>
  <c r="F80" i="6"/>
  <c r="F89" i="6"/>
  <c r="F81" i="6"/>
  <c r="F96" i="6"/>
  <c r="F86" i="6"/>
  <c r="F97" i="6"/>
  <c r="F87" i="6"/>
  <c r="F92" i="6"/>
  <c r="F84" i="6"/>
  <c r="F93" i="6"/>
  <c r="F85" i="6"/>
  <c r="F90" i="6"/>
  <c r="F82" i="6"/>
  <c r="F91" i="6"/>
  <c r="F83" i="6"/>
  <c r="F134" i="6"/>
  <c r="F130" i="6"/>
  <c r="F126" i="6"/>
  <c r="F160" i="6"/>
  <c r="F111" i="6"/>
  <c r="F141" i="6"/>
  <c r="F172" i="6"/>
  <c r="F108" i="6"/>
  <c r="F147" i="6"/>
  <c r="F177" i="6"/>
  <c r="F113" i="6"/>
  <c r="F178" i="6"/>
  <c r="F156" i="6"/>
  <c r="F122" i="6"/>
  <c r="F158" i="6"/>
  <c r="F174" i="6"/>
  <c r="F102" i="6"/>
  <c r="F94" i="6"/>
  <c r="F144" i="6"/>
  <c r="F103" i="6"/>
  <c r="F133" i="6"/>
  <c r="F164" i="6"/>
  <c r="F100" i="6"/>
  <c r="F139" i="6"/>
  <c r="F138" i="6"/>
  <c r="F169" i="6"/>
  <c r="F105" i="6"/>
  <c r="F118" i="6"/>
  <c r="F125" i="6"/>
  <c r="F131" i="6"/>
  <c r="F114" i="6"/>
  <c r="F168" i="6"/>
  <c r="F163" i="6"/>
  <c r="F150" i="6"/>
  <c r="F159" i="6"/>
  <c r="F112" i="6"/>
  <c r="F167" i="6"/>
  <c r="F95" i="6"/>
  <c r="F161" i="6"/>
  <c r="F136" i="6"/>
  <c r="F124" i="6"/>
  <c r="F129" i="6"/>
  <c r="F176" i="6"/>
  <c r="F116" i="6"/>
  <c r="F154" i="6"/>
  <c r="F170" i="6"/>
  <c r="F151" i="6"/>
  <c r="F162" i="6"/>
  <c r="F117" i="6"/>
  <c r="F148" i="6"/>
  <c r="F123" i="6"/>
  <c r="F153" i="6"/>
  <c r="F157" i="6"/>
  <c r="F149" i="6"/>
  <c r="F121" i="6"/>
  <c r="F110" i="6"/>
  <c r="F128" i="6"/>
  <c r="F146" i="6"/>
  <c r="F143" i="6"/>
  <c r="F173" i="6"/>
  <c r="F109" i="6"/>
  <c r="F140" i="6"/>
  <c r="F179" i="6"/>
  <c r="F115" i="6"/>
  <c r="F106" i="6"/>
  <c r="F145" i="6"/>
  <c r="F165" i="6"/>
  <c r="F132" i="6"/>
  <c r="F107" i="6"/>
  <c r="F137" i="6"/>
  <c r="F127" i="6"/>
  <c r="F99" i="6"/>
  <c r="F152" i="6"/>
  <c r="F155" i="6"/>
  <c r="F142" i="6"/>
  <c r="F104" i="6"/>
  <c r="F120" i="6"/>
  <c r="F135" i="6"/>
  <c r="F101" i="6"/>
  <c r="F171" i="6"/>
  <c r="F98" i="6"/>
  <c r="F166" i="6"/>
  <c r="F175" i="6"/>
  <c r="F119" i="6"/>
  <c r="C11" i="6"/>
  <c r="H65" i="6"/>
  <c r="I64" i="6"/>
  <c r="J65" i="6"/>
  <c r="J64" i="6"/>
  <c r="K65" i="6"/>
  <c r="I65" i="6"/>
  <c r="H63" i="6"/>
  <c r="K62" i="6"/>
  <c r="I62" i="6"/>
  <c r="J63" i="6"/>
  <c r="K64" i="6"/>
  <c r="H64" i="6"/>
  <c r="H62" i="6"/>
  <c r="J62" i="6"/>
  <c r="I63" i="6"/>
  <c r="K63" i="6"/>
  <c r="M80" i="6" l="1"/>
  <c r="N80" i="6" s="1"/>
  <c r="M97" i="6"/>
  <c r="N97" i="6" s="1"/>
  <c r="M96" i="6"/>
  <c r="N96" i="6" s="1"/>
  <c r="M90" i="6"/>
  <c r="N90" i="6" s="1"/>
  <c r="M91" i="6"/>
  <c r="N91" i="6" s="1"/>
  <c r="M98" i="6"/>
  <c r="N98" i="6" s="1"/>
  <c r="M99" i="6"/>
  <c r="N99" i="6" s="1"/>
  <c r="M92" i="6"/>
  <c r="N92" i="6" s="1"/>
  <c r="M93" i="6"/>
  <c r="N93" i="6" s="1"/>
  <c r="M94" i="6"/>
  <c r="N94" i="6" s="1"/>
  <c r="M95" i="6"/>
  <c r="N95" i="6" s="1"/>
  <c r="M106" i="6"/>
  <c r="N106" i="6" s="1"/>
  <c r="M107" i="6"/>
  <c r="N107" i="6" s="1"/>
  <c r="M84" i="6"/>
  <c r="N84" i="6" s="1"/>
  <c r="M85" i="6"/>
  <c r="N85" i="6" s="1"/>
  <c r="M82" i="6"/>
  <c r="N82" i="6" s="1"/>
  <c r="M83" i="6"/>
  <c r="N83" i="6" s="1"/>
  <c r="M81" i="6"/>
  <c r="N81" i="6" s="1"/>
  <c r="M100" i="6"/>
  <c r="N100" i="6" s="1"/>
  <c r="M101" i="6"/>
  <c r="N101" i="6" s="1"/>
  <c r="M102" i="6"/>
  <c r="N102" i="6" s="1"/>
  <c r="M103" i="6"/>
  <c r="N103" i="6" s="1"/>
  <c r="M113" i="6"/>
  <c r="N113" i="6" s="1"/>
  <c r="M121" i="6"/>
  <c r="N121" i="6" s="1"/>
  <c r="M129" i="6"/>
  <c r="N129" i="6" s="1"/>
  <c r="M137" i="6"/>
  <c r="N137" i="6" s="1"/>
  <c r="M145" i="6"/>
  <c r="N145" i="6" s="1"/>
  <c r="M153" i="6"/>
  <c r="N153" i="6" s="1"/>
  <c r="M161" i="6"/>
  <c r="N161" i="6" s="1"/>
  <c r="M169" i="6"/>
  <c r="N169" i="6" s="1"/>
  <c r="M177" i="6"/>
  <c r="N177" i="6" s="1"/>
  <c r="M124" i="6"/>
  <c r="N124" i="6" s="1"/>
  <c r="M148" i="6"/>
  <c r="N148" i="6" s="1"/>
  <c r="M172" i="6"/>
  <c r="N172" i="6" s="1"/>
  <c r="M114" i="6"/>
  <c r="N114" i="6" s="1"/>
  <c r="M122" i="6"/>
  <c r="N122" i="6" s="1"/>
  <c r="M130" i="6"/>
  <c r="N130" i="6" s="1"/>
  <c r="M138" i="6"/>
  <c r="N138" i="6" s="1"/>
  <c r="M146" i="6"/>
  <c r="N146" i="6" s="1"/>
  <c r="M154" i="6"/>
  <c r="N154" i="6" s="1"/>
  <c r="M162" i="6"/>
  <c r="N162" i="6" s="1"/>
  <c r="M170" i="6"/>
  <c r="N170" i="6" s="1"/>
  <c r="M178" i="6"/>
  <c r="N178" i="6" s="1"/>
  <c r="M179" i="6"/>
  <c r="N179" i="6" s="1"/>
  <c r="M140" i="6"/>
  <c r="N140" i="6" s="1"/>
  <c r="M164" i="6"/>
  <c r="N164" i="6" s="1"/>
  <c r="M115" i="6"/>
  <c r="N115" i="6" s="1"/>
  <c r="M123" i="6"/>
  <c r="N123" i="6" s="1"/>
  <c r="M131" i="6"/>
  <c r="N131" i="6" s="1"/>
  <c r="M139" i="6"/>
  <c r="N139" i="6" s="1"/>
  <c r="M147" i="6"/>
  <c r="N147" i="6" s="1"/>
  <c r="M155" i="6"/>
  <c r="N155" i="6" s="1"/>
  <c r="M163" i="6"/>
  <c r="N163" i="6" s="1"/>
  <c r="M171" i="6"/>
  <c r="N171" i="6" s="1"/>
  <c r="M132" i="6"/>
  <c r="N132" i="6" s="1"/>
  <c r="M156" i="6"/>
  <c r="N156" i="6" s="1"/>
  <c r="M116" i="6"/>
  <c r="N116" i="6" s="1"/>
  <c r="M117" i="6"/>
  <c r="N117" i="6" s="1"/>
  <c r="M125" i="6"/>
  <c r="N125" i="6" s="1"/>
  <c r="M133" i="6"/>
  <c r="N133" i="6" s="1"/>
  <c r="M141" i="6"/>
  <c r="N141" i="6" s="1"/>
  <c r="M149" i="6"/>
  <c r="N149" i="6" s="1"/>
  <c r="M157" i="6"/>
  <c r="N157" i="6" s="1"/>
  <c r="M165" i="6"/>
  <c r="N165" i="6" s="1"/>
  <c r="M173" i="6"/>
  <c r="N173" i="6" s="1"/>
  <c r="M144" i="6"/>
  <c r="N144" i="6" s="1"/>
  <c r="M168" i="6"/>
  <c r="N168" i="6" s="1"/>
  <c r="M110" i="6"/>
  <c r="N110" i="6" s="1"/>
  <c r="M118" i="6"/>
  <c r="N118" i="6" s="1"/>
  <c r="M126" i="6"/>
  <c r="N126" i="6" s="1"/>
  <c r="M134" i="6"/>
  <c r="N134" i="6" s="1"/>
  <c r="M142" i="6"/>
  <c r="N142" i="6" s="1"/>
  <c r="M150" i="6"/>
  <c r="N150" i="6" s="1"/>
  <c r="M158" i="6"/>
  <c r="N158" i="6" s="1"/>
  <c r="M166" i="6"/>
  <c r="N166" i="6" s="1"/>
  <c r="M174" i="6"/>
  <c r="N174" i="6" s="1"/>
  <c r="M128" i="6"/>
  <c r="N128" i="6" s="1"/>
  <c r="M152" i="6"/>
  <c r="N152" i="6" s="1"/>
  <c r="M176" i="6"/>
  <c r="N176" i="6" s="1"/>
  <c r="M111" i="6"/>
  <c r="N111" i="6" s="1"/>
  <c r="M119" i="6"/>
  <c r="N119" i="6" s="1"/>
  <c r="M127" i="6"/>
  <c r="N127" i="6" s="1"/>
  <c r="M135" i="6"/>
  <c r="N135" i="6" s="1"/>
  <c r="M143" i="6"/>
  <c r="N143" i="6" s="1"/>
  <c r="M151" i="6"/>
  <c r="N151" i="6" s="1"/>
  <c r="M159" i="6"/>
  <c r="N159" i="6" s="1"/>
  <c r="M167" i="6"/>
  <c r="N167" i="6" s="1"/>
  <c r="M175" i="6"/>
  <c r="N175" i="6" s="1"/>
  <c r="M120" i="6"/>
  <c r="N120" i="6" s="1"/>
  <c r="M136" i="6"/>
  <c r="N136" i="6" s="1"/>
  <c r="M160" i="6"/>
  <c r="N160" i="6" s="1"/>
  <c r="M112" i="6"/>
  <c r="N112" i="6" s="1"/>
  <c r="M105" i="6"/>
  <c r="N105" i="6" s="1"/>
  <c r="M104" i="6"/>
  <c r="N104" i="6" s="1"/>
  <c r="M86" i="6"/>
  <c r="N86" i="6" s="1"/>
  <c r="M87" i="6"/>
  <c r="N87" i="6" s="1"/>
  <c r="M89" i="6"/>
  <c r="N89" i="6" s="1"/>
  <c r="M88" i="6"/>
  <c r="N88" i="6" s="1"/>
  <c r="M108" i="6"/>
  <c r="N108" i="6" s="1"/>
  <c r="M109" i="6"/>
  <c r="N109" i="6" s="1"/>
  <c r="F62" i="6"/>
  <c r="DC11" i="6" s="1"/>
  <c r="F64" i="6"/>
  <c r="DE11" i="6" s="1"/>
  <c r="F65" i="6"/>
  <c r="DF11" i="6" s="1"/>
  <c r="F63" i="6"/>
  <c r="DD11" i="6"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<sst xmlns="http://schemas.openxmlformats.org/spreadsheetml/2006/main" count="317" uniqueCount="120">
  <si>
    <t>ID</t>
  </si>
  <si>
    <t>Fachkompetenz</t>
  </si>
  <si>
    <t>Methodenkompetenz</t>
  </si>
  <si>
    <t>Persönliche Kompetenz</t>
  </si>
  <si>
    <t>Soziale Kompetenz</t>
  </si>
  <si>
    <t>#</t>
  </si>
  <si>
    <t>x</t>
  </si>
  <si>
    <t>Marketing</t>
  </si>
  <si>
    <t>Legende</t>
  </si>
  <si>
    <t>Categorias</t>
  </si>
  <si>
    <t>Competências profissionais</t>
  </si>
  <si>
    <t>Competências metodológicas</t>
  </si>
  <si>
    <t>Competências pessoais</t>
  </si>
  <si>
    <t>Competências sociais</t>
  </si>
  <si>
    <t>Funções</t>
  </si>
  <si>
    <t>Gerente de Recursos Humanos</t>
  </si>
  <si>
    <t>Arquiteto de Sistemas</t>
  </si>
  <si>
    <t>Gestor de Projetos</t>
  </si>
  <si>
    <t>Desenvolvedor de Softwares</t>
  </si>
  <si>
    <t>Recrutador</t>
  </si>
  <si>
    <t>Gerente Financeiro</t>
  </si>
  <si>
    <t xml:space="preserve">Gerente de Conteúdo  </t>
  </si>
  <si>
    <t>Departamentos</t>
  </si>
  <si>
    <t>Administração Geral</t>
  </si>
  <si>
    <t>Vendas</t>
  </si>
  <si>
    <t>Recursos Humanos</t>
  </si>
  <si>
    <t>Finanças</t>
  </si>
  <si>
    <t>Linguagens de programação</t>
  </si>
  <si>
    <t>Teste e Depuração</t>
  </si>
  <si>
    <t>Gerenciamento de Projetos</t>
  </si>
  <si>
    <t>Gestão de Qualidade</t>
  </si>
  <si>
    <t>Análise e Solução de Problemas</t>
  </si>
  <si>
    <t>Moderação</t>
  </si>
  <si>
    <t>Construção de Consenso</t>
  </si>
  <si>
    <t>Vontade de aprender</t>
  </si>
  <si>
    <t>Pensamento Interdisciplinar</t>
  </si>
  <si>
    <t>Autoconfiança</t>
  </si>
  <si>
    <t>Organização e Flexibilidade</t>
  </si>
  <si>
    <t>Capacidade de Comunicação</t>
  </si>
  <si>
    <t>Resolução de Conflitos</t>
  </si>
  <si>
    <t>Cooperação</t>
  </si>
  <si>
    <t>ID de informação</t>
  </si>
  <si>
    <t>Categoria</t>
  </si>
  <si>
    <t>Competências</t>
  </si>
  <si>
    <t>Requisito</t>
  </si>
  <si>
    <t>ID da Categoria</t>
  </si>
  <si>
    <t>Nome</t>
  </si>
  <si>
    <t>Função</t>
  </si>
  <si>
    <t>Gestor de RH</t>
  </si>
  <si>
    <t>Departamento</t>
  </si>
  <si>
    <t>Data de contratação</t>
  </si>
  <si>
    <t>Número de avaliações</t>
  </si>
  <si>
    <t>Última revisão realizada em</t>
  </si>
  <si>
    <t>Desenvolvimento de Tecnologia</t>
  </si>
  <si>
    <t>Avaliação de:</t>
  </si>
  <si>
    <t>Avaliação realizada em:</t>
  </si>
  <si>
    <t>Copiar linha</t>
  </si>
  <si>
    <t>Pessoal #</t>
  </si>
  <si>
    <t>Data da avaliação</t>
  </si>
  <si>
    <t>Rótulos de linha</t>
  </si>
  <si>
    <t>Total Geral</t>
  </si>
  <si>
    <t>Vontade de Aprender</t>
  </si>
  <si>
    <t>Média Máxima de Competências</t>
  </si>
  <si>
    <t>Número de competências</t>
  </si>
  <si>
    <t>Dados Básicos</t>
  </si>
  <si>
    <t>Funcionário #</t>
  </si>
  <si>
    <t>Número de avaliações (até o momento)</t>
  </si>
  <si>
    <t>Requisitos</t>
  </si>
  <si>
    <t>Requerimento</t>
  </si>
  <si>
    <t>Requisitos dizem respeito à função</t>
  </si>
  <si>
    <t>Avaliação</t>
  </si>
  <si>
    <t>Porcentagem</t>
  </si>
  <si>
    <t>Quase imperceptível (campo de aprendizagem)</t>
  </si>
  <si>
    <t>Atende completamente aos requisitos</t>
  </si>
  <si>
    <t>Excede os requisitos</t>
  </si>
  <si>
    <t>Excede significativamente os requisitos</t>
  </si>
  <si>
    <t>Número de competência</t>
  </si>
  <si>
    <t>Porcentagem média das competências</t>
  </si>
  <si>
    <t xml:space="preserve"> ID da revisão</t>
  </si>
  <si>
    <t xml:space="preserve">Data das revisões </t>
  </si>
  <si>
    <t>ID da revisão</t>
  </si>
  <si>
    <t>Data das revisões</t>
  </si>
  <si>
    <t>Filtro de funções</t>
  </si>
  <si>
    <t>As informações dizem respeito ao filtro aplicado de funções</t>
  </si>
  <si>
    <t>Informações dizem respeito à função</t>
  </si>
  <si>
    <t>Atende aos requisitos gerais</t>
  </si>
  <si>
    <t>Apresenta motivação para se desenvolver continuamente</t>
  </si>
  <si>
    <t>Estabelece conexões entre diferentes áreas de conhecimento e as incorpora em suas rotinas de trabalho</t>
  </si>
  <si>
    <t>Consegue se comunicar profissionalmente com as outras pessoas, separando o nível pessoal do factual. Possui suas emoções sob controle o tempo inteiro.</t>
  </si>
  <si>
    <t>É especialista nas principais linguagens de programação.</t>
  </si>
  <si>
    <t>Está atualizado com as últimas tecnologias em linguagem de programação.</t>
  </si>
  <si>
    <t>Apresenta proficiência em métodos de teste.</t>
  </si>
  <si>
    <t>Trabalha cuidadosamente no processo de depuração.</t>
  </si>
  <si>
    <t>Está apto a criar uma estrutura de código limpa e adequada.</t>
  </si>
  <si>
    <t>Possui altos padrões de segurança, confiabilidade e proteção de dados no desenvolvimento de softwares.</t>
  </si>
  <si>
    <t>Consegue compreender problemas de alta complexidade com eficiência e desenvolver boas estratégias de solução.</t>
  </si>
  <si>
    <t>Demonstra uma técnica de trabalho estratégica e sempre pensa no futuro, inclusive ao lidar com orçamentos.</t>
  </si>
  <si>
    <t>Demonstra interesse em aprender novas tecnologias.</t>
  </si>
  <si>
    <t>Consegue lidar com situações de tensão e ambivalência.</t>
  </si>
  <si>
    <t>É capaz de comunicar questões e ideias complexas de forma clara e efetiva.</t>
  </si>
  <si>
    <t>Escuta os demais e consegue fazer perguntas esclarecedoras.</t>
  </si>
  <si>
    <t>Contribui para o fluxo de informações dentro de uma equipe e repassa o que há de mais relevante. Envolve outras pessoas ao tomar decisões e justifica seus procedimentos de forma transparente e compreensível.</t>
  </si>
  <si>
    <t>Está aberto a receber feedback de colegas e gestores, e consegue lidar com isso de forma construtiva.</t>
  </si>
  <si>
    <t>É capaz de realizar reflexões pessoais e ao mesmo tempo manter uma distância das situações analisadas.</t>
  </si>
  <si>
    <t>Possui experiência em dar início, planejar, executar, gerenciar e concluir um projeto. Isso inclui as seguintes atividades: definição de requisitos, gestão das partes interessadas, definição de escopo, gestão da qualidade, cronograma, orçamento, controle de recursos e riscos.</t>
  </si>
  <si>
    <t>Apresenta grande experiência no gerenciamento de projetos aplicados a múltiplas áreas e contextos.</t>
  </si>
  <si>
    <t>Tem experiência em recursos humanos dentro de uma organização. Isso engloba aspectos como o desenvolvimento de pessoal e a descoberta de funcionários qualificados com base nas necessidades da empresa, através do uso de análises potenciais e dos canais adequados.</t>
  </si>
  <si>
    <t>Já trabalhou com recursos humanos em diversos projetos e contextos.</t>
  </si>
  <si>
    <t>É capaz de planejar, executar e avaliar situações de moderação com grupos-alvo específicos.</t>
  </si>
  <si>
    <t>Modera as situações para que as mesmas sejam construtivas e orientadas para os objetivos empresariais.</t>
  </si>
  <si>
    <t>Consegue selecionar o método mais adequado para a construção de consenso, conforme o propósito da empresa e com base em suas próprias experiências. É capaz de adaptar o método de acordo com a aplicação.</t>
  </si>
  <si>
    <t>Introduz métodos adicionais para gerar o maior valor agregado. Também consegue utilizar métodos que não se limitam somente a sua área de atuação.</t>
  </si>
  <si>
    <t>Possui uma visão realista dos seus próprios pontos fortes e fracos, e apresenta disposição em se aperfeiçoar. Exala autoconfiança e responde com segurança a contra-argumentos.</t>
  </si>
  <si>
    <t>Se esforça em prol de seu desenvolvimento e realização pessoal. Observa continuamente seus próprios comportamentos, pensamentos e sentimentos, e os questiona criticamente.</t>
  </si>
  <si>
    <t>Organiza suas próprias atividades e a de terceiros de forma independente e reage com flexibilidade à eventuais mudanças de rotina. Não permite que imprevistos o incomodem e adapta seu comportamento e/ou estratégia conforme o necessário.</t>
  </si>
  <si>
    <t>Gosta de situações desafiadoras e que exigem reações rápidas. Adapta os seus planos de acordo com a situação, identificando e considerando cuidadosamente todas as alternativas possíveis.</t>
  </si>
  <si>
    <t>Pedro Silva</t>
  </si>
  <si>
    <t>Marisa Lima</t>
  </si>
  <si>
    <t>Vitor Sousa</t>
  </si>
  <si>
    <t>Legenda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</si>
</sst>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_€_-;\-* #,##0\ _€_-;_-* &quot;-&quot;\ _€_-;_-@_-"/>
  </numFmts>
  <fonts count="22" x14ac:knownFonts="1">
    <font>
      <sz val="11"/>
      <color theme="1"/>
      <name val="Calibri"/>
      <family val="2"/>
      <scheme val="minor"/>
    </font>
    <font>
      <b/>
      <sz val="12"/>
      <color theme="0"/>
      <name val="Arial"/>
      <family val="2"/>
    </font>
    <font>
      <sz val="11"/>
      <color theme="1"/>
      <name val="Arial"/>
      <family val="2"/>
    </font>
    <font>
      <sz val="11"/>
      <color theme="0" tint="-0.34998626667073579"/>
      <name val="Calibri"/>
      <family val="2"/>
      <scheme val="minor"/>
    </font>
    <font>
      <sz val="10"/>
      <name val="Arial"/>
      <family val="2"/>
    </font>
    <font>
      <b/>
      <sz val="10"/>
      <name val="Arial"/>
      <family val="2"/>
    </font>
    <font>
      <sz val="10"/>
      <color theme="1"/>
      <name val="Arial"/>
      <family val="2"/>
    </font>
    <font>
      <b/>
      <sz val="14"/>
      <color theme="1"/>
      <name val="Arial"/>
      <family val="2"/>
    </font>
    <font>
      <sz val="11"/>
      <color theme="1"/>
      <name val="Calibri"/>
      <family val="2"/>
      <scheme val="minor"/>
    </font>
    <font>
      <sz val="10"/>
      <color theme="0" tint="-0.499984740745262"/>
      <name val="Arial"/>
      <family val="2"/>
    </font>
    <font>
      <sz val="14"/>
      <color theme="1"/>
      <name val="Arial"/>
      <family val="2"/>
    </font>
    <font>
      <b/>
      <sz val="10"/>
      <color theme="0"/>
      <name val="Arial"/>
      <family val="2"/>
    </font>
    <font>
      <sz val="11"/>
      <color rgb="FFFF0000"/>
      <name val="Calibri"/>
      <family val="2"/>
      <scheme val="minor"/>
    </font>
    <font>
      <sz val="11"/>
      <name val="Calibri"/>
      <family val="2"/>
      <scheme val="minor"/>
    </font>
    <font>
      <sz val="11"/>
      <color theme="0" tint="-0.499984740745262"/>
      <name val="Calibri"/>
      <family val="2"/>
      <scheme val="minor"/>
    </font>
    <font>
      <b/>
      <sz val="11"/>
      <color theme="0"/>
      <name val="Arial"/>
      <family val="2"/>
    </font>
    <font>
      <b/>
      <sz val="12"/>
      <name val="Arial"/>
      <family val="2"/>
    </font>
    <font>
      <b/>
      <sz val="10"/>
      <color theme="1"/>
      <name val="Arial"/>
      <family val="2"/>
    </font>
    <font>
      <sz val="12"/>
      <name val="Arial"/>
      <family val="2"/>
    </font>
    <font>
      <b/>
      <sz val="18"/>
      <color theme="1"/>
      <name val="Arial"/>
      <family val="2"/>
    </font>
    <font>
      <b/>
      <sz val="16"/>
      <color rgb="FFEF9D3E"/>
      <name val="Arial"/>
      <family val="2"/>
    </font>
    <font>
      <sz val="11"/>
      <color rgb="FF000000"/>
      <name val="Arial"/>
      <family val="2"/>
    </font>
  </fonts>
  <fills count="9">
    <fill>
      <patternFill patternType="none"/>
    </fill>
    <fill>
      <patternFill patternType="gray125"/>
    </fill>
    <fill>
      <patternFill patternType="solid">
        <fgColor rgb="FF244D80"/>
        <bgColor indexed="64"/>
      </patternFill>
    </fill>
    <fill>
      <patternFill patternType="solid">
        <fgColor theme="4" tint="0.79998168889431442"/>
        <bgColor indexed="64"/>
      </patternFill>
    </fill>
    <fill>
      <patternFill patternType="solid">
        <fgColor rgb="FFEF9D3E"/>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D9E1F2"/>
        <bgColor rgb="FF000000"/>
      </patternFill>
    </fill>
  </fills>
  <borders count="28">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dashed">
        <color theme="4" tint="0.39994506668294322"/>
      </left>
      <right style="dashed">
        <color theme="4" tint="0.39991454817346722"/>
      </right>
      <top style="dashed">
        <color theme="4" tint="0.39994506668294322"/>
      </top>
      <bottom style="dashed">
        <color theme="4" tint="0.39994506668294322"/>
      </bottom>
      <diagonal/>
    </border>
    <border>
      <left/>
      <right style="dashed">
        <color theme="4" tint="0.39991454817346722"/>
      </right>
      <top style="dashed">
        <color theme="4" tint="0.39994506668294322"/>
      </top>
      <bottom style="dashed">
        <color theme="4" tint="0.39994506668294322"/>
      </bottom>
      <diagonal/>
    </border>
    <border>
      <left style="dashed">
        <color theme="4" tint="0.39991454817346722"/>
      </left>
      <right style="dashed">
        <color theme="1" tint="0.499984740745262"/>
      </right>
      <top/>
      <bottom style="dashed">
        <color theme="1" tint="0.499984740745262"/>
      </bottom>
      <diagonal/>
    </border>
    <border>
      <left style="dashed">
        <color theme="1" tint="0.499984740745262"/>
      </left>
      <right style="dashed">
        <color theme="1" tint="0.499984740745262"/>
      </right>
      <top/>
      <bottom style="dashed">
        <color theme="1" tint="0.499984740745262"/>
      </bottom>
      <diagonal/>
    </border>
    <border>
      <left style="dashed">
        <color theme="1" tint="0.499984740745262"/>
      </left>
      <right/>
      <top style="dashed">
        <color theme="1" tint="0.499984740745262"/>
      </top>
      <bottom style="dashed">
        <color theme="1" tint="0.499984740745262"/>
      </bottom>
      <diagonal/>
    </border>
    <border>
      <left style="dashed">
        <color theme="4" tint="0.39994506668294322"/>
      </left>
      <right/>
      <top style="dashed">
        <color theme="4" tint="0.39994506668294322"/>
      </top>
      <bottom style="dashed">
        <color theme="4" tint="0.39994506668294322"/>
      </bottom>
      <diagonal/>
    </border>
    <border>
      <left style="thin">
        <color indexed="64"/>
      </left>
      <right/>
      <top style="thin">
        <color indexed="64"/>
      </top>
      <bottom/>
      <diagonal/>
    </border>
    <border>
      <left style="thin">
        <color theme="4" tint="0.39997558519241921"/>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style="dashed">
        <color theme="4" tint="0.39991454817346722"/>
      </right>
      <top style="dashed">
        <color theme="4" tint="0.39994506668294322"/>
      </top>
      <bottom style="dashed">
        <color theme="4" tint="0.39994506668294322"/>
      </bottom>
      <diagonal/>
    </border>
    <border>
      <left style="dashed">
        <color theme="4" tint="0.39994506668294322"/>
      </left>
      <right style="medium">
        <color theme="1" tint="0.499984740745262"/>
      </right>
      <top style="dashed">
        <color theme="4" tint="0.39994506668294322"/>
      </top>
      <bottom style="dashed">
        <color theme="4" tint="0.3999450666829432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4" tint="0.39994506668294322"/>
      </left>
      <right style="dashed">
        <color theme="4" tint="0.39991454817346722"/>
      </right>
      <top style="dashed">
        <color theme="4" tint="0.39994506668294322"/>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right/>
      <top style="dashed">
        <color theme="4" tint="0.39994506668294322"/>
      </top>
      <bottom style="dashed">
        <color theme="4" tint="0.39994506668294322"/>
      </bottom>
      <diagonal/>
    </border>
    <border>
      <left style="thin">
        <color theme="4" tint="0.39997558519241921"/>
      </left>
      <right style="thin">
        <color theme="1" tint="0.499984740745262"/>
      </right>
      <top style="thin">
        <color theme="4" tint="0.39997558519241921"/>
      </top>
      <bottom/>
      <diagonal/>
    </border>
    <border>
      <left/>
      <right style="thin">
        <color theme="1" tint="0.499984740745262"/>
      </right>
      <top/>
      <bottom/>
      <diagonal/>
    </border>
    <border>
      <left/>
      <right style="thin">
        <color theme="1" tint="0.499984740745262"/>
      </right>
      <top style="dashed">
        <color theme="4" tint="0.39994506668294322"/>
      </top>
      <bottom style="dashed">
        <color theme="4" tint="0.39994506668294322"/>
      </bottom>
      <diagonal/>
    </border>
    <border>
      <left style="thin">
        <color theme="4" tint="0.39997558519241921"/>
      </left>
      <right/>
      <top/>
      <bottom/>
      <diagonal/>
    </border>
    <border>
      <left style="dashed">
        <color theme="1" tint="0.499984740745262"/>
      </left>
      <right/>
      <top style="dashed">
        <color theme="1" tint="0.499984740745262"/>
      </top>
      <bottom/>
      <diagonal/>
    </border>
    <border>
      <left style="dashed">
        <color rgb="FF8EA9DB"/>
      </left>
      <right style="dashed">
        <color rgb="FF8EA9DB"/>
      </right>
      <top style="dashed">
        <color rgb="FF8EA9DB"/>
      </top>
      <bottom style="dashed">
        <color rgb="FF8EA9DB"/>
      </bottom>
      <diagonal/>
    </border>
  </borders>
  <cellStyleXfs count="4">
    <xf numFmtId="0" fontId="0" fillId="0" borderId="0"/>
    <xf numFmtId="0" fontId="4" fillId="0" borderId="0"/>
    <xf numFmtId="9" fontId="8" fillId="0" borderId="0" applyFont="0" applyFill="0" applyBorder="0" applyAlignment="0" applyProtection="0"/>
    <xf numFmtId="44" fontId="8" fillId="0" borderId="0" applyFont="0" applyFill="0" applyBorder="0" applyAlignment="0" applyProtection="0"/>
  </cellStyleXfs>
  <cellXfs count="116">
    <xf numFmtId="0" fontId="0" fillId="0" borderId="0" xfId="0"/>
    <xf numFmtId="0" fontId="1" fillId="2" borderId="2" xfId="0" applyFont="1" applyFill="1" applyBorder="1" applyAlignment="1">
      <alignment horizontal="center"/>
    </xf>
    <xf numFmtId="0" fontId="2" fillId="3" borderId="3" xfId="0" applyFont="1" applyFill="1" applyBorder="1"/>
    <xf numFmtId="0" fontId="2" fillId="3" borderId="4" xfId="0" applyFont="1" applyFill="1" applyBorder="1"/>
    <xf numFmtId="0" fontId="1" fillId="2" borderId="1" xfId="0" applyFont="1" applyFill="1" applyBorder="1" applyAlignment="1">
      <alignment horizontal="left"/>
    </xf>
    <xf numFmtId="0" fontId="3" fillId="0" borderId="0" xfId="0" applyFont="1"/>
    <xf numFmtId="0" fontId="1" fillId="2" borderId="2" xfId="0" applyFont="1" applyFill="1" applyBorder="1" applyAlignment="1">
      <alignment horizontal="right"/>
    </xf>
    <xf numFmtId="0" fontId="0" fillId="0" borderId="0" xfId="0" applyAlignment="1">
      <alignment vertical="top" wrapText="1"/>
    </xf>
    <xf numFmtId="0" fontId="4" fillId="4" borderId="0" xfId="0" applyFont="1" applyFill="1" applyAlignment="1">
      <alignment horizontal="center" vertical="top" wrapText="1"/>
    </xf>
    <xf numFmtId="0" fontId="6" fillId="5" borderId="5" xfId="0" applyFont="1" applyFill="1" applyBorder="1" applyAlignment="1">
      <alignment vertical="top" wrapText="1"/>
    </xf>
    <xf numFmtId="0" fontId="6" fillId="5" borderId="6" xfId="0" applyFont="1" applyFill="1" applyBorder="1" applyAlignment="1">
      <alignment vertical="top" wrapText="1"/>
    </xf>
    <xf numFmtId="0" fontId="6" fillId="5" borderId="7" xfId="0" applyFont="1" applyFill="1" applyBorder="1" applyAlignment="1">
      <alignment vertical="top" wrapText="1"/>
    </xf>
    <xf numFmtId="0" fontId="0" fillId="0" borderId="0" xfId="0" applyAlignment="1">
      <alignment horizontal="center" vertical="top" wrapText="1"/>
    </xf>
    <xf numFmtId="0" fontId="1" fillId="5" borderId="0" xfId="0" applyFont="1" applyFill="1" applyAlignment="1">
      <alignment horizontal="left"/>
    </xf>
    <xf numFmtId="0" fontId="0" fillId="0" borderId="0" xfId="0" applyAlignment="1">
      <alignment vertical="top"/>
    </xf>
    <xf numFmtId="0" fontId="7" fillId="0" borderId="0" xfId="0" applyFont="1" applyAlignment="1">
      <alignment vertical="top"/>
    </xf>
    <xf numFmtId="0" fontId="1" fillId="2" borderId="1" xfId="0" applyFont="1" applyFill="1" applyBorder="1" applyAlignment="1">
      <alignment horizontal="left" vertical="top"/>
    </xf>
    <xf numFmtId="0" fontId="2" fillId="5" borderId="3" xfId="0" applyFont="1" applyFill="1" applyBorder="1" applyAlignment="1">
      <alignment horizontal="left" vertical="top"/>
    </xf>
    <xf numFmtId="0" fontId="1" fillId="2" borderId="2" xfId="0" applyFont="1" applyFill="1" applyBorder="1" applyAlignment="1">
      <alignment horizontal="center" vertical="top"/>
    </xf>
    <xf numFmtId="0" fontId="2" fillId="3" borderId="3" xfId="0" applyFont="1" applyFill="1" applyBorder="1" applyAlignment="1">
      <alignment horizontal="left" vertical="center"/>
    </xf>
    <xf numFmtId="0" fontId="6" fillId="3" borderId="3" xfId="0" applyFont="1" applyFill="1" applyBorder="1" applyAlignment="1">
      <alignment vertical="top"/>
    </xf>
    <xf numFmtId="0" fontId="1" fillId="2" borderId="1" xfId="0" applyFont="1" applyFill="1" applyBorder="1" applyAlignment="1">
      <alignment horizontal="center" vertical="top" wrapText="1"/>
    </xf>
    <xf numFmtId="0" fontId="6" fillId="5" borderId="7" xfId="0" applyFont="1" applyFill="1" applyBorder="1" applyAlignment="1">
      <alignment horizontal="center" vertical="top" wrapText="1"/>
    </xf>
    <xf numFmtId="0" fontId="10" fillId="3" borderId="3" xfId="0" applyFont="1" applyFill="1" applyBorder="1" applyAlignment="1">
      <alignment horizontal="left" vertical="center"/>
    </xf>
    <xf numFmtId="0" fontId="9" fillId="5" borderId="3" xfId="0" applyFont="1" applyFill="1" applyBorder="1" applyAlignment="1">
      <alignment vertical="top"/>
    </xf>
    <xf numFmtId="9" fontId="6" fillId="5" borderId="7" xfId="0" applyNumberFormat="1" applyFont="1" applyFill="1" applyBorder="1" applyAlignment="1">
      <alignment horizontal="center" vertical="top" wrapText="1"/>
    </xf>
    <xf numFmtId="0" fontId="6" fillId="3" borderId="3" xfId="0" applyFont="1" applyFill="1" applyBorder="1" applyAlignment="1">
      <alignment horizontal="center" vertical="top"/>
    </xf>
    <xf numFmtId="0" fontId="11" fillId="2" borderId="1" xfId="0" applyFont="1" applyFill="1" applyBorder="1" applyAlignment="1">
      <alignment horizontal="center" vertical="top"/>
    </xf>
    <xf numFmtId="0" fontId="11" fillId="2" borderId="1" xfId="0" applyFont="1" applyFill="1" applyBorder="1" applyAlignment="1">
      <alignment horizontal="left" vertical="top"/>
    </xf>
    <xf numFmtId="0" fontId="5" fillId="4" borderId="0" xfId="0" applyFont="1" applyFill="1" applyAlignment="1">
      <alignment horizontal="center" vertical="top" wrapText="1"/>
    </xf>
    <xf numFmtId="0" fontId="11" fillId="2" borderId="1" xfId="0" applyFont="1" applyFill="1" applyBorder="1" applyAlignment="1">
      <alignment horizontal="center" vertical="center"/>
    </xf>
    <xf numFmtId="0" fontId="6" fillId="0" borderId="0" xfId="0" applyFont="1" applyAlignment="1">
      <alignment vertical="top"/>
    </xf>
    <xf numFmtId="0" fontId="6"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center" vertical="top"/>
    </xf>
    <xf numFmtId="0" fontId="11" fillId="2" borderId="0" xfId="0" applyFont="1" applyFill="1" applyAlignment="1">
      <alignment horizontal="left" vertical="top"/>
    </xf>
    <xf numFmtId="0" fontId="11" fillId="6" borderId="0" xfId="0" applyFont="1" applyFill="1" applyAlignment="1">
      <alignment horizontal="left" vertical="top"/>
    </xf>
    <xf numFmtId="14" fontId="6" fillId="0" borderId="0" xfId="0" applyNumberFormat="1" applyFont="1" applyAlignment="1">
      <alignment horizontal="center" vertical="top"/>
    </xf>
    <xf numFmtId="0" fontId="6" fillId="3" borderId="8" xfId="0" applyFont="1" applyFill="1" applyBorder="1" applyAlignment="1">
      <alignment horizontal="center" vertical="top"/>
    </xf>
    <xf numFmtId="0" fontId="1" fillId="2" borderId="9" xfId="0" applyFont="1" applyFill="1" applyBorder="1" applyAlignment="1">
      <alignment horizontal="left" vertical="top"/>
    </xf>
    <xf numFmtId="0" fontId="1" fillId="2" borderId="10" xfId="0" applyFont="1" applyFill="1" applyBorder="1" applyAlignment="1">
      <alignment horizontal="left" vertical="top"/>
    </xf>
    <xf numFmtId="14" fontId="2" fillId="3" borderId="3" xfId="0" applyNumberFormat="1" applyFont="1" applyFill="1" applyBorder="1"/>
    <xf numFmtId="0" fontId="2" fillId="7" borderId="3" xfId="0" applyFont="1" applyFill="1" applyBorder="1"/>
    <xf numFmtId="0" fontId="2" fillId="7" borderId="4" xfId="0" applyFont="1" applyFill="1" applyBorder="1"/>
    <xf numFmtId="0" fontId="6" fillId="0" borderId="11"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2" fillId="3" borderId="16" xfId="0" applyFont="1" applyFill="1" applyBorder="1"/>
    <xf numFmtId="0" fontId="2" fillId="3" borderId="17" xfId="0" applyFont="1" applyFill="1" applyBorder="1"/>
    <xf numFmtId="0" fontId="12" fillId="0" borderId="0" xfId="0" applyFont="1"/>
    <xf numFmtId="14" fontId="2" fillId="5" borderId="3" xfId="0" applyNumberFormat="1" applyFont="1" applyFill="1" applyBorder="1" applyAlignment="1">
      <alignment horizontal="left" vertical="top"/>
    </xf>
    <xf numFmtId="0" fontId="13" fillId="0" borderId="0" xfId="0" applyFont="1"/>
    <xf numFmtId="0" fontId="14" fillId="0" borderId="0" xfId="0" applyFont="1" applyAlignment="1">
      <alignment horizontal="center" vertical="top" wrapText="1"/>
    </xf>
    <xf numFmtId="0" fontId="14" fillId="0" borderId="0" xfId="0" applyFont="1" applyAlignment="1">
      <alignment vertical="top" wrapText="1"/>
    </xf>
    <xf numFmtId="0" fontId="1" fillId="2" borderId="1" xfId="0" applyFont="1" applyFill="1" applyBorder="1" applyAlignment="1">
      <alignment horizontal="center" vertical="center"/>
    </xf>
    <xf numFmtId="0" fontId="4" fillId="4" borderId="0" xfId="0" applyFont="1" applyFill="1" applyAlignment="1">
      <alignment horizontal="center" vertical="center" wrapText="1"/>
    </xf>
    <xf numFmtId="164" fontId="2" fillId="6" borderId="3" xfId="3" applyNumberFormat="1" applyFont="1" applyFill="1" applyBorder="1"/>
    <xf numFmtId="9" fontId="6" fillId="5" borderId="7" xfId="2" applyFont="1" applyFill="1" applyBorder="1" applyAlignment="1">
      <alignment vertical="top" wrapText="1"/>
    </xf>
    <xf numFmtId="0" fontId="17" fillId="5" borderId="7" xfId="0" applyFont="1" applyFill="1" applyBorder="1" applyAlignment="1">
      <alignment horizontal="right" vertical="top" wrapText="1"/>
    </xf>
    <xf numFmtId="0" fontId="15" fillId="2" borderId="1" xfId="0" applyFont="1" applyFill="1" applyBorder="1" applyAlignment="1">
      <alignment horizontal="right" vertical="center"/>
    </xf>
    <xf numFmtId="0" fontId="15" fillId="2" borderId="1" xfId="0" applyFont="1" applyFill="1" applyBorder="1" applyAlignment="1">
      <alignment horizontal="right" vertical="top"/>
    </xf>
    <xf numFmtId="0" fontId="2" fillId="0" borderId="0" xfId="0" applyFont="1" applyAlignment="1">
      <alignment vertical="top" wrapText="1"/>
    </xf>
    <xf numFmtId="0" fontId="6" fillId="0" borderId="0" xfId="0" applyFont="1"/>
    <xf numFmtId="0" fontId="6" fillId="0" borderId="0" xfId="0" applyFont="1" applyAlignment="1">
      <alignment vertical="top" wrapText="1"/>
    </xf>
    <xf numFmtId="14" fontId="6" fillId="0" borderId="0" xfId="0" applyNumberFormat="1" applyFont="1" applyAlignment="1">
      <alignment vertical="top"/>
    </xf>
    <xf numFmtId="9" fontId="6" fillId="0" borderId="0" xfId="2" applyFont="1" applyAlignment="1">
      <alignment vertical="top"/>
    </xf>
    <xf numFmtId="9" fontId="2" fillId="0" borderId="0" xfId="0" applyNumberFormat="1" applyFont="1" applyAlignment="1">
      <alignment vertical="top" wrapText="1"/>
    </xf>
    <xf numFmtId="14" fontId="10" fillId="3" borderId="0" xfId="0" applyNumberFormat="1" applyFont="1" applyFill="1" applyAlignment="1">
      <alignment horizontal="left" vertical="top" wrapText="1"/>
    </xf>
    <xf numFmtId="14" fontId="2" fillId="6" borderId="3" xfId="0" applyNumberFormat="1" applyFont="1" applyFill="1" applyBorder="1"/>
    <xf numFmtId="0" fontId="0" fillId="0" borderId="0" xfId="0" pivotButton="1"/>
    <xf numFmtId="0" fontId="0" fillId="0" borderId="0" xfId="0" applyAlignment="1">
      <alignment horizontal="left"/>
    </xf>
    <xf numFmtId="9" fontId="6" fillId="5" borderId="7" xfId="2" applyFont="1" applyFill="1" applyBorder="1" applyAlignment="1">
      <alignment horizontal="center" vertical="top" wrapText="1"/>
    </xf>
    <xf numFmtId="0" fontId="18" fillId="4" borderId="0" xfId="0" applyFont="1" applyFill="1" applyAlignment="1">
      <alignment horizontal="center" vertical="top" wrapText="1"/>
    </xf>
    <xf numFmtId="0" fontId="0" fillId="0" borderId="0" xfId="0" applyAlignment="1">
      <alignment horizontal="left" indent="1"/>
    </xf>
    <xf numFmtId="9" fontId="0" fillId="0" borderId="0" xfId="0" applyNumberFormat="1"/>
    <xf numFmtId="0" fontId="4" fillId="6" borderId="1" xfId="0" applyFont="1" applyFill="1" applyBorder="1" applyAlignment="1">
      <alignment horizontal="center" vertical="top" wrapText="1"/>
    </xf>
    <xf numFmtId="0" fontId="6" fillId="3" borderId="19" xfId="0" applyFont="1" applyFill="1" applyBorder="1" applyAlignment="1">
      <alignment horizontal="center"/>
    </xf>
    <xf numFmtId="0" fontId="6" fillId="5" borderId="19" xfId="0" applyFont="1" applyFill="1" applyBorder="1" applyAlignment="1">
      <alignment horizontal="right" vertical="top"/>
    </xf>
    <xf numFmtId="0" fontId="6" fillId="0" borderId="18" xfId="0" applyFont="1" applyBorder="1" applyAlignment="1">
      <alignment vertical="top"/>
    </xf>
    <xf numFmtId="0" fontId="6" fillId="0" borderId="18" xfId="0" applyFont="1" applyBorder="1" applyAlignment="1">
      <alignment vertical="top" wrapText="1"/>
    </xf>
    <xf numFmtId="14" fontId="6" fillId="0" borderId="18" xfId="0" applyNumberFormat="1" applyFont="1" applyBorder="1" applyAlignment="1">
      <alignment vertical="top"/>
    </xf>
    <xf numFmtId="9" fontId="6" fillId="0" borderId="18" xfId="2" applyFont="1" applyBorder="1" applyAlignment="1">
      <alignment vertical="top"/>
    </xf>
    <xf numFmtId="0" fontId="2" fillId="0" borderId="20" xfId="0" applyFont="1" applyBorder="1" applyAlignment="1">
      <alignment horizontal="center" vertical="top" wrapText="1"/>
    </xf>
    <xf numFmtId="9" fontId="6" fillId="0" borderId="14" xfId="2" applyFont="1" applyBorder="1" applyAlignment="1">
      <alignment vertical="top"/>
    </xf>
    <xf numFmtId="9" fontId="6" fillId="0" borderId="15" xfId="2" applyFont="1" applyBorder="1" applyAlignment="1">
      <alignment vertical="top"/>
    </xf>
    <xf numFmtId="0" fontId="6" fillId="3" borderId="21" xfId="0" applyFont="1" applyFill="1" applyBorder="1" applyAlignment="1">
      <alignment vertical="top"/>
    </xf>
    <xf numFmtId="0" fontId="6" fillId="3" borderId="21" xfId="0" applyFont="1" applyFill="1" applyBorder="1" applyAlignment="1">
      <alignment vertical="top" wrapText="1"/>
    </xf>
    <xf numFmtId="0" fontId="0" fillId="0" borderId="18" xfId="0" applyBorder="1" applyAlignment="1">
      <alignment horizontal="center" vertical="top" wrapText="1"/>
    </xf>
    <xf numFmtId="0" fontId="0" fillId="0" borderId="18" xfId="0" applyBorder="1" applyAlignment="1">
      <alignment vertical="top" wrapText="1"/>
    </xf>
    <xf numFmtId="0" fontId="2" fillId="5" borderId="0" xfId="0" applyFont="1" applyFill="1" applyAlignment="1">
      <alignment horizontal="right" vertical="top"/>
    </xf>
    <xf numFmtId="0" fontId="2" fillId="5" borderId="0" xfId="0" applyFont="1" applyFill="1" applyAlignment="1">
      <alignment horizontal="center" vertical="top" wrapText="1"/>
    </xf>
    <xf numFmtId="9" fontId="6" fillId="5" borderId="0" xfId="0" applyNumberFormat="1" applyFont="1" applyFill="1" applyAlignment="1">
      <alignment horizontal="center" vertical="top" wrapText="1"/>
    </xf>
    <xf numFmtId="0" fontId="6" fillId="3" borderId="18" xfId="0" applyFont="1" applyFill="1" applyBorder="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14" fontId="6" fillId="3" borderId="0" xfId="0" applyNumberFormat="1" applyFont="1" applyFill="1" applyAlignment="1">
      <alignment vertical="top"/>
    </xf>
    <xf numFmtId="0" fontId="2" fillId="3" borderId="0" xfId="0" applyFont="1" applyFill="1" applyAlignment="1">
      <alignment vertical="top"/>
    </xf>
    <xf numFmtId="0" fontId="2" fillId="3" borderId="0" xfId="0" applyFont="1" applyFill="1" applyAlignment="1">
      <alignment vertical="top" wrapText="1"/>
    </xf>
    <xf numFmtId="0" fontId="1" fillId="2" borderId="22" xfId="0" applyFont="1" applyFill="1" applyBorder="1" applyAlignment="1">
      <alignment horizontal="left" vertical="top"/>
    </xf>
    <xf numFmtId="0" fontId="6" fillId="0" borderId="23" xfId="0" applyFont="1" applyBorder="1" applyAlignment="1">
      <alignment vertical="top"/>
    </xf>
    <xf numFmtId="0" fontId="2" fillId="3" borderId="24" xfId="0" applyFont="1" applyFill="1" applyBorder="1"/>
    <xf numFmtId="0" fontId="2" fillId="3" borderId="0" xfId="0" applyFont="1" applyFill="1" applyAlignment="1">
      <alignment horizontal="center" vertical="top"/>
    </xf>
    <xf numFmtId="0" fontId="6" fillId="3" borderId="0" xfId="0" applyFont="1" applyFill="1" applyAlignment="1">
      <alignment horizontal="center" vertical="top"/>
    </xf>
    <xf numFmtId="0" fontId="19" fillId="3" borderId="0" xfId="0" applyFont="1" applyFill="1" applyAlignment="1">
      <alignment horizontal="right" vertical="center" wrapText="1"/>
    </xf>
    <xf numFmtId="0" fontId="20" fillId="3" borderId="0" xfId="0" applyFont="1" applyFill="1" applyAlignment="1">
      <alignment horizontal="right" vertical="center" wrapText="1"/>
    </xf>
    <xf numFmtId="0" fontId="1" fillId="2" borderId="0" xfId="0" applyFont="1" applyFill="1" applyAlignment="1">
      <alignment horizontal="center" vertical="top"/>
    </xf>
    <xf numFmtId="0" fontId="1" fillId="2" borderId="25" xfId="0" applyFont="1" applyFill="1" applyBorder="1" applyAlignment="1">
      <alignment horizontal="left" vertical="top"/>
    </xf>
    <xf numFmtId="0" fontId="1" fillId="2" borderId="25" xfId="0" applyFont="1" applyFill="1" applyBorder="1" applyAlignment="1">
      <alignment horizontal="center" vertical="top" wrapText="1"/>
    </xf>
    <xf numFmtId="9" fontId="6" fillId="5" borderId="26" xfId="0" applyNumberFormat="1" applyFont="1" applyFill="1" applyBorder="1" applyAlignment="1">
      <alignment horizontal="center" vertical="top" wrapText="1"/>
    </xf>
    <xf numFmtId="0" fontId="18" fillId="4" borderId="25" xfId="0" applyFont="1" applyFill="1" applyBorder="1" applyAlignment="1">
      <alignment horizontal="center" vertical="top" wrapText="1"/>
    </xf>
    <xf numFmtId="0" fontId="21" fillId="8" borderId="27" xfId="0" applyFont="1" applyFill="1" applyBorder="1"/>
    <xf numFmtId="0" fontId="16" fillId="4" borderId="0" xfId="1" applyFont="1" applyFill="1" applyAlignment="1">
      <alignment horizontal="center" vertical="top" wrapText="1"/>
    </xf>
    <xf numFmtId="0" fontId="2" fillId="5" borderId="0" xfId="0" applyFont="1" applyFill="1" applyAlignment="1">
      <alignment horizontal="center" vertical="top" wrapText="1"/>
    </xf>
    <xf numFmtId="0" fontId="2" fillId="0" borderId="18" xfId="0" applyFont="1" applyBorder="1" applyAlignment="1">
      <alignment horizontal="center" vertical="top"/>
    </xf>
  </cellXfs>
  <cellStyles count="4">
    <cellStyle name="Currency" xfId="3" builtinId="4"/>
    <cellStyle name="Normal" xfId="0" builtinId="0"/>
    <cellStyle name="Per cent" xfId="2" builtinId="5"/>
    <cellStyle name="Standard 2" xfId="1" xr:uid="{6AE9B534-05BE-4AD6-A604-D49FCB4FB539}"/>
  </cellStyles>
  <dxfs count="8">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left style="dashed">
          <color theme="1" tint="0.499984740745262"/>
        </left>
        <right/>
        <top style="dashed">
          <color theme="1" tint="0.499984740745262"/>
        </top>
        <bottom style="dashed">
          <color theme="1" tint="0.499984740745262"/>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center" vertical="top" textRotation="0" wrapText="1" indent="0" justifyLastLine="0" shrinkToFit="0" readingOrder="0"/>
      <border diagonalUp="0" diagonalDown="0">
        <left style="dashed">
          <color theme="1" tint="0.499984740745262"/>
        </left>
        <right/>
        <top style="dashed">
          <color theme="1" tint="0.499984740745262"/>
        </top>
        <bottom style="dashed">
          <color theme="1" tint="0.499984740745262"/>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dashed">
          <color theme="1" tint="0.499984740745262"/>
        </left>
        <right/>
        <top style="dashed">
          <color theme="1" tint="0.499984740745262"/>
        </top>
        <bottom style="dashed">
          <color theme="1" tint="0.499984740745262"/>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dashed">
          <color theme="1" tint="0.499984740745262"/>
        </left>
        <right style="dashed">
          <color theme="1" tint="0.499984740745262"/>
        </right>
        <top/>
        <bottom style="dashed">
          <color theme="1" tint="0.499984740745262"/>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dashed">
          <color theme="4" tint="0.39991454817346722"/>
        </left>
        <right style="dashed">
          <color theme="1" tint="0.499984740745262"/>
        </right>
        <top/>
        <bottom style="dashed">
          <color theme="1" tint="0.499984740745262"/>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style="dashed">
          <color theme="4" tint="0.39994506668294322"/>
        </left>
        <right style="dashed">
          <color theme="4" tint="0.39991454817346722"/>
        </right>
        <top style="dashed">
          <color theme="4" tint="0.39994506668294322"/>
        </top>
        <bottom style="dashed">
          <color theme="4" tint="0.39994506668294322"/>
        </bottom>
        <vertical/>
        <horizontal/>
      </border>
    </dxf>
    <dxf>
      <border outline="0">
        <top style="thin">
          <color theme="4" tint="0.39997558519241921"/>
        </top>
      </border>
    </dxf>
    <dxf>
      <font>
        <b/>
        <i val="0"/>
        <strike val="0"/>
        <condense val="0"/>
        <extend val="0"/>
        <outline val="0"/>
        <shadow val="0"/>
        <u val="none"/>
        <vertAlign val="baseline"/>
        <sz val="12"/>
        <color theme="0"/>
        <name val="Arial"/>
        <family val="2"/>
        <scheme val="none"/>
      </font>
      <fill>
        <patternFill patternType="solid">
          <fgColor indexed="64"/>
          <bgColor rgb="FF244D80"/>
        </patternFill>
      </fill>
      <alignment horizontal="left" vertical="top" textRotation="0" wrapText="0" indent="0" justifyLastLine="0" shrinkToFit="0" readingOrder="0"/>
    </dxf>
  </dxfs>
  <tableStyles count="0" defaultTableStyle="TableStyleMedium2" defaultPivotStyle="PivotStyleLight16"/>
  <colors>
    <mruColors>
      <color rgb="FFEF9D3E"/>
      <color rgb="FF244D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1.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de-DE"/>
              <a:t>Cobertura de categorias por competência</a:t>
            </a:r>
          </a:p>
        </c:rich>
      </c:tx>
      <c:overlay val="0"/>
      <c:spPr>
        <a:noFill/>
        <a:ln>
          <a:noFill/>
        </a:ln>
        <a:effectLst/>
      </c:spPr>
    </c:title>
    <c:autoTitleDeleted val="0"/>
    <c:plotArea>
      <c:layout/>
      <c:radarChart>
        <c:radarStyle val="marker"/>
        <c:varyColors val="0"/>
        <c:ser>
          <c:idx val="1"/>
          <c:order val="0"/>
          <c:tx>
            <c:strRef>
              <c:f>Avaliação!$F$61</c:f>
              <c:strCache>
                <c:ptCount val="1"/>
                <c:pt idx="0">
                  <c:v>Porcentagem</c:v>
                </c:pt>
              </c:strCache>
            </c:strRef>
          </c:tx>
          <c:marker>
            <c:symbol val="none"/>
          </c:marker>
          <c:cat>
            <c:strRef>
              <c:f>Avaliação!$E$62:$E$65</c:f>
              <c:strCache>
                <c:ptCount val="4"/>
                <c:pt idx="0">
                  <c:v>Competências profissionais</c:v>
                </c:pt>
                <c:pt idx="1">
                  <c:v>Competências metodológicas</c:v>
                </c:pt>
                <c:pt idx="2">
                  <c:v>Competências pessoais</c:v>
                </c:pt>
                <c:pt idx="3">
                  <c:v>Competências sociais</c:v>
                </c:pt>
              </c:strCache>
            </c:strRef>
          </c:cat>
          <c:val>
            <c:numRef>
              <c:f>Avaliação!$F$62:$F$65</c:f>
              <c:numCache>
                <c:formatCode>0%</c:formatCode>
                <c:ptCount val="4"/>
                <c:pt idx="0">
                  <c:v>1.5</c:v>
                </c:pt>
                <c:pt idx="1">
                  <c:v>1.25</c:v>
                </c:pt>
                <c:pt idx="2">
                  <c:v>1.375</c:v>
                </c:pt>
                <c:pt idx="3">
                  <c:v>1.25</c:v>
                </c:pt>
              </c:numCache>
            </c:numRef>
          </c:val>
          <c:extLst>
            <c:ext xmlns:c16="http://schemas.microsoft.com/office/drawing/2014/chart" uri="{C3380CC4-5D6E-409C-BE32-E72D297353CC}">
              <c16:uniqueId val="{00000002-A094-40CE-8207-A8FBEBDE5DC2}"/>
            </c:ext>
          </c:extLst>
        </c:ser>
        <c:ser>
          <c:idx val="0"/>
          <c:order val="1"/>
          <c:tx>
            <c:strRef>
              <c:f>Avaliação!$F$61</c:f>
              <c:strCache>
                <c:ptCount val="1"/>
                <c:pt idx="0">
                  <c:v>Porcentagem</c:v>
                </c:pt>
              </c:strCache>
            </c:strRef>
          </c:tx>
          <c:spPr>
            <a:ln w="63500" cap="rnd">
              <a:solidFill>
                <a:srgbClr val="EF9D3E"/>
              </a:solidFill>
              <a:round/>
            </a:ln>
            <a:effectLst/>
          </c:spPr>
          <c:marker>
            <c:symbol val="none"/>
          </c:marker>
          <c:cat>
            <c:strRef>
              <c:f>Avaliação!$E$62:$E$65</c:f>
              <c:strCache>
                <c:ptCount val="4"/>
                <c:pt idx="0">
                  <c:v>Competências profissionais</c:v>
                </c:pt>
                <c:pt idx="1">
                  <c:v>Competências metodológicas</c:v>
                </c:pt>
                <c:pt idx="2">
                  <c:v>Competências pessoais</c:v>
                </c:pt>
                <c:pt idx="3">
                  <c:v>Competências sociais</c:v>
                </c:pt>
              </c:strCache>
            </c:strRef>
          </c:cat>
          <c:val>
            <c:numRef>
              <c:f>Avaliação!$F$62:$F$65</c:f>
              <c:numCache>
                <c:formatCode>0%</c:formatCode>
                <c:ptCount val="4"/>
                <c:pt idx="0">
                  <c:v>1.5</c:v>
                </c:pt>
                <c:pt idx="1">
                  <c:v>1.25</c:v>
                </c:pt>
                <c:pt idx="2">
                  <c:v>1.375</c:v>
                </c:pt>
                <c:pt idx="3">
                  <c:v>1.25</c:v>
                </c:pt>
              </c:numCache>
            </c:numRef>
          </c:val>
          <c:extLst>
            <c:ext xmlns:c16="http://schemas.microsoft.com/office/drawing/2014/chart" uri="{C3380CC4-5D6E-409C-BE32-E72D297353CC}">
              <c16:uniqueId val="{00000001-A094-40CE-8207-A8FBEBDE5DC2}"/>
            </c:ext>
          </c:extLst>
        </c:ser>
        <c:dLbls>
          <c:showLegendKey val="0"/>
          <c:showVal val="0"/>
          <c:showCatName val="0"/>
          <c:showSerName val="0"/>
          <c:showPercent val="0"/>
          <c:showBubbleSize val="0"/>
        </c:dLbls>
        <c:axId val="967006744"/>
        <c:axId val="967007072"/>
      </c:radarChart>
      <c:catAx>
        <c:axId val="967006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ES"/>
          </a:p>
        </c:txPr>
        <c:crossAx val="967007072"/>
        <c:crosses val="autoZero"/>
        <c:auto val="1"/>
        <c:lblAlgn val="ctr"/>
        <c:lblOffset val="100"/>
        <c:noMultiLvlLbl val="0"/>
      </c:catAx>
      <c:valAx>
        <c:axId val="967007072"/>
        <c:scaling>
          <c:orientation val="minMax"/>
          <c:max val="2"/>
        </c:scaling>
        <c:delete val="0"/>
        <c:axPos val="l"/>
        <c:majorGridlines>
          <c:spPr>
            <a:ln w="9525" cap="flat" cmpd="sng" algn="ctr">
              <a:solidFill>
                <a:srgbClr val="244D80"/>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en-ES"/>
          </a:p>
        </c:txPr>
        <c:crossAx val="967006744"/>
        <c:crosses val="autoZero"/>
        <c:crossBetween val="between"/>
        <c:majorUnit val="0.5"/>
        <c:minorUnit val="0.25"/>
      </c:valAx>
      <c:spPr>
        <a:solidFill>
          <a:schemeClr val="accent1">
            <a:lumMod val="20000"/>
            <a:lumOff val="80000"/>
          </a:schemeClr>
        </a:solidFill>
      </c:spPr>
    </c:plotArea>
    <c:plotVisOnly val="1"/>
    <c:dispBlanksAs val="gap"/>
    <c:showDLblsOverMax val="0"/>
    <c:extLst/>
  </c:chart>
  <c:spPr>
    <a:solidFill>
      <a:schemeClr val="accent1">
        <a:lumMod val="20000"/>
        <a:lumOff val="80000"/>
      </a:schemeClr>
    </a:solidFill>
    <a:ln>
      <a:solidFill>
        <a:srgbClr val="244D80"/>
      </a:solidFill>
    </a:ln>
  </c:spPr>
  <c:txPr>
    <a:bodyPr/>
    <a:lstStyle/>
    <a:p>
      <a:pPr>
        <a:defRPr>
          <a:latin typeface="Arial" panose="020B0604020202020204" pitchFamily="34" charset="0"/>
          <a:cs typeface="Arial" panose="020B0604020202020204" pitchFamily="34" charset="0"/>
        </a:defRPr>
      </a:pPr>
      <a:endParaRPr lang="en-E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[ORIGINAL modelo-avaliação-funcionários-BR-Capterra-sheet.xlsx]Avaliação!PivotTable1</c:name>
    <c:fmtId val="0"/>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a:t>Cobertura de competências</a:t>
            </a:r>
          </a:p>
        </c:rich>
      </c:tx>
      <c:layout>
        <c:manualLayout>
          <c:xMode val="edge"/>
          <c:yMode val="edge"/>
          <c:x val="0.44489386620966437"/>
          <c:y val="4.4452269053424816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ES"/>
        </a:p>
      </c:txPr>
    </c:title>
    <c:autoTitleDeleted val="0"/>
    <c:pivotFmts>
      <c:pivotFmt>
        <c:idx val="0"/>
        <c:spPr>
          <a:solidFill>
            <a:schemeClr val="accent1"/>
          </a:solidFill>
          <a:ln w="63500" cap="rnd">
            <a:solidFill>
              <a:srgbClr val="EF9D3E"/>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ES"/>
            </a:p>
          </c:txPr>
          <c:showLegendKey val="0"/>
          <c:showVal val="0"/>
          <c:showCatName val="0"/>
          <c:showSerName val="0"/>
          <c:showPercent val="0"/>
          <c:showBubbleSize val="0"/>
          <c:extLst>
            <c:ext xmlns:c15="http://schemas.microsoft.com/office/drawing/2012/chart" uri="{CE6537A1-D6FC-4f65-9D91-7224C49458BB}"/>
          </c:extLst>
        </c:dLbl>
      </c:pivotFmt>
    </c:pivotFmts>
    <c:plotArea>
      <c:layout/>
      <c:radarChart>
        <c:radarStyle val="marker"/>
        <c:varyColors val="0"/>
        <c:ser>
          <c:idx val="0"/>
          <c:order val="0"/>
          <c:tx>
            <c:strRef>
              <c:f>Avaliação!$Z$31</c:f>
              <c:strCache>
                <c:ptCount val="1"/>
                <c:pt idx="0">
                  <c:v>Total</c:v>
                </c:pt>
              </c:strCache>
            </c:strRef>
          </c:tx>
          <c:spPr>
            <a:ln w="63500" cap="rnd">
              <a:solidFill>
                <a:srgbClr val="EF9D3E"/>
              </a:solidFill>
              <a:round/>
            </a:ln>
            <a:effectLst/>
          </c:spPr>
          <c:marker>
            <c:symbol val="none"/>
          </c:marker>
          <c:cat>
            <c:multiLvlStrRef>
              <c:f>Avaliação!$Y$32:$Y$44</c:f>
              <c:multiLvlStrCache>
                <c:ptCount val="8"/>
                <c:lvl>
                  <c:pt idx="0">
                    <c:v>Linguagens de programação</c:v>
                  </c:pt>
                  <c:pt idx="1">
                    <c:v>Teste e Depuração</c:v>
                  </c:pt>
                  <c:pt idx="2">
                    <c:v>Análise e Solução de Problemas</c:v>
                  </c:pt>
                  <c:pt idx="3">
                    <c:v>Gestão de Qualidade</c:v>
                  </c:pt>
                  <c:pt idx="4">
                    <c:v>Pensamento Interdisciplinar</c:v>
                  </c:pt>
                  <c:pt idx="5">
                    <c:v>Vontade de Aprender</c:v>
                  </c:pt>
                  <c:pt idx="6">
                    <c:v>Capacidade de Comunicação</c:v>
                  </c:pt>
                  <c:pt idx="7">
                    <c:v>Resolução de Conflitos</c:v>
                  </c:pt>
                </c:lvl>
                <c:lvl>
                  <c:pt idx="0">
                    <c:v>Competências profissionais</c:v>
                  </c:pt>
                  <c:pt idx="2">
                    <c:v>Competências metodológicas</c:v>
                  </c:pt>
                  <c:pt idx="4">
                    <c:v>Competências pessoais</c:v>
                  </c:pt>
                  <c:pt idx="6">
                    <c:v>Competências sociais</c:v>
                  </c:pt>
                </c:lvl>
              </c:multiLvlStrCache>
            </c:multiLvlStrRef>
          </c:cat>
          <c:val>
            <c:numRef>
              <c:f>Avaliação!$Z$32:$Z$44</c:f>
              <c:numCache>
                <c:formatCode>0%</c:formatCode>
                <c:ptCount val="8"/>
                <c:pt idx="0">
                  <c:v>1</c:v>
                </c:pt>
                <c:pt idx="1">
                  <c:v>1.5</c:v>
                </c:pt>
                <c:pt idx="2">
                  <c:v>1.75</c:v>
                </c:pt>
                <c:pt idx="3">
                  <c:v>0.75</c:v>
                </c:pt>
                <c:pt idx="4">
                  <c:v>1.25</c:v>
                </c:pt>
                <c:pt idx="5">
                  <c:v>1.5</c:v>
                </c:pt>
                <c:pt idx="6">
                  <c:v>1</c:v>
                </c:pt>
                <c:pt idx="7">
                  <c:v>1.5</c:v>
                </c:pt>
              </c:numCache>
            </c:numRef>
          </c:val>
          <c:extLst>
            <c:ext xmlns:c16="http://schemas.microsoft.com/office/drawing/2014/chart" uri="{C3380CC4-5D6E-409C-BE32-E72D297353CC}">
              <c16:uniqueId val="{00000000-C98D-409D-87A8-4EA021790952}"/>
            </c:ext>
          </c:extLst>
        </c:ser>
        <c:dLbls>
          <c:showLegendKey val="0"/>
          <c:showVal val="0"/>
          <c:showCatName val="0"/>
          <c:showSerName val="0"/>
          <c:showPercent val="0"/>
          <c:showBubbleSize val="0"/>
        </c:dLbls>
        <c:axId val="341446808"/>
        <c:axId val="341447792"/>
      </c:radarChart>
      <c:catAx>
        <c:axId val="341446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ES"/>
          </a:p>
        </c:txPr>
        <c:crossAx val="341447792"/>
        <c:crosses val="autoZero"/>
        <c:auto val="1"/>
        <c:lblAlgn val="ctr"/>
        <c:lblOffset val="100"/>
        <c:noMultiLvlLbl val="0"/>
      </c:catAx>
      <c:valAx>
        <c:axId val="341447792"/>
        <c:scaling>
          <c:orientation val="minMax"/>
          <c:max val="2"/>
        </c:scaling>
        <c:delete val="0"/>
        <c:axPos val="l"/>
        <c:majorGridlines>
          <c:spPr>
            <a:ln w="9525" cap="flat" cmpd="sng" algn="ctr">
              <a:solidFill>
                <a:srgbClr val="244D8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ES"/>
          </a:p>
        </c:txPr>
        <c:crossAx val="341446808"/>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20000"/>
        <a:lumOff val="80000"/>
      </a:schemeClr>
    </a:solidFill>
    <a:ln w="9525" cap="flat" cmpd="sng" algn="ctr">
      <a:solidFill>
        <a:srgbClr val="244D80"/>
      </a:solidFill>
      <a:round/>
    </a:ln>
    <a:effectLst/>
  </c:spPr>
  <c:txPr>
    <a:bodyPr/>
    <a:lstStyle/>
    <a:p>
      <a:pPr>
        <a:defRPr>
          <a:latin typeface="Arial" panose="020B0604020202020204" pitchFamily="34" charset="0"/>
          <a:cs typeface="Arial" panose="020B0604020202020204" pitchFamily="34" charset="0"/>
        </a:defRPr>
      </a:pPr>
      <a:endParaRPr lang="en-ES"/>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800" b="0" i="0" u="none" strike="noStrike" kern="1200" spc="0" baseline="0">
                <a:solidFill>
                  <a:schemeClr val="tx1"/>
                </a:solidFill>
                <a:latin typeface="Arial" panose="020B0604020202020204" pitchFamily="34" charset="0"/>
                <a:ea typeface="+mn-ea"/>
                <a:cs typeface="Arial" panose="020B0604020202020204" pitchFamily="34" charset="0"/>
              </a:defRPr>
            </a:pPr>
            <a:r>
              <a:rPr lang="de-DE" sz="1800"/>
              <a:t>Visão geral das revisões</a:t>
            </a:r>
          </a:p>
        </c:rich>
      </c:tx>
      <c:overlay val="0"/>
      <c:spPr>
        <a:noFill/>
        <a:ln>
          <a:noFill/>
        </a:ln>
        <a:effectLst/>
      </c:spPr>
      <c:txPr>
        <a:bodyPr rot="0" spcFirstLastPara="1" vertOverflow="ellipsis" vert="horz" wrap="square" anchor="ctr" anchorCtr="1"/>
        <a:lstStyle/>
        <a:p>
          <a:pPr>
            <a:defRPr lang="en-US" sz="1800" b="0" i="0" u="none" strike="noStrike" kern="1200" spc="0" baseline="0">
              <a:solidFill>
                <a:schemeClr val="tx1"/>
              </a:solidFill>
              <a:latin typeface="Arial" panose="020B0604020202020204" pitchFamily="34" charset="0"/>
              <a:ea typeface="+mn-ea"/>
              <a:cs typeface="Arial" panose="020B0604020202020204" pitchFamily="34" charset="0"/>
            </a:defRPr>
          </a:pPr>
          <a:endParaRPr lang="en-ES"/>
        </a:p>
      </c:txPr>
    </c:title>
    <c:autoTitleDeleted val="0"/>
    <c:plotArea>
      <c:layout/>
      <c:radarChart>
        <c:radarStyle val="marker"/>
        <c:varyColors val="0"/>
        <c:ser>
          <c:idx val="0"/>
          <c:order val="0"/>
          <c:tx>
            <c:strRef>
              <c:f>'Banco de dados de todas as av.'!$DI$33</c:f>
              <c:strCache>
                <c:ptCount val="1"/>
                <c:pt idx="0">
                  <c:v>Pedro Silva; TT.06.JJ</c:v>
                </c:pt>
              </c:strCache>
            </c:strRef>
          </c:tx>
          <c:spPr>
            <a:ln w="28575" cap="rnd">
              <a:solidFill>
                <a:schemeClr val="accent1"/>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av.'!$DE$33:$DH$33</c:f>
              <c:numCache>
                <c:formatCode>0%</c:formatCode>
                <c:ptCount val="4"/>
                <c:pt idx="0">
                  <c:v>1</c:v>
                </c:pt>
                <c:pt idx="1">
                  <c:v>1.375</c:v>
                </c:pt>
                <c:pt idx="2">
                  <c:v>1.125</c:v>
                </c:pt>
                <c:pt idx="3">
                  <c:v>1.125</c:v>
                </c:pt>
              </c:numCache>
            </c:numRef>
          </c:val>
          <c:extLst>
            <c:ext xmlns:c16="http://schemas.microsoft.com/office/drawing/2014/chart" uri="{C3380CC4-5D6E-409C-BE32-E72D297353CC}">
              <c16:uniqueId val="{00000000-4136-4CAE-94D3-E62B2C3E2175}"/>
            </c:ext>
          </c:extLst>
        </c:ser>
        <c:ser>
          <c:idx val="1"/>
          <c:order val="1"/>
          <c:tx>
            <c:strRef>
              <c:f>'Banco de dados de todas as av.'!$DI$34</c:f>
              <c:strCache>
                <c:ptCount val="1"/>
                <c:pt idx="0">
                  <c:v>Marisa Lima; TT.11.JJ</c:v>
                </c:pt>
              </c:strCache>
            </c:strRef>
          </c:tx>
          <c:spPr>
            <a:ln w="28575" cap="rnd">
              <a:solidFill>
                <a:schemeClr val="accent2"/>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av.'!$DE$34:$DH$34</c:f>
              <c:numCache>
                <c:formatCode>0%</c:formatCode>
                <c:ptCount val="4"/>
                <c:pt idx="0">
                  <c:v>1.125</c:v>
                </c:pt>
                <c:pt idx="1">
                  <c:v>1.375</c:v>
                </c:pt>
                <c:pt idx="2">
                  <c:v>0.875</c:v>
                </c:pt>
                <c:pt idx="3">
                  <c:v>1</c:v>
                </c:pt>
              </c:numCache>
            </c:numRef>
          </c:val>
          <c:extLst>
            <c:ext xmlns:c16="http://schemas.microsoft.com/office/drawing/2014/chart" uri="{C3380CC4-5D6E-409C-BE32-E72D297353CC}">
              <c16:uniqueId val="{00000001-4136-4CAE-94D3-E62B2C3E2175}"/>
            </c:ext>
          </c:extLst>
        </c:ser>
        <c:ser>
          <c:idx val="2"/>
          <c:order val="2"/>
          <c:tx>
            <c:strRef>
              <c:f>'Banco de dados de todas as av.'!$DI$35</c:f>
              <c:strCache>
                <c:ptCount val="1"/>
                <c:pt idx="0">
                  <c:v>Pedro Silva; TT.11.JJ</c:v>
                </c:pt>
              </c:strCache>
            </c:strRef>
          </c:tx>
          <c:spPr>
            <a:ln w="28575" cap="rnd">
              <a:solidFill>
                <a:schemeClr val="accent3"/>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av.'!$DE$35:$DH$35</c:f>
              <c:numCache>
                <c:formatCode>0%</c:formatCode>
                <c:ptCount val="4"/>
                <c:pt idx="0">
                  <c:v>1.25</c:v>
                </c:pt>
                <c:pt idx="1">
                  <c:v>1.25</c:v>
                </c:pt>
                <c:pt idx="2">
                  <c:v>1.375</c:v>
                </c:pt>
                <c:pt idx="3">
                  <c:v>1.25</c:v>
                </c:pt>
              </c:numCache>
            </c:numRef>
          </c:val>
          <c:extLst>
            <c:ext xmlns:c16="http://schemas.microsoft.com/office/drawing/2014/chart" uri="{C3380CC4-5D6E-409C-BE32-E72D297353CC}">
              <c16:uniqueId val="{00000005-4136-4CAE-94D3-E62B2C3E2175}"/>
            </c:ext>
          </c:extLst>
        </c:ser>
        <c:ser>
          <c:idx val="3"/>
          <c:order val="3"/>
          <c:tx>
            <c:strRef>
              <c:f>'Banco de dados de todas as av.'!$DI$36</c:f>
              <c:strCache>
                <c:ptCount val="1"/>
                <c:pt idx="0">
                  <c:v>Vitor Sousa; TT.11.JJ</c:v>
                </c:pt>
              </c:strCache>
            </c:strRef>
          </c:tx>
          <c:spPr>
            <a:ln w="28575" cap="rnd">
              <a:solidFill>
                <a:schemeClr val="accent4"/>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av.'!$DE$36:$DH$36</c:f>
              <c:numCache>
                <c:formatCode>0%</c:formatCode>
                <c:ptCount val="4"/>
                <c:pt idx="0">
                  <c:v>1.5</c:v>
                </c:pt>
                <c:pt idx="1">
                  <c:v>1.25</c:v>
                </c:pt>
                <c:pt idx="2">
                  <c:v>1.375</c:v>
                </c:pt>
                <c:pt idx="3">
                  <c:v>1.25</c:v>
                </c:pt>
              </c:numCache>
            </c:numRef>
          </c:val>
          <c:extLst>
            <c:ext xmlns:c16="http://schemas.microsoft.com/office/drawing/2014/chart" uri="{C3380CC4-5D6E-409C-BE32-E72D297353CC}">
              <c16:uniqueId val="{00000006-4136-4CAE-94D3-E62B2C3E2175}"/>
            </c:ext>
          </c:extLst>
        </c:ser>
        <c:ser>
          <c:idx val="4"/>
          <c:order val="4"/>
          <c:tx>
            <c:strRef>
              <c:f>'Banco de dados de todas as av.'!$DI$37</c:f>
              <c:strCache>
                <c:ptCount val="1"/>
                <c:pt idx="0">
                  <c:v>; TT.01.JJ</c:v>
                </c:pt>
              </c:strCache>
            </c:strRef>
          </c:tx>
          <c:spPr>
            <a:ln w="28575" cap="rnd">
              <a:solidFill>
                <a:schemeClr val="accent5"/>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av.'!$DE$37:$DH$37</c:f>
              <c:numCache>
                <c:formatCode>0%</c:formatCode>
                <c:ptCount val="4"/>
                <c:pt idx="0">
                  <c:v>0</c:v>
                </c:pt>
                <c:pt idx="1">
                  <c:v>0</c:v>
                </c:pt>
                <c:pt idx="2">
                  <c:v>0</c:v>
                </c:pt>
                <c:pt idx="3">
                  <c:v>0</c:v>
                </c:pt>
              </c:numCache>
            </c:numRef>
          </c:val>
          <c:extLst>
            <c:ext xmlns:c16="http://schemas.microsoft.com/office/drawing/2014/chart" uri="{C3380CC4-5D6E-409C-BE32-E72D297353CC}">
              <c16:uniqueId val="{00000007-4136-4CAE-94D3-E62B2C3E2175}"/>
            </c:ext>
          </c:extLst>
        </c:ser>
        <c:ser>
          <c:idx val="5"/>
          <c:order val="5"/>
          <c:tx>
            <c:strRef>
              <c:f>'Banco de dados de todas as av.'!$DI$38</c:f>
              <c:strCache>
                <c:ptCount val="1"/>
                <c:pt idx="0">
                  <c:v>; TT.01.JJ</c:v>
                </c:pt>
              </c:strCache>
            </c:strRef>
          </c:tx>
          <c:spPr>
            <a:ln w="28575" cap="rnd">
              <a:solidFill>
                <a:schemeClr val="accent6"/>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av.'!$DE$38:$DH$38</c:f>
              <c:numCache>
                <c:formatCode>0%</c:formatCode>
                <c:ptCount val="4"/>
                <c:pt idx="0">
                  <c:v>0</c:v>
                </c:pt>
                <c:pt idx="1">
                  <c:v>0</c:v>
                </c:pt>
                <c:pt idx="2">
                  <c:v>0</c:v>
                </c:pt>
                <c:pt idx="3">
                  <c:v>0</c:v>
                </c:pt>
              </c:numCache>
            </c:numRef>
          </c:val>
          <c:extLst>
            <c:ext xmlns:c16="http://schemas.microsoft.com/office/drawing/2014/chart" uri="{C3380CC4-5D6E-409C-BE32-E72D297353CC}">
              <c16:uniqueId val="{00000008-4136-4CAE-94D3-E62B2C3E2175}"/>
            </c:ext>
          </c:extLst>
        </c:ser>
        <c:ser>
          <c:idx val="6"/>
          <c:order val="6"/>
          <c:tx>
            <c:strRef>
              <c:f>'Banco de dados de todas as av.'!$DI$39</c:f>
              <c:strCache>
                <c:ptCount val="1"/>
                <c:pt idx="0">
                  <c:v>; TT.01.JJ</c:v>
                </c:pt>
              </c:strCache>
            </c:strRef>
          </c:tx>
          <c:spPr>
            <a:ln w="28575" cap="rnd">
              <a:solidFill>
                <a:schemeClr val="accent1">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av.'!$DE$39:$DH$39</c:f>
              <c:numCache>
                <c:formatCode>0%</c:formatCode>
                <c:ptCount val="4"/>
                <c:pt idx="0">
                  <c:v>0</c:v>
                </c:pt>
                <c:pt idx="1">
                  <c:v>0</c:v>
                </c:pt>
                <c:pt idx="2">
                  <c:v>0</c:v>
                </c:pt>
                <c:pt idx="3">
                  <c:v>0</c:v>
                </c:pt>
              </c:numCache>
            </c:numRef>
          </c:val>
          <c:extLst>
            <c:ext xmlns:c16="http://schemas.microsoft.com/office/drawing/2014/chart" uri="{C3380CC4-5D6E-409C-BE32-E72D297353CC}">
              <c16:uniqueId val="{00000009-4136-4CAE-94D3-E62B2C3E2175}"/>
            </c:ext>
          </c:extLst>
        </c:ser>
        <c:ser>
          <c:idx val="7"/>
          <c:order val="7"/>
          <c:tx>
            <c:strRef>
              <c:f>'Banco de dados de todas as av.'!$DI$40</c:f>
              <c:strCache>
                <c:ptCount val="1"/>
                <c:pt idx="0">
                  <c:v>; TT.01.JJ</c:v>
                </c:pt>
              </c:strCache>
            </c:strRef>
          </c:tx>
          <c:spPr>
            <a:ln w="28575" cap="rnd">
              <a:solidFill>
                <a:schemeClr val="accent2">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av.'!$DE$40:$DH$40</c:f>
              <c:numCache>
                <c:formatCode>0%</c:formatCode>
                <c:ptCount val="4"/>
                <c:pt idx="0">
                  <c:v>0</c:v>
                </c:pt>
                <c:pt idx="1">
                  <c:v>0</c:v>
                </c:pt>
                <c:pt idx="2">
                  <c:v>0</c:v>
                </c:pt>
                <c:pt idx="3">
                  <c:v>0</c:v>
                </c:pt>
              </c:numCache>
            </c:numRef>
          </c:val>
          <c:extLst>
            <c:ext xmlns:c16="http://schemas.microsoft.com/office/drawing/2014/chart" uri="{C3380CC4-5D6E-409C-BE32-E72D297353CC}">
              <c16:uniqueId val="{0000000A-4136-4CAE-94D3-E62B2C3E2175}"/>
            </c:ext>
          </c:extLst>
        </c:ser>
        <c:ser>
          <c:idx val="8"/>
          <c:order val="8"/>
          <c:tx>
            <c:strRef>
              <c:f>'Banco de dados de todas as av.'!$DI$41</c:f>
              <c:strCache>
                <c:ptCount val="1"/>
                <c:pt idx="0">
                  <c:v>; TT.01.JJ</c:v>
                </c:pt>
              </c:strCache>
            </c:strRef>
          </c:tx>
          <c:spPr>
            <a:ln w="28575" cap="rnd">
              <a:solidFill>
                <a:schemeClr val="accent3">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av.'!$DE$41:$DH$41</c:f>
              <c:numCache>
                <c:formatCode>0%</c:formatCode>
                <c:ptCount val="4"/>
                <c:pt idx="0">
                  <c:v>0</c:v>
                </c:pt>
                <c:pt idx="1">
                  <c:v>0</c:v>
                </c:pt>
                <c:pt idx="2">
                  <c:v>0</c:v>
                </c:pt>
                <c:pt idx="3">
                  <c:v>0</c:v>
                </c:pt>
              </c:numCache>
            </c:numRef>
          </c:val>
          <c:extLst>
            <c:ext xmlns:c16="http://schemas.microsoft.com/office/drawing/2014/chart" uri="{C3380CC4-5D6E-409C-BE32-E72D297353CC}">
              <c16:uniqueId val="{0000000B-4136-4CAE-94D3-E62B2C3E2175}"/>
            </c:ext>
          </c:extLst>
        </c:ser>
        <c:ser>
          <c:idx val="9"/>
          <c:order val="9"/>
          <c:tx>
            <c:strRef>
              <c:f>'Banco de dados de todas as av.'!$DI$42</c:f>
              <c:strCache>
                <c:ptCount val="1"/>
                <c:pt idx="0">
                  <c:v>; TT.01.JJ</c:v>
                </c:pt>
              </c:strCache>
            </c:strRef>
          </c:tx>
          <c:spPr>
            <a:ln w="28575" cap="rnd">
              <a:solidFill>
                <a:schemeClr val="accent4">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av.'!$DE$42:$DH$42</c:f>
              <c:numCache>
                <c:formatCode>0%</c:formatCode>
                <c:ptCount val="4"/>
                <c:pt idx="0">
                  <c:v>0</c:v>
                </c:pt>
                <c:pt idx="1">
                  <c:v>0</c:v>
                </c:pt>
                <c:pt idx="2">
                  <c:v>0</c:v>
                </c:pt>
                <c:pt idx="3">
                  <c:v>0</c:v>
                </c:pt>
              </c:numCache>
            </c:numRef>
          </c:val>
          <c:extLst>
            <c:ext xmlns:c16="http://schemas.microsoft.com/office/drawing/2014/chart" uri="{C3380CC4-5D6E-409C-BE32-E72D297353CC}">
              <c16:uniqueId val="{0000000C-4136-4CAE-94D3-E62B2C3E2175}"/>
            </c:ext>
          </c:extLst>
        </c:ser>
        <c:ser>
          <c:idx val="10"/>
          <c:order val="10"/>
          <c:tx>
            <c:strRef>
              <c:f>'Banco de dados de todas as av.'!$DI$43</c:f>
              <c:strCache>
                <c:ptCount val="1"/>
                <c:pt idx="0">
                  <c:v>; TT.01.JJ</c:v>
                </c:pt>
              </c:strCache>
            </c:strRef>
          </c:tx>
          <c:spPr>
            <a:ln w="28575" cap="rnd">
              <a:solidFill>
                <a:schemeClr val="accent5">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av.'!$DE$43:$DH$43</c:f>
              <c:numCache>
                <c:formatCode>0%</c:formatCode>
                <c:ptCount val="4"/>
                <c:pt idx="0">
                  <c:v>0</c:v>
                </c:pt>
                <c:pt idx="1">
                  <c:v>0</c:v>
                </c:pt>
                <c:pt idx="2">
                  <c:v>0</c:v>
                </c:pt>
                <c:pt idx="3">
                  <c:v>0</c:v>
                </c:pt>
              </c:numCache>
            </c:numRef>
          </c:val>
          <c:extLst>
            <c:ext xmlns:c16="http://schemas.microsoft.com/office/drawing/2014/chart" uri="{C3380CC4-5D6E-409C-BE32-E72D297353CC}">
              <c16:uniqueId val="{0000000D-4136-4CAE-94D3-E62B2C3E2175}"/>
            </c:ext>
          </c:extLst>
        </c:ser>
        <c:ser>
          <c:idx val="11"/>
          <c:order val="11"/>
          <c:tx>
            <c:strRef>
              <c:f>'Banco de dados de todas as av.'!$DI$44</c:f>
              <c:strCache>
                <c:ptCount val="1"/>
                <c:pt idx="0">
                  <c:v>; TT.01.JJ</c:v>
                </c:pt>
              </c:strCache>
            </c:strRef>
          </c:tx>
          <c:spPr>
            <a:ln w="28575" cap="rnd">
              <a:solidFill>
                <a:schemeClr val="accent6">
                  <a:lumMod val="6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av.'!$DE$44:$DH$44</c:f>
              <c:numCache>
                <c:formatCode>0%</c:formatCode>
                <c:ptCount val="4"/>
                <c:pt idx="0">
                  <c:v>0</c:v>
                </c:pt>
                <c:pt idx="1">
                  <c:v>0</c:v>
                </c:pt>
                <c:pt idx="2">
                  <c:v>0</c:v>
                </c:pt>
                <c:pt idx="3">
                  <c:v>0</c:v>
                </c:pt>
              </c:numCache>
            </c:numRef>
          </c:val>
          <c:extLst>
            <c:ext xmlns:c16="http://schemas.microsoft.com/office/drawing/2014/chart" uri="{C3380CC4-5D6E-409C-BE32-E72D297353CC}">
              <c16:uniqueId val="{0000000E-4136-4CAE-94D3-E62B2C3E2175}"/>
            </c:ext>
          </c:extLst>
        </c:ser>
        <c:ser>
          <c:idx val="12"/>
          <c:order val="12"/>
          <c:tx>
            <c:strRef>
              <c:f>'Banco de dados de todas as av.'!$DI$45</c:f>
              <c:strCache>
                <c:ptCount val="1"/>
                <c:pt idx="0">
                  <c:v>; TT.01.JJ</c:v>
                </c:pt>
              </c:strCache>
            </c:strRef>
          </c:tx>
          <c:spPr>
            <a:ln w="28575" cap="rnd">
              <a:solidFill>
                <a:schemeClr val="accent1">
                  <a:lumMod val="80000"/>
                  <a:lumOff val="2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av.'!$DE$45:$DH$45</c:f>
              <c:numCache>
                <c:formatCode>0%</c:formatCode>
                <c:ptCount val="4"/>
                <c:pt idx="0">
                  <c:v>0</c:v>
                </c:pt>
                <c:pt idx="1">
                  <c:v>0</c:v>
                </c:pt>
                <c:pt idx="2">
                  <c:v>0</c:v>
                </c:pt>
                <c:pt idx="3">
                  <c:v>0</c:v>
                </c:pt>
              </c:numCache>
            </c:numRef>
          </c:val>
          <c:extLst>
            <c:ext xmlns:c16="http://schemas.microsoft.com/office/drawing/2014/chart" uri="{C3380CC4-5D6E-409C-BE32-E72D297353CC}">
              <c16:uniqueId val="{0000000F-4136-4CAE-94D3-E62B2C3E2175}"/>
            </c:ext>
          </c:extLst>
        </c:ser>
        <c:ser>
          <c:idx val="13"/>
          <c:order val="13"/>
          <c:tx>
            <c:strRef>
              <c:f>'Banco de dados de todas as av.'!$DI$46</c:f>
              <c:strCache>
                <c:ptCount val="1"/>
                <c:pt idx="0">
                  <c:v>; TT.01.JJ</c:v>
                </c:pt>
              </c:strCache>
            </c:strRef>
          </c:tx>
          <c:spPr>
            <a:ln w="28575" cap="rnd">
              <a:solidFill>
                <a:schemeClr val="accent2">
                  <a:lumMod val="80000"/>
                  <a:lumOff val="2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av.'!$DE$46:$DH$46</c:f>
              <c:numCache>
                <c:formatCode>0%</c:formatCode>
                <c:ptCount val="4"/>
                <c:pt idx="0">
                  <c:v>0</c:v>
                </c:pt>
                <c:pt idx="1">
                  <c:v>0</c:v>
                </c:pt>
                <c:pt idx="2">
                  <c:v>0</c:v>
                </c:pt>
                <c:pt idx="3">
                  <c:v>0</c:v>
                </c:pt>
              </c:numCache>
            </c:numRef>
          </c:val>
          <c:extLst>
            <c:ext xmlns:c16="http://schemas.microsoft.com/office/drawing/2014/chart" uri="{C3380CC4-5D6E-409C-BE32-E72D297353CC}">
              <c16:uniqueId val="{00000010-4136-4CAE-94D3-E62B2C3E2175}"/>
            </c:ext>
          </c:extLst>
        </c:ser>
        <c:ser>
          <c:idx val="14"/>
          <c:order val="14"/>
          <c:tx>
            <c:strRef>
              <c:f>'Banco de dados de todas as av.'!$DI$47</c:f>
              <c:strCache>
                <c:ptCount val="1"/>
                <c:pt idx="0">
                  <c:v>; TT.01.JJ</c:v>
                </c:pt>
              </c:strCache>
            </c:strRef>
          </c:tx>
          <c:spPr>
            <a:ln w="28575" cap="rnd">
              <a:solidFill>
                <a:schemeClr val="accent3">
                  <a:lumMod val="80000"/>
                  <a:lumOff val="20000"/>
                </a:schemeClr>
              </a:solidFill>
              <a:round/>
            </a:ln>
            <a:effectLst/>
          </c:spPr>
          <c:marker>
            <c:symbol val="none"/>
          </c:marker>
          <c:cat>
            <c:strRef>
              <c:f>'Banco de dados de todas as av.'!$DE$30:$DH$30</c:f>
              <c:strCache>
                <c:ptCount val="4"/>
                <c:pt idx="0">
                  <c:v>Competências profissionais</c:v>
                </c:pt>
                <c:pt idx="1">
                  <c:v>Competências metodológicas</c:v>
                </c:pt>
                <c:pt idx="2">
                  <c:v>Competências pessoais</c:v>
                </c:pt>
                <c:pt idx="3">
                  <c:v>Competências sociais</c:v>
                </c:pt>
              </c:strCache>
            </c:strRef>
          </c:cat>
          <c:val>
            <c:numRef>
              <c:f>'Banco de dados de todas as av.'!$DE$47:$DH$47</c:f>
              <c:numCache>
                <c:formatCode>0%</c:formatCode>
                <c:ptCount val="4"/>
                <c:pt idx="0">
                  <c:v>0</c:v>
                </c:pt>
                <c:pt idx="1">
                  <c:v>0</c:v>
                </c:pt>
                <c:pt idx="2">
                  <c:v>0</c:v>
                </c:pt>
                <c:pt idx="3">
                  <c:v>0</c:v>
                </c:pt>
              </c:numCache>
            </c:numRef>
          </c:val>
          <c:extLst>
            <c:ext xmlns:c16="http://schemas.microsoft.com/office/drawing/2014/chart" uri="{C3380CC4-5D6E-409C-BE32-E72D297353CC}">
              <c16:uniqueId val="{00000011-4136-4CAE-94D3-E62B2C3E2175}"/>
            </c:ext>
          </c:extLst>
        </c:ser>
        <c:dLbls>
          <c:showLegendKey val="0"/>
          <c:showVal val="0"/>
          <c:showCatName val="0"/>
          <c:showSerName val="0"/>
          <c:showPercent val="0"/>
          <c:showBubbleSize val="0"/>
        </c:dLbls>
        <c:axId val="400809720"/>
        <c:axId val="400812672"/>
      </c:radarChart>
      <c:catAx>
        <c:axId val="400809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ES"/>
          </a:p>
        </c:txPr>
        <c:crossAx val="400812672"/>
        <c:crosses val="autoZero"/>
        <c:auto val="1"/>
        <c:lblAlgn val="ctr"/>
        <c:lblOffset val="100"/>
        <c:noMultiLvlLbl val="0"/>
      </c:catAx>
      <c:valAx>
        <c:axId val="400812672"/>
        <c:scaling>
          <c:orientation val="minMax"/>
          <c:max val="2"/>
        </c:scaling>
        <c:delete val="0"/>
        <c:axPos val="l"/>
        <c:majorGridlines>
          <c:spPr>
            <a:ln w="3175" cap="flat" cmpd="sng" algn="ctr">
              <a:solidFill>
                <a:srgbClr val="244D80"/>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ES"/>
          </a:p>
        </c:txPr>
        <c:crossAx val="400809720"/>
        <c:crosses val="autoZero"/>
        <c:crossBetween val="between"/>
        <c:majorUnit val="0.25"/>
      </c:valAx>
      <c:spPr>
        <a:solidFill>
          <a:schemeClr val="accent1">
            <a:lumMod val="20000"/>
            <a:lumOff val="8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ES"/>
        </a:p>
      </c:txPr>
    </c:legend>
    <c:plotVisOnly val="1"/>
    <c:dispBlanksAs val="gap"/>
    <c:showDLblsOverMax val="0"/>
  </c:chart>
  <c:spPr>
    <a:solidFill>
      <a:schemeClr val="accent1">
        <a:lumMod val="20000"/>
        <a:lumOff val="80000"/>
      </a:schemeClr>
    </a:solidFill>
    <a:ln w="9525" cap="flat" cmpd="sng" algn="ctr">
      <a:solidFill>
        <a:srgbClr val="244D80"/>
      </a:solidFill>
      <a:round/>
    </a:ln>
    <a:effectLst/>
  </c:spPr>
  <c:txPr>
    <a:bodyPr/>
    <a:lstStyle/>
    <a:p>
      <a:pPr>
        <a:defRPr lang="en-US"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E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de-DE"/>
              <a:t>Comparação entre categorias de competências</a:t>
            </a:r>
          </a:p>
        </c:rich>
      </c:tx>
      <c:overlay val="0"/>
      <c:spPr>
        <a:noFill/>
        <a:ln>
          <a:noFill/>
        </a:ln>
        <a:effectLst/>
      </c:spPr>
    </c:title>
    <c:autoTitleDeleted val="0"/>
    <c:plotArea>
      <c:layout/>
      <c:radarChart>
        <c:radarStyle val="marker"/>
        <c:varyColors val="0"/>
        <c:ser>
          <c:idx val="1"/>
          <c:order val="0"/>
          <c:tx>
            <c:strRef>
              <c:f>'Entradas do banco de dados'!$K$52:$N$52</c:f>
              <c:strCache>
                <c:ptCount val="1"/>
                <c:pt idx="0">
                  <c:v>Pedro Silva; TT.11.JJ</c:v>
                </c:pt>
              </c:strCache>
            </c:strRef>
          </c:tx>
          <c:marker>
            <c:symbol val="none"/>
          </c:marker>
          <c:cat>
            <c:strRef>
              <c:f>Avaliação!$E$62:$E$65</c:f>
              <c:strCache>
                <c:ptCount val="4"/>
                <c:pt idx="0">
                  <c:v>Competências profissionais</c:v>
                </c:pt>
                <c:pt idx="1">
                  <c:v>Competências metodológicas</c:v>
                </c:pt>
                <c:pt idx="2">
                  <c:v>Competências pessoais</c:v>
                </c:pt>
                <c:pt idx="3">
                  <c:v>Competências sociais</c:v>
                </c:pt>
              </c:strCache>
            </c:strRef>
          </c:cat>
          <c:val>
            <c:numRef>
              <c:f>'Entradas do banco de dados'!$K$48:$K$51</c:f>
              <c:numCache>
                <c:formatCode>0%</c:formatCode>
                <c:ptCount val="4"/>
                <c:pt idx="0">
                  <c:v>1.25</c:v>
                </c:pt>
                <c:pt idx="1">
                  <c:v>1.25</c:v>
                </c:pt>
                <c:pt idx="2">
                  <c:v>1.375</c:v>
                </c:pt>
                <c:pt idx="3">
                  <c:v>1.25</c:v>
                </c:pt>
              </c:numCache>
            </c:numRef>
          </c:val>
          <c:extLst>
            <c:ext xmlns:c16="http://schemas.microsoft.com/office/drawing/2014/chart" uri="{C3380CC4-5D6E-409C-BE32-E72D297353CC}">
              <c16:uniqueId val="{00000000-431F-403F-B592-446C840B5E72}"/>
            </c:ext>
          </c:extLst>
        </c:ser>
        <c:ser>
          <c:idx val="0"/>
          <c:order val="1"/>
          <c:tx>
            <c:strRef>
              <c:f>'Entradas do banco de dados'!$G$52:$J$52</c:f>
              <c:strCache>
                <c:ptCount val="1"/>
                <c:pt idx="0">
                  <c:v>Vitor Sousa; TT.11.JJ</c:v>
                </c:pt>
              </c:strCache>
            </c:strRef>
          </c:tx>
          <c:marker>
            <c:symbol val="none"/>
          </c:marker>
          <c:cat>
            <c:strRef>
              <c:f>Avaliação!$E$62:$E$65</c:f>
              <c:strCache>
                <c:ptCount val="4"/>
                <c:pt idx="0">
                  <c:v>Competências profissionais</c:v>
                </c:pt>
                <c:pt idx="1">
                  <c:v>Competências metodológicas</c:v>
                </c:pt>
                <c:pt idx="2">
                  <c:v>Competências pessoais</c:v>
                </c:pt>
                <c:pt idx="3">
                  <c:v>Competências sociais</c:v>
                </c:pt>
              </c:strCache>
            </c:strRef>
          </c:cat>
          <c:val>
            <c:numRef>
              <c:f>'Entradas do banco de dados'!$G$48:$G$51</c:f>
              <c:numCache>
                <c:formatCode>0%</c:formatCode>
                <c:ptCount val="4"/>
                <c:pt idx="0">
                  <c:v>1.5</c:v>
                </c:pt>
                <c:pt idx="1">
                  <c:v>1.25</c:v>
                </c:pt>
                <c:pt idx="2">
                  <c:v>1.375</c:v>
                </c:pt>
                <c:pt idx="3">
                  <c:v>1.25</c:v>
                </c:pt>
              </c:numCache>
            </c:numRef>
          </c:val>
          <c:extLst>
            <c:ext xmlns:c16="http://schemas.microsoft.com/office/drawing/2014/chart" uri="{C3380CC4-5D6E-409C-BE32-E72D297353CC}">
              <c16:uniqueId val="{00000001-431F-403F-B592-446C840B5E72}"/>
            </c:ext>
          </c:extLst>
        </c:ser>
        <c:ser>
          <c:idx val="2"/>
          <c:order val="2"/>
          <c:tx>
            <c:strRef>
              <c:f>'Entradas do banco de dados'!$O$52:$R$52</c:f>
              <c:strCache>
                <c:ptCount val="1"/>
                <c:pt idx="0">
                  <c:v>Pedro Silva; TT.06.JJ</c:v>
                </c:pt>
              </c:strCache>
            </c:strRef>
          </c:tx>
          <c:marker>
            <c:symbol val="none"/>
          </c:marker>
          <c:val>
            <c:numRef>
              <c:f>'Entradas do banco de dados'!$O$48:$O$51</c:f>
              <c:numCache>
                <c:formatCode>0%</c:formatCode>
                <c:ptCount val="4"/>
                <c:pt idx="0">
                  <c:v>1</c:v>
                </c:pt>
                <c:pt idx="1">
                  <c:v>1.375</c:v>
                </c:pt>
                <c:pt idx="2">
                  <c:v>1.125</c:v>
                </c:pt>
                <c:pt idx="3">
                  <c:v>1.125</c:v>
                </c:pt>
              </c:numCache>
            </c:numRef>
          </c:val>
          <c:extLst>
            <c:ext xmlns:c16="http://schemas.microsoft.com/office/drawing/2014/chart" uri="{C3380CC4-5D6E-409C-BE32-E72D297353CC}">
              <c16:uniqueId val="{00000002-431F-403F-B592-446C840B5E72}"/>
            </c:ext>
          </c:extLst>
        </c:ser>
        <c:ser>
          <c:idx val="3"/>
          <c:order val="3"/>
          <c:tx>
            <c:strRef>
              <c:f>'Entradas do banco de dados'!$S$52:$V$52</c:f>
              <c:strCache>
                <c:ptCount val="1"/>
                <c:pt idx="0">
                  <c:v>Marisa Lima; TT.11.JJ</c:v>
                </c:pt>
              </c:strCache>
            </c:strRef>
          </c:tx>
          <c:marker>
            <c:symbol val="none"/>
          </c:marker>
          <c:val>
            <c:numRef>
              <c:f>'Entradas do banco de dados'!$S$48:$S$51</c:f>
              <c:numCache>
                <c:formatCode>0%</c:formatCode>
                <c:ptCount val="4"/>
                <c:pt idx="0">
                  <c:v>1.125</c:v>
                </c:pt>
                <c:pt idx="1">
                  <c:v>1.375</c:v>
                </c:pt>
                <c:pt idx="2">
                  <c:v>0.875</c:v>
                </c:pt>
                <c:pt idx="3">
                  <c:v>1</c:v>
                </c:pt>
              </c:numCache>
            </c:numRef>
          </c:val>
          <c:extLst>
            <c:ext xmlns:c16="http://schemas.microsoft.com/office/drawing/2014/chart" uri="{C3380CC4-5D6E-409C-BE32-E72D297353CC}">
              <c16:uniqueId val="{00000003-431F-403F-B592-446C840B5E72}"/>
            </c:ext>
          </c:extLst>
        </c:ser>
        <c:dLbls>
          <c:showLegendKey val="0"/>
          <c:showVal val="0"/>
          <c:showCatName val="0"/>
          <c:showSerName val="0"/>
          <c:showPercent val="0"/>
          <c:showBubbleSize val="0"/>
        </c:dLbls>
        <c:axId val="967006744"/>
        <c:axId val="967007072"/>
      </c:radarChart>
      <c:catAx>
        <c:axId val="967006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ES"/>
          </a:p>
        </c:txPr>
        <c:crossAx val="967007072"/>
        <c:crosses val="autoZero"/>
        <c:auto val="1"/>
        <c:lblAlgn val="ctr"/>
        <c:lblOffset val="100"/>
        <c:noMultiLvlLbl val="0"/>
      </c:catAx>
      <c:valAx>
        <c:axId val="967007072"/>
        <c:scaling>
          <c:orientation val="minMax"/>
          <c:max val="2"/>
        </c:scaling>
        <c:delete val="0"/>
        <c:axPos val="l"/>
        <c:majorGridlines>
          <c:spPr>
            <a:ln w="9525" cap="flat" cmpd="sng" algn="ctr">
              <a:solidFill>
                <a:srgbClr val="244D80"/>
              </a:solidFill>
              <a:prstDash val="sysDot"/>
              <a:round/>
            </a:ln>
            <a:effectLst/>
          </c:spPr>
        </c:majorGridlines>
        <c:numFmt formatCode="0%" sourceLinked="1"/>
        <c:majorTickMark val="none"/>
        <c:minorTickMark val="none"/>
        <c:tickLblPos val="nextTo"/>
        <c:spPr>
          <a:noFill/>
          <a:ln>
            <a:noFill/>
          </a:ln>
          <a:effectLst/>
        </c:spPr>
        <c:txPr>
          <a:bodyPr rot="-60000000" vert="horz"/>
          <a:lstStyle/>
          <a:p>
            <a:pPr>
              <a:defRPr/>
            </a:pPr>
            <a:endParaRPr lang="en-ES"/>
          </a:p>
        </c:txPr>
        <c:crossAx val="967006744"/>
        <c:crosses val="autoZero"/>
        <c:crossBetween val="between"/>
        <c:majorUnit val="0.5"/>
        <c:minorUnit val="0.25"/>
      </c:valAx>
      <c:spPr>
        <a:solidFill>
          <a:schemeClr val="accent1">
            <a:lumMod val="20000"/>
            <a:lumOff val="80000"/>
          </a:schemeClr>
        </a:solidFill>
      </c:spPr>
    </c:plotArea>
    <c:legend>
      <c:legendPos val="r"/>
      <c:overlay val="0"/>
    </c:legend>
    <c:plotVisOnly val="1"/>
    <c:dispBlanksAs val="gap"/>
    <c:showDLblsOverMax val="0"/>
    <c:extLst/>
  </c:chart>
  <c:spPr>
    <a:solidFill>
      <a:schemeClr val="accent1">
        <a:lumMod val="20000"/>
        <a:lumOff val="80000"/>
      </a:schemeClr>
    </a:solidFill>
    <a:ln>
      <a:solidFill>
        <a:srgbClr val="244D80"/>
      </a:solidFill>
    </a:ln>
  </c:spPr>
  <c:txPr>
    <a:bodyPr/>
    <a:lstStyle/>
    <a:p>
      <a:pPr>
        <a:defRPr>
          <a:latin typeface="Arial" panose="020B0604020202020204" pitchFamily="34" charset="0"/>
          <a:cs typeface="Arial" panose="020B0604020202020204" pitchFamily="34" charset="0"/>
        </a:defRPr>
      </a:pPr>
      <a:endParaRPr lang="en-E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Comparação de competências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ES"/>
        </a:p>
      </c:txPr>
    </c:title>
    <c:autoTitleDeleted val="0"/>
    <c:plotArea>
      <c:layout/>
      <c:radarChart>
        <c:radarStyle val="marker"/>
        <c:varyColors val="0"/>
        <c:ser>
          <c:idx val="1"/>
          <c:order val="0"/>
          <c:tx>
            <c:strRef>
              <c:f>'Entradas do banco de dados'!$I$53</c:f>
              <c:strCache>
                <c:ptCount val="1"/>
                <c:pt idx="0">
                  <c:v>Vitor Sousa; TT.11.JJ</c:v>
                </c:pt>
              </c:strCache>
            </c:strRef>
          </c:tx>
          <c:spPr>
            <a:ln w="28575" cap="rnd">
              <a:solidFill>
                <a:schemeClr val="accent2"/>
              </a:solidFill>
              <a:round/>
            </a:ln>
            <a:effectLst/>
          </c:spPr>
          <c:marker>
            <c:symbol val="none"/>
          </c:marker>
          <c:cat>
            <c:multiLvlStrRef>
              <c:f>'Entradas do banco de dados'!$C$53:$D$158</c:f>
              <c:multiLvlStrCache>
                <c:ptCount val="101"/>
                <c:lvl>
                  <c:pt idx="0">
                    <c:v>Competências</c:v>
                  </c:pt>
                  <c:pt idx="1">
                    <c:v>Linguagens de programação</c:v>
                  </c:pt>
                  <c:pt idx="2">
                    <c:v>Linguagens de programação</c:v>
                  </c:pt>
                  <c:pt idx="3">
                    <c:v>Teste e Depuração</c:v>
                  </c:pt>
                  <c:pt idx="4">
                    <c:v>Teste e Depuração</c:v>
                  </c:pt>
                  <c:pt idx="5">
                    <c:v>Gestão de Qualidade</c:v>
                  </c:pt>
                  <c:pt idx="6">
                    <c:v>Gestão de Qualidade</c:v>
                  </c:pt>
                  <c:pt idx="7">
                    <c:v>Análise e Solução de Problemas</c:v>
                  </c:pt>
                  <c:pt idx="8">
                    <c:v>Análise e Solução de Problemas</c:v>
                  </c:pt>
                  <c:pt idx="9">
                    <c:v>Vontade de aprender</c:v>
                  </c:pt>
                  <c:pt idx="10">
                    <c:v>Vontade de aprender</c:v>
                  </c:pt>
                  <c:pt idx="11">
                    <c:v>Pensamento Interdisciplinar</c:v>
                  </c:pt>
                  <c:pt idx="12">
                    <c:v>Pensamento Interdisciplinar</c:v>
                  </c:pt>
                  <c:pt idx="13">
                    <c:v>Capacidade de Comunicação</c:v>
                  </c:pt>
                  <c:pt idx="14">
                    <c:v>Capacidade de Comunicação</c:v>
                  </c:pt>
                  <c:pt idx="15">
                    <c:v>Capacidade de Comunicação</c:v>
                  </c:pt>
                  <c:pt idx="16">
                    <c:v>Capacidade de Comunicação</c:v>
                  </c:pt>
                  <c:pt idx="17">
                    <c:v>Resolução de Conflitos</c:v>
                  </c:pt>
                  <c:pt idx="18">
                    <c:v>Resolução de Conflitos</c:v>
                  </c:pt>
                  <c:pt idx="19">
                    <c:v>Gerenciamento de Projetos</c:v>
                  </c:pt>
                  <c:pt idx="20">
                    <c:v>Gerenciamento de Projetos</c:v>
                  </c:pt>
                  <c:pt idx="21">
                    <c:v>Recursos Humanos</c:v>
                  </c:pt>
                  <c:pt idx="22">
                    <c:v>Recursos Humanos</c:v>
                  </c:pt>
                  <c:pt idx="23">
                    <c:v>Moderação</c:v>
                  </c:pt>
                  <c:pt idx="24">
                    <c:v>Moderação</c:v>
                  </c:pt>
                  <c:pt idx="25">
                    <c:v>Construção de Consenso</c:v>
                  </c:pt>
                  <c:pt idx="26">
                    <c:v>Construção de Consenso</c:v>
                  </c:pt>
                  <c:pt idx="27">
                    <c:v>Autoconfiança</c:v>
                  </c:pt>
                  <c:pt idx="28">
                    <c:v>Autoconfiança</c:v>
                  </c:pt>
                  <c:pt idx="29">
                    <c:v>Organização e Flexibilidade</c:v>
                  </c:pt>
                  <c:pt idx="30">
                    <c:v>Organização e Flexibilidade</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lvl>
                  <c:pt idx="0">
                    <c:v>Categoria</c:v>
                  </c:pt>
                  <c:pt idx="1">
                    <c:v>Competências profissionais</c:v>
                  </c:pt>
                  <c:pt idx="2">
                    <c:v>Competências profissionais</c:v>
                  </c:pt>
                  <c:pt idx="3">
                    <c:v>Competências profissionais</c:v>
                  </c:pt>
                  <c:pt idx="4">
                    <c:v>Competências profissionais</c:v>
                  </c:pt>
                  <c:pt idx="5">
                    <c:v>Competências metodológicas</c:v>
                  </c:pt>
                  <c:pt idx="6">
                    <c:v>Competências metodológicas</c:v>
                  </c:pt>
                  <c:pt idx="7">
                    <c:v>Competências metodológicas</c:v>
                  </c:pt>
                  <c:pt idx="8">
                    <c:v>Competências metodológicas</c:v>
                  </c:pt>
                  <c:pt idx="9">
                    <c:v>Competências pessoais</c:v>
                  </c:pt>
                  <c:pt idx="10">
                    <c:v>Competências pessoais</c:v>
                  </c:pt>
                  <c:pt idx="11">
                    <c:v>Competências pessoais</c:v>
                  </c:pt>
                  <c:pt idx="12">
                    <c:v>Competências pessoais</c:v>
                  </c:pt>
                  <c:pt idx="13">
                    <c:v>Competências sociais</c:v>
                  </c:pt>
                  <c:pt idx="14">
                    <c:v>Competências sociais</c:v>
                  </c:pt>
                  <c:pt idx="15">
                    <c:v>Competências sociais</c:v>
                  </c:pt>
                  <c:pt idx="16">
                    <c:v>Competências sociais</c:v>
                  </c:pt>
                  <c:pt idx="17">
                    <c:v>Competências sociais</c:v>
                  </c:pt>
                  <c:pt idx="18">
                    <c:v>Competências sociais</c:v>
                  </c:pt>
                  <c:pt idx="19">
                    <c:v>Competências profissionais</c:v>
                  </c:pt>
                  <c:pt idx="20">
                    <c:v>Competências profissionais</c:v>
                  </c:pt>
                  <c:pt idx="21">
                    <c:v>Competências profissionais</c:v>
                  </c:pt>
                  <c:pt idx="22">
                    <c:v>Competências profissionais</c:v>
                  </c:pt>
                  <c:pt idx="23">
                    <c:v>Competências metodológicas</c:v>
                  </c:pt>
                  <c:pt idx="24">
                    <c:v>Competências metodológicas</c:v>
                  </c:pt>
                  <c:pt idx="25">
                    <c:v>Competências metodológicas</c:v>
                  </c:pt>
                  <c:pt idx="26">
                    <c:v>Competências metodológicas</c:v>
                  </c:pt>
                  <c:pt idx="27">
                    <c:v>Competências pessoais</c:v>
                  </c:pt>
                  <c:pt idx="28">
                    <c:v>Competências pessoais</c:v>
                  </c:pt>
                  <c:pt idx="29">
                    <c:v>Competências pessoais</c:v>
                  </c:pt>
                  <c:pt idx="30">
                    <c:v>Competências pessoais</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multiLvlStrCache>
            </c:multiLvlStrRef>
          </c:cat>
          <c:val>
            <c:numRef>
              <c:f>'Entradas do banco de dados'!$I$54:$I$153</c:f>
              <c:numCache>
                <c:formatCode>0%</c:formatCode>
                <c:ptCount val="100"/>
                <c:pt idx="0">
                  <c:v>1.5</c:v>
                </c:pt>
                <c:pt idx="1">
                  <c:v>1.5</c:v>
                </c:pt>
                <c:pt idx="2">
                  <c:v>1.5</c:v>
                </c:pt>
                <c:pt idx="3">
                  <c:v>1.5</c:v>
                </c:pt>
                <c:pt idx="4">
                  <c:v>2</c:v>
                </c:pt>
                <c:pt idx="5">
                  <c:v>2</c:v>
                </c:pt>
                <c:pt idx="6">
                  <c:v>0.5</c:v>
                </c:pt>
                <c:pt idx="7">
                  <c:v>0.5</c:v>
                </c:pt>
                <c:pt idx="8">
                  <c:v>1.25</c:v>
                </c:pt>
                <c:pt idx="9">
                  <c:v>1.25</c:v>
                </c:pt>
                <c:pt idx="10">
                  <c:v>1.5</c:v>
                </c:pt>
                <c:pt idx="11">
                  <c:v>1.5</c:v>
                </c:pt>
                <c:pt idx="12">
                  <c:v>1</c:v>
                </c:pt>
                <c:pt idx="13">
                  <c:v>1</c:v>
                </c:pt>
                <c:pt idx="14">
                  <c:v>1</c:v>
                </c:pt>
                <c:pt idx="15">
                  <c:v>1</c:v>
                </c:pt>
                <c:pt idx="16">
                  <c:v>1.5</c:v>
                </c:pt>
                <c:pt idx="17">
                  <c:v>1.5</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1-4B97-4AEB-8E09-2DED5F25F729}"/>
            </c:ext>
          </c:extLst>
        </c:ser>
        <c:ser>
          <c:idx val="2"/>
          <c:order val="1"/>
          <c:tx>
            <c:strRef>
              <c:f>'Entradas do banco de dados'!$M$53</c:f>
              <c:strCache>
                <c:ptCount val="1"/>
                <c:pt idx="0">
                  <c:v>Pedro Silva; TT.11.JJ</c:v>
                </c:pt>
              </c:strCache>
            </c:strRef>
          </c:tx>
          <c:spPr>
            <a:ln w="28575" cap="rnd">
              <a:solidFill>
                <a:schemeClr val="accent3"/>
              </a:solidFill>
              <a:round/>
            </a:ln>
            <a:effectLst/>
          </c:spPr>
          <c:marker>
            <c:symbol val="none"/>
          </c:marker>
          <c:cat>
            <c:multiLvlStrRef>
              <c:f>'Entradas do banco de dados'!$C$53:$D$158</c:f>
              <c:multiLvlStrCache>
                <c:ptCount val="101"/>
                <c:lvl>
                  <c:pt idx="0">
                    <c:v>Competências</c:v>
                  </c:pt>
                  <c:pt idx="1">
                    <c:v>Linguagens de programação</c:v>
                  </c:pt>
                  <c:pt idx="2">
                    <c:v>Linguagens de programação</c:v>
                  </c:pt>
                  <c:pt idx="3">
                    <c:v>Teste e Depuração</c:v>
                  </c:pt>
                  <c:pt idx="4">
                    <c:v>Teste e Depuração</c:v>
                  </c:pt>
                  <c:pt idx="5">
                    <c:v>Gestão de Qualidade</c:v>
                  </c:pt>
                  <c:pt idx="6">
                    <c:v>Gestão de Qualidade</c:v>
                  </c:pt>
                  <c:pt idx="7">
                    <c:v>Análise e Solução de Problemas</c:v>
                  </c:pt>
                  <c:pt idx="8">
                    <c:v>Análise e Solução de Problemas</c:v>
                  </c:pt>
                  <c:pt idx="9">
                    <c:v>Vontade de aprender</c:v>
                  </c:pt>
                  <c:pt idx="10">
                    <c:v>Vontade de aprender</c:v>
                  </c:pt>
                  <c:pt idx="11">
                    <c:v>Pensamento Interdisciplinar</c:v>
                  </c:pt>
                  <c:pt idx="12">
                    <c:v>Pensamento Interdisciplinar</c:v>
                  </c:pt>
                  <c:pt idx="13">
                    <c:v>Capacidade de Comunicação</c:v>
                  </c:pt>
                  <c:pt idx="14">
                    <c:v>Capacidade de Comunicação</c:v>
                  </c:pt>
                  <c:pt idx="15">
                    <c:v>Capacidade de Comunicação</c:v>
                  </c:pt>
                  <c:pt idx="16">
                    <c:v>Capacidade de Comunicação</c:v>
                  </c:pt>
                  <c:pt idx="17">
                    <c:v>Resolução de Conflitos</c:v>
                  </c:pt>
                  <c:pt idx="18">
                    <c:v>Resolução de Conflitos</c:v>
                  </c:pt>
                  <c:pt idx="19">
                    <c:v>Gerenciamento de Projetos</c:v>
                  </c:pt>
                  <c:pt idx="20">
                    <c:v>Gerenciamento de Projetos</c:v>
                  </c:pt>
                  <c:pt idx="21">
                    <c:v>Recursos Humanos</c:v>
                  </c:pt>
                  <c:pt idx="22">
                    <c:v>Recursos Humanos</c:v>
                  </c:pt>
                  <c:pt idx="23">
                    <c:v>Moderação</c:v>
                  </c:pt>
                  <c:pt idx="24">
                    <c:v>Moderação</c:v>
                  </c:pt>
                  <c:pt idx="25">
                    <c:v>Construção de Consenso</c:v>
                  </c:pt>
                  <c:pt idx="26">
                    <c:v>Construção de Consenso</c:v>
                  </c:pt>
                  <c:pt idx="27">
                    <c:v>Autoconfiança</c:v>
                  </c:pt>
                  <c:pt idx="28">
                    <c:v>Autoconfiança</c:v>
                  </c:pt>
                  <c:pt idx="29">
                    <c:v>Organização e Flexibilidade</c:v>
                  </c:pt>
                  <c:pt idx="30">
                    <c:v>Organização e Flexibilidade</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lvl>
                  <c:pt idx="0">
                    <c:v>Categoria</c:v>
                  </c:pt>
                  <c:pt idx="1">
                    <c:v>Competências profissionais</c:v>
                  </c:pt>
                  <c:pt idx="2">
                    <c:v>Competências profissionais</c:v>
                  </c:pt>
                  <c:pt idx="3">
                    <c:v>Competências profissionais</c:v>
                  </c:pt>
                  <c:pt idx="4">
                    <c:v>Competências profissionais</c:v>
                  </c:pt>
                  <c:pt idx="5">
                    <c:v>Competências metodológicas</c:v>
                  </c:pt>
                  <c:pt idx="6">
                    <c:v>Competências metodológicas</c:v>
                  </c:pt>
                  <c:pt idx="7">
                    <c:v>Competências metodológicas</c:v>
                  </c:pt>
                  <c:pt idx="8">
                    <c:v>Competências metodológicas</c:v>
                  </c:pt>
                  <c:pt idx="9">
                    <c:v>Competências pessoais</c:v>
                  </c:pt>
                  <c:pt idx="10">
                    <c:v>Competências pessoais</c:v>
                  </c:pt>
                  <c:pt idx="11">
                    <c:v>Competências pessoais</c:v>
                  </c:pt>
                  <c:pt idx="12">
                    <c:v>Competências pessoais</c:v>
                  </c:pt>
                  <c:pt idx="13">
                    <c:v>Competências sociais</c:v>
                  </c:pt>
                  <c:pt idx="14">
                    <c:v>Competências sociais</c:v>
                  </c:pt>
                  <c:pt idx="15">
                    <c:v>Competências sociais</c:v>
                  </c:pt>
                  <c:pt idx="16">
                    <c:v>Competências sociais</c:v>
                  </c:pt>
                  <c:pt idx="17">
                    <c:v>Competências sociais</c:v>
                  </c:pt>
                  <c:pt idx="18">
                    <c:v>Competências sociais</c:v>
                  </c:pt>
                  <c:pt idx="19">
                    <c:v>Competências profissionais</c:v>
                  </c:pt>
                  <c:pt idx="20">
                    <c:v>Competências profissionais</c:v>
                  </c:pt>
                  <c:pt idx="21">
                    <c:v>Competências profissionais</c:v>
                  </c:pt>
                  <c:pt idx="22">
                    <c:v>Competências profissionais</c:v>
                  </c:pt>
                  <c:pt idx="23">
                    <c:v>Competências metodológicas</c:v>
                  </c:pt>
                  <c:pt idx="24">
                    <c:v>Competências metodológicas</c:v>
                  </c:pt>
                  <c:pt idx="25">
                    <c:v>Competências metodológicas</c:v>
                  </c:pt>
                  <c:pt idx="26">
                    <c:v>Competências metodológicas</c:v>
                  </c:pt>
                  <c:pt idx="27">
                    <c:v>Competências pessoais</c:v>
                  </c:pt>
                  <c:pt idx="28">
                    <c:v>Competências pessoais</c:v>
                  </c:pt>
                  <c:pt idx="29">
                    <c:v>Competências pessoais</c:v>
                  </c:pt>
                  <c:pt idx="30">
                    <c:v>Competências pessoais</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multiLvlStrCache>
            </c:multiLvlStrRef>
          </c:cat>
          <c:val>
            <c:numRef>
              <c:f>'Entradas do banco de dados'!$M$54:$M$153</c:f>
              <c:numCache>
                <c:formatCode>0%</c:formatCode>
                <c:ptCount val="100"/>
                <c:pt idx="0">
                  <c:v>1</c:v>
                </c:pt>
                <c:pt idx="1">
                  <c:v>1</c:v>
                </c:pt>
                <c:pt idx="2">
                  <c:v>1</c:v>
                </c:pt>
                <c:pt idx="3">
                  <c:v>1</c:v>
                </c:pt>
                <c:pt idx="4">
                  <c:v>0.5</c:v>
                </c:pt>
                <c:pt idx="5">
                  <c:v>0.5</c:v>
                </c:pt>
                <c:pt idx="6">
                  <c:v>2</c:v>
                </c:pt>
                <c:pt idx="7">
                  <c:v>2</c:v>
                </c:pt>
                <c:pt idx="8">
                  <c:v>1.5</c:v>
                </c:pt>
                <c:pt idx="9">
                  <c:v>1.5</c:v>
                </c:pt>
                <c:pt idx="10">
                  <c:v>1</c:v>
                </c:pt>
                <c:pt idx="11">
                  <c:v>1</c:v>
                </c:pt>
                <c:pt idx="12">
                  <c:v>1</c:v>
                </c:pt>
                <c:pt idx="13">
                  <c:v>1</c:v>
                </c:pt>
                <c:pt idx="14">
                  <c:v>1</c:v>
                </c:pt>
                <c:pt idx="15">
                  <c:v>1</c:v>
                </c:pt>
                <c:pt idx="16">
                  <c:v>2</c:v>
                </c:pt>
                <c:pt idx="17">
                  <c:v>2</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2-4B97-4AEB-8E09-2DED5F25F729}"/>
            </c:ext>
          </c:extLst>
        </c:ser>
        <c:ser>
          <c:idx val="3"/>
          <c:order val="2"/>
          <c:tx>
            <c:strRef>
              <c:f>'Entradas do banco de dados'!$Q$53</c:f>
              <c:strCache>
                <c:ptCount val="1"/>
                <c:pt idx="0">
                  <c:v>Pedro Silva; TT.06.JJ</c:v>
                </c:pt>
              </c:strCache>
            </c:strRef>
          </c:tx>
          <c:spPr>
            <a:ln w="28575" cap="rnd">
              <a:solidFill>
                <a:schemeClr val="accent4"/>
              </a:solidFill>
              <a:round/>
            </a:ln>
            <a:effectLst/>
          </c:spPr>
          <c:marker>
            <c:symbol val="none"/>
          </c:marker>
          <c:cat>
            <c:multiLvlStrRef>
              <c:f>'Entradas do banco de dados'!$C$53:$D$158</c:f>
              <c:multiLvlStrCache>
                <c:ptCount val="101"/>
                <c:lvl>
                  <c:pt idx="0">
                    <c:v>Competências</c:v>
                  </c:pt>
                  <c:pt idx="1">
                    <c:v>Linguagens de programação</c:v>
                  </c:pt>
                  <c:pt idx="2">
                    <c:v>Linguagens de programação</c:v>
                  </c:pt>
                  <c:pt idx="3">
                    <c:v>Teste e Depuração</c:v>
                  </c:pt>
                  <c:pt idx="4">
                    <c:v>Teste e Depuração</c:v>
                  </c:pt>
                  <c:pt idx="5">
                    <c:v>Gestão de Qualidade</c:v>
                  </c:pt>
                  <c:pt idx="6">
                    <c:v>Gestão de Qualidade</c:v>
                  </c:pt>
                  <c:pt idx="7">
                    <c:v>Análise e Solução de Problemas</c:v>
                  </c:pt>
                  <c:pt idx="8">
                    <c:v>Análise e Solução de Problemas</c:v>
                  </c:pt>
                  <c:pt idx="9">
                    <c:v>Vontade de aprender</c:v>
                  </c:pt>
                  <c:pt idx="10">
                    <c:v>Vontade de aprender</c:v>
                  </c:pt>
                  <c:pt idx="11">
                    <c:v>Pensamento Interdisciplinar</c:v>
                  </c:pt>
                  <c:pt idx="12">
                    <c:v>Pensamento Interdisciplinar</c:v>
                  </c:pt>
                  <c:pt idx="13">
                    <c:v>Capacidade de Comunicação</c:v>
                  </c:pt>
                  <c:pt idx="14">
                    <c:v>Capacidade de Comunicação</c:v>
                  </c:pt>
                  <c:pt idx="15">
                    <c:v>Capacidade de Comunicação</c:v>
                  </c:pt>
                  <c:pt idx="16">
                    <c:v>Capacidade de Comunicação</c:v>
                  </c:pt>
                  <c:pt idx="17">
                    <c:v>Resolução de Conflitos</c:v>
                  </c:pt>
                  <c:pt idx="18">
                    <c:v>Resolução de Conflitos</c:v>
                  </c:pt>
                  <c:pt idx="19">
                    <c:v>Gerenciamento de Projetos</c:v>
                  </c:pt>
                  <c:pt idx="20">
                    <c:v>Gerenciamento de Projetos</c:v>
                  </c:pt>
                  <c:pt idx="21">
                    <c:v>Recursos Humanos</c:v>
                  </c:pt>
                  <c:pt idx="22">
                    <c:v>Recursos Humanos</c:v>
                  </c:pt>
                  <c:pt idx="23">
                    <c:v>Moderação</c:v>
                  </c:pt>
                  <c:pt idx="24">
                    <c:v>Moderação</c:v>
                  </c:pt>
                  <c:pt idx="25">
                    <c:v>Construção de Consenso</c:v>
                  </c:pt>
                  <c:pt idx="26">
                    <c:v>Construção de Consenso</c:v>
                  </c:pt>
                  <c:pt idx="27">
                    <c:v>Autoconfiança</c:v>
                  </c:pt>
                  <c:pt idx="28">
                    <c:v>Autoconfiança</c:v>
                  </c:pt>
                  <c:pt idx="29">
                    <c:v>Organização e Flexibilidade</c:v>
                  </c:pt>
                  <c:pt idx="30">
                    <c:v>Organização e Flexibilidade</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lvl>
                  <c:pt idx="0">
                    <c:v>Categoria</c:v>
                  </c:pt>
                  <c:pt idx="1">
                    <c:v>Competências profissionais</c:v>
                  </c:pt>
                  <c:pt idx="2">
                    <c:v>Competências profissionais</c:v>
                  </c:pt>
                  <c:pt idx="3">
                    <c:v>Competências profissionais</c:v>
                  </c:pt>
                  <c:pt idx="4">
                    <c:v>Competências profissionais</c:v>
                  </c:pt>
                  <c:pt idx="5">
                    <c:v>Competências metodológicas</c:v>
                  </c:pt>
                  <c:pt idx="6">
                    <c:v>Competências metodológicas</c:v>
                  </c:pt>
                  <c:pt idx="7">
                    <c:v>Competências metodológicas</c:v>
                  </c:pt>
                  <c:pt idx="8">
                    <c:v>Competências metodológicas</c:v>
                  </c:pt>
                  <c:pt idx="9">
                    <c:v>Competências pessoais</c:v>
                  </c:pt>
                  <c:pt idx="10">
                    <c:v>Competências pessoais</c:v>
                  </c:pt>
                  <c:pt idx="11">
                    <c:v>Competências pessoais</c:v>
                  </c:pt>
                  <c:pt idx="12">
                    <c:v>Competências pessoais</c:v>
                  </c:pt>
                  <c:pt idx="13">
                    <c:v>Competências sociais</c:v>
                  </c:pt>
                  <c:pt idx="14">
                    <c:v>Competências sociais</c:v>
                  </c:pt>
                  <c:pt idx="15">
                    <c:v>Competências sociais</c:v>
                  </c:pt>
                  <c:pt idx="16">
                    <c:v>Competências sociais</c:v>
                  </c:pt>
                  <c:pt idx="17">
                    <c:v>Competências sociais</c:v>
                  </c:pt>
                  <c:pt idx="18">
                    <c:v>Competências sociais</c:v>
                  </c:pt>
                  <c:pt idx="19">
                    <c:v>Competências profissionais</c:v>
                  </c:pt>
                  <c:pt idx="20">
                    <c:v>Competências profissionais</c:v>
                  </c:pt>
                  <c:pt idx="21">
                    <c:v>Competências profissionais</c:v>
                  </c:pt>
                  <c:pt idx="22">
                    <c:v>Competências profissionais</c:v>
                  </c:pt>
                  <c:pt idx="23">
                    <c:v>Competências metodológicas</c:v>
                  </c:pt>
                  <c:pt idx="24">
                    <c:v>Competências metodológicas</c:v>
                  </c:pt>
                  <c:pt idx="25">
                    <c:v>Competências metodológicas</c:v>
                  </c:pt>
                  <c:pt idx="26">
                    <c:v>Competências metodológicas</c:v>
                  </c:pt>
                  <c:pt idx="27">
                    <c:v>Competências pessoais</c:v>
                  </c:pt>
                  <c:pt idx="28">
                    <c:v>Competências pessoais</c:v>
                  </c:pt>
                  <c:pt idx="29">
                    <c:v>Competências pessoais</c:v>
                  </c:pt>
                  <c:pt idx="30">
                    <c:v>Competências pessoais</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multiLvlStrCache>
            </c:multiLvlStrRef>
          </c:cat>
          <c:val>
            <c:numRef>
              <c:f>'Entradas do banco de dados'!$Q$54:$Q$153</c:f>
              <c:numCache>
                <c:formatCode>0%</c:formatCode>
                <c:ptCount val="100"/>
                <c:pt idx="0">
                  <c:v>1</c:v>
                </c:pt>
                <c:pt idx="1">
                  <c:v>1</c:v>
                </c:pt>
                <c:pt idx="2">
                  <c:v>1</c:v>
                </c:pt>
                <c:pt idx="3">
                  <c:v>1</c:v>
                </c:pt>
                <c:pt idx="4">
                  <c:v>1</c:v>
                </c:pt>
                <c:pt idx="5">
                  <c:v>1</c:v>
                </c:pt>
                <c:pt idx="6">
                  <c:v>2</c:v>
                </c:pt>
                <c:pt idx="7">
                  <c:v>2</c:v>
                </c:pt>
                <c:pt idx="8">
                  <c:v>1</c:v>
                </c:pt>
                <c:pt idx="9">
                  <c:v>1</c:v>
                </c:pt>
                <c:pt idx="10">
                  <c:v>1</c:v>
                </c:pt>
                <c:pt idx="11">
                  <c:v>1</c:v>
                </c:pt>
                <c:pt idx="12">
                  <c:v>1.5</c:v>
                </c:pt>
                <c:pt idx="13">
                  <c:v>1.5</c:v>
                </c:pt>
                <c:pt idx="14">
                  <c:v>1.5</c:v>
                </c:pt>
                <c:pt idx="15">
                  <c:v>1.5</c:v>
                </c:pt>
                <c:pt idx="16">
                  <c:v>1</c:v>
                </c:pt>
                <c:pt idx="17">
                  <c:v>1</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3-4B97-4AEB-8E09-2DED5F25F729}"/>
            </c:ext>
          </c:extLst>
        </c:ser>
        <c:ser>
          <c:idx val="4"/>
          <c:order val="3"/>
          <c:tx>
            <c:strRef>
              <c:f>'Entradas do banco de dados'!$U$53</c:f>
              <c:strCache>
                <c:ptCount val="1"/>
                <c:pt idx="0">
                  <c:v>Marisa Lima; TT.11.JJ</c:v>
                </c:pt>
              </c:strCache>
            </c:strRef>
          </c:tx>
          <c:spPr>
            <a:ln w="28575" cap="rnd">
              <a:solidFill>
                <a:schemeClr val="accent5"/>
              </a:solidFill>
              <a:round/>
            </a:ln>
            <a:effectLst/>
          </c:spPr>
          <c:marker>
            <c:symbol val="none"/>
          </c:marker>
          <c:cat>
            <c:multiLvlStrRef>
              <c:f>'Entradas do banco de dados'!$C$53:$D$158</c:f>
              <c:multiLvlStrCache>
                <c:ptCount val="101"/>
                <c:lvl>
                  <c:pt idx="0">
                    <c:v>Competências</c:v>
                  </c:pt>
                  <c:pt idx="1">
                    <c:v>Linguagens de programação</c:v>
                  </c:pt>
                  <c:pt idx="2">
                    <c:v>Linguagens de programação</c:v>
                  </c:pt>
                  <c:pt idx="3">
                    <c:v>Teste e Depuração</c:v>
                  </c:pt>
                  <c:pt idx="4">
                    <c:v>Teste e Depuração</c:v>
                  </c:pt>
                  <c:pt idx="5">
                    <c:v>Gestão de Qualidade</c:v>
                  </c:pt>
                  <c:pt idx="6">
                    <c:v>Gestão de Qualidade</c:v>
                  </c:pt>
                  <c:pt idx="7">
                    <c:v>Análise e Solução de Problemas</c:v>
                  </c:pt>
                  <c:pt idx="8">
                    <c:v>Análise e Solução de Problemas</c:v>
                  </c:pt>
                  <c:pt idx="9">
                    <c:v>Vontade de aprender</c:v>
                  </c:pt>
                  <c:pt idx="10">
                    <c:v>Vontade de aprender</c:v>
                  </c:pt>
                  <c:pt idx="11">
                    <c:v>Pensamento Interdisciplinar</c:v>
                  </c:pt>
                  <c:pt idx="12">
                    <c:v>Pensamento Interdisciplinar</c:v>
                  </c:pt>
                  <c:pt idx="13">
                    <c:v>Capacidade de Comunicação</c:v>
                  </c:pt>
                  <c:pt idx="14">
                    <c:v>Capacidade de Comunicação</c:v>
                  </c:pt>
                  <c:pt idx="15">
                    <c:v>Capacidade de Comunicação</c:v>
                  </c:pt>
                  <c:pt idx="16">
                    <c:v>Capacidade de Comunicação</c:v>
                  </c:pt>
                  <c:pt idx="17">
                    <c:v>Resolução de Conflitos</c:v>
                  </c:pt>
                  <c:pt idx="18">
                    <c:v>Resolução de Conflitos</c:v>
                  </c:pt>
                  <c:pt idx="19">
                    <c:v>Gerenciamento de Projetos</c:v>
                  </c:pt>
                  <c:pt idx="20">
                    <c:v>Gerenciamento de Projetos</c:v>
                  </c:pt>
                  <c:pt idx="21">
                    <c:v>Recursos Humanos</c:v>
                  </c:pt>
                  <c:pt idx="22">
                    <c:v>Recursos Humanos</c:v>
                  </c:pt>
                  <c:pt idx="23">
                    <c:v>Moderação</c:v>
                  </c:pt>
                  <c:pt idx="24">
                    <c:v>Moderação</c:v>
                  </c:pt>
                  <c:pt idx="25">
                    <c:v>Construção de Consenso</c:v>
                  </c:pt>
                  <c:pt idx="26">
                    <c:v>Construção de Consenso</c:v>
                  </c:pt>
                  <c:pt idx="27">
                    <c:v>Autoconfiança</c:v>
                  </c:pt>
                  <c:pt idx="28">
                    <c:v>Autoconfiança</c:v>
                  </c:pt>
                  <c:pt idx="29">
                    <c:v>Organização e Flexibilidade</c:v>
                  </c:pt>
                  <c:pt idx="30">
                    <c:v>Organização e Flexibilidade</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lvl>
                  <c:pt idx="0">
                    <c:v>Categoria</c:v>
                  </c:pt>
                  <c:pt idx="1">
                    <c:v>Competências profissionais</c:v>
                  </c:pt>
                  <c:pt idx="2">
                    <c:v>Competências profissionais</c:v>
                  </c:pt>
                  <c:pt idx="3">
                    <c:v>Competências profissionais</c:v>
                  </c:pt>
                  <c:pt idx="4">
                    <c:v>Competências profissionais</c:v>
                  </c:pt>
                  <c:pt idx="5">
                    <c:v>Competências metodológicas</c:v>
                  </c:pt>
                  <c:pt idx="6">
                    <c:v>Competências metodológicas</c:v>
                  </c:pt>
                  <c:pt idx="7">
                    <c:v>Competências metodológicas</c:v>
                  </c:pt>
                  <c:pt idx="8">
                    <c:v>Competências metodológicas</c:v>
                  </c:pt>
                  <c:pt idx="9">
                    <c:v>Competências pessoais</c:v>
                  </c:pt>
                  <c:pt idx="10">
                    <c:v>Competências pessoais</c:v>
                  </c:pt>
                  <c:pt idx="11">
                    <c:v>Competências pessoais</c:v>
                  </c:pt>
                  <c:pt idx="12">
                    <c:v>Competências pessoais</c:v>
                  </c:pt>
                  <c:pt idx="13">
                    <c:v>Competências sociais</c:v>
                  </c:pt>
                  <c:pt idx="14">
                    <c:v>Competências sociais</c:v>
                  </c:pt>
                  <c:pt idx="15">
                    <c:v>Competências sociais</c:v>
                  </c:pt>
                  <c:pt idx="16">
                    <c:v>Competências sociais</c:v>
                  </c:pt>
                  <c:pt idx="17">
                    <c:v>Competências sociais</c:v>
                  </c:pt>
                  <c:pt idx="18">
                    <c:v>Competências sociais</c:v>
                  </c:pt>
                  <c:pt idx="19">
                    <c:v>Competências profissionais</c:v>
                  </c:pt>
                  <c:pt idx="20">
                    <c:v>Competências profissionais</c:v>
                  </c:pt>
                  <c:pt idx="21">
                    <c:v>Competências profissionais</c:v>
                  </c:pt>
                  <c:pt idx="22">
                    <c:v>Competências profissionais</c:v>
                  </c:pt>
                  <c:pt idx="23">
                    <c:v>Competências metodológicas</c:v>
                  </c:pt>
                  <c:pt idx="24">
                    <c:v>Competências metodológicas</c:v>
                  </c:pt>
                  <c:pt idx="25">
                    <c:v>Competências metodológicas</c:v>
                  </c:pt>
                  <c:pt idx="26">
                    <c:v>Competências metodológicas</c:v>
                  </c:pt>
                  <c:pt idx="27">
                    <c:v>Competências pessoais</c:v>
                  </c:pt>
                  <c:pt idx="28">
                    <c:v>Competências pessoais</c:v>
                  </c:pt>
                  <c:pt idx="29">
                    <c:v>Competências pessoais</c:v>
                  </c:pt>
                  <c:pt idx="30">
                    <c:v>Competências pessoais</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lvl>
              </c:multiLvlStrCache>
            </c:multiLvlStrRef>
          </c:cat>
          <c:val>
            <c:numRef>
              <c:f>'Entradas do banco de dados'!$U$54:$U$153</c:f>
              <c:numCache>
                <c:formatCode>0%</c:formatCode>
                <c:ptCount val="10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0</c:v>
                </c:pt>
                <c:pt idx="17">
                  <c:v>0</c:v>
                </c:pt>
                <c:pt idx="18">
                  <c:v>1</c:v>
                </c:pt>
                <c:pt idx="19">
                  <c:v>1</c:v>
                </c:pt>
                <c:pt idx="20">
                  <c:v>1.25</c:v>
                </c:pt>
                <c:pt idx="21">
                  <c:v>1.25</c:v>
                </c:pt>
                <c:pt idx="22">
                  <c:v>1.5</c:v>
                </c:pt>
                <c:pt idx="23">
                  <c:v>1.5</c:v>
                </c:pt>
                <c:pt idx="24">
                  <c:v>1.25</c:v>
                </c:pt>
                <c:pt idx="25">
                  <c:v>1.25</c:v>
                </c:pt>
                <c:pt idx="26">
                  <c:v>0.75</c:v>
                </c:pt>
                <c:pt idx="27">
                  <c:v>0.75</c:v>
                </c:pt>
                <c:pt idx="28">
                  <c:v>1</c:v>
                </c:pt>
                <c:pt idx="29">
                  <c:v>1</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extLst>
            <c:ext xmlns:c16="http://schemas.microsoft.com/office/drawing/2014/chart" uri="{C3380CC4-5D6E-409C-BE32-E72D297353CC}">
              <c16:uniqueId val="{00000004-4B97-4AEB-8E09-2DED5F25F729}"/>
            </c:ext>
          </c:extLst>
        </c:ser>
        <c:dLbls>
          <c:showLegendKey val="0"/>
          <c:showVal val="0"/>
          <c:showCatName val="0"/>
          <c:showSerName val="0"/>
          <c:showPercent val="0"/>
          <c:showBubbleSize val="0"/>
        </c:dLbls>
        <c:axId val="641639760"/>
        <c:axId val="641641072"/>
      </c:radarChart>
      <c:catAx>
        <c:axId val="64163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641641072"/>
        <c:crosses val="autoZero"/>
        <c:auto val="1"/>
        <c:lblAlgn val="ctr"/>
        <c:lblOffset val="100"/>
        <c:noMultiLvlLbl val="0"/>
      </c:catAx>
      <c:valAx>
        <c:axId val="641641072"/>
        <c:scaling>
          <c:orientation val="minMax"/>
        </c:scaling>
        <c:delete val="0"/>
        <c:axPos val="l"/>
        <c:majorGridlines>
          <c:spPr>
            <a:ln w="9525" cap="flat" cmpd="sng" algn="ctr">
              <a:solidFill>
                <a:schemeClr val="accent1"/>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6416397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20000"/>
        <a:lumOff val="80000"/>
      </a:schemeClr>
    </a:solidFill>
    <a:ln w="9525" cap="flat" cmpd="sng" algn="ctr">
      <a:solidFill>
        <a:schemeClr val="accent1"/>
      </a:solidFill>
      <a:round/>
    </a:ln>
    <a:effectLst/>
  </c:spPr>
  <c:txPr>
    <a:bodyPr/>
    <a:lstStyle/>
    <a:p>
      <a:pPr>
        <a:defRPr/>
      </a:pPr>
      <a:endParaRPr lang="en-E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1468534</xdr:colOff>
      <xdr:row>3</xdr:row>
      <xdr:rowOff>93489</xdr:rowOff>
    </xdr:to>
    <xdr:pic>
      <xdr:nvPicPr>
        <xdr:cNvPr id="2" name="Grafik 1">
          <a:extLst>
            <a:ext uri="{FF2B5EF4-FFF2-40B4-BE49-F238E27FC236}">
              <a16:creationId xmlns:a16="http://schemas.microsoft.com/office/drawing/2014/main" id="{B06C82D8-3FD2-4B27-968A-745B7FBDB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95379" cy="649749"/>
        </a:xfrm>
        <a:prstGeom prst="rect">
          <a:avLst/>
        </a:prstGeom>
      </xdr:spPr>
    </xdr:pic>
    <xdr:clientData/>
  </xdr:twoCellAnchor>
  <xdr:twoCellAnchor>
    <xdr:from>
      <xdr:col>1</xdr:col>
      <xdr:colOff>205740</xdr:colOff>
      <xdr:row>14</xdr:row>
      <xdr:rowOff>114301</xdr:rowOff>
    </xdr:from>
    <xdr:to>
      <xdr:col>2</xdr:col>
      <xdr:colOff>3810000</xdr:colOff>
      <xdr:row>16</xdr:row>
      <xdr:rowOff>42334</xdr:rowOff>
    </xdr:to>
    <xdr:sp macro="" textlink="">
      <xdr:nvSpPr>
        <xdr:cNvPr id="3" name="Textfeld 2">
          <a:extLst>
            <a:ext uri="{FF2B5EF4-FFF2-40B4-BE49-F238E27FC236}">
              <a16:creationId xmlns:a16="http://schemas.microsoft.com/office/drawing/2014/main" id="{8301598E-3845-48B3-BB96-0986F7FDAA81}"/>
            </a:ext>
          </a:extLst>
        </xdr:cNvPr>
        <xdr:cNvSpPr txBox="1"/>
      </xdr:nvSpPr>
      <xdr:spPr>
        <a:xfrm>
          <a:off x="999490" y="2675468"/>
          <a:ext cx="4249843" cy="28786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aseline="0">
              <a:latin typeface="Arial" panose="020B0604020202020204" pitchFamily="34" charset="0"/>
              <a:cs typeface="Arial" panose="020B0604020202020204" pitchFamily="34" charset="0"/>
            </a:rPr>
            <a:t>Lista de categorias predefinidas (não ampliável)</a:t>
          </a:r>
          <a:endParaRPr lang="de-DE" sz="1100">
            <a:latin typeface="Arial" panose="020B0604020202020204" pitchFamily="34" charset="0"/>
            <a:cs typeface="Arial" panose="020B0604020202020204" pitchFamily="34" charset="0"/>
          </a:endParaRPr>
        </a:p>
      </xdr:txBody>
    </xdr:sp>
    <xdr:clientData/>
  </xdr:twoCellAnchor>
  <xdr:twoCellAnchor>
    <xdr:from>
      <xdr:col>2</xdr:col>
      <xdr:colOff>300990</xdr:colOff>
      <xdr:row>13</xdr:row>
      <xdr:rowOff>66675</xdr:rowOff>
    </xdr:from>
    <xdr:to>
      <xdr:col>2</xdr:col>
      <xdr:colOff>300990</xdr:colOff>
      <xdr:row>14</xdr:row>
      <xdr:rowOff>87630</xdr:rowOff>
    </xdr:to>
    <xdr:cxnSp macro="">
      <xdr:nvCxnSpPr>
        <xdr:cNvPr id="4" name="Gerade Verbindung mit Pfeil 3">
          <a:extLst>
            <a:ext uri="{FF2B5EF4-FFF2-40B4-BE49-F238E27FC236}">
              <a16:creationId xmlns:a16="http://schemas.microsoft.com/office/drawing/2014/main" id="{50FC59D4-64F0-44A8-BB37-80974466E678}"/>
            </a:ext>
          </a:extLst>
        </xdr:cNvPr>
        <xdr:cNvCxnSpPr/>
      </xdr:nvCxnSpPr>
      <xdr:spPr>
        <a:xfrm flipV="1">
          <a:off x="1739265" y="2095500"/>
          <a:ext cx="0" cy="201930"/>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836295</xdr:colOff>
      <xdr:row>14</xdr:row>
      <xdr:rowOff>114300</xdr:rowOff>
    </xdr:from>
    <xdr:to>
      <xdr:col>6</xdr:col>
      <xdr:colOff>2045970</xdr:colOff>
      <xdr:row>18</xdr:row>
      <xdr:rowOff>0</xdr:rowOff>
    </xdr:to>
    <xdr:sp macro="" textlink="">
      <xdr:nvSpPr>
        <xdr:cNvPr id="8" name="Textfeld 7">
          <a:extLst>
            <a:ext uri="{FF2B5EF4-FFF2-40B4-BE49-F238E27FC236}">
              <a16:creationId xmlns:a16="http://schemas.microsoft.com/office/drawing/2014/main" id="{3913048B-8705-8B13-645C-15542ECE9D95}"/>
            </a:ext>
          </a:extLst>
        </xdr:cNvPr>
        <xdr:cNvSpPr txBox="1"/>
      </xdr:nvSpPr>
      <xdr:spPr>
        <a:xfrm>
          <a:off x="9504045" y="2675467"/>
          <a:ext cx="4247092" cy="60536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aseline="0">
              <a:latin typeface="Arial" panose="020B0604020202020204" pitchFamily="34" charset="0"/>
              <a:cs typeface="Arial" panose="020B0604020202020204" pitchFamily="34" charset="0"/>
            </a:rPr>
            <a:t>Competências necessárias por categoria (a diferenciação por função pode ser encontrada na aba 2 "Requisitos Básicos”)</a:t>
          </a:r>
          <a:endParaRPr lang="de-DE" sz="1100">
            <a:latin typeface="Arial" panose="020B0604020202020204" pitchFamily="34" charset="0"/>
            <a:cs typeface="Arial" panose="020B0604020202020204" pitchFamily="34" charset="0"/>
          </a:endParaRPr>
        </a:p>
      </xdr:txBody>
    </xdr:sp>
    <xdr:clientData/>
  </xdr:twoCellAnchor>
  <xdr:twoCellAnchor>
    <xdr:from>
      <xdr:col>4</xdr:col>
      <xdr:colOff>238125</xdr:colOff>
      <xdr:row>23</xdr:row>
      <xdr:rowOff>87630</xdr:rowOff>
    </xdr:from>
    <xdr:to>
      <xdr:col>5</xdr:col>
      <xdr:colOff>1447800</xdr:colOff>
      <xdr:row>25</xdr:row>
      <xdr:rowOff>154305</xdr:rowOff>
    </xdr:to>
    <xdr:sp macro="" textlink="">
      <xdr:nvSpPr>
        <xdr:cNvPr id="9" name="Textfeld 8">
          <a:extLst>
            <a:ext uri="{FF2B5EF4-FFF2-40B4-BE49-F238E27FC236}">
              <a16:creationId xmlns:a16="http://schemas.microsoft.com/office/drawing/2014/main" id="{BF16D889-6699-AF79-6BA8-F093BEC8B178}"/>
            </a:ext>
          </a:extLst>
        </xdr:cNvPr>
        <xdr:cNvSpPr txBox="1"/>
      </xdr:nvSpPr>
      <xdr:spPr>
        <a:xfrm>
          <a:off x="5868458" y="3908213"/>
          <a:ext cx="4247092" cy="44767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aseline="0">
              <a:latin typeface="Arial" panose="020B0604020202020204" pitchFamily="34" charset="0"/>
              <a:cs typeface="Arial" panose="020B0604020202020204" pitchFamily="34" charset="0"/>
            </a:rPr>
            <a:t>Definição de funções na empresa</a:t>
          </a:r>
          <a:endParaRPr lang="de-DE" sz="1100">
            <a:latin typeface="Arial" panose="020B0604020202020204" pitchFamily="34" charset="0"/>
            <a:cs typeface="Arial" panose="020B0604020202020204" pitchFamily="34" charset="0"/>
          </a:endParaRPr>
        </a:p>
      </xdr:txBody>
    </xdr:sp>
    <xdr:clientData/>
  </xdr:twoCellAnchor>
  <xdr:twoCellAnchor>
    <xdr:from>
      <xdr:col>2</xdr:col>
      <xdr:colOff>1714500</xdr:colOff>
      <xdr:row>24</xdr:row>
      <xdr:rowOff>114300</xdr:rowOff>
    </xdr:from>
    <xdr:to>
      <xdr:col>4</xdr:col>
      <xdr:colOff>190500</xdr:colOff>
      <xdr:row>24</xdr:row>
      <xdr:rowOff>114300</xdr:rowOff>
    </xdr:to>
    <xdr:cxnSp macro="">
      <xdr:nvCxnSpPr>
        <xdr:cNvPr id="10" name="Gerade Verbindung mit Pfeil 9">
          <a:extLst>
            <a:ext uri="{FF2B5EF4-FFF2-40B4-BE49-F238E27FC236}">
              <a16:creationId xmlns:a16="http://schemas.microsoft.com/office/drawing/2014/main" id="{E69D52E4-BBE6-43A4-982F-CCEB81DADC15}"/>
            </a:ext>
          </a:extLst>
        </xdr:cNvPr>
        <xdr:cNvCxnSpPr/>
      </xdr:nvCxnSpPr>
      <xdr:spPr>
        <a:xfrm flipH="1">
          <a:off x="3152775" y="4152900"/>
          <a:ext cx="2667000" cy="0"/>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1714500</xdr:colOff>
      <xdr:row>36</xdr:row>
      <xdr:rowOff>114300</xdr:rowOff>
    </xdr:from>
    <xdr:to>
      <xdr:col>4</xdr:col>
      <xdr:colOff>190500</xdr:colOff>
      <xdr:row>36</xdr:row>
      <xdr:rowOff>114300</xdr:rowOff>
    </xdr:to>
    <xdr:cxnSp macro="">
      <xdr:nvCxnSpPr>
        <xdr:cNvPr id="14" name="Gerade Verbindung mit Pfeil 13">
          <a:extLst>
            <a:ext uri="{FF2B5EF4-FFF2-40B4-BE49-F238E27FC236}">
              <a16:creationId xmlns:a16="http://schemas.microsoft.com/office/drawing/2014/main" id="{23A2588E-A79E-8611-F72F-8453BF144C41}"/>
            </a:ext>
          </a:extLst>
        </xdr:cNvPr>
        <xdr:cNvCxnSpPr/>
      </xdr:nvCxnSpPr>
      <xdr:spPr>
        <a:xfrm flipH="1">
          <a:off x="3152775" y="5981700"/>
          <a:ext cx="2667000" cy="0"/>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238125</xdr:colOff>
      <xdr:row>36</xdr:row>
      <xdr:rowOff>78105</xdr:rowOff>
    </xdr:from>
    <xdr:to>
      <xdr:col>5</xdr:col>
      <xdr:colOff>1447800</xdr:colOff>
      <xdr:row>38</xdr:row>
      <xdr:rowOff>163830</xdr:rowOff>
    </xdr:to>
    <xdr:sp macro="" textlink="">
      <xdr:nvSpPr>
        <xdr:cNvPr id="15" name="Textfeld 14">
          <a:extLst>
            <a:ext uri="{FF2B5EF4-FFF2-40B4-BE49-F238E27FC236}">
              <a16:creationId xmlns:a16="http://schemas.microsoft.com/office/drawing/2014/main" id="{94E7F075-D148-0BD4-4B68-5A86D6C16122}"/>
            </a:ext>
          </a:extLst>
        </xdr:cNvPr>
        <xdr:cNvSpPr txBox="1"/>
      </xdr:nvSpPr>
      <xdr:spPr>
        <a:xfrm>
          <a:off x="5867400" y="5945505"/>
          <a:ext cx="4248150" cy="44767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aseline="0">
              <a:latin typeface="Arial" panose="020B0604020202020204" pitchFamily="34" charset="0"/>
              <a:cs typeface="Arial" panose="020B0604020202020204" pitchFamily="34" charset="0"/>
            </a:rPr>
            <a:t>Definição dos departamentos da empresa</a:t>
          </a:r>
          <a:endParaRPr lang="de-DE" sz="1100">
            <a:latin typeface="Arial" panose="020B0604020202020204" pitchFamily="34" charset="0"/>
            <a:cs typeface="Arial" panose="020B0604020202020204" pitchFamily="34" charset="0"/>
          </a:endParaRPr>
        </a:p>
      </xdr:txBody>
    </xdr:sp>
    <xdr:clientData/>
  </xdr:twoCellAnchor>
  <xdr:twoCellAnchor>
    <xdr:from>
      <xdr:col>4</xdr:col>
      <xdr:colOff>2095500</xdr:colOff>
      <xdr:row>14</xdr:row>
      <xdr:rowOff>171450</xdr:rowOff>
    </xdr:from>
    <xdr:to>
      <xdr:col>5</xdr:col>
      <xdr:colOff>744855</xdr:colOff>
      <xdr:row>15</xdr:row>
      <xdr:rowOff>133350</xdr:rowOff>
    </xdr:to>
    <xdr:cxnSp macro="">
      <xdr:nvCxnSpPr>
        <xdr:cNvPr id="16" name="Gerade Verbindung mit Pfeil 15">
          <a:extLst>
            <a:ext uri="{FF2B5EF4-FFF2-40B4-BE49-F238E27FC236}">
              <a16:creationId xmlns:a16="http://schemas.microsoft.com/office/drawing/2014/main" id="{6C4E2F59-CFDD-ED7A-20EB-70CE498FE78A}"/>
            </a:ext>
          </a:extLst>
        </xdr:cNvPr>
        <xdr:cNvCxnSpPr/>
      </xdr:nvCxnSpPr>
      <xdr:spPr>
        <a:xfrm flipH="1" flipV="1">
          <a:off x="7724775" y="2381250"/>
          <a:ext cx="1687830" cy="142875"/>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2179320</xdr:colOff>
      <xdr:row>15</xdr:row>
      <xdr:rowOff>0</xdr:rowOff>
    </xdr:from>
    <xdr:to>
      <xdr:col>7</xdr:col>
      <xdr:colOff>885825</xdr:colOff>
      <xdr:row>15</xdr:row>
      <xdr:rowOff>125730</xdr:rowOff>
    </xdr:to>
    <xdr:cxnSp macro="">
      <xdr:nvCxnSpPr>
        <xdr:cNvPr id="18" name="Gerade Verbindung mit Pfeil 17">
          <a:extLst>
            <a:ext uri="{FF2B5EF4-FFF2-40B4-BE49-F238E27FC236}">
              <a16:creationId xmlns:a16="http://schemas.microsoft.com/office/drawing/2014/main" id="{6178FD3A-8BA8-9CA8-7473-D8A659C4B7B8}"/>
            </a:ext>
          </a:extLst>
        </xdr:cNvPr>
        <xdr:cNvCxnSpPr/>
      </xdr:nvCxnSpPr>
      <xdr:spPr>
        <a:xfrm flipV="1">
          <a:off x="13885545" y="2390775"/>
          <a:ext cx="1744980" cy="125730"/>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1692063</xdr:colOff>
      <xdr:row>0</xdr:row>
      <xdr:rowOff>21165</xdr:rowOff>
    </xdr:from>
    <xdr:to>
      <xdr:col>7</xdr:col>
      <xdr:colOff>3020060</xdr:colOff>
      <xdr:row>7</xdr:row>
      <xdr:rowOff>31749</xdr:rowOff>
    </xdr:to>
    <xdr:sp macro="" textlink="">
      <xdr:nvSpPr>
        <xdr:cNvPr id="5" name="Textfeld 4">
          <a:extLst>
            <a:ext uri="{FF2B5EF4-FFF2-40B4-BE49-F238E27FC236}">
              <a16:creationId xmlns:a16="http://schemas.microsoft.com/office/drawing/2014/main" id="{40DDA511-F3AA-458C-8FEA-959ECC7E835D}"/>
            </a:ext>
          </a:extLst>
        </xdr:cNvPr>
        <xdr:cNvSpPr txBox="1"/>
      </xdr:nvSpPr>
      <xdr:spPr>
        <a:xfrm>
          <a:off x="3131396" y="21165"/>
          <a:ext cx="14631247" cy="1270001"/>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rgbClr val="244D80"/>
              </a:solidFill>
              <a:latin typeface="Arial" panose="020B0604020202020204" pitchFamily="34" charset="0"/>
              <a:ea typeface="+mn-ea"/>
              <a:cs typeface="Arial" panose="020B0604020202020204" pitchFamily="34" charset="0"/>
            </a:rPr>
            <a:t>Breve descrição das planilhas</a:t>
          </a:r>
          <a:r>
            <a:rPr lang="de-DE" sz="1100" b="1" baseline="0">
              <a:latin typeface="Arial" panose="020B0604020202020204" pitchFamily="34" charset="0"/>
              <a:cs typeface="Arial" panose="020B0604020202020204" pitchFamily="34" charset="0"/>
            </a:rPr>
            <a:t>:</a:t>
          </a:r>
        </a:p>
        <a:p>
          <a:r>
            <a:rPr lang="de-DE" sz="1100" baseline="0">
              <a:latin typeface="Arial" panose="020B0604020202020204" pitchFamily="34" charset="0"/>
              <a:cs typeface="Arial" panose="020B0604020202020204" pitchFamily="34" charset="0"/>
            </a:rPr>
            <a:t>* </a:t>
          </a:r>
          <a:r>
            <a:rPr lang="de-DE" sz="1100" b="1" baseline="0">
              <a:solidFill>
                <a:sysClr val="windowText" lastClr="000000"/>
              </a:solidFill>
              <a:latin typeface="Arial" panose="020B0604020202020204" pitchFamily="34" charset="0"/>
              <a:cs typeface="Arial" panose="020B0604020202020204" pitchFamily="34" charset="0"/>
            </a:rPr>
            <a:t>1 Dados básicos</a:t>
          </a:r>
          <a:r>
            <a:rPr lang="de-DE" sz="1100" baseline="0">
              <a:solidFill>
                <a:sysClr val="windowText" lastClr="000000"/>
              </a:solidFill>
              <a:latin typeface="Arial" panose="020B0604020202020204" pitchFamily="34" charset="0"/>
              <a:cs typeface="Arial" panose="020B0604020202020204" pitchFamily="34" charset="0"/>
            </a:rPr>
            <a:t>:		Manutenção dos dados básicos sobre competências, funções e departamentos</a:t>
          </a:r>
        </a:p>
        <a:p>
          <a:r>
            <a:rPr lang="de-DE" sz="1100" baseline="0">
              <a:solidFill>
                <a:sysClr val="windowText" lastClr="000000"/>
              </a:solidFill>
              <a:latin typeface="Arial" panose="020B0604020202020204" pitchFamily="34" charset="0"/>
              <a:cs typeface="Arial" panose="020B0604020202020204" pitchFamily="34" charset="0"/>
            </a:rPr>
            <a:t>* </a:t>
          </a:r>
          <a:r>
            <a:rPr lang="de-DE" sz="1100" b="1" baseline="0">
              <a:solidFill>
                <a:sysClr val="windowText" lastClr="000000"/>
              </a:solidFill>
              <a:latin typeface="Arial" panose="020B0604020202020204" pitchFamily="34" charset="0"/>
              <a:cs typeface="Arial" panose="020B0604020202020204" pitchFamily="34" charset="0"/>
            </a:rPr>
            <a:t>2 Requisitos básicos</a:t>
          </a:r>
          <a:r>
            <a:rPr lang="de-DE" sz="1100" baseline="0">
              <a:solidFill>
                <a:sysClr val="windowText" lastClr="000000"/>
              </a:solidFill>
              <a:latin typeface="Arial" panose="020B0604020202020204" pitchFamily="34" charset="0"/>
              <a:cs typeface="Arial" panose="020B0604020202020204" pitchFamily="34" charset="0"/>
            </a:rPr>
            <a:t>: 		Os requisitos são formulados para cada competência e avaliados posteriormente. Esses requisitos são específicos e atribuídos às funções</a:t>
          </a:r>
        </a:p>
        <a:p>
          <a:r>
            <a:rPr lang="de-DE" sz="1100">
              <a:solidFill>
                <a:sysClr val="windowText" lastClr="000000"/>
              </a:solidFill>
              <a:latin typeface="Arial" panose="020B0604020202020204" pitchFamily="34" charset="0"/>
              <a:cs typeface="Arial" panose="020B0604020202020204" pitchFamily="34" charset="0"/>
            </a:rPr>
            <a:t>* </a:t>
          </a:r>
          <a:r>
            <a:rPr lang="de-DE" sz="1100" b="1">
              <a:solidFill>
                <a:sysClr val="windowText" lastClr="000000"/>
              </a:solidFill>
              <a:latin typeface="Arial" panose="020B0604020202020204" pitchFamily="34" charset="0"/>
              <a:cs typeface="Arial" panose="020B0604020202020204" pitchFamily="34" charset="0"/>
            </a:rPr>
            <a:t>3 Dados pessoais</a:t>
          </a:r>
          <a:r>
            <a:rPr lang="de-DE" sz="1100">
              <a:solidFill>
                <a:sysClr val="windowText" lastClr="000000"/>
              </a:solidFill>
              <a:latin typeface="Arial" panose="020B0604020202020204" pitchFamily="34" charset="0"/>
              <a:cs typeface="Arial" panose="020B0604020202020204" pitchFamily="34" charset="0"/>
            </a:rPr>
            <a:t>: 		Lista de todos os funcionários que estão sendo avaliados</a:t>
          </a:r>
          <a:endParaRPr lang="de-DE" sz="1100" baseline="0">
            <a:solidFill>
              <a:sysClr val="windowText" lastClr="000000"/>
            </a:solidFill>
            <a:latin typeface="Arial" panose="020B0604020202020204" pitchFamily="34" charset="0"/>
            <a:cs typeface="Arial" panose="020B0604020202020204" pitchFamily="34" charset="0"/>
          </a:endParaRPr>
        </a:p>
        <a:p>
          <a:r>
            <a:rPr lang="de-DE" sz="1100" baseline="0">
              <a:solidFill>
                <a:sysClr val="windowText" lastClr="000000"/>
              </a:solidFill>
              <a:latin typeface="Arial" panose="020B0604020202020204" pitchFamily="34" charset="0"/>
              <a:cs typeface="Arial" panose="020B0604020202020204" pitchFamily="34" charset="0"/>
            </a:rPr>
            <a:t>* </a:t>
          </a:r>
          <a:r>
            <a:rPr lang="de-DE" sz="1100" b="1" baseline="0">
              <a:solidFill>
                <a:sysClr val="windowText" lastClr="000000"/>
              </a:solidFill>
              <a:latin typeface="Arial" panose="020B0604020202020204" pitchFamily="34" charset="0"/>
              <a:cs typeface="Arial" panose="020B0604020202020204" pitchFamily="34" charset="0"/>
            </a:rPr>
            <a:t>Avaliação</a:t>
          </a:r>
          <a:r>
            <a:rPr lang="de-DE" sz="1100" baseline="0">
              <a:solidFill>
                <a:sysClr val="windowText" lastClr="000000"/>
              </a:solidFill>
              <a:latin typeface="Arial" panose="020B0604020202020204" pitchFamily="34" charset="0"/>
              <a:cs typeface="Arial" panose="020B0604020202020204" pitchFamily="34" charset="0"/>
            </a:rPr>
            <a:t>:	 		Ficha para a realização da avaliação. Após a avaliação, os lançamentos são transferidos para a planilha “Banco de dados de todas as avaliações”</a:t>
          </a:r>
        </a:p>
        <a:p>
          <a:r>
            <a:rPr lang="de-DE" sz="1100" baseline="0">
              <a:solidFill>
                <a:sysClr val="windowText" lastClr="000000"/>
              </a:solidFill>
              <a:latin typeface="Arial" panose="020B0604020202020204" pitchFamily="34" charset="0"/>
              <a:cs typeface="Arial" panose="020B0604020202020204" pitchFamily="34" charset="0"/>
            </a:rPr>
            <a:t>* </a:t>
          </a:r>
          <a:r>
            <a:rPr lang="de-DE" sz="1100" b="1" baseline="0">
              <a:solidFill>
                <a:sysClr val="windowText" lastClr="000000"/>
              </a:solidFill>
              <a:latin typeface="Arial" panose="020B0604020202020204" pitchFamily="34" charset="0"/>
              <a:cs typeface="Arial" panose="020B0604020202020204" pitchFamily="34" charset="0"/>
            </a:rPr>
            <a:t>Banco de dados de todas as avaliações</a:t>
          </a:r>
          <a:r>
            <a:rPr lang="de-DE" sz="1100" baseline="0">
              <a:solidFill>
                <a:sysClr val="windowText" lastClr="000000"/>
              </a:solidFill>
              <a:latin typeface="Arial" panose="020B0604020202020204" pitchFamily="34" charset="0"/>
              <a:cs typeface="Arial" panose="020B0604020202020204" pitchFamily="34" charset="0"/>
            </a:rPr>
            <a:t>: Banco de dados com todas as avaliações realizadas até o momento </a:t>
          </a:r>
        </a:p>
        <a:p>
          <a:r>
            <a:rPr lang="de-DE" sz="1100" baseline="0">
              <a:solidFill>
                <a:sysClr val="windowText" lastClr="000000"/>
              </a:solidFill>
              <a:latin typeface="Arial" panose="020B0604020202020204" pitchFamily="34" charset="0"/>
              <a:cs typeface="Arial" panose="020B0604020202020204" pitchFamily="34" charset="0"/>
            </a:rPr>
            <a:t>* </a:t>
          </a:r>
          <a:r>
            <a:rPr lang="de-DE" sz="1100" b="1" baseline="0">
              <a:solidFill>
                <a:sysClr val="windowText" lastClr="000000"/>
              </a:solidFill>
              <a:latin typeface="Arial" panose="020B0604020202020204" pitchFamily="34" charset="0"/>
              <a:cs typeface="Arial" panose="020B0604020202020204" pitchFamily="34" charset="0"/>
            </a:rPr>
            <a:t>Entradas do banco de dados</a:t>
          </a:r>
          <a:r>
            <a:rPr lang="de-DE" sz="1100" baseline="0">
              <a:solidFill>
                <a:sysClr val="windowText" lastClr="000000"/>
              </a:solidFill>
              <a:latin typeface="Arial" panose="020B0604020202020204" pitchFamily="34" charset="0"/>
              <a:cs typeface="Arial" panose="020B0604020202020204" pitchFamily="34" charset="0"/>
            </a:rPr>
            <a:t>: 	Painel para as análises de entradas anteriores do banco de dados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1026574</xdr:colOff>
      <xdr:row>3</xdr:row>
      <xdr:rowOff>93489</xdr:rowOff>
    </xdr:to>
    <xdr:pic>
      <xdr:nvPicPr>
        <xdr:cNvPr id="2" name="Grafik 1">
          <a:extLst>
            <a:ext uri="{FF2B5EF4-FFF2-40B4-BE49-F238E27FC236}">
              <a16:creationId xmlns:a16="http://schemas.microsoft.com/office/drawing/2014/main" id="{89B5E136-9FC6-401B-9B1B-0AD4B7B47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6809" cy="636414"/>
        </a:xfrm>
        <a:prstGeom prst="rect">
          <a:avLst/>
        </a:prstGeom>
      </xdr:spPr>
    </xdr:pic>
    <xdr:clientData/>
  </xdr:twoCellAnchor>
  <xdr:twoCellAnchor>
    <xdr:from>
      <xdr:col>3</xdr:col>
      <xdr:colOff>218440</xdr:colOff>
      <xdr:row>0</xdr:row>
      <xdr:rowOff>173143</xdr:rowOff>
    </xdr:from>
    <xdr:to>
      <xdr:col>5</xdr:col>
      <xdr:colOff>3399155</xdr:colOff>
      <xdr:row>3</xdr:row>
      <xdr:rowOff>116417</xdr:rowOff>
    </xdr:to>
    <xdr:sp macro="" textlink="">
      <xdr:nvSpPr>
        <xdr:cNvPr id="3" name="Textfeld 2">
          <a:extLst>
            <a:ext uri="{FF2B5EF4-FFF2-40B4-BE49-F238E27FC236}">
              <a16:creationId xmlns:a16="http://schemas.microsoft.com/office/drawing/2014/main" id="{A1962EA4-753E-4F8A-AA17-6AB4DE5FE5FA}"/>
            </a:ext>
          </a:extLst>
        </xdr:cNvPr>
        <xdr:cNvSpPr txBox="1"/>
      </xdr:nvSpPr>
      <xdr:spPr>
        <a:xfrm>
          <a:off x="3710940" y="173143"/>
          <a:ext cx="6376882" cy="48302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Nessa planilha, pelo menos um requisito é definido para cada competência, e esse requisito é atribuído a pelo menos uma função.</a:t>
          </a:r>
        </a:p>
      </xdr:txBody>
    </xdr:sp>
    <xdr:clientData/>
  </xdr:twoCellAnchor>
  <xdr:twoCellAnchor>
    <xdr:from>
      <xdr:col>2</xdr:col>
      <xdr:colOff>1466111</xdr:colOff>
      <xdr:row>21</xdr:row>
      <xdr:rowOff>31045</xdr:rowOff>
    </xdr:from>
    <xdr:to>
      <xdr:col>5</xdr:col>
      <xdr:colOff>485687</xdr:colOff>
      <xdr:row>23</xdr:row>
      <xdr:rowOff>33371</xdr:rowOff>
    </xdr:to>
    <xdr:sp macro="" textlink="">
      <xdr:nvSpPr>
        <xdr:cNvPr id="4" name="Textfeld 3">
          <a:extLst>
            <a:ext uri="{FF2B5EF4-FFF2-40B4-BE49-F238E27FC236}">
              <a16:creationId xmlns:a16="http://schemas.microsoft.com/office/drawing/2014/main" id="{366902B4-3D63-44B8-A45C-2A1A83854C57}"/>
            </a:ext>
          </a:extLst>
        </xdr:cNvPr>
        <xdr:cNvSpPr txBox="1"/>
      </xdr:nvSpPr>
      <xdr:spPr>
        <a:xfrm>
          <a:off x="3536211" y="4653845"/>
          <a:ext cx="4353576" cy="56112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200">
              <a:latin typeface="Arial" panose="020B0604020202020204" pitchFamily="34" charset="0"/>
              <a:cs typeface="Arial" panose="020B0604020202020204" pitchFamily="34" charset="0"/>
            </a:rPr>
            <a:t>Os campos destacados em cinza são calculados automaticamente</a:t>
          </a:r>
          <a:r>
            <a:rPr lang="de-DE" sz="1200" baseline="0">
              <a:latin typeface="Arial" panose="020B0604020202020204" pitchFamily="34" charset="0"/>
              <a:cs typeface="Arial" panose="020B0604020202020204" pitchFamily="34" charset="0"/>
            </a:rPr>
            <a:t>.</a:t>
          </a:r>
        </a:p>
      </xdr:txBody>
    </xdr:sp>
    <xdr:clientData/>
  </xdr:twoCellAnchor>
  <xdr:twoCellAnchor>
    <xdr:from>
      <xdr:col>1</xdr:col>
      <xdr:colOff>982627</xdr:colOff>
      <xdr:row>9</xdr:row>
      <xdr:rowOff>57009</xdr:rowOff>
    </xdr:from>
    <xdr:to>
      <xdr:col>3</xdr:col>
      <xdr:colOff>381282</xdr:colOff>
      <xdr:row>11</xdr:row>
      <xdr:rowOff>34997</xdr:rowOff>
    </xdr:to>
    <xdr:sp macro="" textlink="">
      <xdr:nvSpPr>
        <xdr:cNvPr id="5" name="Textfeld 4">
          <a:extLst>
            <a:ext uri="{FF2B5EF4-FFF2-40B4-BE49-F238E27FC236}">
              <a16:creationId xmlns:a16="http://schemas.microsoft.com/office/drawing/2014/main" id="{75DF813E-6EDD-C450-7B45-81FD20C0AAD8}"/>
            </a:ext>
          </a:extLst>
        </xdr:cNvPr>
        <xdr:cNvSpPr txBox="1"/>
      </xdr:nvSpPr>
      <xdr:spPr>
        <a:xfrm>
          <a:off x="1857516" y="2286565"/>
          <a:ext cx="2390210" cy="373099"/>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1. Seleção de categoria</a:t>
          </a:r>
        </a:p>
      </xdr:txBody>
    </xdr:sp>
    <xdr:clientData/>
  </xdr:twoCellAnchor>
  <xdr:twoCellAnchor>
    <xdr:from>
      <xdr:col>4</xdr:col>
      <xdr:colOff>138868</xdr:colOff>
      <xdr:row>13</xdr:row>
      <xdr:rowOff>72770</xdr:rowOff>
    </xdr:from>
    <xdr:to>
      <xdr:col>4</xdr:col>
      <xdr:colOff>2224957</xdr:colOff>
      <xdr:row>17</xdr:row>
      <xdr:rowOff>116444</xdr:rowOff>
    </xdr:to>
    <xdr:sp macro="" textlink="">
      <xdr:nvSpPr>
        <xdr:cNvPr id="6" name="Textfeld 5">
          <a:extLst>
            <a:ext uri="{FF2B5EF4-FFF2-40B4-BE49-F238E27FC236}">
              <a16:creationId xmlns:a16="http://schemas.microsoft.com/office/drawing/2014/main" id="{90E0C1BE-E496-E0AB-FFEC-16BA54157723}"/>
            </a:ext>
          </a:extLst>
        </xdr:cNvPr>
        <xdr:cNvSpPr txBox="1"/>
      </xdr:nvSpPr>
      <xdr:spPr>
        <a:xfrm>
          <a:off x="4734135" y="3097503"/>
          <a:ext cx="2086089" cy="85802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2. Seleção de competência (a lista é limitada por categoria)</a:t>
          </a:r>
        </a:p>
      </xdr:txBody>
    </xdr:sp>
    <xdr:clientData/>
  </xdr:twoCellAnchor>
  <xdr:twoCellAnchor>
    <xdr:from>
      <xdr:col>5</xdr:col>
      <xdr:colOff>636904</xdr:colOff>
      <xdr:row>15</xdr:row>
      <xdr:rowOff>183444</xdr:rowOff>
    </xdr:from>
    <xdr:to>
      <xdr:col>5</xdr:col>
      <xdr:colOff>6724226</xdr:colOff>
      <xdr:row>18</xdr:row>
      <xdr:rowOff>173143</xdr:rowOff>
    </xdr:to>
    <xdr:sp macro="" textlink="">
      <xdr:nvSpPr>
        <xdr:cNvPr id="7" name="Textfeld 6">
          <a:extLst>
            <a:ext uri="{FF2B5EF4-FFF2-40B4-BE49-F238E27FC236}">
              <a16:creationId xmlns:a16="http://schemas.microsoft.com/office/drawing/2014/main" id="{68FB9910-C7A8-ACCF-2431-BC32F09DB9F7}"/>
            </a:ext>
          </a:extLst>
        </xdr:cNvPr>
        <xdr:cNvSpPr txBox="1"/>
      </xdr:nvSpPr>
      <xdr:spPr>
        <a:xfrm>
          <a:off x="8045237" y="3598333"/>
          <a:ext cx="6087322" cy="58236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3. Formulação de requisito (texto livre)</a:t>
          </a:r>
        </a:p>
      </xdr:txBody>
    </xdr:sp>
    <xdr:clientData/>
  </xdr:twoCellAnchor>
  <xdr:twoCellAnchor>
    <xdr:from>
      <xdr:col>6</xdr:col>
      <xdr:colOff>645583</xdr:colOff>
      <xdr:row>19</xdr:row>
      <xdr:rowOff>13546</xdr:rowOff>
    </xdr:from>
    <xdr:to>
      <xdr:col>11</xdr:col>
      <xdr:colOff>333798</xdr:colOff>
      <xdr:row>21</xdr:row>
      <xdr:rowOff>130810</xdr:rowOff>
    </xdr:to>
    <xdr:sp macro="" textlink="">
      <xdr:nvSpPr>
        <xdr:cNvPr id="8" name="Textfeld 7">
          <a:extLst>
            <a:ext uri="{FF2B5EF4-FFF2-40B4-BE49-F238E27FC236}">
              <a16:creationId xmlns:a16="http://schemas.microsoft.com/office/drawing/2014/main" id="{099F31B5-CFFB-DC77-B7F6-34CC2980363B}"/>
            </a:ext>
          </a:extLst>
        </xdr:cNvPr>
        <xdr:cNvSpPr txBox="1"/>
      </xdr:nvSpPr>
      <xdr:spPr>
        <a:xfrm>
          <a:off x="14816666" y="3294379"/>
          <a:ext cx="6091132" cy="47709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4. Atribuição de competência à uma função (marque “x”)</a:t>
          </a:r>
        </a:p>
      </xdr:txBody>
    </xdr:sp>
    <xdr:clientData/>
  </xdr:twoCellAnchor>
  <xdr:twoCellAnchor>
    <xdr:from>
      <xdr:col>3</xdr:col>
      <xdr:colOff>381282</xdr:colOff>
      <xdr:row>10</xdr:row>
      <xdr:rowOff>46004</xdr:rowOff>
    </xdr:from>
    <xdr:to>
      <xdr:col>4</xdr:col>
      <xdr:colOff>1181913</xdr:colOff>
      <xdr:row>13</xdr:row>
      <xdr:rowOff>72770</xdr:rowOff>
    </xdr:to>
    <xdr:cxnSp macro="">
      <xdr:nvCxnSpPr>
        <xdr:cNvPr id="10" name="Verbinder: gewinkelt 9">
          <a:extLst>
            <a:ext uri="{FF2B5EF4-FFF2-40B4-BE49-F238E27FC236}">
              <a16:creationId xmlns:a16="http://schemas.microsoft.com/office/drawing/2014/main" id="{7FDE7254-FA1F-58B8-A596-DB6B55EB99B4}"/>
            </a:ext>
          </a:extLst>
        </xdr:cNvPr>
        <xdr:cNvCxnSpPr>
          <a:stCxn id="5" idx="3"/>
          <a:endCxn id="6" idx="0"/>
        </xdr:cNvCxnSpPr>
      </xdr:nvCxnSpPr>
      <xdr:spPr>
        <a:xfrm>
          <a:off x="4239755" y="2459973"/>
          <a:ext cx="1537425" cy="637530"/>
        </a:xfrm>
        <a:prstGeom prst="bentConnector2">
          <a:avLst/>
        </a:prstGeom>
        <a:ln w="38100">
          <a:solidFill>
            <a:srgbClr val="244D8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2224957</xdr:colOff>
      <xdr:row>15</xdr:row>
      <xdr:rowOff>94608</xdr:rowOff>
    </xdr:from>
    <xdr:to>
      <xdr:col>5</xdr:col>
      <xdr:colOff>3680565</xdr:colOff>
      <xdr:row>15</xdr:row>
      <xdr:rowOff>183444</xdr:rowOff>
    </xdr:to>
    <xdr:cxnSp macro="">
      <xdr:nvCxnSpPr>
        <xdr:cNvPr id="12" name="Verbinder: gewinkelt 11">
          <a:extLst>
            <a:ext uri="{FF2B5EF4-FFF2-40B4-BE49-F238E27FC236}">
              <a16:creationId xmlns:a16="http://schemas.microsoft.com/office/drawing/2014/main" id="{F2574894-6528-AB91-63F4-CC11D2BD791D}"/>
            </a:ext>
          </a:extLst>
        </xdr:cNvPr>
        <xdr:cNvCxnSpPr>
          <a:stCxn id="6" idx="3"/>
          <a:endCxn id="7" idx="0"/>
        </xdr:cNvCxnSpPr>
      </xdr:nvCxnSpPr>
      <xdr:spPr>
        <a:xfrm>
          <a:off x="6820224" y="3526516"/>
          <a:ext cx="4267059" cy="88836"/>
        </a:xfrm>
        <a:prstGeom prst="bentConnector2">
          <a:avLst/>
        </a:prstGeom>
        <a:ln w="38100">
          <a:solidFill>
            <a:srgbClr val="244D8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6724226</xdr:colOff>
      <xdr:row>17</xdr:row>
      <xdr:rowOff>79516</xdr:rowOff>
    </xdr:from>
    <xdr:to>
      <xdr:col>8</xdr:col>
      <xdr:colOff>1195246</xdr:colOff>
      <xdr:row>19</xdr:row>
      <xdr:rowOff>13546</xdr:rowOff>
    </xdr:to>
    <xdr:cxnSp macro="">
      <xdr:nvCxnSpPr>
        <xdr:cNvPr id="15" name="Verbinder: gewinkelt 14">
          <a:extLst>
            <a:ext uri="{FF2B5EF4-FFF2-40B4-BE49-F238E27FC236}">
              <a16:creationId xmlns:a16="http://schemas.microsoft.com/office/drawing/2014/main" id="{FA9A6F3A-31D7-557A-63D3-D2A4FCF42E06}"/>
            </a:ext>
          </a:extLst>
        </xdr:cNvPr>
        <xdr:cNvCxnSpPr>
          <a:stCxn id="7" idx="3"/>
          <a:endCxn id="8" idx="0"/>
        </xdr:cNvCxnSpPr>
      </xdr:nvCxnSpPr>
      <xdr:spPr>
        <a:xfrm>
          <a:off x="14132559" y="3889516"/>
          <a:ext cx="5618798" cy="329141"/>
        </a:xfrm>
        <a:prstGeom prst="bentConnector2">
          <a:avLst/>
        </a:prstGeom>
        <a:ln w="38100">
          <a:solidFill>
            <a:srgbClr val="244D8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1466629</xdr:colOff>
      <xdr:row>3</xdr:row>
      <xdr:rowOff>93489</xdr:rowOff>
    </xdr:to>
    <xdr:pic>
      <xdr:nvPicPr>
        <xdr:cNvPr id="3" name="Grafik 2">
          <a:extLst>
            <a:ext uri="{FF2B5EF4-FFF2-40B4-BE49-F238E27FC236}">
              <a16:creationId xmlns:a16="http://schemas.microsoft.com/office/drawing/2014/main" id="{E41A002A-7297-4768-9A99-958DAE4D9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2999" cy="636414"/>
        </a:xfrm>
        <a:prstGeom prst="rect">
          <a:avLst/>
        </a:prstGeom>
      </xdr:spPr>
    </xdr:pic>
    <xdr:clientData/>
  </xdr:twoCellAnchor>
  <xdr:twoCellAnchor>
    <xdr:from>
      <xdr:col>3</xdr:col>
      <xdr:colOff>504824</xdr:colOff>
      <xdr:row>10</xdr:row>
      <xdr:rowOff>108088</xdr:rowOff>
    </xdr:from>
    <xdr:to>
      <xdr:col>5</xdr:col>
      <xdr:colOff>428625</xdr:colOff>
      <xdr:row>14</xdr:row>
      <xdr:rowOff>124921</xdr:rowOff>
    </xdr:to>
    <xdr:sp macro="" textlink="">
      <xdr:nvSpPr>
        <xdr:cNvPr id="2" name="Textfeld 1">
          <a:extLst>
            <a:ext uri="{FF2B5EF4-FFF2-40B4-BE49-F238E27FC236}">
              <a16:creationId xmlns:a16="http://schemas.microsoft.com/office/drawing/2014/main" id="{C1C96F95-BC00-4AE1-8E4B-3BD485FEAE37}"/>
            </a:ext>
          </a:extLst>
        </xdr:cNvPr>
        <xdr:cNvSpPr txBox="1"/>
      </xdr:nvSpPr>
      <xdr:spPr>
        <a:xfrm>
          <a:off x="3467099" y="1936888"/>
          <a:ext cx="3400426" cy="740733"/>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Lista de todas as pessoas na empresa que irão fazer parte da avaliação de desempenho.</a:t>
          </a:r>
        </a:p>
      </xdr:txBody>
    </xdr:sp>
    <xdr:clientData/>
  </xdr:twoCellAnchor>
  <xdr:twoCellAnchor>
    <xdr:from>
      <xdr:col>7</xdr:col>
      <xdr:colOff>590550</xdr:colOff>
      <xdr:row>11</xdr:row>
      <xdr:rowOff>152400</xdr:rowOff>
    </xdr:from>
    <xdr:to>
      <xdr:col>8</xdr:col>
      <xdr:colOff>1436794</xdr:colOff>
      <xdr:row>14</xdr:row>
      <xdr:rowOff>116629</xdr:rowOff>
    </xdr:to>
    <xdr:sp macro="" textlink="">
      <xdr:nvSpPr>
        <xdr:cNvPr id="4" name="Textfeld 3">
          <a:extLst>
            <a:ext uri="{FF2B5EF4-FFF2-40B4-BE49-F238E27FC236}">
              <a16:creationId xmlns:a16="http://schemas.microsoft.com/office/drawing/2014/main" id="{B0655B1C-6FB1-40C1-98E8-0DD8E6B084E3}"/>
            </a:ext>
          </a:extLst>
        </xdr:cNvPr>
        <xdr:cNvSpPr txBox="1"/>
      </xdr:nvSpPr>
      <xdr:spPr>
        <a:xfrm>
          <a:off x="10610850" y="2162175"/>
          <a:ext cx="2789344" cy="50715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200">
              <a:latin typeface="Arial" panose="020B0604020202020204" pitchFamily="34" charset="0"/>
              <a:cs typeface="Arial" panose="020B0604020202020204" pitchFamily="34" charset="0"/>
            </a:rPr>
            <a:t>Os campos destacados em cinza são calculados automaticamente.</a:t>
          </a:r>
          <a:endParaRPr lang="de-DE" sz="1200" baseline="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1925734</xdr:colOff>
      <xdr:row>3</xdr:row>
      <xdr:rowOff>110634</xdr:rowOff>
    </xdr:to>
    <xdr:pic>
      <xdr:nvPicPr>
        <xdr:cNvPr id="2" name="Grafik 1">
          <a:extLst>
            <a:ext uri="{FF2B5EF4-FFF2-40B4-BE49-F238E27FC236}">
              <a16:creationId xmlns:a16="http://schemas.microsoft.com/office/drawing/2014/main" id="{303772A0-2174-4AE6-9971-147DD560F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5854" cy="647844"/>
        </a:xfrm>
        <a:prstGeom prst="rect">
          <a:avLst/>
        </a:prstGeom>
      </xdr:spPr>
    </xdr:pic>
    <xdr:clientData/>
  </xdr:twoCellAnchor>
  <xdr:twoCellAnchor>
    <xdr:from>
      <xdr:col>2</xdr:col>
      <xdr:colOff>1306830</xdr:colOff>
      <xdr:row>1</xdr:row>
      <xdr:rowOff>135256</xdr:rowOff>
    </xdr:from>
    <xdr:to>
      <xdr:col>3</xdr:col>
      <xdr:colOff>1724025</xdr:colOff>
      <xdr:row>4</xdr:row>
      <xdr:rowOff>100965</xdr:rowOff>
    </xdr:to>
    <xdr:sp macro="" textlink="">
      <xdr:nvSpPr>
        <xdr:cNvPr id="6" name="Texto 5">
          <a:extLst>
            <a:ext uri="{FF2B5EF4-FFF2-40B4-BE49-F238E27FC236}">
              <a16:creationId xmlns:a16="http://schemas.microsoft.com/office/drawing/2014/main" id="{3BAD1C67-65B2-4642-9D07-F4FECF9C62FC}"/>
            </a:ext>
          </a:extLst>
        </xdr:cNvPr>
        <xdr:cNvSpPr txBox="1"/>
      </xdr:nvSpPr>
      <xdr:spPr>
        <a:xfrm>
          <a:off x="4097655" y="306706"/>
          <a:ext cx="2245995" cy="480059"/>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Nome selecionado (da aba 3 "Dados pessoais")</a:t>
          </a:r>
        </a:p>
      </xdr:txBody>
    </xdr:sp>
    <xdr:clientData/>
  </xdr:twoCellAnchor>
  <xdr:twoCellAnchor>
    <xdr:from>
      <xdr:col>4</xdr:col>
      <xdr:colOff>120015</xdr:colOff>
      <xdr:row>1</xdr:row>
      <xdr:rowOff>131446</xdr:rowOff>
    </xdr:from>
    <xdr:to>
      <xdr:col>4</xdr:col>
      <xdr:colOff>2364105</xdr:colOff>
      <xdr:row>4</xdr:row>
      <xdr:rowOff>97155</xdr:rowOff>
    </xdr:to>
    <xdr:sp macro="" textlink="">
      <xdr:nvSpPr>
        <xdr:cNvPr id="8" name="Texto 7">
          <a:extLst>
            <a:ext uri="{FF2B5EF4-FFF2-40B4-BE49-F238E27FC236}">
              <a16:creationId xmlns:a16="http://schemas.microsoft.com/office/drawing/2014/main" id="{8D5DA504-032A-EE3D-247B-B3265EC92214}"/>
            </a:ext>
          </a:extLst>
        </xdr:cNvPr>
        <xdr:cNvSpPr txBox="1"/>
      </xdr:nvSpPr>
      <xdr:spPr>
        <a:xfrm>
          <a:off x="6568440" y="302896"/>
          <a:ext cx="2244090" cy="480059"/>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Data da avaliação</a:t>
          </a:r>
        </a:p>
      </xdr:txBody>
    </xdr:sp>
    <xdr:clientData/>
  </xdr:twoCellAnchor>
  <xdr:twoCellAnchor>
    <xdr:from>
      <xdr:col>3</xdr:col>
      <xdr:colOff>1333500</xdr:colOff>
      <xdr:row>4</xdr:row>
      <xdr:rowOff>152400</xdr:rowOff>
    </xdr:from>
    <xdr:to>
      <xdr:col>3</xdr:col>
      <xdr:colOff>1333500</xdr:colOff>
      <xdr:row>6</xdr:row>
      <xdr:rowOff>29717</xdr:rowOff>
    </xdr:to>
    <xdr:cxnSp macro="">
      <xdr:nvCxnSpPr>
        <xdr:cNvPr id="9" name="Gerade Verbindung mit Pfeil 8">
          <a:extLst>
            <a:ext uri="{FF2B5EF4-FFF2-40B4-BE49-F238E27FC236}">
              <a16:creationId xmlns:a16="http://schemas.microsoft.com/office/drawing/2014/main" id="{A0561E9A-8671-4859-AE1E-E27F2776F661}"/>
            </a:ext>
          </a:extLst>
        </xdr:cNvPr>
        <xdr:cNvCxnSpPr/>
      </xdr:nvCxnSpPr>
      <xdr:spPr>
        <a:xfrm>
          <a:off x="5953125" y="838200"/>
          <a:ext cx="0" cy="267842"/>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1847850</xdr:colOff>
      <xdr:row>4</xdr:row>
      <xdr:rowOff>152400</xdr:rowOff>
    </xdr:from>
    <xdr:to>
      <xdr:col>4</xdr:col>
      <xdr:colOff>1847850</xdr:colOff>
      <xdr:row>6</xdr:row>
      <xdr:rowOff>27812</xdr:rowOff>
    </xdr:to>
    <xdr:cxnSp macro="">
      <xdr:nvCxnSpPr>
        <xdr:cNvPr id="10" name="Gerade Verbindung mit Pfeil 9">
          <a:extLst>
            <a:ext uri="{FF2B5EF4-FFF2-40B4-BE49-F238E27FC236}">
              <a16:creationId xmlns:a16="http://schemas.microsoft.com/office/drawing/2014/main" id="{7912C19A-179E-2A8C-AAAE-CB1B7C2B6CB0}"/>
            </a:ext>
          </a:extLst>
        </xdr:cNvPr>
        <xdr:cNvCxnSpPr/>
      </xdr:nvCxnSpPr>
      <xdr:spPr>
        <a:xfrm>
          <a:off x="8296275" y="838200"/>
          <a:ext cx="0" cy="265937"/>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1007744</xdr:colOff>
      <xdr:row>70</xdr:row>
      <xdr:rowOff>57978</xdr:rowOff>
    </xdr:from>
    <xdr:to>
      <xdr:col>10</xdr:col>
      <xdr:colOff>838200</xdr:colOff>
      <xdr:row>74</xdr:row>
      <xdr:rowOff>59055</xdr:rowOff>
    </xdr:to>
    <xdr:sp macro="" textlink="">
      <xdr:nvSpPr>
        <xdr:cNvPr id="11" name="Texto 10">
          <a:extLst>
            <a:ext uri="{FF2B5EF4-FFF2-40B4-BE49-F238E27FC236}">
              <a16:creationId xmlns:a16="http://schemas.microsoft.com/office/drawing/2014/main" id="{CECE4B1B-5546-687A-62F3-AEDD796F7D5F}"/>
            </a:ext>
          </a:extLst>
        </xdr:cNvPr>
        <xdr:cNvSpPr txBox="1"/>
      </xdr:nvSpPr>
      <xdr:spPr>
        <a:xfrm>
          <a:off x="13174896" y="4671391"/>
          <a:ext cx="3872369" cy="696816"/>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Se preenchido, exclua todos os cruzamentos.</a:t>
          </a:r>
        </a:p>
        <a:p>
          <a:r>
            <a:rPr lang="de-DE" sz="1200" baseline="0">
              <a:latin typeface="Arial" panose="020B0604020202020204" pitchFamily="34" charset="0"/>
              <a:cs typeface="Arial" panose="020B0604020202020204" pitchFamily="34" charset="0"/>
            </a:rPr>
            <a:t>Marcar por meio do intervalo de nomes definido - veja a captura de tela.</a:t>
          </a:r>
        </a:p>
      </xdr:txBody>
    </xdr:sp>
    <xdr:clientData/>
  </xdr:twoCellAnchor>
  <xdr:twoCellAnchor>
    <xdr:from>
      <xdr:col>10</xdr:col>
      <xdr:colOff>838200</xdr:colOff>
      <xdr:row>72</xdr:row>
      <xdr:rowOff>54706</xdr:rowOff>
    </xdr:from>
    <xdr:to>
      <xdr:col>11</xdr:col>
      <xdr:colOff>190500</xdr:colOff>
      <xdr:row>72</xdr:row>
      <xdr:rowOff>57978</xdr:rowOff>
    </xdr:to>
    <xdr:cxnSp macro="">
      <xdr:nvCxnSpPr>
        <xdr:cNvPr id="14" name="Gerade Verbindung mit Pfeil 13">
          <a:extLst>
            <a:ext uri="{FF2B5EF4-FFF2-40B4-BE49-F238E27FC236}">
              <a16:creationId xmlns:a16="http://schemas.microsoft.com/office/drawing/2014/main" id="{A2695DFB-3647-4827-A779-E1FF8DAE55F3}"/>
            </a:ext>
          </a:extLst>
        </xdr:cNvPr>
        <xdr:cNvCxnSpPr>
          <a:stCxn id="11" idx="3"/>
        </xdr:cNvCxnSpPr>
      </xdr:nvCxnSpPr>
      <xdr:spPr>
        <a:xfrm>
          <a:off x="17047265" y="5015989"/>
          <a:ext cx="362778" cy="3272"/>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876301</xdr:colOff>
      <xdr:row>80</xdr:row>
      <xdr:rowOff>84731</xdr:rowOff>
    </xdr:from>
    <xdr:to>
      <xdr:col>5</xdr:col>
      <xdr:colOff>129706</xdr:colOff>
      <xdr:row>84</xdr:row>
      <xdr:rowOff>228600</xdr:rowOff>
    </xdr:to>
    <xdr:sp macro="" textlink="">
      <xdr:nvSpPr>
        <xdr:cNvPr id="17" name="Texto 16">
          <a:extLst>
            <a:ext uri="{FF2B5EF4-FFF2-40B4-BE49-F238E27FC236}">
              <a16:creationId xmlns:a16="http://schemas.microsoft.com/office/drawing/2014/main" id="{CA8E2073-F943-36E9-0DC2-F43FDA6E797B}"/>
            </a:ext>
          </a:extLst>
        </xdr:cNvPr>
        <xdr:cNvSpPr txBox="1"/>
      </xdr:nvSpPr>
      <xdr:spPr>
        <a:xfrm>
          <a:off x="7494815" y="8455845"/>
          <a:ext cx="5001062" cy="88409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Depois de selecionar o nome, os requisitos podem ser filtrados aqui - exibir apenas os requisitos relevantes para essa função.</a:t>
          </a:r>
        </a:p>
        <a:p>
          <a:r>
            <a:rPr lang="de-DE" sz="1200" baseline="0">
              <a:latin typeface="Arial" panose="020B0604020202020204" pitchFamily="34" charset="0"/>
              <a:cs typeface="Arial" panose="020B0604020202020204" pitchFamily="34" charset="0"/>
            </a:rPr>
            <a:t>Os requisitos são atribuídos às funções na planilha 2 "Requisitos Básicos"</a:t>
          </a:r>
        </a:p>
      </xdr:txBody>
    </xdr:sp>
    <xdr:clientData/>
  </xdr:twoCellAnchor>
  <xdr:twoCellAnchor>
    <xdr:from>
      <xdr:col>5</xdr:col>
      <xdr:colOff>129706</xdr:colOff>
      <xdr:row>79</xdr:row>
      <xdr:rowOff>86636</xdr:rowOff>
    </xdr:from>
    <xdr:to>
      <xdr:col>5</xdr:col>
      <xdr:colOff>762000</xdr:colOff>
      <xdr:row>82</xdr:row>
      <xdr:rowOff>156665</xdr:rowOff>
    </xdr:to>
    <xdr:cxnSp macro="">
      <xdr:nvCxnSpPr>
        <xdr:cNvPr id="18" name="Gerade Verbindung mit Pfeil 17">
          <a:extLst>
            <a:ext uri="{FF2B5EF4-FFF2-40B4-BE49-F238E27FC236}">
              <a16:creationId xmlns:a16="http://schemas.microsoft.com/office/drawing/2014/main" id="{C8669CE2-0136-96D4-6C37-1C849678B149}"/>
            </a:ext>
          </a:extLst>
        </xdr:cNvPr>
        <xdr:cNvCxnSpPr>
          <a:stCxn id="17" idx="3"/>
        </xdr:cNvCxnSpPr>
      </xdr:nvCxnSpPr>
      <xdr:spPr>
        <a:xfrm flipV="1">
          <a:off x="12495877" y="8272693"/>
          <a:ext cx="632294" cy="625201"/>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213906</xdr:colOff>
      <xdr:row>26</xdr:row>
      <xdr:rowOff>134846</xdr:rowOff>
    </xdr:from>
    <xdr:to>
      <xdr:col>4</xdr:col>
      <xdr:colOff>1756636</xdr:colOff>
      <xdr:row>57</xdr:row>
      <xdr:rowOff>86404</xdr:rowOff>
    </xdr:to>
    <xdr:graphicFrame macro="">
      <xdr:nvGraphicFramePr>
        <xdr:cNvPr id="23" name="Diagramm 22">
          <a:extLst>
            <a:ext uri="{FF2B5EF4-FFF2-40B4-BE49-F238E27FC236}">
              <a16:creationId xmlns:a16="http://schemas.microsoft.com/office/drawing/2014/main" id="{A0328BB7-F6E8-8337-2F22-B30698149B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3646715</xdr:colOff>
      <xdr:row>26</xdr:row>
      <xdr:rowOff>134846</xdr:rowOff>
    </xdr:from>
    <xdr:to>
      <xdr:col>10</xdr:col>
      <xdr:colOff>389165</xdr:colOff>
      <xdr:row>57</xdr:row>
      <xdr:rowOff>93092</xdr:rowOff>
    </xdr:to>
    <xdr:graphicFrame macro="">
      <xdr:nvGraphicFramePr>
        <xdr:cNvPr id="3" name="Diagramm 2">
          <a:extLst>
            <a:ext uri="{FF2B5EF4-FFF2-40B4-BE49-F238E27FC236}">
              <a16:creationId xmlns:a16="http://schemas.microsoft.com/office/drawing/2014/main" id="{9638B3D5-30F8-A74B-2EF3-CDDAB7BB63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2686050</xdr:colOff>
      <xdr:row>0</xdr:row>
      <xdr:rowOff>87632</xdr:rowOff>
    </xdr:from>
    <xdr:to>
      <xdr:col>10</xdr:col>
      <xdr:colOff>323850</xdr:colOff>
      <xdr:row>5</xdr:row>
      <xdr:rowOff>161926</xdr:rowOff>
    </xdr:to>
    <xdr:sp macro="" textlink="">
      <xdr:nvSpPr>
        <xdr:cNvPr id="4" name="Texto 3">
          <a:extLst>
            <a:ext uri="{FF2B5EF4-FFF2-40B4-BE49-F238E27FC236}">
              <a16:creationId xmlns:a16="http://schemas.microsoft.com/office/drawing/2014/main" id="{8760F49B-2836-44D6-96AB-3BB8F00C7422}"/>
            </a:ext>
          </a:extLst>
        </xdr:cNvPr>
        <xdr:cNvSpPr txBox="1"/>
      </xdr:nvSpPr>
      <xdr:spPr>
        <a:xfrm>
          <a:off x="9134475" y="87632"/>
          <a:ext cx="8429625" cy="93154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rgbClr val="244D80"/>
              </a:solidFill>
              <a:latin typeface="Arial" panose="020B0604020202020204" pitchFamily="34" charset="0"/>
              <a:ea typeface="+mn-ea"/>
              <a:cs typeface="Arial" panose="020B0604020202020204" pitchFamily="34" charset="0"/>
            </a:rPr>
            <a:t>Procedimento para a avaliação</a:t>
          </a:r>
          <a:r>
            <a:rPr lang="de-DE" sz="1100" b="1" baseline="0">
              <a:latin typeface="Arial" panose="020B0604020202020204" pitchFamily="34" charset="0"/>
              <a:cs typeface="Arial" panose="020B0604020202020204" pitchFamily="34" charset="0"/>
            </a:rPr>
            <a:t>:</a:t>
          </a:r>
        </a:p>
        <a:p>
          <a:r>
            <a:rPr lang="de-DE" sz="1100" b="0" baseline="0">
              <a:solidFill>
                <a:sysClr val="windowText" lastClr="000000"/>
              </a:solidFill>
              <a:latin typeface="Arial" panose="020B0604020202020204" pitchFamily="34" charset="0"/>
              <a:cs typeface="Arial" panose="020B0604020202020204" pitchFamily="34" charset="0"/>
            </a:rPr>
            <a:t>1. Seleção do nome, data da revisão (requisito: a pessoa deve estar listada na planilha 3 “Dados pessoais”)</a:t>
          </a:r>
        </a:p>
        <a:p>
          <a:r>
            <a:rPr lang="de-DE" sz="1100" b="0" baseline="0">
              <a:solidFill>
                <a:sysClr val="windowText" lastClr="000000"/>
              </a:solidFill>
              <a:latin typeface="Arial" panose="020B0604020202020204" pitchFamily="34" charset="0"/>
              <a:cs typeface="Arial" panose="020B0604020202020204" pitchFamily="34" charset="0"/>
            </a:rPr>
            <a:t>2. Retirar os dados da revisão anterior</a:t>
          </a:r>
        </a:p>
        <a:p>
          <a:r>
            <a:rPr lang="de-DE" sz="1100" b="0" baseline="0">
              <a:solidFill>
                <a:sysClr val="windowText" lastClr="000000"/>
              </a:solidFill>
              <a:latin typeface="Arial" panose="020B0604020202020204" pitchFamily="34" charset="0"/>
              <a:cs typeface="Arial" panose="020B0604020202020204" pitchFamily="34" charset="0"/>
            </a:rPr>
            <a:t>3. Requisitos de filtro (apenas os requisitos para essa função devem ser avaliados)</a:t>
          </a:r>
        </a:p>
        <a:p>
          <a:r>
            <a:rPr lang="de-DE" sz="1100" b="0" baseline="0">
              <a:solidFill>
                <a:sysClr val="windowText" lastClr="000000"/>
              </a:solidFill>
              <a:latin typeface="Arial" panose="020B0604020202020204" pitchFamily="34" charset="0"/>
              <a:cs typeface="Arial" panose="020B0604020202020204" pitchFamily="34" charset="0"/>
            </a:rPr>
            <a:t>4. Após a avaliação, copie a linha para a planilha “Banco de dados de todas as avaliações”</a:t>
          </a:r>
        </a:p>
      </xdr:txBody>
    </xdr:sp>
    <xdr:clientData/>
  </xdr:twoCellAnchor>
  <xdr:twoCellAnchor>
    <xdr:from>
      <xdr:col>3</xdr:col>
      <xdr:colOff>1666875</xdr:colOff>
      <xdr:row>0</xdr:row>
      <xdr:rowOff>129540</xdr:rowOff>
    </xdr:from>
    <xdr:to>
      <xdr:col>4</xdr:col>
      <xdr:colOff>169545</xdr:colOff>
      <xdr:row>2</xdr:row>
      <xdr:rowOff>87630</xdr:rowOff>
    </xdr:to>
    <xdr:sp macro="" textlink="">
      <xdr:nvSpPr>
        <xdr:cNvPr id="5" name="Rechteck 4">
          <a:extLst>
            <a:ext uri="{FF2B5EF4-FFF2-40B4-BE49-F238E27FC236}">
              <a16:creationId xmlns:a16="http://schemas.microsoft.com/office/drawing/2014/main" id="{58B875AA-9C8B-DBBC-8D44-925EE3D12F42}"/>
            </a:ext>
          </a:extLst>
        </xdr:cNvPr>
        <xdr:cNvSpPr/>
      </xdr:nvSpPr>
      <xdr:spPr>
        <a:xfrm>
          <a:off x="6286500" y="129540"/>
          <a:ext cx="331470" cy="300990"/>
        </a:xfrm>
        <a:prstGeom prst="rect">
          <a:avLst/>
        </a:prstGeom>
        <a:solidFill>
          <a:srgbClr val="244D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1</a:t>
          </a:r>
        </a:p>
      </xdr:txBody>
    </xdr:sp>
    <xdr:clientData/>
  </xdr:twoCellAnchor>
  <xdr:twoCellAnchor>
    <xdr:from>
      <xdr:col>6</xdr:col>
      <xdr:colOff>643890</xdr:colOff>
      <xdr:row>70</xdr:row>
      <xdr:rowOff>57150</xdr:rowOff>
    </xdr:from>
    <xdr:to>
      <xdr:col>6</xdr:col>
      <xdr:colOff>982980</xdr:colOff>
      <xdr:row>72</xdr:row>
      <xdr:rowOff>15240</xdr:rowOff>
    </xdr:to>
    <xdr:sp macro="" textlink="">
      <xdr:nvSpPr>
        <xdr:cNvPr id="7" name="Rechteck 6">
          <a:extLst>
            <a:ext uri="{FF2B5EF4-FFF2-40B4-BE49-F238E27FC236}">
              <a16:creationId xmlns:a16="http://schemas.microsoft.com/office/drawing/2014/main" id="{86B46D9E-3A24-4D18-B0B3-1CF65160CF23}"/>
            </a:ext>
          </a:extLst>
        </xdr:cNvPr>
        <xdr:cNvSpPr/>
      </xdr:nvSpPr>
      <xdr:spPr>
        <a:xfrm>
          <a:off x="13845540" y="4629150"/>
          <a:ext cx="339090" cy="300990"/>
        </a:xfrm>
        <a:prstGeom prst="rect">
          <a:avLst/>
        </a:prstGeom>
        <a:solidFill>
          <a:srgbClr val="244D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2</a:t>
          </a:r>
        </a:p>
      </xdr:txBody>
    </xdr:sp>
    <xdr:clientData/>
  </xdr:twoCellAnchor>
  <xdr:twoCellAnchor>
    <xdr:from>
      <xdr:col>4</xdr:col>
      <xdr:colOff>5492115</xdr:colOff>
      <xdr:row>80</xdr:row>
      <xdr:rowOff>110490</xdr:rowOff>
    </xdr:from>
    <xdr:to>
      <xdr:col>5</xdr:col>
      <xdr:colOff>83820</xdr:colOff>
      <xdr:row>82</xdr:row>
      <xdr:rowOff>57150</xdr:rowOff>
    </xdr:to>
    <xdr:sp macro="" textlink="">
      <xdr:nvSpPr>
        <xdr:cNvPr id="13" name="Rechteck 12">
          <a:extLst>
            <a:ext uri="{FF2B5EF4-FFF2-40B4-BE49-F238E27FC236}">
              <a16:creationId xmlns:a16="http://schemas.microsoft.com/office/drawing/2014/main" id="{8450CEE3-5D84-4898-8424-69FC8A33C01E}"/>
            </a:ext>
          </a:extLst>
        </xdr:cNvPr>
        <xdr:cNvSpPr/>
      </xdr:nvSpPr>
      <xdr:spPr>
        <a:xfrm>
          <a:off x="11940540" y="6777990"/>
          <a:ext cx="335280" cy="308610"/>
        </a:xfrm>
        <a:prstGeom prst="rect">
          <a:avLst/>
        </a:prstGeom>
        <a:solidFill>
          <a:srgbClr val="244D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3</a:t>
          </a:r>
        </a:p>
      </xdr:txBody>
    </xdr:sp>
    <xdr:clientData/>
  </xdr:twoCellAnchor>
  <xdr:twoCellAnchor>
    <xdr:from>
      <xdr:col>0</xdr:col>
      <xdr:colOff>129540</xdr:colOff>
      <xdr:row>11</xdr:row>
      <xdr:rowOff>171450</xdr:rowOff>
    </xdr:from>
    <xdr:to>
      <xdr:col>2</xdr:col>
      <xdr:colOff>1040131</xdr:colOff>
      <xdr:row>16</xdr:row>
      <xdr:rowOff>125730</xdr:rowOff>
    </xdr:to>
    <xdr:sp macro="" textlink="">
      <xdr:nvSpPr>
        <xdr:cNvPr id="16" name="Texto 15">
          <a:extLst>
            <a:ext uri="{FF2B5EF4-FFF2-40B4-BE49-F238E27FC236}">
              <a16:creationId xmlns:a16="http://schemas.microsoft.com/office/drawing/2014/main" id="{44720189-067C-41CA-A9CA-560CB1C51098}"/>
            </a:ext>
          </a:extLst>
        </xdr:cNvPr>
        <xdr:cNvSpPr txBox="1"/>
      </xdr:nvSpPr>
      <xdr:spPr>
        <a:xfrm>
          <a:off x="129540" y="2212521"/>
          <a:ext cx="3876948" cy="83874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Marque a linha a ser copiada completamente (veja a captura de tela) e a copie para a planilha “Banco de dados de todas as avaliações” (inserir apenas texto)</a:t>
          </a:r>
        </a:p>
      </xdr:txBody>
    </xdr:sp>
    <xdr:clientData/>
  </xdr:twoCellAnchor>
  <xdr:twoCellAnchor>
    <xdr:from>
      <xdr:col>3</xdr:col>
      <xdr:colOff>1623059</xdr:colOff>
      <xdr:row>11</xdr:row>
      <xdr:rowOff>158749</xdr:rowOff>
    </xdr:from>
    <xdr:to>
      <xdr:col>4</xdr:col>
      <xdr:colOff>1658296</xdr:colOff>
      <xdr:row>23</xdr:row>
      <xdr:rowOff>106454</xdr:rowOff>
    </xdr:to>
    <xdr:pic>
      <xdr:nvPicPr>
        <xdr:cNvPr id="22" name="Grafik 21">
          <a:extLst>
            <a:ext uri="{FF2B5EF4-FFF2-40B4-BE49-F238E27FC236}">
              <a16:creationId xmlns:a16="http://schemas.microsoft.com/office/drawing/2014/main" id="{D1E492BE-3248-3330-4432-41AC3425400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9318" r="9318"/>
        <a:stretch/>
      </xdr:blipFill>
      <xdr:spPr>
        <a:xfrm>
          <a:off x="6945643" y="2199311"/>
          <a:ext cx="2061529" cy="2002536"/>
        </a:xfrm>
        <a:prstGeom prst="rect">
          <a:avLst/>
        </a:prstGeom>
        <a:solidFill>
          <a:schemeClr val="lt1"/>
        </a:solidFill>
        <a:ln w="28575" cmpd="sng">
          <a:solidFill>
            <a:srgbClr val="244D80"/>
          </a:solidFill>
        </a:ln>
      </xdr:spPr>
    </xdr:pic>
    <xdr:clientData/>
  </xdr:twoCellAnchor>
  <xdr:twoCellAnchor>
    <xdr:from>
      <xdr:col>3</xdr:col>
      <xdr:colOff>1393674</xdr:colOff>
      <xdr:row>15</xdr:row>
      <xdr:rowOff>9194</xdr:rowOff>
    </xdr:from>
    <xdr:to>
      <xdr:col>3</xdr:col>
      <xdr:colOff>1589889</xdr:colOff>
      <xdr:row>17</xdr:row>
      <xdr:rowOff>12097</xdr:rowOff>
    </xdr:to>
    <xdr:sp macro="" textlink="">
      <xdr:nvSpPr>
        <xdr:cNvPr id="19" name="Pfeil: nach rechts 18">
          <a:extLst>
            <a:ext uri="{FF2B5EF4-FFF2-40B4-BE49-F238E27FC236}">
              <a16:creationId xmlns:a16="http://schemas.microsoft.com/office/drawing/2014/main" id="{601B9913-2F2E-07AD-C65B-AD40063196FF}"/>
            </a:ext>
          </a:extLst>
        </xdr:cNvPr>
        <xdr:cNvSpPr/>
      </xdr:nvSpPr>
      <xdr:spPr>
        <a:xfrm>
          <a:off x="6725658" y="2740702"/>
          <a:ext cx="196215" cy="325443"/>
        </a:xfrm>
        <a:prstGeom prst="rightArrow">
          <a:avLst>
            <a:gd name="adj1" fmla="val 50000"/>
            <a:gd name="adj2" fmla="val 865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931545</xdr:colOff>
      <xdr:row>11</xdr:row>
      <xdr:rowOff>26670</xdr:rowOff>
    </xdr:from>
    <xdr:to>
      <xdr:col>2</xdr:col>
      <xdr:colOff>1263015</xdr:colOff>
      <xdr:row>12</xdr:row>
      <xdr:rowOff>152400</xdr:rowOff>
    </xdr:to>
    <xdr:sp macro="" textlink="">
      <xdr:nvSpPr>
        <xdr:cNvPr id="21" name="Rechteck 20">
          <a:extLst>
            <a:ext uri="{FF2B5EF4-FFF2-40B4-BE49-F238E27FC236}">
              <a16:creationId xmlns:a16="http://schemas.microsoft.com/office/drawing/2014/main" id="{439C25BC-FA26-46B5-AD6D-F8C6DEE232D0}"/>
            </a:ext>
          </a:extLst>
        </xdr:cNvPr>
        <xdr:cNvSpPr/>
      </xdr:nvSpPr>
      <xdr:spPr>
        <a:xfrm>
          <a:off x="3893820" y="2026920"/>
          <a:ext cx="331470" cy="297180"/>
        </a:xfrm>
        <a:prstGeom prst="rect">
          <a:avLst/>
        </a:prstGeom>
        <a:solidFill>
          <a:srgbClr val="244D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atin typeface="Arial" panose="020B0604020202020204" pitchFamily="34" charset="0"/>
              <a:cs typeface="Arial" panose="020B0604020202020204" pitchFamily="34" charset="0"/>
            </a:rPr>
            <a:t>4</a:t>
          </a:r>
        </a:p>
      </xdr:txBody>
    </xdr:sp>
    <xdr:clientData/>
  </xdr:twoCellAnchor>
  <xdr:twoCellAnchor>
    <xdr:from>
      <xdr:col>2</xdr:col>
      <xdr:colOff>1268113</xdr:colOff>
      <xdr:row>11</xdr:row>
      <xdr:rowOff>134340</xdr:rowOff>
    </xdr:from>
    <xdr:to>
      <xdr:col>3</xdr:col>
      <xdr:colOff>1341441</xdr:colOff>
      <xdr:row>19</xdr:row>
      <xdr:rowOff>81535</xdr:rowOff>
    </xdr:to>
    <xdr:pic>
      <xdr:nvPicPr>
        <xdr:cNvPr id="24" name="Grafik 14">
          <a:extLst>
            <a:ext uri="{FF2B5EF4-FFF2-40B4-BE49-F238E27FC236}">
              <a16:creationId xmlns:a16="http://schemas.microsoft.com/office/drawing/2014/main" id="{A26605CD-7F25-B841-8402-20D0AAD8D76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4558568" y="2169226"/>
          <a:ext cx="2108214" cy="1217195"/>
        </a:xfrm>
        <a:prstGeom prst="rect">
          <a:avLst/>
        </a:prstGeom>
        <a:solidFill>
          <a:schemeClr val="lt1"/>
        </a:solidFill>
        <a:ln w="28575" cmpd="sng">
          <a:solidFill>
            <a:srgbClr val="244D80"/>
          </a:solidFill>
        </a:ln>
      </xdr:spPr>
    </xdr:pic>
    <xdr:clientData/>
  </xdr:twoCellAnchor>
  <xdr:twoCellAnchor editAs="oneCell">
    <xdr:from>
      <xdr:col>11</xdr:col>
      <xdr:colOff>317112</xdr:colOff>
      <xdr:row>64</xdr:row>
      <xdr:rowOff>156965</xdr:rowOff>
    </xdr:from>
    <xdr:to>
      <xdr:col>13</xdr:col>
      <xdr:colOff>578777</xdr:colOff>
      <xdr:row>75</xdr:row>
      <xdr:rowOff>10986</xdr:rowOff>
    </xdr:to>
    <xdr:pic>
      <xdr:nvPicPr>
        <xdr:cNvPr id="20" name="Picture 19">
          <a:extLst>
            <a:ext uri="{FF2B5EF4-FFF2-40B4-BE49-F238E27FC236}">
              <a16:creationId xmlns:a16="http://schemas.microsoft.com/office/drawing/2014/main" id="{FD49CF2E-0602-7EFE-89D3-49A4161BC071}"/>
            </a:ext>
          </a:extLst>
        </xdr:cNvPr>
        <xdr:cNvPicPr>
          <a:picLocks noChangeAspect="1"/>
        </xdr:cNvPicPr>
      </xdr:nvPicPr>
      <xdr:blipFill>
        <a:blip xmlns:r="http://schemas.openxmlformats.org/officeDocument/2006/relationships" r:embed="rId6"/>
        <a:stretch>
          <a:fillRect/>
        </a:stretch>
      </xdr:blipFill>
      <xdr:spPr>
        <a:xfrm>
          <a:off x="20737000" y="12314718"/>
          <a:ext cx="2002564" cy="1894583"/>
        </a:xfrm>
        <a:prstGeom prst="rect">
          <a:avLst/>
        </a:prstGeom>
        <a:solidFill>
          <a:schemeClr val="accent1"/>
        </a:solidFill>
        <a:ln w="25400">
          <a:solidFill>
            <a:srgbClr val="244D80"/>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1293971</xdr:colOff>
      <xdr:row>1</xdr:row>
      <xdr:rowOff>58944</xdr:rowOff>
    </xdr:from>
    <xdr:to>
      <xdr:col>7</xdr:col>
      <xdr:colOff>1256959</xdr:colOff>
      <xdr:row>27</xdr:row>
      <xdr:rowOff>47624</xdr:rowOff>
    </xdr:to>
    <xdr:graphicFrame macro="">
      <xdr:nvGraphicFramePr>
        <xdr:cNvPr id="4" name="Diagramm 3">
          <a:extLst>
            <a:ext uri="{FF2B5EF4-FFF2-40B4-BE49-F238E27FC236}">
              <a16:creationId xmlns:a16="http://schemas.microsoft.com/office/drawing/2014/main" id="{F910574B-299B-EB03-6716-02CA8352A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92869</xdr:colOff>
      <xdr:row>36</xdr:row>
      <xdr:rowOff>94774</xdr:rowOff>
    </xdr:from>
    <xdr:to>
      <xdr:col>4</xdr:col>
      <xdr:colOff>1587500</xdr:colOff>
      <xdr:row>40</xdr:row>
      <xdr:rowOff>63499</xdr:rowOff>
    </xdr:to>
    <xdr:sp macro="" textlink="">
      <xdr:nvSpPr>
        <xdr:cNvPr id="2" name="Textfeld 1">
          <a:extLst>
            <a:ext uri="{FF2B5EF4-FFF2-40B4-BE49-F238E27FC236}">
              <a16:creationId xmlns:a16="http://schemas.microsoft.com/office/drawing/2014/main" id="{2B60C109-CEB9-449F-B6AE-EA3B754191C5}"/>
            </a:ext>
          </a:extLst>
        </xdr:cNvPr>
        <xdr:cNvSpPr txBox="1"/>
      </xdr:nvSpPr>
      <xdr:spPr>
        <a:xfrm>
          <a:off x="1251744" y="6508274"/>
          <a:ext cx="4796631" cy="603725"/>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Para cada classificação, uma linha deve ser copiada da aba “Avaliação”. (Atenção: inserir apenas texto)</a:t>
          </a:r>
        </a:p>
      </xdr:txBody>
    </xdr:sp>
    <xdr:clientData/>
  </xdr:twoCellAnchor>
  <xdr:twoCellAnchor editAs="oneCell">
    <xdr:from>
      <xdr:col>1</xdr:col>
      <xdr:colOff>0</xdr:colOff>
      <xdr:row>1</xdr:row>
      <xdr:rowOff>0</xdr:rowOff>
    </xdr:from>
    <xdr:to>
      <xdr:col>3</xdr:col>
      <xdr:colOff>1122096</xdr:colOff>
      <xdr:row>4</xdr:row>
      <xdr:rowOff>135536</xdr:rowOff>
    </xdr:to>
    <xdr:pic>
      <xdr:nvPicPr>
        <xdr:cNvPr id="3" name="Grafik 2">
          <a:extLst>
            <a:ext uri="{FF2B5EF4-FFF2-40B4-BE49-F238E27FC236}">
              <a16:creationId xmlns:a16="http://schemas.microsoft.com/office/drawing/2014/main" id="{62ABFCDA-E14D-4460-A725-E23439AE22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031" y="166688"/>
          <a:ext cx="2891841" cy="6413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969424</xdr:colOff>
      <xdr:row>3</xdr:row>
      <xdr:rowOff>110634</xdr:rowOff>
    </xdr:to>
    <xdr:pic>
      <xdr:nvPicPr>
        <xdr:cNvPr id="3" name="Grafik 2">
          <a:extLst>
            <a:ext uri="{FF2B5EF4-FFF2-40B4-BE49-F238E27FC236}">
              <a16:creationId xmlns:a16="http://schemas.microsoft.com/office/drawing/2014/main" id="{6AF3AB39-ACA7-4B58-8667-435D9705AC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5854" cy="636414"/>
        </a:xfrm>
        <a:prstGeom prst="rect">
          <a:avLst/>
        </a:prstGeom>
      </xdr:spPr>
    </xdr:pic>
    <xdr:clientData/>
  </xdr:twoCellAnchor>
  <xdr:twoCellAnchor>
    <xdr:from>
      <xdr:col>0</xdr:col>
      <xdr:colOff>859267</xdr:colOff>
      <xdr:row>15</xdr:row>
      <xdr:rowOff>92083</xdr:rowOff>
    </xdr:from>
    <xdr:to>
      <xdr:col>5</xdr:col>
      <xdr:colOff>1301787</xdr:colOff>
      <xdr:row>41</xdr:row>
      <xdr:rowOff>132119</xdr:rowOff>
    </xdr:to>
    <xdr:graphicFrame macro="">
      <xdr:nvGraphicFramePr>
        <xdr:cNvPr id="13" name="Diagramm 12">
          <a:extLst>
            <a:ext uri="{FF2B5EF4-FFF2-40B4-BE49-F238E27FC236}">
              <a16:creationId xmlns:a16="http://schemas.microsoft.com/office/drawing/2014/main" id="{BC33DAF4-0BC7-4301-8B18-7BED00122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1316355</xdr:colOff>
      <xdr:row>0</xdr:row>
      <xdr:rowOff>91443</xdr:rowOff>
    </xdr:from>
    <xdr:to>
      <xdr:col>5</xdr:col>
      <xdr:colOff>3314700</xdr:colOff>
      <xdr:row>6</xdr:row>
      <xdr:rowOff>15240</xdr:rowOff>
    </xdr:to>
    <xdr:sp macro="" textlink="">
      <xdr:nvSpPr>
        <xdr:cNvPr id="15" name="Textfeld 14">
          <a:extLst>
            <a:ext uri="{FF2B5EF4-FFF2-40B4-BE49-F238E27FC236}">
              <a16:creationId xmlns:a16="http://schemas.microsoft.com/office/drawing/2014/main" id="{000ECA41-8741-4228-922A-849BA6CF15F4}"/>
            </a:ext>
          </a:extLst>
        </xdr:cNvPr>
        <xdr:cNvSpPr txBox="1"/>
      </xdr:nvSpPr>
      <xdr:spPr>
        <a:xfrm>
          <a:off x="3240405" y="91443"/>
          <a:ext cx="7656195" cy="1000122"/>
        </a:xfrm>
        <a:prstGeom prst="rect">
          <a:avLst/>
        </a:prstGeom>
        <a:no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rgbClr val="244D80"/>
              </a:solidFill>
              <a:latin typeface="Arial" panose="020B0604020202020204" pitchFamily="34" charset="0"/>
              <a:ea typeface="+mn-ea"/>
              <a:cs typeface="Arial" panose="020B0604020202020204" pitchFamily="34" charset="0"/>
            </a:rPr>
            <a:t>Descrição da planilha:</a:t>
          </a:r>
        </a:p>
        <a:p>
          <a:pPr marL="0" indent="0"/>
          <a:r>
            <a:rPr lang="de-DE" sz="1100" b="0" baseline="0">
              <a:solidFill>
                <a:sysClr val="windowText" lastClr="000000"/>
              </a:solidFill>
              <a:latin typeface="Arial" panose="020B0604020202020204" pitchFamily="34" charset="0"/>
              <a:ea typeface="+mn-ea"/>
              <a:cs typeface="Arial" panose="020B0604020202020204" pitchFamily="34" charset="0"/>
            </a:rPr>
            <a:t>Nessa aba, até 4 classificações diferentes da planilha “Banco de dados de todas as avaliações” podem ser carregadas e comparadas graficamente.</a:t>
          </a:r>
        </a:p>
        <a:p>
          <a:pPr marL="0" indent="0"/>
          <a:r>
            <a:rPr lang="de-DE" sz="1100" b="0" baseline="0">
              <a:solidFill>
                <a:sysClr val="windowText" lastClr="000000"/>
              </a:solidFill>
              <a:latin typeface="Arial" panose="020B0604020202020204" pitchFamily="34" charset="0"/>
              <a:ea typeface="+mn-ea"/>
              <a:cs typeface="Arial" panose="020B0604020202020204" pitchFamily="34" charset="0"/>
            </a:rPr>
            <a:t>A comparação no nível das competências só faz sentido dentro de uma mesma função, portanto, uma comparação entre diferentes funções não é possível</a:t>
          </a:r>
        </a:p>
      </xdr:txBody>
    </xdr:sp>
    <xdr:clientData/>
  </xdr:twoCellAnchor>
  <xdr:twoCellAnchor>
    <xdr:from>
      <xdr:col>5</xdr:col>
      <xdr:colOff>1393371</xdr:colOff>
      <xdr:row>20</xdr:row>
      <xdr:rowOff>65313</xdr:rowOff>
    </xdr:from>
    <xdr:to>
      <xdr:col>6</xdr:col>
      <xdr:colOff>108857</xdr:colOff>
      <xdr:row>26</xdr:row>
      <xdr:rowOff>87085</xdr:rowOff>
    </xdr:to>
    <xdr:sp macro="" textlink="">
      <xdr:nvSpPr>
        <xdr:cNvPr id="4" name="Textfeld 3">
          <a:extLst>
            <a:ext uri="{FF2B5EF4-FFF2-40B4-BE49-F238E27FC236}">
              <a16:creationId xmlns:a16="http://schemas.microsoft.com/office/drawing/2014/main" id="{884D4B8A-1669-4AA1-9657-D239DC2DE750}"/>
            </a:ext>
          </a:extLst>
        </xdr:cNvPr>
        <xdr:cNvSpPr txBox="1"/>
      </xdr:nvSpPr>
      <xdr:spPr>
        <a:xfrm>
          <a:off x="9100457" y="4288970"/>
          <a:ext cx="2427514" cy="1110344"/>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Para o gráfico à direita, as competências devem ser limitadas a uma função.</a:t>
          </a:r>
        </a:p>
        <a:p>
          <a:r>
            <a:rPr lang="de-DE" sz="1200" baseline="0">
              <a:latin typeface="Arial" panose="020B0604020202020204" pitchFamily="34" charset="0"/>
              <a:cs typeface="Arial" panose="020B0604020202020204" pitchFamily="34" charset="0"/>
            </a:rPr>
            <a:t>(Nenhuma comparação significativa é possível entre funções)</a:t>
          </a:r>
        </a:p>
      </xdr:txBody>
    </xdr:sp>
    <xdr:clientData/>
  </xdr:twoCellAnchor>
  <xdr:twoCellAnchor>
    <xdr:from>
      <xdr:col>5</xdr:col>
      <xdr:colOff>3580585</xdr:colOff>
      <xdr:row>18</xdr:row>
      <xdr:rowOff>424543</xdr:rowOff>
    </xdr:from>
    <xdr:to>
      <xdr:col>5</xdr:col>
      <xdr:colOff>3580585</xdr:colOff>
      <xdr:row>20</xdr:row>
      <xdr:rowOff>21771</xdr:rowOff>
    </xdr:to>
    <xdr:cxnSp macro="">
      <xdr:nvCxnSpPr>
        <xdr:cNvPr id="5" name="Gerade Verbindung mit Pfeil 4">
          <a:extLst>
            <a:ext uri="{FF2B5EF4-FFF2-40B4-BE49-F238E27FC236}">
              <a16:creationId xmlns:a16="http://schemas.microsoft.com/office/drawing/2014/main" id="{EA280322-5448-450A-A8F3-7525AD2922B0}"/>
            </a:ext>
          </a:extLst>
        </xdr:cNvPr>
        <xdr:cNvCxnSpPr/>
      </xdr:nvCxnSpPr>
      <xdr:spPr>
        <a:xfrm flipH="1" flipV="1">
          <a:off x="11287671" y="3973286"/>
          <a:ext cx="0" cy="272142"/>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681448</xdr:colOff>
      <xdr:row>15</xdr:row>
      <xdr:rowOff>92083</xdr:rowOff>
    </xdr:from>
    <xdr:to>
      <xdr:col>15</xdr:col>
      <xdr:colOff>201859</xdr:colOff>
      <xdr:row>41</xdr:row>
      <xdr:rowOff>133603</xdr:rowOff>
    </xdr:to>
    <xdr:graphicFrame macro="">
      <xdr:nvGraphicFramePr>
        <xdr:cNvPr id="11" name="Diagramm 10">
          <a:extLst>
            <a:ext uri="{FF2B5EF4-FFF2-40B4-BE49-F238E27FC236}">
              <a16:creationId xmlns:a16="http://schemas.microsoft.com/office/drawing/2014/main" id="{8D8842D0-2FC9-A1FD-67D7-F6CC789C47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1963230</xdr:colOff>
      <xdr:row>27</xdr:row>
      <xdr:rowOff>19805</xdr:rowOff>
    </xdr:from>
    <xdr:to>
      <xdr:col>6</xdr:col>
      <xdr:colOff>135754</xdr:colOff>
      <xdr:row>35</xdr:row>
      <xdr:rowOff>55420</xdr:rowOff>
    </xdr:to>
    <mc:AlternateContent xmlns:mc="http://schemas.openxmlformats.org/markup-compatibility/2006" xmlns:sle15="http://schemas.microsoft.com/office/drawing/2012/slicer">
      <mc:Choice Requires="sle15">
        <xdr:graphicFrame macro="">
          <xdr:nvGraphicFramePr>
            <xdr:cNvPr id="14" name="Anfo betrifft Filter Rolle">
              <a:extLst>
                <a:ext uri="{FF2B5EF4-FFF2-40B4-BE49-F238E27FC236}">
                  <a16:creationId xmlns:a16="http://schemas.microsoft.com/office/drawing/2014/main" id="{F43FAC62-B886-9318-40EC-2143B11F97CC}"/>
                </a:ext>
              </a:extLst>
            </xdr:cNvPr>
            <xdr:cNvGraphicFramePr/>
          </xdr:nvGraphicFramePr>
          <xdr:xfrm>
            <a:off x="0" y="0"/>
            <a:ext cx="0" cy="0"/>
          </xdr:xfrm>
          <a:graphic>
            <a:graphicData uri="http://schemas.microsoft.com/office/drawing/2010/slicer">
              <sle:slicer xmlns:sle="http://schemas.microsoft.com/office/drawing/2010/slicer" name="Anfo betrifft Filter Rolle"/>
            </a:graphicData>
          </a:graphic>
        </xdr:graphicFrame>
      </mc:Choice>
      <mc:Fallback xmlns="">
        <xdr:sp macro="" textlink="">
          <xdr:nvSpPr>
            <xdr:cNvPr id="0" name=""/>
            <xdr:cNvSpPr>
              <a:spLocks noTextEdit="1"/>
            </xdr:cNvSpPr>
          </xdr:nvSpPr>
          <xdr:spPr>
            <a:xfrm>
              <a:off x="9684083" y="4853126"/>
              <a:ext cx="1892877" cy="138794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xdr:from>
      <xdr:col>1</xdr:col>
      <xdr:colOff>395391</xdr:colOff>
      <xdr:row>9</xdr:row>
      <xdr:rowOff>132790</xdr:rowOff>
    </xdr:from>
    <xdr:to>
      <xdr:col>2</xdr:col>
      <xdr:colOff>1863714</xdr:colOff>
      <xdr:row>14</xdr:row>
      <xdr:rowOff>60127</xdr:rowOff>
    </xdr:to>
    <xdr:sp macro="" textlink="">
      <xdr:nvSpPr>
        <xdr:cNvPr id="6" name="Textfeld 5">
          <a:extLst>
            <a:ext uri="{FF2B5EF4-FFF2-40B4-BE49-F238E27FC236}">
              <a16:creationId xmlns:a16="http://schemas.microsoft.com/office/drawing/2014/main" id="{8BC88461-8950-42BA-BAA1-6DC08726B552}"/>
            </a:ext>
          </a:extLst>
        </xdr:cNvPr>
        <xdr:cNvSpPr txBox="1"/>
      </xdr:nvSpPr>
      <xdr:spPr>
        <a:xfrm>
          <a:off x="1359097" y="1724025"/>
          <a:ext cx="2432029" cy="767778"/>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200" baseline="0">
              <a:latin typeface="Arial" panose="020B0604020202020204" pitchFamily="34" charset="0"/>
              <a:cs typeface="Arial" panose="020B0604020202020204" pitchFamily="34" charset="0"/>
            </a:rPr>
            <a:t>Seleção do ID das revisões para exibir entradas do “Banco de dados de todas as avaliações”</a:t>
          </a:r>
        </a:p>
      </xdr:txBody>
    </xdr:sp>
    <xdr:clientData/>
  </xdr:twoCellAnchor>
  <xdr:twoCellAnchor>
    <xdr:from>
      <xdr:col>1</xdr:col>
      <xdr:colOff>164278</xdr:colOff>
      <xdr:row>12</xdr:row>
      <xdr:rowOff>12414</xdr:rowOff>
    </xdr:from>
    <xdr:to>
      <xdr:col>1</xdr:col>
      <xdr:colOff>391581</xdr:colOff>
      <xdr:row>12</xdr:row>
      <xdr:rowOff>12414</xdr:rowOff>
    </xdr:to>
    <xdr:cxnSp macro="">
      <xdr:nvCxnSpPr>
        <xdr:cNvPr id="7" name="Gerade Verbindung mit Pfeil 6">
          <a:extLst>
            <a:ext uri="{FF2B5EF4-FFF2-40B4-BE49-F238E27FC236}">
              <a16:creationId xmlns:a16="http://schemas.microsoft.com/office/drawing/2014/main" id="{9B6FB563-DFA4-42AE-8ED2-B7372EF46F0A}"/>
            </a:ext>
          </a:extLst>
        </xdr:cNvPr>
        <xdr:cNvCxnSpPr>
          <a:stCxn id="6" idx="1"/>
        </xdr:cNvCxnSpPr>
      </xdr:nvCxnSpPr>
      <xdr:spPr>
        <a:xfrm flipH="1">
          <a:off x="1127984" y="2107914"/>
          <a:ext cx="227303" cy="0"/>
        </a:xfrm>
        <a:prstGeom prst="straightConnector1">
          <a:avLst/>
        </a:prstGeom>
        <a:ln w="28575">
          <a:solidFill>
            <a:srgbClr val="244D8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44823</xdr:colOff>
      <xdr:row>10</xdr:row>
      <xdr:rowOff>22411</xdr:rowOff>
    </xdr:from>
    <xdr:to>
      <xdr:col>1</xdr:col>
      <xdr:colOff>156882</xdr:colOff>
      <xdr:row>14</xdr:row>
      <xdr:rowOff>0</xdr:rowOff>
    </xdr:to>
    <xdr:sp macro="" textlink="">
      <xdr:nvSpPr>
        <xdr:cNvPr id="19" name="Geschweifte Klammer rechts 18">
          <a:extLst>
            <a:ext uri="{FF2B5EF4-FFF2-40B4-BE49-F238E27FC236}">
              <a16:creationId xmlns:a16="http://schemas.microsoft.com/office/drawing/2014/main" id="{7BB99DE2-7F9C-4432-233D-AD035862B5A7}"/>
            </a:ext>
          </a:extLst>
        </xdr:cNvPr>
        <xdr:cNvSpPr/>
      </xdr:nvSpPr>
      <xdr:spPr>
        <a:xfrm>
          <a:off x="1008529" y="1781735"/>
          <a:ext cx="112059" cy="649941"/>
        </a:xfrm>
        <a:prstGeom prst="rightBrace">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fo_betrifft_Filter_Rolle" xr10:uid="{DFF8C5BF-AF8F-47D3-B4E4-DF76A397980D}" sourceName="As informações dizem respeito ao filtro aplicado de funções">
  <extLst>
    <x:ext xmlns:x15="http://schemas.microsoft.com/office/spreadsheetml/2010/11/main" uri="{2F2917AC-EB37-4324-AD4E-5DD8C200BD13}">
      <x15:tableSlicerCache tableId="2"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fo betrifft Filter Rolle" xr10:uid="{34F45C91-3154-40B8-8D2E-2DF25916919C}" cache="Datenschnitt_Anfo_betrifft_Filter_Rolle" caption="As informações dizem respeito ao filtro aplicado de funçõe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D805A5-7E97-4ED6-9C5D-ED34E97F2387}" name="Tabela2" displayName="Tabela2" ref="B53:G153" totalsRowShown="0" headerRowDxfId="7" tableBorderDxfId="6">
  <autoFilter ref="B53:G153" xr:uid="{24D805A5-7E97-4ED6-9C5D-ED34E97F2387}"/>
  <tableColumns count="6">
    <tableColumn id="1" xr3:uid="{0F011D43-4DDC-41B0-8620-7E53EBC83B45}" name="ID de informação" dataDxfId="5"/>
    <tableColumn id="2" xr3:uid="{0C39BADF-BADD-42B5-888A-038EDFC0EBA5}" name="Categoria" dataDxfId="4">
      <calculatedColumnFormula>VLOOKUP($B54,'2. Requisitos básicos'!$B$9:$F$108,COLUMN(C54)-COLUMN($B$54)+1,)</calculatedColumnFormula>
    </tableColumn>
    <tableColumn id="3" xr3:uid="{93A2E070-23C7-4504-9FAD-1E5F01A420D6}" name="Competências" dataDxfId="3">
      <calculatedColumnFormula>VLOOKUP($B54,'2. Requisitos básicos'!$B$9:$F$108,COLUMN(D54)-COLUMN($B$54)+2,)</calculatedColumnFormula>
    </tableColumn>
    <tableColumn id="4" xr3:uid="{3173550C-23BE-48F2-94A3-96273EC4277B}" name="Requisitos" dataDxfId="2">
      <calculatedColumnFormula>VLOOKUP($B54,'2. Requisitos básicos'!$B$9:$F$108,COLUMN(E54)-COLUMN($B$54)+2,)</calculatedColumnFormula>
    </tableColumn>
    <tableColumn id="5" xr3:uid="{2F9BF271-989B-476F-AF42-DE1D15E0D59C}" name="As informações dizem respeito ao filtro aplicado de funções" dataDxfId="1">
      <calculatedColumnFormula>IF(
HLOOKUP($F$19,'2. Requisitos básicos'!$G$8:$M$108,B54+1,)&gt;0,"ja","-")</calculatedColumnFormula>
    </tableColumn>
    <tableColumn id="6" xr3:uid="{525BDA0E-4CF5-4420-AB1F-6D9266896743}" name="Informações dizem respeito à função" dataDxfId="0">
      <calculatedColumnFormula>IF(
HLOOKUP($D$11,'2. Requisitos básicos'!$G$8:$M$108,B54+1,)&gt;0,"ja","-")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9641AF-510F-4449-B0D3-30BBE3545518}">
  <we:reference id="wa104381504" version="1.0.0.0" store="pt-BR"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91E2-1F14-4EFF-A18D-20329D37A7BD}">
  <sheetPr>
    <tabColor theme="1" tint="0.499984740745262"/>
  </sheetPr>
  <dimension ref="B8:H46"/>
  <sheetViews>
    <sheetView showGridLines="0" tabSelected="1" zoomScale="89" zoomScaleNormal="90" workbookViewId="0">
      <selection activeCell="G12" sqref="G12"/>
    </sheetView>
  </sheetViews>
  <sheetFormatPr baseColWidth="10" defaultColWidth="11.5" defaultRowHeight="15" x14ac:dyDescent="0.2"/>
  <cols>
    <col min="2" max="2" width="9.5" bestFit="1" customWidth="1"/>
    <col min="3" max="3" width="55.83203125" customWidth="1"/>
    <col min="4" max="4" width="5.33203125" customWidth="1"/>
    <col min="5" max="8" width="44.33203125" customWidth="1"/>
  </cols>
  <sheetData>
    <row r="8" spans="2:8" x14ac:dyDescent="0.2">
      <c r="E8" s="5"/>
      <c r="F8" s="5"/>
      <c r="G8" s="5"/>
      <c r="H8" s="5"/>
    </row>
    <row r="9" spans="2:8" ht="16" x14ac:dyDescent="0.2">
      <c r="B9" s="1" t="s">
        <v>0</v>
      </c>
      <c r="C9" s="4" t="s">
        <v>9</v>
      </c>
      <c r="E9" s="4" t="str">
        <f ca="1">OFFSET($C$10,E10-1,0)</f>
        <v>Competências profissionais</v>
      </c>
      <c r="F9" s="4" t="str">
        <f t="shared" ref="F9:H9" ca="1" si="0">OFFSET($C$10,F10-1,0)</f>
        <v>Competências metodológicas</v>
      </c>
      <c r="G9" s="4" t="str">
        <f t="shared" ca="1" si="0"/>
        <v>Competências pessoais</v>
      </c>
      <c r="H9" s="4" t="str">
        <f t="shared" ca="1" si="0"/>
        <v>Competências sociais</v>
      </c>
    </row>
    <row r="10" spans="2:8" ht="16" x14ac:dyDescent="0.2">
      <c r="B10" s="42">
        <v>1</v>
      </c>
      <c r="C10" s="43" t="s">
        <v>10</v>
      </c>
      <c r="E10" s="13">
        <v>1</v>
      </c>
      <c r="F10" s="13">
        <v>2</v>
      </c>
      <c r="G10" s="13">
        <v>3</v>
      </c>
      <c r="H10" s="13">
        <v>4</v>
      </c>
    </row>
    <row r="11" spans="2:8" x14ac:dyDescent="0.2">
      <c r="B11" s="42">
        <v>2</v>
      </c>
      <c r="C11" s="43" t="s">
        <v>11</v>
      </c>
      <c r="E11" s="3" t="s">
        <v>27</v>
      </c>
      <c r="F11" s="3" t="s">
        <v>30</v>
      </c>
      <c r="G11" s="3" t="s">
        <v>34</v>
      </c>
      <c r="H11" s="3" t="s">
        <v>38</v>
      </c>
    </row>
    <row r="12" spans="2:8" x14ac:dyDescent="0.2">
      <c r="B12" s="42">
        <v>3</v>
      </c>
      <c r="C12" s="43" t="s">
        <v>12</v>
      </c>
      <c r="E12" s="3" t="s">
        <v>28</v>
      </c>
      <c r="F12" s="3" t="s">
        <v>31</v>
      </c>
      <c r="G12" s="3" t="s">
        <v>35</v>
      </c>
      <c r="H12" s="3" t="s">
        <v>39</v>
      </c>
    </row>
    <row r="13" spans="2:8" x14ac:dyDescent="0.2">
      <c r="B13" s="42">
        <v>4</v>
      </c>
      <c r="C13" s="43" t="s">
        <v>13</v>
      </c>
      <c r="E13" s="3" t="s">
        <v>29</v>
      </c>
      <c r="F13" s="3" t="s">
        <v>32</v>
      </c>
      <c r="G13" s="3" t="s">
        <v>36</v>
      </c>
      <c r="H13" s="3" t="s">
        <v>40</v>
      </c>
    </row>
    <row r="14" spans="2:8" x14ac:dyDescent="0.2">
      <c r="C14" s="53"/>
      <c r="E14" s="3" t="s">
        <v>25</v>
      </c>
      <c r="F14" s="3" t="s">
        <v>33</v>
      </c>
      <c r="G14" s="3" t="s">
        <v>37</v>
      </c>
      <c r="H14" s="3"/>
    </row>
    <row r="15" spans="2:8" x14ac:dyDescent="0.2">
      <c r="C15" s="51"/>
      <c r="E15" s="3"/>
      <c r="F15" s="3"/>
      <c r="G15" s="3"/>
      <c r="H15" s="3"/>
    </row>
    <row r="16" spans="2:8" x14ac:dyDescent="0.2">
      <c r="C16" s="51"/>
      <c r="E16" s="3"/>
      <c r="F16" s="3"/>
      <c r="G16" s="3"/>
      <c r="H16" s="3"/>
    </row>
    <row r="17" spans="2:8" x14ac:dyDescent="0.2">
      <c r="C17" s="51"/>
      <c r="E17" s="3"/>
      <c r="F17" s="3"/>
      <c r="G17" s="3"/>
      <c r="H17" s="3"/>
    </row>
    <row r="18" spans="2:8" x14ac:dyDescent="0.2">
      <c r="C18" s="51"/>
      <c r="E18" s="3"/>
      <c r="F18" s="3"/>
      <c r="G18" s="3"/>
      <c r="H18" s="3"/>
    </row>
    <row r="19" spans="2:8" x14ac:dyDescent="0.2">
      <c r="E19" s="3"/>
      <c r="F19" s="3"/>
      <c r="G19" s="3"/>
      <c r="H19" s="3"/>
    </row>
    <row r="20" spans="2:8" x14ac:dyDescent="0.2">
      <c r="E20" s="3"/>
      <c r="F20" s="3"/>
      <c r="G20" s="3"/>
      <c r="H20" s="3"/>
    </row>
    <row r="21" spans="2:8" x14ac:dyDescent="0.2">
      <c r="E21" s="3"/>
      <c r="F21" s="3"/>
      <c r="G21" s="3"/>
      <c r="H21" s="3"/>
    </row>
    <row r="24" spans="2:8" ht="16" x14ac:dyDescent="0.2">
      <c r="B24" s="1" t="s">
        <v>0</v>
      </c>
      <c r="C24" s="4" t="s">
        <v>14</v>
      </c>
    </row>
    <row r="25" spans="2:8" x14ac:dyDescent="0.2">
      <c r="B25" s="2">
        <v>1</v>
      </c>
      <c r="C25" s="3" t="s">
        <v>15</v>
      </c>
    </row>
    <row r="26" spans="2:8" x14ac:dyDescent="0.2">
      <c r="B26" s="2">
        <v>2</v>
      </c>
      <c r="C26" s="3" t="s">
        <v>16</v>
      </c>
    </row>
    <row r="27" spans="2:8" x14ac:dyDescent="0.2">
      <c r="B27" s="2">
        <v>3</v>
      </c>
      <c r="C27" s="3" t="s">
        <v>17</v>
      </c>
    </row>
    <row r="28" spans="2:8" x14ac:dyDescent="0.2">
      <c r="B28" s="2">
        <v>4</v>
      </c>
      <c r="C28" s="3" t="s">
        <v>18</v>
      </c>
    </row>
    <row r="29" spans="2:8" x14ac:dyDescent="0.2">
      <c r="B29" s="2">
        <v>5</v>
      </c>
      <c r="C29" s="3" t="s">
        <v>19</v>
      </c>
    </row>
    <row r="30" spans="2:8" x14ac:dyDescent="0.2">
      <c r="B30" s="2">
        <v>6</v>
      </c>
      <c r="C30" s="3" t="s">
        <v>20</v>
      </c>
    </row>
    <row r="31" spans="2:8" x14ac:dyDescent="0.2">
      <c r="B31" s="2">
        <v>7</v>
      </c>
      <c r="C31" s="3" t="s">
        <v>21</v>
      </c>
    </row>
    <row r="32" spans="2:8" x14ac:dyDescent="0.2">
      <c r="B32" s="2">
        <v>8</v>
      </c>
      <c r="C32" s="3"/>
    </row>
    <row r="33" spans="2:3" x14ac:dyDescent="0.2">
      <c r="B33" s="2">
        <v>9</v>
      </c>
      <c r="C33" s="3"/>
    </row>
    <row r="34" spans="2:3" x14ac:dyDescent="0.2">
      <c r="B34" s="2">
        <v>10</v>
      </c>
      <c r="C34" s="3"/>
    </row>
    <row r="36" spans="2:3" ht="16" x14ac:dyDescent="0.2">
      <c r="B36" s="1" t="s">
        <v>0</v>
      </c>
      <c r="C36" s="4" t="s">
        <v>22</v>
      </c>
    </row>
    <row r="37" spans="2:3" x14ac:dyDescent="0.2">
      <c r="B37" s="2">
        <v>1</v>
      </c>
      <c r="C37" s="3" t="s">
        <v>23</v>
      </c>
    </row>
    <row r="38" spans="2:3" x14ac:dyDescent="0.2">
      <c r="B38" s="2">
        <v>2</v>
      </c>
      <c r="C38" s="3" t="s">
        <v>24</v>
      </c>
    </row>
    <row r="39" spans="2:3" x14ac:dyDescent="0.2">
      <c r="B39" s="2">
        <v>3</v>
      </c>
      <c r="C39" s="3" t="s">
        <v>53</v>
      </c>
    </row>
    <row r="40" spans="2:3" x14ac:dyDescent="0.2">
      <c r="B40" s="2">
        <v>4</v>
      </c>
      <c r="C40" s="3" t="s">
        <v>7</v>
      </c>
    </row>
    <row r="41" spans="2:3" x14ac:dyDescent="0.2">
      <c r="B41" s="2">
        <v>5</v>
      </c>
      <c r="C41" s="3" t="s">
        <v>25</v>
      </c>
    </row>
    <row r="42" spans="2:3" x14ac:dyDescent="0.2">
      <c r="B42" s="2">
        <v>6</v>
      </c>
      <c r="C42" s="3" t="s">
        <v>26</v>
      </c>
    </row>
    <row r="43" spans="2:3" x14ac:dyDescent="0.2">
      <c r="B43" s="2">
        <v>7</v>
      </c>
      <c r="C43" s="3"/>
    </row>
    <row r="44" spans="2:3" x14ac:dyDescent="0.2">
      <c r="B44" s="2">
        <v>8</v>
      </c>
      <c r="C44" s="3"/>
    </row>
    <row r="45" spans="2:3" x14ac:dyDescent="0.2">
      <c r="B45" s="2">
        <v>9</v>
      </c>
      <c r="C45" s="3"/>
    </row>
    <row r="46" spans="2:3" x14ac:dyDescent="0.2">
      <c r="B46" s="2">
        <v>10</v>
      </c>
      <c r="C46" s="3"/>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9F36-D745-42AB-82B9-C0F4DCD2FEF0}">
  <sheetPr>
    <tabColor theme="1" tint="0.499984740745262"/>
  </sheetPr>
  <dimension ref="B7:P108"/>
  <sheetViews>
    <sheetView showGridLines="0" zoomScale="75" zoomScaleNormal="90" workbookViewId="0">
      <selection activeCell="D19" sqref="D19"/>
    </sheetView>
  </sheetViews>
  <sheetFormatPr baseColWidth="10" defaultColWidth="11.5" defaultRowHeight="15" x14ac:dyDescent="0.2"/>
  <cols>
    <col min="1" max="1" width="11.5" style="14"/>
    <col min="2" max="2" width="15.6640625" style="14" customWidth="1"/>
    <col min="3" max="3" width="23.5" style="14" bestFit="1" customWidth="1"/>
    <col min="4" max="4" width="9.6640625" style="14" customWidth="1"/>
    <col min="5" max="5" width="36.83203125" style="14" customWidth="1"/>
    <col min="6" max="6" width="109.1640625" style="14" customWidth="1"/>
    <col min="7" max="13" width="18.5" style="12" customWidth="1"/>
    <col min="14" max="16" width="18.5" style="7" customWidth="1"/>
    <col min="17" max="16384" width="11.5" style="14"/>
  </cols>
  <sheetData>
    <row r="7" spans="2:16" x14ac:dyDescent="0.2">
      <c r="G7" s="54">
        <v>1</v>
      </c>
      <c r="H7" s="54">
        <v>2</v>
      </c>
      <c r="I7" s="54">
        <v>3</v>
      </c>
      <c r="J7" s="54">
        <v>4</v>
      </c>
      <c r="K7" s="54">
        <v>5</v>
      </c>
      <c r="L7" s="54">
        <v>6</v>
      </c>
      <c r="M7" s="54">
        <v>7</v>
      </c>
      <c r="N7" s="55">
        <v>8</v>
      </c>
      <c r="O7" s="55">
        <v>9</v>
      </c>
      <c r="P7" s="55">
        <v>10</v>
      </c>
    </row>
    <row r="8" spans="2:16" ht="51" x14ac:dyDescent="0.2">
      <c r="B8" s="18" t="s">
        <v>41</v>
      </c>
      <c r="C8" s="16" t="s">
        <v>42</v>
      </c>
      <c r="D8" s="16" t="s">
        <v>45</v>
      </c>
      <c r="E8" s="16" t="s">
        <v>43</v>
      </c>
      <c r="F8" s="16" t="s">
        <v>44</v>
      </c>
      <c r="G8" s="21" t="str">
        <f ca="1">OFFSET('1. Dados básicos'!$C$24,G7,0)</f>
        <v>Gerente de Recursos Humanos</v>
      </c>
      <c r="H8" s="21" t="str">
        <f ca="1">OFFSET('1. Dados básicos'!$C$24,H7,0)</f>
        <v>Arquiteto de Sistemas</v>
      </c>
      <c r="I8" s="21" t="str">
        <f ca="1">OFFSET('1. Dados básicos'!$C$24,I7,0)</f>
        <v>Gestor de Projetos</v>
      </c>
      <c r="J8" s="21" t="str">
        <f ca="1">OFFSET('1. Dados básicos'!$C$24,J7,0)</f>
        <v>Desenvolvedor de Softwares</v>
      </c>
      <c r="K8" s="21" t="str">
        <f ca="1">OFFSET('1. Dados básicos'!$C$24,K7,0)</f>
        <v>Recrutador</v>
      </c>
      <c r="L8" s="21" t="str">
        <f ca="1">OFFSET('1. Dados básicos'!$C$24,L7,0)</f>
        <v>Gerente Financeiro</v>
      </c>
      <c r="M8" s="21" t="str">
        <f ca="1">OFFSET('1. Dados básicos'!$C$24,M7,0)</f>
        <v xml:space="preserve">Gerente de Conteúdo  </v>
      </c>
      <c r="N8" s="21">
        <f ca="1">OFFSET('1. Dados básicos'!$C$24,N7,0)</f>
        <v>0</v>
      </c>
      <c r="O8" s="21">
        <f ca="1">OFFSET('1. Dados básicos'!$C$24,O7,0)</f>
        <v>0</v>
      </c>
      <c r="P8" s="21">
        <f ca="1">OFFSET('1. Dados básicos'!$C$24,P7,0)</f>
        <v>0</v>
      </c>
    </row>
    <row r="9" spans="2:16" ht="16" x14ac:dyDescent="0.2">
      <c r="B9" s="20">
        <v>1</v>
      </c>
      <c r="C9" s="20" t="s">
        <v>10</v>
      </c>
      <c r="D9" s="24" t="str">
        <f>IF(ISERROR("_" &amp; INDEX('1. Dados básicos'!$B$10:$C$21,MATCH(C9,'1. Dados básicos'!$C$10:$C$21,0),1)),
"",
"_" &amp; INDEX('1. Dados básicos'!$B$10:$C$21,MATCH(C9,'1. Dados básicos'!$C$10:$C$21,0),1))</f>
        <v>_1</v>
      </c>
      <c r="E9" s="20" t="s">
        <v>27</v>
      </c>
      <c r="F9" s="87" t="s">
        <v>89</v>
      </c>
      <c r="G9" s="89"/>
      <c r="H9" s="89"/>
      <c r="I9" s="89"/>
      <c r="J9" s="89" t="s">
        <v>6</v>
      </c>
      <c r="K9" s="89"/>
      <c r="L9" s="89"/>
      <c r="M9" s="89"/>
      <c r="N9" s="90"/>
      <c r="O9" s="90"/>
      <c r="P9" s="90"/>
    </row>
    <row r="10" spans="2:16" ht="16" x14ac:dyDescent="0.2">
      <c r="B10" s="20">
        <v>2</v>
      </c>
      <c r="C10" s="20" t="s">
        <v>10</v>
      </c>
      <c r="D10" s="24" t="str">
        <f>IF(ISERROR("_" &amp; INDEX('1. Dados básicos'!$B$10:$C$21,MATCH(C10,'1. Dados básicos'!$C$10:$C$21,0),1)),
"",
"_" &amp; INDEX('1. Dados básicos'!$B$10:$C$21,MATCH(C10,'1. Dados básicos'!$C$10:$C$21,0),1))</f>
        <v>_1</v>
      </c>
      <c r="E10" s="20" t="s">
        <v>27</v>
      </c>
      <c r="F10" s="87" t="s">
        <v>90</v>
      </c>
      <c r="G10" s="89"/>
      <c r="H10" s="89"/>
      <c r="I10" s="89"/>
      <c r="J10" s="89" t="s">
        <v>6</v>
      </c>
      <c r="K10" s="89"/>
      <c r="L10" s="89"/>
      <c r="M10" s="89"/>
      <c r="N10" s="90"/>
      <c r="O10" s="90"/>
      <c r="P10" s="90"/>
    </row>
    <row r="11" spans="2:16" ht="16" x14ac:dyDescent="0.2">
      <c r="B11" s="20">
        <v>3</v>
      </c>
      <c r="C11" s="20" t="s">
        <v>10</v>
      </c>
      <c r="D11" s="24" t="str">
        <f>IF(ISERROR("_" &amp; INDEX('1. Dados básicos'!$B$10:$C$21,MATCH(C11,'1. Dados básicos'!$C$10:$C$21,0),1)),
"",
"_" &amp; INDEX('1. Dados básicos'!$B$10:$C$21,MATCH(C11,'1. Dados básicos'!$C$10:$C$21,0),1))</f>
        <v>_1</v>
      </c>
      <c r="E11" s="20" t="s">
        <v>28</v>
      </c>
      <c r="F11" s="87" t="s">
        <v>91</v>
      </c>
      <c r="G11" s="89"/>
      <c r="H11" s="89"/>
      <c r="I11" s="89"/>
      <c r="J11" s="89" t="s">
        <v>6</v>
      </c>
      <c r="K11" s="89"/>
      <c r="L11" s="89"/>
      <c r="M11" s="89"/>
      <c r="N11" s="90"/>
      <c r="O11" s="90"/>
      <c r="P11" s="90"/>
    </row>
    <row r="12" spans="2:16" ht="16" x14ac:dyDescent="0.2">
      <c r="B12" s="20">
        <v>4</v>
      </c>
      <c r="C12" s="20" t="s">
        <v>10</v>
      </c>
      <c r="D12" s="24" t="str">
        <f>IF(ISERROR("_" &amp; INDEX('1. Dados básicos'!$B$10:$C$21,MATCH(C12,'1. Dados básicos'!$C$10:$C$21,0),1)),
"",
"_" &amp; INDEX('1. Dados básicos'!$B$10:$C$21,MATCH(C12,'1. Dados básicos'!$C$10:$C$21,0),1))</f>
        <v>_1</v>
      </c>
      <c r="E12" s="20" t="s">
        <v>28</v>
      </c>
      <c r="F12" s="87" t="s">
        <v>92</v>
      </c>
      <c r="G12" s="89"/>
      <c r="H12" s="89"/>
      <c r="I12" s="89"/>
      <c r="J12" s="89" t="s">
        <v>6</v>
      </c>
      <c r="K12" s="89"/>
      <c r="L12" s="89"/>
      <c r="M12" s="89"/>
      <c r="N12" s="90"/>
      <c r="O12" s="90"/>
      <c r="P12" s="90"/>
    </row>
    <row r="13" spans="2:16" ht="16" x14ac:dyDescent="0.2">
      <c r="B13" s="20">
        <v>5</v>
      </c>
      <c r="C13" s="20" t="s">
        <v>11</v>
      </c>
      <c r="D13" s="24" t="str">
        <f>IF(ISERROR("_" &amp; INDEX('1. Dados básicos'!$B$10:$C$21,MATCH(C13,'1. Dados básicos'!$C$10:$C$21,0),1)),
"",
"_" &amp; INDEX('1. Dados básicos'!$B$10:$C$21,MATCH(C13,'1. Dados básicos'!$C$10:$C$21,0),1))</f>
        <v>_2</v>
      </c>
      <c r="E13" s="20" t="s">
        <v>30</v>
      </c>
      <c r="F13" s="87" t="s">
        <v>93</v>
      </c>
      <c r="G13" s="89"/>
      <c r="H13" s="89"/>
      <c r="I13" s="89"/>
      <c r="J13" s="89" t="s">
        <v>6</v>
      </c>
      <c r="K13" s="89"/>
      <c r="L13" s="89"/>
      <c r="M13" s="89"/>
      <c r="N13" s="90"/>
      <c r="O13" s="90"/>
      <c r="P13" s="90"/>
    </row>
    <row r="14" spans="2:16" ht="16" x14ac:dyDescent="0.2">
      <c r="B14" s="20">
        <v>6</v>
      </c>
      <c r="C14" s="20" t="s">
        <v>11</v>
      </c>
      <c r="D14" s="24" t="str">
        <f>IF(ISERROR("_" &amp; INDEX('1. Dados básicos'!$B$10:$C$21,MATCH(C14,'1. Dados básicos'!$C$10:$C$21,0),1)),
"",
"_" &amp; INDEX('1. Dados básicos'!$B$10:$C$21,MATCH(C14,'1. Dados básicos'!$C$10:$C$21,0),1))</f>
        <v>_2</v>
      </c>
      <c r="E14" s="20" t="s">
        <v>30</v>
      </c>
      <c r="F14" s="87" t="s">
        <v>94</v>
      </c>
      <c r="G14" s="89"/>
      <c r="H14" s="89"/>
      <c r="I14" s="89"/>
      <c r="J14" s="89" t="s">
        <v>6</v>
      </c>
      <c r="K14" s="89"/>
      <c r="L14" s="89"/>
      <c r="M14" s="89"/>
      <c r="N14" s="90"/>
      <c r="O14" s="90"/>
      <c r="P14" s="90"/>
    </row>
    <row r="15" spans="2:16" ht="16" x14ac:dyDescent="0.2">
      <c r="B15" s="20">
        <v>7</v>
      </c>
      <c r="C15" s="20" t="s">
        <v>11</v>
      </c>
      <c r="D15" s="24" t="str">
        <f>IF(ISERROR("_" &amp; INDEX('1. Dados básicos'!$B$10:$C$21,MATCH(C15,'1. Dados básicos'!$C$10:$C$21,0),1)),
"",
"_" &amp; INDEX('1. Dados básicos'!$B$10:$C$21,MATCH(C15,'1. Dados básicos'!$C$10:$C$21,0),1))</f>
        <v>_2</v>
      </c>
      <c r="E15" s="20" t="s">
        <v>31</v>
      </c>
      <c r="F15" s="87" t="s">
        <v>95</v>
      </c>
      <c r="G15" s="89"/>
      <c r="H15" s="89"/>
      <c r="I15" s="89"/>
      <c r="J15" s="89" t="s">
        <v>6</v>
      </c>
      <c r="K15" s="89"/>
      <c r="L15" s="89"/>
      <c r="M15" s="89"/>
      <c r="N15" s="90"/>
      <c r="O15" s="90"/>
      <c r="P15" s="90"/>
    </row>
    <row r="16" spans="2:16" ht="16" x14ac:dyDescent="0.2">
      <c r="B16" s="20">
        <v>8</v>
      </c>
      <c r="C16" s="20" t="s">
        <v>11</v>
      </c>
      <c r="D16" s="24" t="str">
        <f>IF(ISERROR("_" &amp; INDEX('1. Dados básicos'!$B$10:$C$21,MATCH(C16,'1. Dados básicos'!$C$10:$C$21,0),1)),
"",
"_" &amp; INDEX('1. Dados básicos'!$B$10:$C$21,MATCH(C16,'1. Dados básicos'!$C$10:$C$21,0),1))</f>
        <v>_2</v>
      </c>
      <c r="E16" s="20" t="s">
        <v>31</v>
      </c>
      <c r="F16" s="87" t="s">
        <v>96</v>
      </c>
      <c r="G16" s="89"/>
      <c r="H16" s="89"/>
      <c r="I16" s="89"/>
      <c r="J16" s="89" t="s">
        <v>6</v>
      </c>
      <c r="K16" s="89"/>
      <c r="L16" s="89"/>
      <c r="M16" s="89"/>
      <c r="N16" s="90"/>
      <c r="O16" s="90"/>
      <c r="P16" s="90"/>
    </row>
    <row r="17" spans="2:16" ht="16" x14ac:dyDescent="0.2">
      <c r="B17" s="20">
        <v>9</v>
      </c>
      <c r="C17" s="20" t="s">
        <v>12</v>
      </c>
      <c r="D17" s="24" t="str">
        <f>IF(ISERROR("_" &amp; INDEX('1. Dados básicos'!$B$10:$C$21,MATCH(C17,'1. Dados básicos'!$C$10:$C$21,0),1)),
"",
"_" &amp; INDEX('1. Dados básicos'!$B$10:$C$21,MATCH(C17,'1. Dados básicos'!$C$10:$C$21,0),1))</f>
        <v>_3</v>
      </c>
      <c r="E17" s="20" t="s">
        <v>34</v>
      </c>
      <c r="F17" s="87" t="s">
        <v>97</v>
      </c>
      <c r="G17" s="89"/>
      <c r="H17" s="89"/>
      <c r="I17" s="89"/>
      <c r="J17" s="89" t="s">
        <v>6</v>
      </c>
      <c r="K17" s="89"/>
      <c r="L17" s="89"/>
      <c r="M17" s="89"/>
      <c r="N17" s="90"/>
      <c r="O17" s="90"/>
      <c r="P17" s="90"/>
    </row>
    <row r="18" spans="2:16" ht="16" x14ac:dyDescent="0.2">
      <c r="B18" s="20">
        <v>10</v>
      </c>
      <c r="C18" s="20" t="s">
        <v>12</v>
      </c>
      <c r="D18" s="24" t="str">
        <f>IF(ISERROR("_" &amp; INDEX('1. Dados básicos'!$B$10:$C$21,MATCH(C18,'1. Dados básicos'!$C$10:$C$21,0),1)),
"",
"_" &amp; INDEX('1. Dados básicos'!$B$10:$C$21,MATCH(C18,'1. Dados básicos'!$C$10:$C$21,0),1))</f>
        <v>_3</v>
      </c>
      <c r="E18" s="20" t="s">
        <v>34</v>
      </c>
      <c r="F18" s="87" t="s">
        <v>86</v>
      </c>
      <c r="G18" s="89"/>
      <c r="H18" s="89"/>
      <c r="I18" s="89"/>
      <c r="J18" s="89" t="s">
        <v>6</v>
      </c>
      <c r="K18" s="89"/>
      <c r="L18" s="89"/>
      <c r="M18" s="89"/>
      <c r="N18" s="90"/>
      <c r="O18" s="90"/>
      <c r="P18" s="90"/>
    </row>
    <row r="19" spans="2:16" ht="16" x14ac:dyDescent="0.2">
      <c r="B19" s="20">
        <v>11</v>
      </c>
      <c r="C19" s="20" t="s">
        <v>12</v>
      </c>
      <c r="D19" s="24" t="str">
        <f>IF(ISERROR("_" &amp; INDEX('1. Dados básicos'!$B$10:$C$21,MATCH(C19,'1. Dados básicos'!$C$10:$C$21,0),1)),
"",
"_" &amp; INDEX('1. Dados básicos'!$B$10:$C$21,MATCH(C19,'1. Dados básicos'!$C$10:$C$21,0),1))</f>
        <v>_3</v>
      </c>
      <c r="E19" s="20" t="s">
        <v>35</v>
      </c>
      <c r="F19" s="87" t="s">
        <v>87</v>
      </c>
      <c r="G19" s="89"/>
      <c r="H19" s="89"/>
      <c r="I19" s="89"/>
      <c r="J19" s="89" t="s">
        <v>6</v>
      </c>
      <c r="K19" s="89"/>
      <c r="L19" s="89"/>
      <c r="M19" s="89"/>
      <c r="N19" s="90"/>
      <c r="O19" s="90"/>
      <c r="P19" s="90"/>
    </row>
    <row r="20" spans="2:16" ht="16" x14ac:dyDescent="0.2">
      <c r="B20" s="20">
        <v>12</v>
      </c>
      <c r="C20" s="20" t="s">
        <v>12</v>
      </c>
      <c r="D20" s="24" t="str">
        <f>IF(ISERROR("_" &amp; INDEX('1. Dados básicos'!$B$10:$C$21,MATCH(C20,'1. Dados básicos'!$C$10:$C$21,0),1)),
"",
"_" &amp; INDEX('1. Dados básicos'!$B$10:$C$21,MATCH(C20,'1. Dados básicos'!$C$10:$C$21,0),1))</f>
        <v>_3</v>
      </c>
      <c r="E20" s="20" t="s">
        <v>35</v>
      </c>
      <c r="F20" s="87" t="s">
        <v>98</v>
      </c>
      <c r="G20" s="89"/>
      <c r="H20" s="89"/>
      <c r="I20" s="89"/>
      <c r="J20" s="89" t="s">
        <v>6</v>
      </c>
      <c r="K20" s="89"/>
      <c r="L20" s="89"/>
      <c r="M20" s="89"/>
      <c r="N20" s="90"/>
      <c r="O20" s="90"/>
      <c r="P20" s="90"/>
    </row>
    <row r="21" spans="2:16" ht="16" x14ac:dyDescent="0.2">
      <c r="B21" s="20">
        <v>13</v>
      </c>
      <c r="C21" s="20" t="s">
        <v>13</v>
      </c>
      <c r="D21" s="24" t="str">
        <f>IF(ISERROR("_" &amp; INDEX('1. Dados básicos'!$B$10:$C$21,MATCH(C21,'1. Dados básicos'!$C$10:$C$21,0),1)),
"",
"_" &amp; INDEX('1. Dados básicos'!$B$10:$C$21,MATCH(C21,'1. Dados básicos'!$C$10:$C$21,0),1))</f>
        <v>_4</v>
      </c>
      <c r="E21" s="20" t="s">
        <v>38</v>
      </c>
      <c r="F21" s="87" t="s">
        <v>99</v>
      </c>
      <c r="G21" s="89"/>
      <c r="H21" s="89"/>
      <c r="I21" s="89"/>
      <c r="J21" s="89" t="s">
        <v>6</v>
      </c>
      <c r="K21" s="89"/>
      <c r="L21" s="89"/>
      <c r="M21" s="89"/>
      <c r="N21" s="90"/>
      <c r="O21" s="90"/>
      <c r="P21" s="90"/>
    </row>
    <row r="22" spans="2:16" ht="16" x14ac:dyDescent="0.2">
      <c r="B22" s="20">
        <v>14</v>
      </c>
      <c r="C22" s="20" t="s">
        <v>13</v>
      </c>
      <c r="D22" s="24" t="str">
        <f>IF(ISERROR("_" &amp; INDEX('1. Dados básicos'!$B$10:$C$21,MATCH(C22,'1. Dados básicos'!$C$10:$C$21,0),1)),
"",
"_" &amp; INDEX('1. Dados básicos'!$B$10:$C$21,MATCH(C22,'1. Dados básicos'!$C$10:$C$21,0),1))</f>
        <v>_4</v>
      </c>
      <c r="E22" s="20" t="s">
        <v>38</v>
      </c>
      <c r="F22" s="87" t="s">
        <v>100</v>
      </c>
      <c r="G22" s="89"/>
      <c r="H22" s="89"/>
      <c r="I22" s="89"/>
      <c r="J22" s="89" t="s">
        <v>6</v>
      </c>
      <c r="K22" s="89"/>
      <c r="L22" s="89"/>
      <c r="M22" s="89"/>
      <c r="N22" s="90"/>
      <c r="O22" s="90"/>
      <c r="P22" s="90"/>
    </row>
    <row r="23" spans="2:16" ht="28" x14ac:dyDescent="0.2">
      <c r="B23" s="20">
        <v>15</v>
      </c>
      <c r="C23" s="20" t="s">
        <v>13</v>
      </c>
      <c r="D23" s="24" t="str">
        <f>IF(ISERROR("_" &amp; INDEX('1. Dados básicos'!$B$10:$C$21,MATCH(C23,'1. Dados básicos'!$C$10:$C$21,0),1)),
"",
"_" &amp; INDEX('1. Dados básicos'!$B$10:$C$21,MATCH(C23,'1. Dados básicos'!$C$10:$C$21,0),1))</f>
        <v>_4</v>
      </c>
      <c r="E23" s="20" t="s">
        <v>38</v>
      </c>
      <c r="F23" s="88" t="s">
        <v>101</v>
      </c>
      <c r="G23" s="89" t="s">
        <v>6</v>
      </c>
      <c r="H23" s="89"/>
      <c r="I23" s="89"/>
      <c r="J23" s="89"/>
      <c r="K23" s="89"/>
      <c r="L23" s="89"/>
      <c r="M23" s="89"/>
      <c r="N23" s="90"/>
      <c r="O23" s="90"/>
      <c r="P23" s="90"/>
    </row>
    <row r="24" spans="2:16" ht="28" x14ac:dyDescent="0.2">
      <c r="B24" s="20">
        <v>16</v>
      </c>
      <c r="C24" s="20" t="s">
        <v>13</v>
      </c>
      <c r="D24" s="24" t="str">
        <f>IF(ISERROR("_" &amp; INDEX('1. Dados básicos'!$B$10:$C$21,MATCH(C24,'1. Dados básicos'!$C$10:$C$21,0),1)),
"",
"_" &amp; INDEX('1. Dados básicos'!$B$10:$C$21,MATCH(C24,'1. Dados básicos'!$C$10:$C$21,0),1))</f>
        <v>_4</v>
      </c>
      <c r="E24" s="20" t="s">
        <v>38</v>
      </c>
      <c r="F24" s="88" t="s">
        <v>88</v>
      </c>
      <c r="G24" s="89" t="s">
        <v>6</v>
      </c>
      <c r="H24" s="89"/>
      <c r="I24" s="89"/>
      <c r="J24" s="89"/>
      <c r="K24" s="89"/>
      <c r="L24" s="89"/>
      <c r="M24" s="89"/>
      <c r="N24" s="90"/>
      <c r="O24" s="90"/>
      <c r="P24" s="90"/>
    </row>
    <row r="25" spans="2:16" ht="16" x14ac:dyDescent="0.2">
      <c r="B25" s="20">
        <v>17</v>
      </c>
      <c r="C25" s="20" t="s">
        <v>13</v>
      </c>
      <c r="D25" s="24" t="str">
        <f>IF(ISERROR("_" &amp; INDEX('1. Dados básicos'!$B$10:$C$21,MATCH(C25,'1. Dados básicos'!$C$10:$C$21,0),1)),
"",
"_" &amp; INDEX('1. Dados básicos'!$B$10:$C$21,MATCH(C25,'1. Dados básicos'!$C$10:$C$21,0),1))</f>
        <v>_4</v>
      </c>
      <c r="E25" s="20" t="s">
        <v>39</v>
      </c>
      <c r="F25" s="87" t="s">
        <v>102</v>
      </c>
      <c r="G25" s="89"/>
      <c r="H25" s="89"/>
      <c r="I25" s="89"/>
      <c r="J25" s="89" t="s">
        <v>6</v>
      </c>
      <c r="K25" s="89"/>
      <c r="L25" s="89"/>
      <c r="M25" s="89"/>
      <c r="N25" s="90"/>
      <c r="O25" s="90"/>
      <c r="P25" s="90"/>
    </row>
    <row r="26" spans="2:16" ht="16" x14ac:dyDescent="0.2">
      <c r="B26" s="20">
        <v>18</v>
      </c>
      <c r="C26" s="20" t="s">
        <v>13</v>
      </c>
      <c r="D26" s="24" t="str">
        <f>IF(ISERROR("_" &amp; INDEX('1. Dados básicos'!$B$10:$C$21,MATCH(C26,'1. Dados básicos'!$C$10:$C$21,0),1)),
"",
"_" &amp; INDEX('1. Dados básicos'!$B$10:$C$21,MATCH(C26,'1. Dados básicos'!$C$10:$C$21,0),1))</f>
        <v>_4</v>
      </c>
      <c r="E26" s="20" t="s">
        <v>39</v>
      </c>
      <c r="F26" s="87" t="s">
        <v>103</v>
      </c>
      <c r="G26" s="89"/>
      <c r="H26" s="89"/>
      <c r="I26" s="89"/>
      <c r="J26" s="89" t="s">
        <v>6</v>
      </c>
      <c r="K26" s="89"/>
      <c r="L26" s="89"/>
      <c r="M26" s="89"/>
      <c r="N26" s="90"/>
      <c r="O26" s="90"/>
      <c r="P26" s="90"/>
    </row>
    <row r="27" spans="2:16" ht="42" x14ac:dyDescent="0.2">
      <c r="B27" s="20">
        <v>19</v>
      </c>
      <c r="C27" s="20" t="s">
        <v>10</v>
      </c>
      <c r="D27" s="24" t="str">
        <f>IF(ISERROR("_" &amp; INDEX('1. Dados básicos'!$B$10:$C$21,MATCH(C27,'1. Dados básicos'!$C$10:$C$21,0),1)),
"",
"_" &amp; INDEX('1. Dados básicos'!$B$10:$C$21,MATCH(C27,'1. Dados básicos'!$C$10:$C$21,0),1))</f>
        <v>_1</v>
      </c>
      <c r="E27" s="20" t="s">
        <v>29</v>
      </c>
      <c r="F27" s="88" t="s">
        <v>104</v>
      </c>
      <c r="G27" s="89" t="s">
        <v>6</v>
      </c>
      <c r="H27" s="89"/>
      <c r="I27" s="89"/>
      <c r="J27" s="89"/>
      <c r="K27" s="89"/>
      <c r="L27" s="89"/>
      <c r="M27" s="89"/>
      <c r="N27" s="90"/>
      <c r="O27" s="90"/>
      <c r="P27" s="90"/>
    </row>
    <row r="28" spans="2:16" ht="16" x14ac:dyDescent="0.2">
      <c r="B28" s="20">
        <v>20</v>
      </c>
      <c r="C28" s="20" t="s">
        <v>10</v>
      </c>
      <c r="D28" s="24" t="str">
        <f>IF(ISERROR("_" &amp; INDEX('1. Dados básicos'!$B$10:$C$21,MATCH(C28,'1. Dados básicos'!$C$10:$C$21,0),1)),
"",
"_" &amp; INDEX('1. Dados básicos'!$B$10:$C$21,MATCH(C28,'1. Dados básicos'!$C$10:$C$21,0),1))</f>
        <v>_1</v>
      </c>
      <c r="E28" s="20" t="s">
        <v>29</v>
      </c>
      <c r="F28" s="88" t="s">
        <v>105</v>
      </c>
      <c r="G28" s="89" t="s">
        <v>6</v>
      </c>
      <c r="H28" s="89"/>
      <c r="I28" s="89"/>
      <c r="J28" s="89"/>
      <c r="K28" s="89"/>
      <c r="L28" s="89"/>
      <c r="M28" s="89"/>
      <c r="N28" s="90"/>
      <c r="O28" s="90"/>
      <c r="P28" s="90"/>
    </row>
    <row r="29" spans="2:16" ht="42" x14ac:dyDescent="0.2">
      <c r="B29" s="20">
        <v>21</v>
      </c>
      <c r="C29" s="20" t="s">
        <v>10</v>
      </c>
      <c r="D29" s="24" t="str">
        <f>IF(ISERROR("_" &amp; INDEX('1. Dados básicos'!$B$10:$C$21,MATCH(C29,'1. Dados básicos'!$C$10:$C$21,0),1)),
"",
"_" &amp; INDEX('1. Dados básicos'!$B$10:$C$21,MATCH(C29,'1. Dados básicos'!$C$10:$C$21,0),1))</f>
        <v>_1</v>
      </c>
      <c r="E29" s="20" t="s">
        <v>25</v>
      </c>
      <c r="F29" s="88" t="s">
        <v>106</v>
      </c>
      <c r="G29" s="89" t="s">
        <v>6</v>
      </c>
      <c r="H29" s="89"/>
      <c r="I29" s="89"/>
      <c r="J29" s="89"/>
      <c r="K29" s="89"/>
      <c r="L29" s="89"/>
      <c r="M29" s="89"/>
      <c r="N29" s="90"/>
      <c r="O29" s="90"/>
      <c r="P29" s="90"/>
    </row>
    <row r="30" spans="2:16" ht="16" x14ac:dyDescent="0.2">
      <c r="B30" s="20">
        <v>22</v>
      </c>
      <c r="C30" s="20" t="s">
        <v>10</v>
      </c>
      <c r="D30" s="24" t="str">
        <f>IF(ISERROR("_" &amp; INDEX('1. Dados básicos'!$B$10:$C$21,MATCH(C30,'1. Dados básicos'!$C$10:$C$21,0),1)),
"",
"_" &amp; INDEX('1. Dados básicos'!$B$10:$C$21,MATCH(C30,'1. Dados básicos'!$C$10:$C$21,0),1))</f>
        <v>_1</v>
      </c>
      <c r="E30" s="20" t="s">
        <v>25</v>
      </c>
      <c r="F30" s="88" t="s">
        <v>107</v>
      </c>
      <c r="G30" s="89" t="s">
        <v>6</v>
      </c>
      <c r="H30" s="89"/>
      <c r="I30" s="89"/>
      <c r="J30" s="89"/>
      <c r="K30" s="89"/>
      <c r="L30" s="89"/>
      <c r="M30" s="89"/>
      <c r="N30" s="90"/>
      <c r="O30" s="90"/>
      <c r="P30" s="90"/>
    </row>
    <row r="31" spans="2:16" ht="16" x14ac:dyDescent="0.2">
      <c r="B31" s="20">
        <v>23</v>
      </c>
      <c r="C31" s="20" t="s">
        <v>11</v>
      </c>
      <c r="D31" s="24" t="str">
        <f>IF(ISERROR("_" &amp; INDEX('1. Dados básicos'!$B$10:$C$21,MATCH(C31,'1. Dados básicos'!$C$10:$C$21,0),1)),
"",
"_" &amp; INDEX('1. Dados básicos'!$B$10:$C$21,MATCH(C31,'1. Dados básicos'!$C$10:$C$21,0),1))</f>
        <v>_2</v>
      </c>
      <c r="E31" s="20" t="s">
        <v>32</v>
      </c>
      <c r="F31" s="88" t="s">
        <v>108</v>
      </c>
      <c r="G31" s="89" t="s">
        <v>6</v>
      </c>
      <c r="H31" s="89"/>
      <c r="I31" s="89"/>
      <c r="J31" s="89"/>
      <c r="K31" s="89"/>
      <c r="L31" s="89"/>
      <c r="M31" s="89"/>
      <c r="N31" s="90"/>
      <c r="O31" s="90"/>
      <c r="P31" s="90"/>
    </row>
    <row r="32" spans="2:16" ht="16" x14ac:dyDescent="0.2">
      <c r="B32" s="20">
        <v>24</v>
      </c>
      <c r="C32" s="20" t="s">
        <v>11</v>
      </c>
      <c r="D32" s="24" t="str">
        <f>IF(ISERROR("_" &amp; INDEX('1. Dados básicos'!$B$10:$C$21,MATCH(C32,'1. Dados básicos'!$C$10:$C$21,0),1)),
"",
"_" &amp; INDEX('1. Dados básicos'!$B$10:$C$21,MATCH(C32,'1. Dados básicos'!$C$10:$C$21,0),1))</f>
        <v>_2</v>
      </c>
      <c r="E32" s="20" t="s">
        <v>32</v>
      </c>
      <c r="F32" s="88" t="s">
        <v>109</v>
      </c>
      <c r="G32" s="89" t="s">
        <v>6</v>
      </c>
      <c r="H32" s="89"/>
      <c r="I32" s="89"/>
      <c r="J32" s="89"/>
      <c r="K32" s="89"/>
      <c r="L32" s="89"/>
      <c r="M32" s="89"/>
      <c r="N32" s="90"/>
      <c r="O32" s="90"/>
      <c r="P32" s="90"/>
    </row>
    <row r="33" spans="2:16" ht="28" x14ac:dyDescent="0.2">
      <c r="B33" s="20">
        <v>25</v>
      </c>
      <c r="C33" s="20" t="s">
        <v>11</v>
      </c>
      <c r="D33" s="24" t="str">
        <f>IF(ISERROR("_" &amp; INDEX('1. Dados básicos'!$B$10:$C$21,MATCH(C33,'1. Dados básicos'!$C$10:$C$21,0),1)),
"",
"_" &amp; INDEX('1. Dados básicos'!$B$10:$C$21,MATCH(C33,'1. Dados básicos'!$C$10:$C$21,0),1))</f>
        <v>_2</v>
      </c>
      <c r="E33" s="20" t="s">
        <v>33</v>
      </c>
      <c r="F33" s="88" t="s">
        <v>110</v>
      </c>
      <c r="G33" s="89" t="s">
        <v>6</v>
      </c>
      <c r="H33" s="89"/>
      <c r="I33" s="89"/>
      <c r="J33" s="89"/>
      <c r="K33" s="89"/>
      <c r="L33" s="89"/>
      <c r="M33" s="89"/>
      <c r="N33" s="90"/>
      <c r="O33" s="90"/>
      <c r="P33" s="90"/>
    </row>
    <row r="34" spans="2:16" ht="28" x14ac:dyDescent="0.2">
      <c r="B34" s="20">
        <v>26</v>
      </c>
      <c r="C34" s="20" t="s">
        <v>11</v>
      </c>
      <c r="D34" s="24" t="str">
        <f>IF(ISERROR("_" &amp; INDEX('1. Dados básicos'!$B$10:$C$21,MATCH(C34,'1. Dados básicos'!$C$10:$C$21,0),1)),
"",
"_" &amp; INDEX('1. Dados básicos'!$B$10:$C$21,MATCH(C34,'1. Dados básicos'!$C$10:$C$21,0),1))</f>
        <v>_2</v>
      </c>
      <c r="E34" s="20" t="s">
        <v>33</v>
      </c>
      <c r="F34" s="88" t="s">
        <v>111</v>
      </c>
      <c r="G34" s="89" t="s">
        <v>6</v>
      </c>
      <c r="H34" s="89"/>
      <c r="I34" s="89"/>
      <c r="J34" s="89"/>
      <c r="K34" s="89"/>
      <c r="L34" s="89"/>
      <c r="M34" s="89"/>
      <c r="N34" s="90"/>
      <c r="O34" s="90"/>
      <c r="P34" s="90"/>
    </row>
    <row r="35" spans="2:16" ht="28" x14ac:dyDescent="0.2">
      <c r="B35" s="20">
        <v>27</v>
      </c>
      <c r="C35" s="20" t="s">
        <v>12</v>
      </c>
      <c r="D35" s="24" t="str">
        <f>IF(ISERROR("_" &amp; INDEX('1. Dados básicos'!$B$10:$C$21,MATCH(C35,'1. Dados básicos'!$C$10:$C$21,0),1)),
"",
"_" &amp; INDEX('1. Dados básicos'!$B$10:$C$21,MATCH(C35,'1. Dados básicos'!$C$10:$C$21,0),1))</f>
        <v>_3</v>
      </c>
      <c r="E35" s="20" t="s">
        <v>36</v>
      </c>
      <c r="F35" s="88" t="s">
        <v>112</v>
      </c>
      <c r="G35" s="89" t="s">
        <v>6</v>
      </c>
      <c r="H35" s="89"/>
      <c r="I35" s="89"/>
      <c r="J35" s="89"/>
      <c r="K35" s="89"/>
      <c r="L35" s="89"/>
      <c r="M35" s="89"/>
      <c r="N35" s="90"/>
      <c r="O35" s="90"/>
      <c r="P35" s="90"/>
    </row>
    <row r="36" spans="2:16" ht="28" x14ac:dyDescent="0.2">
      <c r="B36" s="20">
        <v>28</v>
      </c>
      <c r="C36" s="20" t="s">
        <v>12</v>
      </c>
      <c r="D36" s="24" t="str">
        <f>IF(ISERROR("_" &amp; INDEX('1. Dados básicos'!$B$10:$C$21,MATCH(C36,'1. Dados básicos'!$C$10:$C$21,0),1)),
"",
"_" &amp; INDEX('1. Dados básicos'!$B$10:$C$21,MATCH(C36,'1. Dados básicos'!$C$10:$C$21,0),1))</f>
        <v>_3</v>
      </c>
      <c r="E36" s="20" t="s">
        <v>36</v>
      </c>
      <c r="F36" s="88" t="s">
        <v>113</v>
      </c>
      <c r="G36" s="89" t="s">
        <v>6</v>
      </c>
      <c r="H36" s="89"/>
      <c r="I36" s="89"/>
      <c r="J36" s="89"/>
      <c r="K36" s="89"/>
      <c r="L36" s="89"/>
      <c r="M36" s="89"/>
      <c r="N36" s="90"/>
      <c r="O36" s="90"/>
      <c r="P36" s="90"/>
    </row>
    <row r="37" spans="2:16" ht="28" x14ac:dyDescent="0.2">
      <c r="B37" s="20">
        <v>29</v>
      </c>
      <c r="C37" s="20" t="s">
        <v>12</v>
      </c>
      <c r="D37" s="24" t="str">
        <f>IF(ISERROR("_" &amp; INDEX('1. Dados básicos'!$B$10:$C$21,MATCH(C37,'1. Dados básicos'!$C$10:$C$21,0),1)),
"",
"_" &amp; INDEX('1. Dados básicos'!$B$10:$C$21,MATCH(C37,'1. Dados básicos'!$C$10:$C$21,0),1))</f>
        <v>_3</v>
      </c>
      <c r="E37" s="20" t="s">
        <v>37</v>
      </c>
      <c r="F37" s="88" t="s">
        <v>114</v>
      </c>
      <c r="G37" s="89" t="s">
        <v>6</v>
      </c>
      <c r="H37" s="89"/>
      <c r="I37" s="89"/>
      <c r="J37" s="89"/>
      <c r="K37" s="89"/>
      <c r="L37" s="89"/>
      <c r="M37" s="89"/>
      <c r="N37" s="90"/>
      <c r="O37" s="90"/>
      <c r="P37" s="90"/>
    </row>
    <row r="38" spans="2:16" ht="28" x14ac:dyDescent="0.2">
      <c r="B38" s="20">
        <v>30</v>
      </c>
      <c r="C38" s="20" t="s">
        <v>12</v>
      </c>
      <c r="D38" s="24" t="str">
        <f>IF(ISERROR("_" &amp; INDEX('1. Dados básicos'!$B$10:$C$21,MATCH(C38,'1. Dados básicos'!$C$10:$C$21,0),1)),
"",
"_" &amp; INDEX('1. Dados básicos'!$B$10:$C$21,MATCH(C38,'1. Dados básicos'!$C$10:$C$21,0),1))</f>
        <v>_3</v>
      </c>
      <c r="E38" s="20" t="s">
        <v>37</v>
      </c>
      <c r="F38" s="88" t="s">
        <v>115</v>
      </c>
      <c r="G38" s="89" t="s">
        <v>6</v>
      </c>
      <c r="H38" s="89"/>
      <c r="I38" s="89"/>
      <c r="J38" s="89"/>
      <c r="K38" s="89"/>
      <c r="L38" s="89"/>
      <c r="M38" s="89"/>
      <c r="N38" s="90"/>
      <c r="O38" s="90"/>
      <c r="P38" s="90"/>
    </row>
    <row r="39" spans="2:16" x14ac:dyDescent="0.2">
      <c r="B39" s="20">
        <v>31</v>
      </c>
      <c r="C39" s="20"/>
      <c r="D39" s="24" t="str">
        <f>IF(ISERROR("_" &amp; INDEX('1. Dados básicos'!$B$10:$C$21,MATCH(C39,'1. Dados básicos'!$C$10:$C$21,0),1)),
"",
"_" &amp; INDEX('1. Dados básicos'!$B$10:$C$21,MATCH(C39,'1. Dados básicos'!$C$10:$C$21,0),1))</f>
        <v/>
      </c>
      <c r="E39" s="20"/>
      <c r="F39" s="87"/>
      <c r="G39" s="89"/>
      <c r="H39" s="89"/>
      <c r="I39" s="89"/>
      <c r="J39" s="89"/>
      <c r="K39" s="89"/>
      <c r="L39" s="89"/>
      <c r="M39" s="89"/>
      <c r="N39" s="90"/>
      <c r="O39" s="90"/>
      <c r="P39" s="90"/>
    </row>
    <row r="40" spans="2:16" x14ac:dyDescent="0.2">
      <c r="B40" s="20">
        <v>32</v>
      </c>
      <c r="C40" s="20"/>
      <c r="D40" s="24" t="str">
        <f>IF(ISERROR("_" &amp; INDEX('1. Dados básicos'!$B$10:$C$21,MATCH(C40,'1. Dados básicos'!$C$10:$C$21,0),1)),
"",
"_" &amp; INDEX('1. Dados básicos'!$B$10:$C$21,MATCH(C40,'1. Dados básicos'!$C$10:$C$21,0),1))</f>
        <v/>
      </c>
      <c r="E40" s="20"/>
      <c r="F40" s="87"/>
      <c r="G40" s="89"/>
      <c r="H40" s="89"/>
      <c r="I40" s="89"/>
      <c r="J40" s="89"/>
      <c r="K40" s="89"/>
      <c r="L40" s="89"/>
      <c r="M40" s="89"/>
      <c r="N40" s="90"/>
      <c r="O40" s="90"/>
      <c r="P40" s="90"/>
    </row>
    <row r="41" spans="2:16" x14ac:dyDescent="0.2">
      <c r="B41" s="20">
        <v>33</v>
      </c>
      <c r="C41" s="20"/>
      <c r="D41" s="24" t="str">
        <f>IF(ISERROR("_" &amp; INDEX('1. Dados básicos'!$B$10:$C$21,MATCH(C41,'1. Dados básicos'!$C$10:$C$21,0),1)),
"",
"_" &amp; INDEX('1. Dados básicos'!$B$10:$C$21,MATCH(C41,'1. Dados básicos'!$C$10:$C$21,0),1))</f>
        <v/>
      </c>
      <c r="E41" s="20"/>
      <c r="F41" s="87"/>
      <c r="G41" s="89"/>
      <c r="H41" s="89"/>
      <c r="I41" s="89"/>
      <c r="J41" s="89"/>
      <c r="K41" s="89"/>
      <c r="L41" s="89"/>
      <c r="M41" s="89"/>
      <c r="N41" s="90"/>
      <c r="O41" s="90"/>
      <c r="P41" s="90"/>
    </row>
    <row r="42" spans="2:16" x14ac:dyDescent="0.2">
      <c r="B42" s="20">
        <v>34</v>
      </c>
      <c r="C42" s="20"/>
      <c r="D42" s="24" t="str">
        <f>IF(ISERROR("_" &amp; INDEX('1. Dados básicos'!$B$10:$C$21,MATCH(C42,'1. Dados básicos'!$C$10:$C$21,0),1)),
"",
"_" &amp; INDEX('1. Dados básicos'!$B$10:$C$21,MATCH(C42,'1. Dados básicos'!$C$10:$C$21,0),1))</f>
        <v/>
      </c>
      <c r="E42" s="20"/>
      <c r="F42" s="87"/>
      <c r="G42" s="89"/>
      <c r="H42" s="89"/>
      <c r="I42" s="89"/>
      <c r="J42" s="89"/>
      <c r="K42" s="89"/>
      <c r="L42" s="89"/>
      <c r="M42" s="89"/>
      <c r="N42" s="90"/>
      <c r="O42" s="90"/>
      <c r="P42" s="90"/>
    </row>
    <row r="43" spans="2:16" x14ac:dyDescent="0.2">
      <c r="B43" s="20">
        <v>35</v>
      </c>
      <c r="C43" s="20"/>
      <c r="D43" s="24" t="str">
        <f>IF(ISERROR("_" &amp; INDEX('1. Dados básicos'!$B$10:$C$21,MATCH(C43,'1. Dados básicos'!$C$10:$C$21,0),1)),
"",
"_" &amp; INDEX('1. Dados básicos'!$B$10:$C$21,MATCH(C43,'1. Dados básicos'!$C$10:$C$21,0),1))</f>
        <v/>
      </c>
      <c r="E43" s="20"/>
      <c r="F43" s="87"/>
      <c r="G43" s="89"/>
      <c r="H43" s="89"/>
      <c r="I43" s="89"/>
      <c r="J43" s="89"/>
      <c r="K43" s="89"/>
      <c r="L43" s="89"/>
      <c r="M43" s="89"/>
      <c r="N43" s="90"/>
      <c r="O43" s="90"/>
      <c r="P43" s="90"/>
    </row>
    <row r="44" spans="2:16" x14ac:dyDescent="0.2">
      <c r="B44" s="20">
        <v>36</v>
      </c>
      <c r="C44" s="20"/>
      <c r="D44" s="24" t="str">
        <f>IF(ISERROR("_" &amp; INDEX('1. Dados básicos'!$B$10:$C$21,MATCH(C44,'1. Dados básicos'!$C$10:$C$21,0),1)),
"",
"_" &amp; INDEX('1. Dados básicos'!$B$10:$C$21,MATCH(C44,'1. Dados básicos'!$C$10:$C$21,0),1))</f>
        <v/>
      </c>
      <c r="E44" s="20"/>
      <c r="F44" s="87"/>
      <c r="G44" s="89"/>
      <c r="H44" s="89"/>
      <c r="I44" s="89"/>
      <c r="J44" s="89"/>
      <c r="K44" s="89"/>
      <c r="L44" s="89"/>
      <c r="M44" s="89"/>
      <c r="N44" s="90"/>
      <c r="O44" s="90"/>
      <c r="P44" s="90"/>
    </row>
    <row r="45" spans="2:16" x14ac:dyDescent="0.2">
      <c r="B45" s="20">
        <v>37</v>
      </c>
      <c r="C45" s="20"/>
      <c r="D45" s="24" t="str">
        <f>IF(ISERROR("_" &amp; INDEX('1. Dados básicos'!$B$10:$C$21,MATCH(C45,'1. Dados básicos'!$C$10:$C$21,0),1)),
"",
"_" &amp; INDEX('1. Dados básicos'!$B$10:$C$21,MATCH(C45,'1. Dados básicos'!$C$10:$C$21,0),1))</f>
        <v/>
      </c>
      <c r="E45" s="20"/>
      <c r="F45" s="87"/>
      <c r="G45" s="89"/>
      <c r="H45" s="89"/>
      <c r="I45" s="89"/>
      <c r="J45" s="89"/>
      <c r="K45" s="89"/>
      <c r="L45" s="89"/>
      <c r="M45" s="89"/>
      <c r="N45" s="90"/>
      <c r="O45" s="90"/>
      <c r="P45" s="90"/>
    </row>
    <row r="46" spans="2:16" x14ac:dyDescent="0.2">
      <c r="B46" s="20">
        <v>38</v>
      </c>
      <c r="C46" s="20"/>
      <c r="D46" s="24" t="str">
        <f>IF(ISERROR("_" &amp; INDEX('1. Dados básicos'!$B$10:$C$21,MATCH(C46,'1. Dados básicos'!$C$10:$C$21,0),1)),
"",
"_" &amp; INDEX('1. Dados básicos'!$B$10:$C$21,MATCH(C46,'1. Dados básicos'!$C$10:$C$21,0),1))</f>
        <v/>
      </c>
      <c r="E46" s="20"/>
      <c r="F46" s="87"/>
      <c r="G46" s="89"/>
      <c r="H46" s="89"/>
      <c r="I46" s="89"/>
      <c r="J46" s="89"/>
      <c r="K46" s="89"/>
      <c r="L46" s="89"/>
      <c r="M46" s="89"/>
      <c r="N46" s="90"/>
      <c r="O46" s="90"/>
      <c r="P46" s="90"/>
    </row>
    <row r="47" spans="2:16" x14ac:dyDescent="0.2">
      <c r="B47" s="20">
        <v>39</v>
      </c>
      <c r="C47" s="20"/>
      <c r="D47" s="24" t="str">
        <f>IF(ISERROR("_" &amp; INDEX('1. Dados básicos'!$B$10:$C$21,MATCH(C47,'1. Dados básicos'!$C$10:$C$21,0),1)),
"",
"_" &amp; INDEX('1. Dados básicos'!$B$10:$C$21,MATCH(C47,'1. Dados básicos'!$C$10:$C$21,0),1))</f>
        <v/>
      </c>
      <c r="E47" s="20"/>
      <c r="F47" s="87"/>
      <c r="G47" s="89"/>
      <c r="H47" s="89"/>
      <c r="I47" s="89"/>
      <c r="J47" s="89"/>
      <c r="K47" s="89"/>
      <c r="L47" s="89"/>
      <c r="M47" s="89"/>
      <c r="N47" s="90"/>
      <c r="O47" s="90"/>
      <c r="P47" s="90"/>
    </row>
    <row r="48" spans="2:16" x14ac:dyDescent="0.2">
      <c r="B48" s="20">
        <v>40</v>
      </c>
      <c r="C48" s="20"/>
      <c r="D48" s="24" t="str">
        <f>IF(ISERROR("_" &amp; INDEX('1. Dados básicos'!$B$10:$C$21,MATCH(C48,'1. Dados básicos'!$C$10:$C$21,0),1)),
"",
"_" &amp; INDEX('1. Dados básicos'!$B$10:$C$21,MATCH(C48,'1. Dados básicos'!$C$10:$C$21,0),1))</f>
        <v/>
      </c>
      <c r="E48" s="20"/>
      <c r="F48" s="87"/>
      <c r="G48" s="89"/>
      <c r="H48" s="89"/>
      <c r="I48" s="89"/>
      <c r="J48" s="89"/>
      <c r="K48" s="89"/>
      <c r="L48" s="89"/>
      <c r="M48" s="89"/>
      <c r="N48" s="90"/>
      <c r="O48" s="90"/>
      <c r="P48" s="90"/>
    </row>
    <row r="49" spans="2:16" x14ac:dyDescent="0.2">
      <c r="B49" s="20">
        <v>41</v>
      </c>
      <c r="C49" s="20"/>
      <c r="D49" s="24" t="str">
        <f>IF(ISERROR("_" &amp; INDEX('1. Dados básicos'!$B$10:$C$21,MATCH(C49,'1. Dados básicos'!$C$10:$C$21,0),1)),
"",
"_" &amp; INDEX('1. Dados básicos'!$B$10:$C$21,MATCH(C49,'1. Dados básicos'!$C$10:$C$21,0),1))</f>
        <v/>
      </c>
      <c r="E49" s="20"/>
      <c r="F49" s="87"/>
      <c r="G49" s="89"/>
      <c r="H49" s="89"/>
      <c r="I49" s="89"/>
      <c r="J49" s="89"/>
      <c r="K49" s="89"/>
      <c r="L49" s="89"/>
      <c r="M49" s="89"/>
      <c r="N49" s="90"/>
      <c r="O49" s="90"/>
      <c r="P49" s="90"/>
    </row>
    <row r="50" spans="2:16" x14ac:dyDescent="0.2">
      <c r="B50" s="20">
        <v>42</v>
      </c>
      <c r="C50" s="20"/>
      <c r="D50" s="24" t="str">
        <f>IF(ISERROR("_" &amp; INDEX('1. Dados básicos'!$B$10:$C$21,MATCH(C50,'1. Dados básicos'!$C$10:$C$21,0),1)),
"",
"_" &amp; INDEX('1. Dados básicos'!$B$10:$C$21,MATCH(C50,'1. Dados básicos'!$C$10:$C$21,0),1))</f>
        <v/>
      </c>
      <c r="E50" s="20"/>
      <c r="F50" s="87"/>
      <c r="G50" s="89"/>
      <c r="H50" s="89"/>
      <c r="I50" s="89"/>
      <c r="J50" s="89"/>
      <c r="K50" s="89"/>
      <c r="L50" s="89"/>
      <c r="M50" s="89"/>
      <c r="N50" s="90"/>
      <c r="O50" s="90"/>
      <c r="P50" s="90"/>
    </row>
    <row r="51" spans="2:16" x14ac:dyDescent="0.2">
      <c r="B51" s="20">
        <v>43</v>
      </c>
      <c r="C51" s="20"/>
      <c r="D51" s="24" t="str">
        <f>IF(ISERROR("_" &amp; INDEX('1. Dados básicos'!$B$10:$C$21,MATCH(C51,'1. Dados básicos'!$C$10:$C$21,0),1)),
"",
"_" &amp; INDEX('1. Dados básicos'!$B$10:$C$21,MATCH(C51,'1. Dados básicos'!$C$10:$C$21,0),1))</f>
        <v/>
      </c>
      <c r="E51" s="20"/>
      <c r="F51" s="87"/>
      <c r="G51" s="89"/>
      <c r="H51" s="89"/>
      <c r="I51" s="89"/>
      <c r="J51" s="89"/>
      <c r="K51" s="89"/>
      <c r="L51" s="89"/>
      <c r="M51" s="89"/>
      <c r="N51" s="90"/>
      <c r="O51" s="90"/>
      <c r="P51" s="90"/>
    </row>
    <row r="52" spans="2:16" x14ac:dyDescent="0.2">
      <c r="B52" s="20">
        <v>44</v>
      </c>
      <c r="C52" s="20"/>
      <c r="D52" s="24" t="str">
        <f>IF(ISERROR("_" &amp; INDEX('1. Dados básicos'!$B$10:$C$21,MATCH(C52,'1. Dados básicos'!$C$10:$C$21,0),1)),
"",
"_" &amp; INDEX('1. Dados básicos'!$B$10:$C$21,MATCH(C52,'1. Dados básicos'!$C$10:$C$21,0),1))</f>
        <v/>
      </c>
      <c r="E52" s="20"/>
      <c r="F52" s="87"/>
      <c r="G52" s="89"/>
      <c r="H52" s="89"/>
      <c r="I52" s="89"/>
      <c r="J52" s="89"/>
      <c r="K52" s="89"/>
      <c r="L52" s="89"/>
      <c r="M52" s="89"/>
      <c r="N52" s="90"/>
      <c r="O52" s="90"/>
      <c r="P52" s="90"/>
    </row>
    <row r="53" spans="2:16" x14ac:dyDescent="0.2">
      <c r="B53" s="20">
        <v>45</v>
      </c>
      <c r="C53" s="20"/>
      <c r="D53" s="24" t="str">
        <f>IF(ISERROR("_" &amp; INDEX('1. Dados básicos'!$B$10:$C$21,MATCH(C53,'1. Dados básicos'!$C$10:$C$21,0),1)),
"",
"_" &amp; INDEX('1. Dados básicos'!$B$10:$C$21,MATCH(C53,'1. Dados básicos'!$C$10:$C$21,0),1))</f>
        <v/>
      </c>
      <c r="E53" s="20"/>
      <c r="F53" s="87"/>
      <c r="G53" s="89"/>
      <c r="H53" s="89"/>
      <c r="I53" s="89"/>
      <c r="J53" s="89"/>
      <c r="K53" s="89"/>
      <c r="L53" s="89"/>
      <c r="M53" s="89"/>
      <c r="N53" s="90"/>
      <c r="O53" s="90"/>
      <c r="P53" s="90"/>
    </row>
    <row r="54" spans="2:16" x14ac:dyDescent="0.2">
      <c r="B54" s="20">
        <v>46</v>
      </c>
      <c r="C54" s="20"/>
      <c r="D54" s="24" t="str">
        <f>IF(ISERROR("_" &amp; INDEX('1. Dados básicos'!$B$10:$C$21,MATCH(C54,'1. Dados básicos'!$C$10:$C$21,0),1)),
"",
"_" &amp; INDEX('1. Dados básicos'!$B$10:$C$21,MATCH(C54,'1. Dados básicos'!$C$10:$C$21,0),1))</f>
        <v/>
      </c>
      <c r="E54" s="20"/>
      <c r="F54" s="87"/>
      <c r="G54" s="89"/>
      <c r="H54" s="89"/>
      <c r="I54" s="89"/>
      <c r="J54" s="89"/>
      <c r="K54" s="89"/>
      <c r="L54" s="89"/>
      <c r="M54" s="89"/>
      <c r="N54" s="90"/>
      <c r="O54" s="90"/>
      <c r="P54" s="90"/>
    </row>
    <row r="55" spans="2:16" x14ac:dyDescent="0.2">
      <c r="B55" s="20">
        <v>47</v>
      </c>
      <c r="C55" s="20"/>
      <c r="D55" s="24" t="str">
        <f>IF(ISERROR("_" &amp; INDEX('1. Dados básicos'!$B$10:$C$21,MATCH(C55,'1. Dados básicos'!$C$10:$C$21,0),1)),
"",
"_" &amp; INDEX('1. Dados básicos'!$B$10:$C$21,MATCH(C55,'1. Dados básicos'!$C$10:$C$21,0),1))</f>
        <v/>
      </c>
      <c r="E55" s="20"/>
      <c r="F55" s="87"/>
      <c r="G55" s="89"/>
      <c r="H55" s="89"/>
      <c r="I55" s="89"/>
      <c r="J55" s="89"/>
      <c r="K55" s="89"/>
      <c r="L55" s="89"/>
      <c r="M55" s="89"/>
      <c r="N55" s="90"/>
      <c r="O55" s="90"/>
      <c r="P55" s="90"/>
    </row>
    <row r="56" spans="2:16" x14ac:dyDescent="0.2">
      <c r="B56" s="20">
        <v>48</v>
      </c>
      <c r="C56" s="20"/>
      <c r="D56" s="24" t="str">
        <f>IF(ISERROR("_" &amp; INDEX('1. Dados básicos'!$B$10:$C$21,MATCH(C56,'1. Dados básicos'!$C$10:$C$21,0),1)),
"",
"_" &amp; INDEX('1. Dados básicos'!$B$10:$C$21,MATCH(C56,'1. Dados básicos'!$C$10:$C$21,0),1))</f>
        <v/>
      </c>
      <c r="E56" s="20"/>
      <c r="F56" s="87"/>
      <c r="G56" s="89"/>
      <c r="H56" s="89"/>
      <c r="I56" s="89"/>
      <c r="J56" s="89"/>
      <c r="K56" s="89"/>
      <c r="L56" s="89"/>
      <c r="M56" s="89"/>
      <c r="N56" s="90"/>
      <c r="O56" s="90"/>
      <c r="P56" s="90"/>
    </row>
    <row r="57" spans="2:16" x14ac:dyDescent="0.2">
      <c r="B57" s="20">
        <v>49</v>
      </c>
      <c r="C57" s="20"/>
      <c r="D57" s="24" t="str">
        <f>IF(ISERROR("_" &amp; INDEX('1. Dados básicos'!$B$10:$C$21,MATCH(C57,'1. Dados básicos'!$C$10:$C$21,0),1)),
"",
"_" &amp; INDEX('1. Dados básicos'!$B$10:$C$21,MATCH(C57,'1. Dados básicos'!$C$10:$C$21,0),1))</f>
        <v/>
      </c>
      <c r="E57" s="20"/>
      <c r="F57" s="87"/>
      <c r="G57" s="89"/>
      <c r="H57" s="89"/>
      <c r="I57" s="89"/>
      <c r="J57" s="89"/>
      <c r="K57" s="89"/>
      <c r="L57" s="89"/>
      <c r="M57" s="89"/>
      <c r="N57" s="90"/>
      <c r="O57" s="90"/>
      <c r="P57" s="90"/>
    </row>
    <row r="58" spans="2:16" x14ac:dyDescent="0.2">
      <c r="B58" s="20">
        <v>50</v>
      </c>
      <c r="C58" s="20"/>
      <c r="D58" s="24" t="str">
        <f>IF(ISERROR("_" &amp; INDEX('1. Dados básicos'!$B$10:$C$21,MATCH(C58,'1. Dados básicos'!$C$10:$C$21,0),1)),
"",
"_" &amp; INDEX('1. Dados básicos'!$B$10:$C$21,MATCH(C58,'1. Dados básicos'!$C$10:$C$21,0),1))</f>
        <v/>
      </c>
      <c r="E58" s="20"/>
      <c r="F58" s="87"/>
      <c r="G58" s="89"/>
      <c r="H58" s="89"/>
      <c r="I58" s="89"/>
      <c r="J58" s="89"/>
      <c r="K58" s="89"/>
      <c r="L58" s="89"/>
      <c r="M58" s="89"/>
      <c r="N58" s="90"/>
      <c r="O58" s="90"/>
      <c r="P58" s="90"/>
    </row>
    <row r="59" spans="2:16" x14ac:dyDescent="0.2">
      <c r="B59" s="20">
        <v>51</v>
      </c>
      <c r="C59" s="20"/>
      <c r="D59" s="24" t="str">
        <f>IF(ISERROR("_" &amp; INDEX('1. Dados básicos'!$B$10:$C$21,MATCH(C59,'1. Dados básicos'!$C$10:$C$21,0),1)),
"",
"_" &amp; INDEX('1. Dados básicos'!$B$10:$C$21,MATCH(C59,'1. Dados básicos'!$C$10:$C$21,0),1))</f>
        <v/>
      </c>
      <c r="E59" s="20"/>
      <c r="F59" s="87"/>
      <c r="G59" s="89"/>
      <c r="H59" s="89"/>
      <c r="I59" s="89"/>
      <c r="J59" s="89"/>
      <c r="K59" s="89"/>
      <c r="L59" s="89"/>
      <c r="M59" s="89"/>
      <c r="N59" s="90"/>
      <c r="O59" s="90"/>
      <c r="P59" s="90"/>
    </row>
    <row r="60" spans="2:16" x14ac:dyDescent="0.2">
      <c r="B60" s="20">
        <v>52</v>
      </c>
      <c r="C60" s="20"/>
      <c r="D60" s="24" t="str">
        <f>IF(ISERROR("_" &amp; INDEX('1. Dados básicos'!$B$10:$C$21,MATCH(C60,'1. Dados básicos'!$C$10:$C$21,0),1)),
"",
"_" &amp; INDEX('1. Dados básicos'!$B$10:$C$21,MATCH(C60,'1. Dados básicos'!$C$10:$C$21,0),1))</f>
        <v/>
      </c>
      <c r="E60" s="20"/>
      <c r="F60" s="87"/>
      <c r="G60" s="89"/>
      <c r="H60" s="89"/>
      <c r="I60" s="89"/>
      <c r="J60" s="89"/>
      <c r="K60" s="89"/>
      <c r="L60" s="89"/>
      <c r="M60" s="89"/>
      <c r="N60" s="90"/>
      <c r="O60" s="90"/>
      <c r="P60" s="90"/>
    </row>
    <row r="61" spans="2:16" x14ac:dyDescent="0.2">
      <c r="B61" s="20">
        <v>53</v>
      </c>
      <c r="C61" s="20"/>
      <c r="D61" s="24" t="str">
        <f>IF(ISERROR("_" &amp; INDEX('1. Dados básicos'!$B$10:$C$21,MATCH(C61,'1. Dados básicos'!$C$10:$C$21,0),1)),
"",
"_" &amp; INDEX('1. Dados básicos'!$B$10:$C$21,MATCH(C61,'1. Dados básicos'!$C$10:$C$21,0),1))</f>
        <v/>
      </c>
      <c r="E61" s="20"/>
      <c r="F61" s="87"/>
      <c r="G61" s="89"/>
      <c r="H61" s="89"/>
      <c r="I61" s="89"/>
      <c r="J61" s="89"/>
      <c r="K61" s="89"/>
      <c r="L61" s="89"/>
      <c r="M61" s="89"/>
      <c r="N61" s="90"/>
      <c r="O61" s="90"/>
      <c r="P61" s="90"/>
    </row>
    <row r="62" spans="2:16" x14ac:dyDescent="0.2">
      <c r="B62" s="20">
        <v>54</v>
      </c>
      <c r="C62" s="20"/>
      <c r="D62" s="24" t="str">
        <f>IF(ISERROR("_" &amp; INDEX('1. Dados básicos'!$B$10:$C$21,MATCH(C62,'1. Dados básicos'!$C$10:$C$21,0),1)),
"",
"_" &amp; INDEX('1. Dados básicos'!$B$10:$C$21,MATCH(C62,'1. Dados básicos'!$C$10:$C$21,0),1))</f>
        <v/>
      </c>
      <c r="E62" s="20"/>
      <c r="F62" s="87"/>
      <c r="G62" s="89"/>
      <c r="H62" s="89"/>
      <c r="I62" s="89"/>
      <c r="J62" s="89"/>
      <c r="K62" s="89"/>
      <c r="L62" s="89"/>
      <c r="M62" s="89"/>
      <c r="N62" s="90"/>
      <c r="O62" s="90"/>
      <c r="P62" s="90"/>
    </row>
    <row r="63" spans="2:16" x14ac:dyDescent="0.2">
      <c r="B63" s="20">
        <v>55</v>
      </c>
      <c r="C63" s="20"/>
      <c r="D63" s="24" t="str">
        <f>IF(ISERROR("_" &amp; INDEX('1. Dados básicos'!$B$10:$C$21,MATCH(C63,'1. Dados básicos'!$C$10:$C$21,0),1)),
"",
"_" &amp; INDEX('1. Dados básicos'!$B$10:$C$21,MATCH(C63,'1. Dados básicos'!$C$10:$C$21,0),1))</f>
        <v/>
      </c>
      <c r="E63" s="20"/>
      <c r="F63" s="87"/>
      <c r="G63" s="89"/>
      <c r="H63" s="89"/>
      <c r="I63" s="89"/>
      <c r="J63" s="89"/>
      <c r="K63" s="89"/>
      <c r="L63" s="89"/>
      <c r="M63" s="89"/>
      <c r="N63" s="90"/>
      <c r="O63" s="90"/>
      <c r="P63" s="90"/>
    </row>
    <row r="64" spans="2:16" x14ac:dyDescent="0.2">
      <c r="B64" s="20">
        <v>56</v>
      </c>
      <c r="C64" s="20"/>
      <c r="D64" s="24" t="str">
        <f>IF(ISERROR("_" &amp; INDEX('1. Dados básicos'!$B$10:$C$21,MATCH(C64,'1. Dados básicos'!$C$10:$C$21,0),1)),
"",
"_" &amp; INDEX('1. Dados básicos'!$B$10:$C$21,MATCH(C64,'1. Dados básicos'!$C$10:$C$21,0),1))</f>
        <v/>
      </c>
      <c r="E64" s="20"/>
      <c r="F64" s="87"/>
      <c r="G64" s="89"/>
      <c r="H64" s="89"/>
      <c r="I64" s="89"/>
      <c r="J64" s="89"/>
      <c r="K64" s="89"/>
      <c r="L64" s="89"/>
      <c r="M64" s="89"/>
      <c r="N64" s="90"/>
      <c r="O64" s="90"/>
      <c r="P64" s="90"/>
    </row>
    <row r="65" spans="2:16" x14ac:dyDescent="0.2">
      <c r="B65" s="20">
        <v>57</v>
      </c>
      <c r="C65" s="20"/>
      <c r="D65" s="24" t="str">
        <f>IF(ISERROR("_" &amp; INDEX('1. Dados básicos'!$B$10:$C$21,MATCH(C65,'1. Dados básicos'!$C$10:$C$21,0),1)),
"",
"_" &amp; INDEX('1. Dados básicos'!$B$10:$C$21,MATCH(C65,'1. Dados básicos'!$C$10:$C$21,0),1))</f>
        <v/>
      </c>
      <c r="E65" s="20"/>
      <c r="F65" s="87"/>
      <c r="G65" s="89"/>
      <c r="H65" s="89"/>
      <c r="I65" s="89"/>
      <c r="J65" s="89"/>
      <c r="K65" s="89"/>
      <c r="L65" s="89"/>
      <c r="M65" s="89"/>
      <c r="N65" s="90"/>
      <c r="O65" s="90"/>
      <c r="P65" s="90"/>
    </row>
    <row r="66" spans="2:16" x14ac:dyDescent="0.2">
      <c r="B66" s="20">
        <v>58</v>
      </c>
      <c r="C66" s="20"/>
      <c r="D66" s="24" t="str">
        <f>IF(ISERROR("_" &amp; INDEX('1. Dados básicos'!$B$10:$C$21,MATCH(C66,'1. Dados básicos'!$C$10:$C$21,0),1)),
"",
"_" &amp; INDEX('1. Dados básicos'!$B$10:$C$21,MATCH(C66,'1. Dados básicos'!$C$10:$C$21,0),1))</f>
        <v/>
      </c>
      <c r="E66" s="20"/>
      <c r="F66" s="87"/>
      <c r="G66" s="89"/>
      <c r="H66" s="89"/>
      <c r="I66" s="89"/>
      <c r="J66" s="89"/>
      <c r="K66" s="89"/>
      <c r="L66" s="89"/>
      <c r="M66" s="89"/>
      <c r="N66" s="90"/>
      <c r="O66" s="90"/>
      <c r="P66" s="90"/>
    </row>
    <row r="67" spans="2:16" x14ac:dyDescent="0.2">
      <c r="B67" s="20">
        <v>59</v>
      </c>
      <c r="C67" s="20"/>
      <c r="D67" s="24" t="str">
        <f>IF(ISERROR("_" &amp; INDEX('1. Dados básicos'!$B$10:$C$21,MATCH(C67,'1. Dados básicos'!$C$10:$C$21,0),1)),
"",
"_" &amp; INDEX('1. Dados básicos'!$B$10:$C$21,MATCH(C67,'1. Dados básicos'!$C$10:$C$21,0),1))</f>
        <v/>
      </c>
      <c r="E67" s="20"/>
      <c r="F67" s="87"/>
      <c r="G67" s="89"/>
      <c r="H67" s="89"/>
      <c r="I67" s="89"/>
      <c r="J67" s="89"/>
      <c r="K67" s="89"/>
      <c r="L67" s="89"/>
      <c r="M67" s="89"/>
      <c r="N67" s="90"/>
      <c r="O67" s="90"/>
      <c r="P67" s="90"/>
    </row>
    <row r="68" spans="2:16" x14ac:dyDescent="0.2">
      <c r="B68" s="20">
        <v>60</v>
      </c>
      <c r="C68" s="20"/>
      <c r="D68" s="24" t="str">
        <f>IF(ISERROR("_" &amp; INDEX('1. Dados básicos'!$B$10:$C$21,MATCH(C68,'1. Dados básicos'!$C$10:$C$21,0),1)),
"",
"_" &amp; INDEX('1. Dados básicos'!$B$10:$C$21,MATCH(C68,'1. Dados básicos'!$C$10:$C$21,0),1))</f>
        <v/>
      </c>
      <c r="E68" s="20"/>
      <c r="F68" s="87"/>
      <c r="G68" s="89"/>
      <c r="H68" s="89"/>
      <c r="I68" s="89"/>
      <c r="J68" s="89"/>
      <c r="K68" s="89"/>
      <c r="L68" s="89"/>
      <c r="M68" s="89"/>
      <c r="N68" s="90"/>
      <c r="O68" s="90"/>
      <c r="P68" s="90"/>
    </row>
    <row r="69" spans="2:16" x14ac:dyDescent="0.2">
      <c r="B69" s="20">
        <v>61</v>
      </c>
      <c r="C69" s="20"/>
      <c r="D69" s="24" t="str">
        <f>IF(ISERROR("_" &amp; INDEX('1. Dados básicos'!$B$10:$C$21,MATCH(C69,'1. Dados básicos'!$C$10:$C$21,0),1)),
"",
"_" &amp; INDEX('1. Dados básicos'!$B$10:$C$21,MATCH(C69,'1. Dados básicos'!$C$10:$C$21,0),1))</f>
        <v/>
      </c>
      <c r="E69" s="20"/>
      <c r="F69" s="87"/>
      <c r="G69" s="89"/>
      <c r="H69" s="89"/>
      <c r="I69" s="89"/>
      <c r="J69" s="89"/>
      <c r="K69" s="89"/>
      <c r="L69" s="89"/>
      <c r="M69" s="89"/>
      <c r="N69" s="90"/>
      <c r="O69" s="90"/>
      <c r="P69" s="90"/>
    </row>
    <row r="70" spans="2:16" x14ac:dyDescent="0.2">
      <c r="B70" s="20">
        <v>62</v>
      </c>
      <c r="C70" s="20"/>
      <c r="D70" s="24" t="str">
        <f>IF(ISERROR("_" &amp; INDEX('1. Dados básicos'!$B$10:$C$21,MATCH(C70,'1. Dados básicos'!$C$10:$C$21,0),1)),
"",
"_" &amp; INDEX('1. Dados básicos'!$B$10:$C$21,MATCH(C70,'1. Dados básicos'!$C$10:$C$21,0),1))</f>
        <v/>
      </c>
      <c r="E70" s="20"/>
      <c r="F70" s="87"/>
      <c r="G70" s="89"/>
      <c r="H70" s="89"/>
      <c r="I70" s="89"/>
      <c r="J70" s="89"/>
      <c r="K70" s="89"/>
      <c r="L70" s="89"/>
      <c r="M70" s="89"/>
      <c r="N70" s="90"/>
      <c r="O70" s="90"/>
      <c r="P70" s="90"/>
    </row>
    <row r="71" spans="2:16" x14ac:dyDescent="0.2">
      <c r="B71" s="20">
        <v>63</v>
      </c>
      <c r="C71" s="20"/>
      <c r="D71" s="24" t="str">
        <f>IF(ISERROR("_" &amp; INDEX('1. Dados básicos'!$B$10:$C$21,MATCH(C71,'1. Dados básicos'!$C$10:$C$21,0),1)),
"",
"_" &amp; INDEX('1. Dados básicos'!$B$10:$C$21,MATCH(C71,'1. Dados básicos'!$C$10:$C$21,0),1))</f>
        <v/>
      </c>
      <c r="E71" s="20"/>
      <c r="F71" s="87"/>
      <c r="G71" s="89"/>
      <c r="H71" s="89"/>
      <c r="I71" s="89"/>
      <c r="J71" s="89"/>
      <c r="K71" s="89"/>
      <c r="L71" s="89"/>
      <c r="M71" s="89"/>
      <c r="N71" s="90"/>
      <c r="O71" s="90"/>
      <c r="P71" s="90"/>
    </row>
    <row r="72" spans="2:16" x14ac:dyDescent="0.2">
      <c r="B72" s="20">
        <v>64</v>
      </c>
      <c r="C72" s="20"/>
      <c r="D72" s="24" t="str">
        <f>IF(ISERROR("_" &amp; INDEX('1. Dados básicos'!$B$10:$C$21,MATCH(C72,'1. Dados básicos'!$C$10:$C$21,0),1)),
"",
"_" &amp; INDEX('1. Dados básicos'!$B$10:$C$21,MATCH(C72,'1. Dados básicos'!$C$10:$C$21,0),1))</f>
        <v/>
      </c>
      <c r="E72" s="20"/>
      <c r="F72" s="87"/>
      <c r="G72" s="89"/>
      <c r="H72" s="89"/>
      <c r="I72" s="89"/>
      <c r="J72" s="89"/>
      <c r="K72" s="89"/>
      <c r="L72" s="89"/>
      <c r="M72" s="89"/>
      <c r="N72" s="90"/>
      <c r="O72" s="90"/>
      <c r="P72" s="90"/>
    </row>
    <row r="73" spans="2:16" x14ac:dyDescent="0.2">
      <c r="B73" s="20">
        <v>65</v>
      </c>
      <c r="C73" s="20"/>
      <c r="D73" s="24" t="str">
        <f>IF(ISERROR("_" &amp; INDEX('1. Dados básicos'!$B$10:$C$21,MATCH(C73,'1. Dados básicos'!$C$10:$C$21,0),1)),
"",
"_" &amp; INDEX('1. Dados básicos'!$B$10:$C$21,MATCH(C73,'1. Dados básicos'!$C$10:$C$21,0),1))</f>
        <v/>
      </c>
      <c r="E73" s="20"/>
      <c r="F73" s="87"/>
      <c r="G73" s="89"/>
      <c r="H73" s="89"/>
      <c r="I73" s="89"/>
      <c r="J73" s="89"/>
      <c r="K73" s="89"/>
      <c r="L73" s="89"/>
      <c r="M73" s="89"/>
      <c r="N73" s="90"/>
      <c r="O73" s="90"/>
      <c r="P73" s="90"/>
    </row>
    <row r="74" spans="2:16" x14ac:dyDescent="0.2">
      <c r="B74" s="20">
        <v>66</v>
      </c>
      <c r="C74" s="20"/>
      <c r="D74" s="24" t="str">
        <f>IF(ISERROR("_" &amp; INDEX('1. Dados básicos'!$B$10:$C$21,MATCH(C74,'1. Dados básicos'!$C$10:$C$21,0),1)),
"",
"_" &amp; INDEX('1. Dados básicos'!$B$10:$C$21,MATCH(C74,'1. Dados básicos'!$C$10:$C$21,0),1))</f>
        <v/>
      </c>
      <c r="E74" s="20"/>
      <c r="F74" s="87"/>
      <c r="G74" s="89"/>
      <c r="H74" s="89"/>
      <c r="I74" s="89"/>
      <c r="J74" s="89"/>
      <c r="K74" s="89"/>
      <c r="L74" s="89"/>
      <c r="M74" s="89"/>
      <c r="N74" s="90"/>
      <c r="O74" s="90"/>
      <c r="P74" s="90"/>
    </row>
    <row r="75" spans="2:16" x14ac:dyDescent="0.2">
      <c r="B75" s="20">
        <v>67</v>
      </c>
      <c r="C75" s="20"/>
      <c r="D75" s="24" t="str">
        <f>IF(ISERROR("_" &amp; INDEX('1. Dados básicos'!$B$10:$C$21,MATCH(C75,'1. Dados básicos'!$C$10:$C$21,0),1)),
"",
"_" &amp; INDEX('1. Dados básicos'!$B$10:$C$21,MATCH(C75,'1. Dados básicos'!$C$10:$C$21,0),1))</f>
        <v/>
      </c>
      <c r="E75" s="20"/>
      <c r="F75" s="87"/>
      <c r="G75" s="89"/>
      <c r="H75" s="89"/>
      <c r="I75" s="89"/>
      <c r="J75" s="89"/>
      <c r="K75" s="89"/>
      <c r="L75" s="89"/>
      <c r="M75" s="89"/>
      <c r="N75" s="90"/>
      <c r="O75" s="90"/>
      <c r="P75" s="90"/>
    </row>
    <row r="76" spans="2:16" x14ac:dyDescent="0.2">
      <c r="B76" s="20">
        <v>68</v>
      </c>
      <c r="C76" s="20"/>
      <c r="D76" s="24" t="str">
        <f>IF(ISERROR("_" &amp; INDEX('1. Dados básicos'!$B$10:$C$21,MATCH(C76,'1. Dados básicos'!$C$10:$C$21,0),1)),
"",
"_" &amp; INDEX('1. Dados básicos'!$B$10:$C$21,MATCH(C76,'1. Dados básicos'!$C$10:$C$21,0),1))</f>
        <v/>
      </c>
      <c r="E76" s="20"/>
      <c r="F76" s="87"/>
      <c r="G76" s="89"/>
      <c r="H76" s="89"/>
      <c r="I76" s="89"/>
      <c r="J76" s="89"/>
      <c r="K76" s="89"/>
      <c r="L76" s="89"/>
      <c r="M76" s="89"/>
      <c r="N76" s="90"/>
      <c r="O76" s="90"/>
      <c r="P76" s="90"/>
    </row>
    <row r="77" spans="2:16" x14ac:dyDescent="0.2">
      <c r="B77" s="20">
        <v>69</v>
      </c>
      <c r="C77" s="20"/>
      <c r="D77" s="24" t="str">
        <f>IF(ISERROR("_" &amp; INDEX('1. Dados básicos'!$B$10:$C$21,MATCH(C77,'1. Dados básicos'!$C$10:$C$21,0),1)),
"",
"_" &amp; INDEX('1. Dados básicos'!$B$10:$C$21,MATCH(C77,'1. Dados básicos'!$C$10:$C$21,0),1))</f>
        <v/>
      </c>
      <c r="E77" s="20"/>
      <c r="F77" s="87"/>
      <c r="G77" s="89"/>
      <c r="H77" s="89"/>
      <c r="I77" s="89"/>
      <c r="J77" s="89"/>
      <c r="K77" s="89"/>
      <c r="L77" s="89"/>
      <c r="M77" s="89"/>
      <c r="N77" s="90"/>
      <c r="O77" s="90"/>
      <c r="P77" s="90"/>
    </row>
    <row r="78" spans="2:16" x14ac:dyDescent="0.2">
      <c r="B78" s="20">
        <v>70</v>
      </c>
      <c r="C78" s="20"/>
      <c r="D78" s="24" t="str">
        <f>IF(ISERROR("_" &amp; INDEX('1. Dados básicos'!$B$10:$C$21,MATCH(C78,'1. Dados básicos'!$C$10:$C$21,0),1)),
"",
"_" &amp; INDEX('1. Dados básicos'!$B$10:$C$21,MATCH(C78,'1. Dados básicos'!$C$10:$C$21,0),1))</f>
        <v/>
      </c>
      <c r="E78" s="20"/>
      <c r="F78" s="87"/>
      <c r="G78" s="89"/>
      <c r="H78" s="89"/>
      <c r="I78" s="89"/>
      <c r="J78" s="89"/>
      <c r="K78" s="89"/>
      <c r="L78" s="89"/>
      <c r="M78" s="89"/>
      <c r="N78" s="90"/>
      <c r="O78" s="90"/>
      <c r="P78" s="90"/>
    </row>
    <row r="79" spans="2:16" x14ac:dyDescent="0.2">
      <c r="B79" s="20">
        <v>71</v>
      </c>
      <c r="C79" s="20"/>
      <c r="D79" s="24" t="str">
        <f>IF(ISERROR("_" &amp; INDEX('1. Dados básicos'!$B$10:$C$21,MATCH(C79,'1. Dados básicos'!$C$10:$C$21,0),1)),
"",
"_" &amp; INDEX('1. Dados básicos'!$B$10:$C$21,MATCH(C79,'1. Dados básicos'!$C$10:$C$21,0),1))</f>
        <v/>
      </c>
      <c r="E79" s="20"/>
      <c r="F79" s="87"/>
      <c r="G79" s="89"/>
      <c r="H79" s="89"/>
      <c r="I79" s="89"/>
      <c r="J79" s="89"/>
      <c r="K79" s="89"/>
      <c r="L79" s="89"/>
      <c r="M79" s="89"/>
      <c r="N79" s="90"/>
      <c r="O79" s="90"/>
      <c r="P79" s="90"/>
    </row>
    <row r="80" spans="2:16" x14ac:dyDescent="0.2">
      <c r="B80" s="20">
        <v>72</v>
      </c>
      <c r="C80" s="20"/>
      <c r="D80" s="24" t="str">
        <f>IF(ISERROR("_" &amp; INDEX('1. Dados básicos'!$B$10:$C$21,MATCH(C80,'1. Dados básicos'!$C$10:$C$21,0),1)),
"",
"_" &amp; INDEX('1. Dados básicos'!$B$10:$C$21,MATCH(C80,'1. Dados básicos'!$C$10:$C$21,0),1))</f>
        <v/>
      </c>
      <c r="E80" s="20"/>
      <c r="F80" s="87"/>
      <c r="G80" s="89"/>
      <c r="H80" s="89"/>
      <c r="I80" s="89"/>
      <c r="J80" s="89"/>
      <c r="K80" s="89"/>
      <c r="L80" s="89"/>
      <c r="M80" s="89"/>
      <c r="N80" s="90"/>
      <c r="O80" s="90"/>
      <c r="P80" s="90"/>
    </row>
    <row r="81" spans="2:16" x14ac:dyDescent="0.2">
      <c r="B81" s="20">
        <v>73</v>
      </c>
      <c r="C81" s="20"/>
      <c r="D81" s="24" t="str">
        <f>IF(ISERROR("_" &amp; INDEX('1. Dados básicos'!$B$10:$C$21,MATCH(C81,'1. Dados básicos'!$C$10:$C$21,0),1)),
"",
"_" &amp; INDEX('1. Dados básicos'!$B$10:$C$21,MATCH(C81,'1. Dados básicos'!$C$10:$C$21,0),1))</f>
        <v/>
      </c>
      <c r="E81" s="20"/>
      <c r="F81" s="87"/>
      <c r="G81" s="89"/>
      <c r="H81" s="89"/>
      <c r="I81" s="89"/>
      <c r="J81" s="89"/>
      <c r="K81" s="89"/>
      <c r="L81" s="89"/>
      <c r="M81" s="89"/>
      <c r="N81" s="90"/>
      <c r="O81" s="90"/>
      <c r="P81" s="90"/>
    </row>
    <row r="82" spans="2:16" x14ac:dyDescent="0.2">
      <c r="B82" s="20">
        <v>74</v>
      </c>
      <c r="C82" s="20"/>
      <c r="D82" s="24" t="str">
        <f>IF(ISERROR("_" &amp; INDEX('1. Dados básicos'!$B$10:$C$21,MATCH(C82,'1. Dados básicos'!$C$10:$C$21,0),1)),
"",
"_" &amp; INDEX('1. Dados básicos'!$B$10:$C$21,MATCH(C82,'1. Dados básicos'!$C$10:$C$21,0),1))</f>
        <v/>
      </c>
      <c r="E82" s="20"/>
      <c r="F82" s="87"/>
      <c r="G82" s="89"/>
      <c r="H82" s="89"/>
      <c r="I82" s="89"/>
      <c r="J82" s="89"/>
      <c r="K82" s="89"/>
      <c r="L82" s="89"/>
      <c r="M82" s="89"/>
      <c r="N82" s="90"/>
      <c r="O82" s="90"/>
      <c r="P82" s="90"/>
    </row>
    <row r="83" spans="2:16" x14ac:dyDescent="0.2">
      <c r="B83" s="20">
        <v>75</v>
      </c>
      <c r="C83" s="20"/>
      <c r="D83" s="24" t="str">
        <f>IF(ISERROR("_" &amp; INDEX('1. Dados básicos'!$B$10:$C$21,MATCH(C83,'1. Dados básicos'!$C$10:$C$21,0),1)),
"",
"_" &amp; INDEX('1. Dados básicos'!$B$10:$C$21,MATCH(C83,'1. Dados básicos'!$C$10:$C$21,0),1))</f>
        <v/>
      </c>
      <c r="E83" s="20"/>
      <c r="F83" s="87"/>
      <c r="G83" s="89"/>
      <c r="H83" s="89"/>
      <c r="I83" s="89"/>
      <c r="J83" s="89"/>
      <c r="K83" s="89"/>
      <c r="L83" s="89"/>
      <c r="M83" s="89"/>
      <c r="N83" s="90"/>
      <c r="O83" s="90"/>
      <c r="P83" s="90"/>
    </row>
    <row r="84" spans="2:16" x14ac:dyDescent="0.2">
      <c r="B84" s="20">
        <v>76</v>
      </c>
      <c r="C84" s="20"/>
      <c r="D84" s="24" t="str">
        <f>IF(ISERROR("_" &amp; INDEX('1. Dados básicos'!$B$10:$C$21,MATCH(C84,'1. Dados básicos'!$C$10:$C$21,0),1)),
"",
"_" &amp; INDEX('1. Dados básicos'!$B$10:$C$21,MATCH(C84,'1. Dados básicos'!$C$10:$C$21,0),1))</f>
        <v/>
      </c>
      <c r="E84" s="20"/>
      <c r="F84" s="87"/>
      <c r="G84" s="89"/>
      <c r="H84" s="89"/>
      <c r="I84" s="89"/>
      <c r="J84" s="89"/>
      <c r="K84" s="89"/>
      <c r="L84" s="89"/>
      <c r="M84" s="89"/>
      <c r="N84" s="90"/>
      <c r="O84" s="90"/>
      <c r="P84" s="90"/>
    </row>
    <row r="85" spans="2:16" x14ac:dyDescent="0.2">
      <c r="B85" s="20">
        <v>77</v>
      </c>
      <c r="C85" s="20"/>
      <c r="D85" s="24" t="str">
        <f>IF(ISERROR("_" &amp; INDEX('1. Dados básicos'!$B$10:$C$21,MATCH(C85,'1. Dados básicos'!$C$10:$C$21,0),1)),
"",
"_" &amp; INDEX('1. Dados básicos'!$B$10:$C$21,MATCH(C85,'1. Dados básicos'!$C$10:$C$21,0),1))</f>
        <v/>
      </c>
      <c r="E85" s="20"/>
      <c r="F85" s="87"/>
      <c r="G85" s="89"/>
      <c r="H85" s="89"/>
      <c r="I85" s="89"/>
      <c r="J85" s="89"/>
      <c r="K85" s="89"/>
      <c r="L85" s="89"/>
      <c r="M85" s="89"/>
      <c r="N85" s="90"/>
      <c r="O85" s="90"/>
      <c r="P85" s="90"/>
    </row>
    <row r="86" spans="2:16" x14ac:dyDescent="0.2">
      <c r="B86" s="20">
        <v>78</v>
      </c>
      <c r="C86" s="20"/>
      <c r="D86" s="24" t="str">
        <f>IF(ISERROR("_" &amp; INDEX('1. Dados básicos'!$B$10:$C$21,MATCH(C86,'1. Dados básicos'!$C$10:$C$21,0),1)),
"",
"_" &amp; INDEX('1. Dados básicos'!$B$10:$C$21,MATCH(C86,'1. Dados básicos'!$C$10:$C$21,0),1))</f>
        <v/>
      </c>
      <c r="E86" s="20"/>
      <c r="F86" s="87"/>
      <c r="G86" s="89"/>
      <c r="H86" s="89"/>
      <c r="I86" s="89"/>
      <c r="J86" s="89"/>
      <c r="K86" s="89"/>
      <c r="L86" s="89"/>
      <c r="M86" s="89"/>
      <c r="N86" s="90"/>
      <c r="O86" s="90"/>
      <c r="P86" s="90"/>
    </row>
    <row r="87" spans="2:16" x14ac:dyDescent="0.2">
      <c r="B87" s="20">
        <v>79</v>
      </c>
      <c r="C87" s="20"/>
      <c r="D87" s="24" t="str">
        <f>IF(ISERROR("_" &amp; INDEX('1. Dados básicos'!$B$10:$C$21,MATCH(C87,'1. Dados básicos'!$C$10:$C$21,0),1)),
"",
"_" &amp; INDEX('1. Dados básicos'!$B$10:$C$21,MATCH(C87,'1. Dados básicos'!$C$10:$C$21,0),1))</f>
        <v/>
      </c>
      <c r="E87" s="20"/>
      <c r="F87" s="87"/>
      <c r="G87" s="89"/>
      <c r="H87" s="89"/>
      <c r="I87" s="89"/>
      <c r="J87" s="89"/>
      <c r="K87" s="89"/>
      <c r="L87" s="89"/>
      <c r="M87" s="89"/>
      <c r="N87" s="90"/>
      <c r="O87" s="90"/>
      <c r="P87" s="90"/>
    </row>
    <row r="88" spans="2:16" x14ac:dyDescent="0.2">
      <c r="B88" s="20">
        <v>80</v>
      </c>
      <c r="C88" s="20"/>
      <c r="D88" s="24" t="str">
        <f>IF(ISERROR("_" &amp; INDEX('1. Dados básicos'!$B$10:$C$21,MATCH(C88,'1. Dados básicos'!$C$10:$C$21,0),1)),
"",
"_" &amp; INDEX('1. Dados básicos'!$B$10:$C$21,MATCH(C88,'1. Dados básicos'!$C$10:$C$21,0),1))</f>
        <v/>
      </c>
      <c r="E88" s="20"/>
      <c r="F88" s="87"/>
      <c r="G88" s="89"/>
      <c r="H88" s="89"/>
      <c r="I88" s="89"/>
      <c r="J88" s="89"/>
      <c r="K88" s="89"/>
      <c r="L88" s="89"/>
      <c r="M88" s="89"/>
      <c r="N88" s="90"/>
      <c r="O88" s="90"/>
      <c r="P88" s="90"/>
    </row>
    <row r="89" spans="2:16" x14ac:dyDescent="0.2">
      <c r="B89" s="20">
        <v>81</v>
      </c>
      <c r="C89" s="20"/>
      <c r="D89" s="24" t="str">
        <f>IF(ISERROR("_" &amp; INDEX('1. Dados básicos'!$B$10:$C$21,MATCH(C89,'1. Dados básicos'!$C$10:$C$21,0),1)),
"",
"_" &amp; INDEX('1. Dados básicos'!$B$10:$C$21,MATCH(C89,'1. Dados básicos'!$C$10:$C$21,0),1))</f>
        <v/>
      </c>
      <c r="E89" s="20"/>
      <c r="F89" s="87"/>
      <c r="G89" s="89"/>
      <c r="H89" s="89"/>
      <c r="I89" s="89"/>
      <c r="J89" s="89"/>
      <c r="K89" s="89"/>
      <c r="L89" s="89"/>
      <c r="M89" s="89"/>
      <c r="N89" s="90"/>
      <c r="O89" s="90"/>
      <c r="P89" s="90"/>
    </row>
    <row r="90" spans="2:16" x14ac:dyDescent="0.2">
      <c r="B90" s="20">
        <v>82</v>
      </c>
      <c r="C90" s="20"/>
      <c r="D90" s="24" t="str">
        <f>IF(ISERROR("_" &amp; INDEX('1. Dados básicos'!$B$10:$C$21,MATCH(C90,'1. Dados básicos'!$C$10:$C$21,0),1)),
"",
"_" &amp; INDEX('1. Dados básicos'!$B$10:$C$21,MATCH(C90,'1. Dados básicos'!$C$10:$C$21,0),1))</f>
        <v/>
      </c>
      <c r="E90" s="20"/>
      <c r="F90" s="87"/>
      <c r="G90" s="89"/>
      <c r="H90" s="89"/>
      <c r="I90" s="89"/>
      <c r="J90" s="89"/>
      <c r="K90" s="89"/>
      <c r="L90" s="89"/>
      <c r="M90" s="89"/>
      <c r="N90" s="90"/>
      <c r="O90" s="90"/>
      <c r="P90" s="90"/>
    </row>
    <row r="91" spans="2:16" x14ac:dyDescent="0.2">
      <c r="B91" s="20">
        <v>83</v>
      </c>
      <c r="C91" s="20"/>
      <c r="D91" s="24" t="str">
        <f>IF(ISERROR("_" &amp; INDEX('1. Dados básicos'!$B$10:$C$21,MATCH(C91,'1. Dados básicos'!$C$10:$C$21,0),1)),
"",
"_" &amp; INDEX('1. Dados básicos'!$B$10:$C$21,MATCH(C91,'1. Dados básicos'!$C$10:$C$21,0),1))</f>
        <v/>
      </c>
      <c r="E91" s="20"/>
      <c r="F91" s="87"/>
      <c r="G91" s="89"/>
      <c r="H91" s="89"/>
      <c r="I91" s="89"/>
      <c r="J91" s="89"/>
      <c r="K91" s="89"/>
      <c r="L91" s="89"/>
      <c r="M91" s="89"/>
      <c r="N91" s="90"/>
      <c r="O91" s="90"/>
      <c r="P91" s="90"/>
    </row>
    <row r="92" spans="2:16" x14ac:dyDescent="0.2">
      <c r="B92" s="20">
        <v>84</v>
      </c>
      <c r="C92" s="20"/>
      <c r="D92" s="24" t="str">
        <f>IF(ISERROR("_" &amp; INDEX('1. Dados básicos'!$B$10:$C$21,MATCH(C92,'1. Dados básicos'!$C$10:$C$21,0),1)),
"",
"_" &amp; INDEX('1. Dados básicos'!$B$10:$C$21,MATCH(C92,'1. Dados básicos'!$C$10:$C$21,0),1))</f>
        <v/>
      </c>
      <c r="E92" s="20"/>
      <c r="F92" s="87"/>
      <c r="G92" s="89"/>
      <c r="H92" s="89"/>
      <c r="I92" s="89"/>
      <c r="J92" s="89"/>
      <c r="K92" s="89"/>
      <c r="L92" s="89"/>
      <c r="M92" s="89"/>
      <c r="N92" s="90"/>
      <c r="O92" s="90"/>
      <c r="P92" s="90"/>
    </row>
    <row r="93" spans="2:16" x14ac:dyDescent="0.2">
      <c r="B93" s="20">
        <v>85</v>
      </c>
      <c r="C93" s="20"/>
      <c r="D93" s="24" t="str">
        <f>IF(ISERROR("_" &amp; INDEX('1. Dados básicos'!$B$10:$C$21,MATCH(C93,'1. Dados básicos'!$C$10:$C$21,0),1)),
"",
"_" &amp; INDEX('1. Dados básicos'!$B$10:$C$21,MATCH(C93,'1. Dados básicos'!$C$10:$C$21,0),1))</f>
        <v/>
      </c>
      <c r="E93" s="20"/>
      <c r="F93" s="87"/>
      <c r="G93" s="89"/>
      <c r="H93" s="89"/>
      <c r="I93" s="89"/>
      <c r="J93" s="89"/>
      <c r="K93" s="89"/>
      <c r="L93" s="89"/>
      <c r="M93" s="89"/>
      <c r="N93" s="90"/>
      <c r="O93" s="90"/>
      <c r="P93" s="90"/>
    </row>
    <row r="94" spans="2:16" x14ac:dyDescent="0.2">
      <c r="B94" s="20">
        <v>86</v>
      </c>
      <c r="C94" s="20"/>
      <c r="D94" s="24" t="str">
        <f>IF(ISERROR("_" &amp; INDEX('1. Dados básicos'!$B$10:$C$21,MATCH(C94,'1. Dados básicos'!$C$10:$C$21,0),1)),
"",
"_" &amp; INDEX('1. Dados básicos'!$B$10:$C$21,MATCH(C94,'1. Dados básicos'!$C$10:$C$21,0),1))</f>
        <v/>
      </c>
      <c r="E94" s="20"/>
      <c r="F94" s="87"/>
      <c r="G94" s="89"/>
      <c r="H94" s="89"/>
      <c r="I94" s="89"/>
      <c r="J94" s="89"/>
      <c r="K94" s="89"/>
      <c r="L94" s="89"/>
      <c r="M94" s="89"/>
      <c r="N94" s="90"/>
      <c r="O94" s="90"/>
      <c r="P94" s="90"/>
    </row>
    <row r="95" spans="2:16" x14ac:dyDescent="0.2">
      <c r="B95" s="20">
        <v>87</v>
      </c>
      <c r="C95" s="20"/>
      <c r="D95" s="24" t="str">
        <f>IF(ISERROR("_" &amp; INDEX('1. Dados básicos'!$B$10:$C$21,MATCH(C95,'1. Dados básicos'!$C$10:$C$21,0),1)),
"",
"_" &amp; INDEX('1. Dados básicos'!$B$10:$C$21,MATCH(C95,'1. Dados básicos'!$C$10:$C$21,0),1))</f>
        <v/>
      </c>
      <c r="E95" s="20"/>
      <c r="F95" s="87"/>
      <c r="G95" s="89"/>
      <c r="H95" s="89"/>
      <c r="I95" s="89"/>
      <c r="J95" s="89"/>
      <c r="K95" s="89"/>
      <c r="L95" s="89"/>
      <c r="M95" s="89"/>
      <c r="N95" s="90"/>
      <c r="O95" s="90"/>
      <c r="P95" s="90"/>
    </row>
    <row r="96" spans="2:16" x14ac:dyDescent="0.2">
      <c r="B96" s="20">
        <v>88</v>
      </c>
      <c r="C96" s="20"/>
      <c r="D96" s="24" t="str">
        <f>IF(ISERROR("_" &amp; INDEX('1. Dados básicos'!$B$10:$C$21,MATCH(C96,'1. Dados básicos'!$C$10:$C$21,0),1)),
"",
"_" &amp; INDEX('1. Dados básicos'!$B$10:$C$21,MATCH(C96,'1. Dados básicos'!$C$10:$C$21,0),1))</f>
        <v/>
      </c>
      <c r="E96" s="20"/>
      <c r="F96" s="87"/>
      <c r="G96" s="89"/>
      <c r="H96" s="89"/>
      <c r="I96" s="89"/>
      <c r="J96" s="89"/>
      <c r="K96" s="89"/>
      <c r="L96" s="89"/>
      <c r="M96" s="89"/>
      <c r="N96" s="90"/>
      <c r="O96" s="90"/>
      <c r="P96" s="90"/>
    </row>
    <row r="97" spans="2:16" x14ac:dyDescent="0.2">
      <c r="B97" s="20">
        <v>89</v>
      </c>
      <c r="C97" s="20"/>
      <c r="D97" s="24" t="str">
        <f>IF(ISERROR("_" &amp; INDEX('1. Dados básicos'!$B$10:$C$21,MATCH(C97,'1. Dados básicos'!$C$10:$C$21,0),1)),
"",
"_" &amp; INDEX('1. Dados básicos'!$B$10:$C$21,MATCH(C97,'1. Dados básicos'!$C$10:$C$21,0),1))</f>
        <v/>
      </c>
      <c r="E97" s="20"/>
      <c r="F97" s="87"/>
      <c r="G97" s="89"/>
      <c r="H97" s="89"/>
      <c r="I97" s="89"/>
      <c r="J97" s="89"/>
      <c r="K97" s="89"/>
      <c r="L97" s="89"/>
      <c r="M97" s="89"/>
      <c r="N97" s="90"/>
      <c r="O97" s="90"/>
      <c r="P97" s="90"/>
    </row>
    <row r="98" spans="2:16" x14ac:dyDescent="0.2">
      <c r="B98" s="20">
        <v>90</v>
      </c>
      <c r="C98" s="20"/>
      <c r="D98" s="24" t="str">
        <f>IF(ISERROR("_" &amp; INDEX('1. Dados básicos'!$B$10:$C$21,MATCH(C98,'1. Dados básicos'!$C$10:$C$21,0),1)),
"",
"_" &amp; INDEX('1. Dados básicos'!$B$10:$C$21,MATCH(C98,'1. Dados básicos'!$C$10:$C$21,0),1))</f>
        <v/>
      </c>
      <c r="E98" s="20"/>
      <c r="F98" s="87"/>
      <c r="G98" s="89"/>
      <c r="H98" s="89"/>
      <c r="I98" s="89"/>
      <c r="J98" s="89"/>
      <c r="K98" s="89"/>
      <c r="L98" s="89"/>
      <c r="M98" s="89"/>
      <c r="N98" s="90"/>
      <c r="O98" s="90"/>
      <c r="P98" s="90"/>
    </row>
    <row r="99" spans="2:16" x14ac:dyDescent="0.2">
      <c r="B99" s="20">
        <v>91</v>
      </c>
      <c r="C99" s="20"/>
      <c r="D99" s="24" t="str">
        <f>IF(ISERROR("_" &amp; INDEX('1. Dados básicos'!$B$10:$C$21,MATCH(C99,'1. Dados básicos'!$C$10:$C$21,0),1)),
"",
"_" &amp; INDEX('1. Dados básicos'!$B$10:$C$21,MATCH(C99,'1. Dados básicos'!$C$10:$C$21,0),1))</f>
        <v/>
      </c>
      <c r="E99" s="20"/>
      <c r="F99" s="87"/>
      <c r="G99" s="89"/>
      <c r="H99" s="89"/>
      <c r="I99" s="89"/>
      <c r="J99" s="89"/>
      <c r="K99" s="89"/>
      <c r="L99" s="89"/>
      <c r="M99" s="89"/>
      <c r="N99" s="90"/>
      <c r="O99" s="90"/>
      <c r="P99" s="90"/>
    </row>
    <row r="100" spans="2:16" x14ac:dyDescent="0.2">
      <c r="B100" s="20">
        <v>92</v>
      </c>
      <c r="C100" s="20"/>
      <c r="D100" s="24" t="str">
        <f>IF(ISERROR("_" &amp; INDEX('1. Dados básicos'!$B$10:$C$21,MATCH(C100,'1. Dados básicos'!$C$10:$C$21,0),1)),
"",
"_" &amp; INDEX('1. Dados básicos'!$B$10:$C$21,MATCH(C100,'1. Dados básicos'!$C$10:$C$21,0),1))</f>
        <v/>
      </c>
      <c r="E100" s="20"/>
      <c r="F100" s="87"/>
      <c r="G100" s="89"/>
      <c r="H100" s="89"/>
      <c r="I100" s="89"/>
      <c r="J100" s="89"/>
      <c r="K100" s="89"/>
      <c r="L100" s="89"/>
      <c r="M100" s="89"/>
      <c r="N100" s="90"/>
      <c r="O100" s="90"/>
      <c r="P100" s="90"/>
    </row>
    <row r="101" spans="2:16" x14ac:dyDescent="0.2">
      <c r="B101" s="20">
        <v>93</v>
      </c>
      <c r="C101" s="20"/>
      <c r="D101" s="24" t="str">
        <f>IF(ISERROR("_" &amp; INDEX('1. Dados básicos'!$B$10:$C$21,MATCH(C101,'1. Dados básicos'!$C$10:$C$21,0),1)),
"",
"_" &amp; INDEX('1. Dados básicos'!$B$10:$C$21,MATCH(C101,'1. Dados básicos'!$C$10:$C$21,0),1))</f>
        <v/>
      </c>
      <c r="E101" s="20"/>
      <c r="F101" s="87"/>
      <c r="G101" s="89"/>
      <c r="H101" s="89"/>
      <c r="I101" s="89"/>
      <c r="J101" s="89"/>
      <c r="K101" s="89"/>
      <c r="L101" s="89"/>
      <c r="M101" s="89"/>
      <c r="N101" s="90"/>
      <c r="O101" s="90"/>
      <c r="P101" s="90"/>
    </row>
    <row r="102" spans="2:16" x14ac:dyDescent="0.2">
      <c r="B102" s="20">
        <v>94</v>
      </c>
      <c r="C102" s="20"/>
      <c r="D102" s="24" t="str">
        <f>IF(ISERROR("_" &amp; INDEX('1. Dados básicos'!$B$10:$C$21,MATCH(C102,'1. Dados básicos'!$C$10:$C$21,0),1)),
"",
"_" &amp; INDEX('1. Dados básicos'!$B$10:$C$21,MATCH(C102,'1. Dados básicos'!$C$10:$C$21,0),1))</f>
        <v/>
      </c>
      <c r="E102" s="20"/>
      <c r="F102" s="87"/>
      <c r="G102" s="89"/>
      <c r="H102" s="89"/>
      <c r="I102" s="89"/>
      <c r="J102" s="89"/>
      <c r="K102" s="89"/>
      <c r="L102" s="89"/>
      <c r="M102" s="89"/>
      <c r="N102" s="90"/>
      <c r="O102" s="90"/>
      <c r="P102" s="90"/>
    </row>
    <row r="103" spans="2:16" x14ac:dyDescent="0.2">
      <c r="B103" s="20">
        <v>95</v>
      </c>
      <c r="C103" s="20"/>
      <c r="D103" s="24" t="str">
        <f>IF(ISERROR("_" &amp; INDEX('1. Dados básicos'!$B$10:$C$21,MATCH(C103,'1. Dados básicos'!$C$10:$C$21,0),1)),
"",
"_" &amp; INDEX('1. Dados básicos'!$B$10:$C$21,MATCH(C103,'1. Dados básicos'!$C$10:$C$21,0),1))</f>
        <v/>
      </c>
      <c r="E103" s="20"/>
      <c r="F103" s="87"/>
      <c r="G103" s="89"/>
      <c r="H103" s="89"/>
      <c r="I103" s="89"/>
      <c r="J103" s="89"/>
      <c r="K103" s="89"/>
      <c r="L103" s="89"/>
      <c r="M103" s="89"/>
      <c r="N103" s="90"/>
      <c r="O103" s="90"/>
      <c r="P103" s="90"/>
    </row>
    <row r="104" spans="2:16" x14ac:dyDescent="0.2">
      <c r="B104" s="20">
        <v>96</v>
      </c>
      <c r="C104" s="20"/>
      <c r="D104" s="24" t="str">
        <f>IF(ISERROR("_" &amp; INDEX('1. Dados básicos'!$B$10:$C$21,MATCH(C104,'1. Dados básicos'!$C$10:$C$21,0),1)),
"",
"_" &amp; INDEX('1. Dados básicos'!$B$10:$C$21,MATCH(C104,'1. Dados básicos'!$C$10:$C$21,0),1))</f>
        <v/>
      </c>
      <c r="E104" s="20"/>
      <c r="F104" s="87"/>
      <c r="G104" s="89"/>
      <c r="H104" s="89"/>
      <c r="I104" s="89"/>
      <c r="J104" s="89"/>
      <c r="K104" s="89"/>
      <c r="L104" s="89"/>
      <c r="M104" s="89"/>
      <c r="N104" s="90"/>
      <c r="O104" s="90"/>
      <c r="P104" s="90"/>
    </row>
    <row r="105" spans="2:16" x14ac:dyDescent="0.2">
      <c r="B105" s="20">
        <v>97</v>
      </c>
      <c r="C105" s="20"/>
      <c r="D105" s="24" t="str">
        <f>IF(ISERROR("_" &amp; INDEX('1. Dados básicos'!$B$10:$C$21,MATCH(C105,'1. Dados básicos'!$C$10:$C$21,0),1)),
"",
"_" &amp; INDEX('1. Dados básicos'!$B$10:$C$21,MATCH(C105,'1. Dados básicos'!$C$10:$C$21,0),1))</f>
        <v/>
      </c>
      <c r="E105" s="20"/>
      <c r="F105" s="87"/>
      <c r="G105" s="89"/>
      <c r="H105" s="89"/>
      <c r="I105" s="89"/>
      <c r="J105" s="89"/>
      <c r="K105" s="89"/>
      <c r="L105" s="89"/>
      <c r="M105" s="89"/>
      <c r="N105" s="90"/>
      <c r="O105" s="90"/>
      <c r="P105" s="90"/>
    </row>
    <row r="106" spans="2:16" x14ac:dyDescent="0.2">
      <c r="B106" s="20">
        <v>98</v>
      </c>
      <c r="C106" s="20"/>
      <c r="D106" s="24" t="str">
        <f>IF(ISERROR("_" &amp; INDEX('1. Dados básicos'!$B$10:$C$21,MATCH(C106,'1. Dados básicos'!$C$10:$C$21,0),1)),
"",
"_" &amp; INDEX('1. Dados básicos'!$B$10:$C$21,MATCH(C106,'1. Dados básicos'!$C$10:$C$21,0),1))</f>
        <v/>
      </c>
      <c r="E106" s="20"/>
      <c r="F106" s="87"/>
      <c r="G106" s="89"/>
      <c r="H106" s="89"/>
      <c r="I106" s="89"/>
      <c r="J106" s="89"/>
      <c r="K106" s="89"/>
      <c r="L106" s="89"/>
      <c r="M106" s="89"/>
      <c r="N106" s="90"/>
      <c r="O106" s="90"/>
      <c r="P106" s="90"/>
    </row>
    <row r="107" spans="2:16" x14ac:dyDescent="0.2">
      <c r="B107" s="20">
        <v>99</v>
      </c>
      <c r="C107" s="20"/>
      <c r="D107" s="24" t="str">
        <f>IF(ISERROR("_" &amp; INDEX('1. Dados básicos'!$B$10:$C$21,MATCH(C107,'1. Dados básicos'!$C$10:$C$21,0),1)),
"",
"_" &amp; INDEX('1. Dados básicos'!$B$10:$C$21,MATCH(C107,'1. Dados básicos'!$C$10:$C$21,0),1))</f>
        <v/>
      </c>
      <c r="E107" s="20"/>
      <c r="F107" s="87"/>
      <c r="G107" s="89"/>
      <c r="H107" s="89"/>
      <c r="I107" s="89"/>
      <c r="J107" s="89"/>
      <c r="K107" s="89"/>
      <c r="L107" s="89"/>
      <c r="M107" s="89"/>
      <c r="N107" s="90"/>
      <c r="O107" s="90"/>
      <c r="P107" s="90"/>
    </row>
    <row r="108" spans="2:16" x14ac:dyDescent="0.2">
      <c r="B108" s="20">
        <v>100</v>
      </c>
      <c r="C108" s="20"/>
      <c r="D108" s="24" t="str">
        <f>IF(ISERROR("_" &amp; INDEX('1. Dados básicos'!$B$10:$C$21,MATCH(C108,'1. Dados básicos'!$C$10:$C$21,0),1)),
"",
"_" &amp; INDEX('1. Dados básicos'!$B$10:$C$21,MATCH(C108,'1. Dados básicos'!$C$10:$C$21,0),1))</f>
        <v/>
      </c>
      <c r="E108" s="20"/>
      <c r="F108" s="87"/>
      <c r="G108" s="89"/>
      <c r="H108" s="89"/>
      <c r="I108" s="89"/>
      <c r="J108" s="89"/>
      <c r="K108" s="89"/>
      <c r="L108" s="89"/>
      <c r="M108" s="89"/>
      <c r="N108" s="90"/>
      <c r="O108" s="90"/>
      <c r="P108" s="90"/>
    </row>
  </sheetData>
  <autoFilter ref="B8:P108" xr:uid="{FE349F36-D745-42AB-82B9-C0F4DCD2FEF0}"/>
  <dataValidations count="1">
    <dataValidation type="list" allowBlank="1" showInputMessage="1" showErrorMessage="1" sqref="E9:E108" xr:uid="{4D61C20B-CCF6-44C7-AAFC-2E753A7B4E51}">
      <formula1>INDIRECT($D9,TRUE)</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84C58F-B386-482B-9066-D4ECB8206567}">
          <x14:formula1>
            <xm:f>'1. Dados básicos'!$C$10:$C$21</xm:f>
          </x14:formula1>
          <xm:sqref>C9:C108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FA2E-BC58-474D-AEDC-79CABE8C4C27}">
  <sheetPr>
    <tabColor theme="1" tint="0.499984740745262"/>
  </sheetPr>
  <dimension ref="B7:I37"/>
  <sheetViews>
    <sheetView showGridLines="0" zoomScaleNormal="100" workbookViewId="0">
      <selection activeCell="I9" sqref="I9"/>
    </sheetView>
  </sheetViews>
  <sheetFormatPr baseColWidth="10" defaultColWidth="11.5" defaultRowHeight="15" x14ac:dyDescent="0.2"/>
  <cols>
    <col min="2" max="2" width="9.33203125" customWidth="1"/>
    <col min="3" max="4" width="22.33203125" customWidth="1"/>
    <col min="5" max="5" width="28.33203125" bestFit="1" customWidth="1"/>
    <col min="6" max="6" width="23.83203125" customWidth="1"/>
    <col min="7" max="9" width="28.33203125" bestFit="1" customWidth="1"/>
  </cols>
  <sheetData>
    <row r="7" spans="2:9" ht="16" x14ac:dyDescent="0.2">
      <c r="B7" s="6" t="s">
        <v>5</v>
      </c>
      <c r="C7" s="4" t="s">
        <v>46</v>
      </c>
      <c r="D7" s="4" t="s">
        <v>47</v>
      </c>
      <c r="E7" s="4" t="s">
        <v>48</v>
      </c>
      <c r="F7" s="4" t="s">
        <v>49</v>
      </c>
      <c r="G7" s="4" t="s">
        <v>50</v>
      </c>
      <c r="H7" s="4" t="s">
        <v>51</v>
      </c>
      <c r="I7" s="4" t="s">
        <v>52</v>
      </c>
    </row>
    <row r="8" spans="2:9" x14ac:dyDescent="0.2">
      <c r="B8" s="2">
        <v>1</v>
      </c>
      <c r="C8" s="2" t="s">
        <v>116</v>
      </c>
      <c r="D8" s="2" t="s">
        <v>18</v>
      </c>
      <c r="E8" s="112" t="s">
        <v>117</v>
      </c>
      <c r="F8" s="2" t="s">
        <v>53</v>
      </c>
      <c r="G8" s="41">
        <v>44986</v>
      </c>
      <c r="H8" s="58">
        <f>COUNTIF('Banco de dados de todas as av.'!$D$33:$D$47,'3. Dados pessoais'!C8)</f>
        <v>2</v>
      </c>
      <c r="I8" s="70">
        <f>IF(
_xlfn.MAXIFS('Banco de dados de todas as av.'!$H$33:$H$47,'Banco de dados de todas as av.'!$D$33:$D$47,C8)&gt;0,
_xlfn.MAXIFS('Banco de dados de todas as av.'!$H$33:$H$47,'Banco de dados de todas as av.'!$D$33:$D$47,C8),
"")</f>
        <v>45241</v>
      </c>
    </row>
    <row r="9" spans="2:9" x14ac:dyDescent="0.2">
      <c r="B9" s="2">
        <v>2</v>
      </c>
      <c r="C9" s="2" t="s">
        <v>118</v>
      </c>
      <c r="D9" s="2" t="s">
        <v>18</v>
      </c>
      <c r="E9" s="112" t="s">
        <v>117</v>
      </c>
      <c r="F9" s="2" t="s">
        <v>53</v>
      </c>
      <c r="G9" s="41">
        <v>44927</v>
      </c>
      <c r="H9" s="58">
        <f>COUNTIF('Banco de dados de todas as av.'!$D$33:$D$47,'3. Dados pessoais'!C9)</f>
        <v>1</v>
      </c>
      <c r="I9" s="70">
        <f>IF(
_xlfn.MAXIFS('Banco de dados de todas as av.'!$H$33:$H$47,'Banco de dados de todas as av.'!$D$33:$D$47,C9)&gt;0,
_xlfn.MAXIFS('Banco de dados de todas as av.'!$H$33:$H$47,'Banco de dados de todas as av.'!$D$33:$D$47,C9),
"")</f>
        <v>45242</v>
      </c>
    </row>
    <row r="10" spans="2:9" x14ac:dyDescent="0.2">
      <c r="B10" s="2">
        <v>3</v>
      </c>
      <c r="C10" s="2" t="s">
        <v>117</v>
      </c>
      <c r="D10" s="2" t="s">
        <v>15</v>
      </c>
      <c r="E10" s="2"/>
      <c r="F10" s="2" t="s">
        <v>25</v>
      </c>
      <c r="G10" s="41">
        <v>44927</v>
      </c>
      <c r="H10" s="58">
        <f>COUNTIF('Banco de dados de todas as av.'!$D$33:$D$47,'3. Dados pessoais'!C10)</f>
        <v>1</v>
      </c>
      <c r="I10" s="70">
        <f>IF(
_xlfn.MAXIFS('Banco de dados de todas as av.'!$H$33:$H$47,'Banco de dados de todas as av.'!$D$33:$D$47,C10)&gt;0,
_xlfn.MAXIFS('Banco de dados de todas as av.'!$H$33:$H$47,'Banco de dados de todas as av.'!$D$33:$D$47,C10),
"")</f>
        <v>45241</v>
      </c>
    </row>
    <row r="11" spans="2:9" x14ac:dyDescent="0.2">
      <c r="B11" s="2">
        <v>4</v>
      </c>
      <c r="C11" s="2"/>
      <c r="D11" s="2"/>
      <c r="E11" s="2"/>
      <c r="F11" s="2"/>
      <c r="G11" s="41"/>
      <c r="H11" s="58">
        <f>COUNTIF('Banco de dados de todas as av.'!$D$33:$D$47,'3. Dados pessoais'!C11)</f>
        <v>0</v>
      </c>
      <c r="I11" s="70" t="str">
        <f>IF(
_xlfn.MAXIFS('Banco de dados de todas as av.'!$H$33:$H$47,'Banco de dados de todas as av.'!$D$33:$D$47,C11)&gt;0,
_xlfn.MAXIFS('Banco de dados de todas as av.'!$H$33:$H$47,'Banco de dados de todas as av.'!$D$33:$D$47,C11),
"")</f>
        <v/>
      </c>
    </row>
    <row r="12" spans="2:9" x14ac:dyDescent="0.2">
      <c r="B12" s="2">
        <v>5</v>
      </c>
      <c r="C12" s="2"/>
      <c r="D12" s="2"/>
      <c r="E12" s="2"/>
      <c r="F12" s="2"/>
      <c r="G12" s="41"/>
      <c r="H12" s="58">
        <f>COUNTIF('Banco de dados de todas as av.'!$D$33:$D$47,'3. Dados pessoais'!C12)</f>
        <v>0</v>
      </c>
      <c r="I12" s="70" t="str">
        <f>IF(
_xlfn.MAXIFS('Banco de dados de todas as av.'!$H$33:$H$47,'Banco de dados de todas as av.'!$D$33:$D$47,C12)&gt;0,
_xlfn.MAXIFS('Banco de dados de todas as av.'!$H$33:$H$47,'Banco de dados de todas as av.'!$D$33:$D$47,C12),
"")</f>
        <v/>
      </c>
    </row>
    <row r="13" spans="2:9" x14ac:dyDescent="0.2">
      <c r="B13" s="2">
        <v>6</v>
      </c>
      <c r="C13" s="2"/>
      <c r="D13" s="2"/>
      <c r="E13" s="2"/>
      <c r="F13" s="2"/>
      <c r="G13" s="41"/>
      <c r="H13" s="58">
        <f>COUNTIF('Banco de dados de todas as av.'!$D$33:$D$47,'3. Dados pessoais'!C13)</f>
        <v>0</v>
      </c>
      <c r="I13" s="70" t="str">
        <f>IF(
_xlfn.MAXIFS('Banco de dados de todas as av.'!$H$33:$H$47,'Banco de dados de todas as av.'!$D$33:$D$47,C13)&gt;0,
_xlfn.MAXIFS('Banco de dados de todas as av.'!$H$33:$H$47,'Banco de dados de todas as av.'!$D$33:$D$47,C13),
"")</f>
        <v/>
      </c>
    </row>
    <row r="14" spans="2:9" x14ac:dyDescent="0.2">
      <c r="B14" s="2">
        <v>7</v>
      </c>
      <c r="C14" s="2"/>
      <c r="D14" s="2"/>
      <c r="E14" s="2"/>
      <c r="F14" s="2"/>
      <c r="G14" s="41"/>
      <c r="H14" s="58">
        <f>COUNTIF('Banco de dados de todas as av.'!$D$33:$D$47,'3. Dados pessoais'!C14)</f>
        <v>0</v>
      </c>
      <c r="I14" s="70" t="str">
        <f>IF(
_xlfn.MAXIFS('Banco de dados de todas as av.'!$H$33:$H$47,'Banco de dados de todas as av.'!$D$33:$D$47,C14)&gt;0,
_xlfn.MAXIFS('Banco de dados de todas as av.'!$H$33:$H$47,'Banco de dados de todas as av.'!$D$33:$D$47,C14),
"")</f>
        <v/>
      </c>
    </row>
    <row r="15" spans="2:9" x14ac:dyDescent="0.2">
      <c r="B15" s="2">
        <v>8</v>
      </c>
      <c r="C15" s="2"/>
      <c r="D15" s="2"/>
      <c r="E15" s="2"/>
      <c r="F15" s="2"/>
      <c r="G15" s="41"/>
      <c r="H15" s="58">
        <f>COUNTIF('Banco de dados de todas as av.'!$D$33:$D$47,'3. Dados pessoais'!C15)</f>
        <v>0</v>
      </c>
      <c r="I15" s="70" t="str">
        <f>IF(
_xlfn.MAXIFS('Banco de dados de todas as av.'!$H$33:$H$47,'Banco de dados de todas as av.'!$D$33:$D$47,C15)&gt;0,
_xlfn.MAXIFS('Banco de dados de todas as av.'!$H$33:$H$47,'Banco de dados de todas as av.'!$D$33:$D$47,C15),
"")</f>
        <v/>
      </c>
    </row>
    <row r="16" spans="2:9" x14ac:dyDescent="0.2">
      <c r="B16" s="2">
        <v>9</v>
      </c>
      <c r="C16" s="2"/>
      <c r="D16" s="2"/>
      <c r="E16" s="2"/>
      <c r="F16" s="2"/>
      <c r="G16" s="41"/>
      <c r="H16" s="58">
        <f>COUNTIF('Banco de dados de todas as av.'!$D$33:$D$47,'3. Dados pessoais'!C16)</f>
        <v>0</v>
      </c>
      <c r="I16" s="70" t="str">
        <f>IF(
_xlfn.MAXIFS('Banco de dados de todas as av.'!$H$33:$H$47,'Banco de dados de todas as av.'!$D$33:$D$47,C16)&gt;0,
_xlfn.MAXIFS('Banco de dados de todas as av.'!$H$33:$H$47,'Banco de dados de todas as av.'!$D$33:$D$47,C16),
"")</f>
        <v/>
      </c>
    </row>
    <row r="17" spans="2:9" x14ac:dyDescent="0.2">
      <c r="B17" s="2">
        <v>10</v>
      </c>
      <c r="C17" s="2"/>
      <c r="D17" s="2"/>
      <c r="E17" s="2"/>
      <c r="F17" s="2"/>
      <c r="G17" s="41"/>
      <c r="H17" s="58">
        <f>COUNTIF('Banco de dados de todas as av.'!$D$33:$D$47,'3. Dados pessoais'!C17)</f>
        <v>0</v>
      </c>
      <c r="I17" s="70" t="str">
        <f>IF(
_xlfn.MAXIFS('Banco de dados de todas as av.'!$H$33:$H$47,'Banco de dados de todas as av.'!$D$33:$D$47,C17)&gt;0,
_xlfn.MAXIFS('Banco de dados de todas as av.'!$H$33:$H$47,'Banco de dados de todas as av.'!$D$33:$D$47,C17),
"")</f>
        <v/>
      </c>
    </row>
    <row r="18" spans="2:9" x14ac:dyDescent="0.2">
      <c r="B18" s="2">
        <v>11</v>
      </c>
      <c r="C18" s="2"/>
      <c r="D18" s="2"/>
      <c r="E18" s="2"/>
      <c r="F18" s="2"/>
      <c r="G18" s="41"/>
      <c r="H18" s="58">
        <f>COUNTIF('Banco de dados de todas as av.'!$D$33:$D$47,'3. Dados pessoais'!C18)</f>
        <v>0</v>
      </c>
      <c r="I18" s="70" t="str">
        <f>IF(
_xlfn.MAXIFS('Banco de dados de todas as av.'!$H$33:$H$47,'Banco de dados de todas as av.'!$D$33:$D$47,C18)&gt;0,
_xlfn.MAXIFS('Banco de dados de todas as av.'!$H$33:$H$47,'Banco de dados de todas as av.'!$D$33:$D$47,C18),
"")</f>
        <v/>
      </c>
    </row>
    <row r="19" spans="2:9" x14ac:dyDescent="0.2">
      <c r="B19" s="2">
        <v>12</v>
      </c>
      <c r="C19" s="2"/>
      <c r="D19" s="2"/>
      <c r="E19" s="2"/>
      <c r="F19" s="2"/>
      <c r="G19" s="41"/>
      <c r="H19" s="58">
        <f>COUNTIF('Banco de dados de todas as av.'!$D$33:$D$47,'3. Dados pessoais'!C19)</f>
        <v>0</v>
      </c>
      <c r="I19" s="70" t="str">
        <f>IF(
_xlfn.MAXIFS('Banco de dados de todas as av.'!$H$33:$H$47,'Banco de dados de todas as av.'!$D$33:$D$47,C19)&gt;0,
_xlfn.MAXIFS('Banco de dados de todas as av.'!$H$33:$H$47,'Banco de dados de todas as av.'!$D$33:$D$47,C19),
"")</f>
        <v/>
      </c>
    </row>
    <row r="20" spans="2:9" x14ac:dyDescent="0.2">
      <c r="B20" s="2">
        <v>13</v>
      </c>
      <c r="C20" s="2"/>
      <c r="D20" s="2"/>
      <c r="E20" s="2"/>
      <c r="F20" s="2"/>
      <c r="G20" s="41"/>
      <c r="H20" s="58">
        <f>COUNTIF('Banco de dados de todas as av.'!$D$33:$D$47,'3. Dados pessoais'!C20)</f>
        <v>0</v>
      </c>
      <c r="I20" s="70" t="str">
        <f>IF(
_xlfn.MAXIFS('Banco de dados de todas as av.'!$H$33:$H$47,'Banco de dados de todas as av.'!$D$33:$D$47,C20)&gt;0,
_xlfn.MAXIFS('Banco de dados de todas as av.'!$H$33:$H$47,'Banco de dados de todas as av.'!$D$33:$D$47,C20),
"")</f>
        <v/>
      </c>
    </row>
    <row r="21" spans="2:9" x14ac:dyDescent="0.2">
      <c r="B21" s="2">
        <v>14</v>
      </c>
      <c r="C21" s="2"/>
      <c r="D21" s="2"/>
      <c r="E21" s="2"/>
      <c r="F21" s="2"/>
      <c r="G21" s="41"/>
      <c r="H21" s="58">
        <f>COUNTIF('Banco de dados de todas as av.'!$D$33:$D$47,'3. Dados pessoais'!C21)</f>
        <v>0</v>
      </c>
      <c r="I21" s="70" t="str">
        <f>IF(
_xlfn.MAXIFS('Banco de dados de todas as av.'!$H$33:$H$47,'Banco de dados de todas as av.'!$D$33:$D$47,C21)&gt;0,
_xlfn.MAXIFS('Banco de dados de todas as av.'!$H$33:$H$47,'Banco de dados de todas as av.'!$D$33:$D$47,C21),
"")</f>
        <v/>
      </c>
    </row>
    <row r="22" spans="2:9" x14ac:dyDescent="0.2">
      <c r="B22" s="2">
        <v>15</v>
      </c>
      <c r="C22" s="2"/>
      <c r="D22" s="2"/>
      <c r="E22" s="2"/>
      <c r="F22" s="2"/>
      <c r="G22" s="41"/>
      <c r="H22" s="58">
        <f>COUNTIF('Banco de dados de todas as av.'!$D$33:$D$47,'3. Dados pessoais'!C22)</f>
        <v>0</v>
      </c>
      <c r="I22" s="70" t="str">
        <f>IF(
_xlfn.MAXIFS('Banco de dados de todas as av.'!$H$33:$H$47,'Banco de dados de todas as av.'!$D$33:$D$47,C22)&gt;0,
_xlfn.MAXIFS('Banco de dados de todas as av.'!$H$33:$H$47,'Banco de dados de todas as av.'!$D$33:$D$47,C22),
"")</f>
        <v/>
      </c>
    </row>
    <row r="23" spans="2:9" x14ac:dyDescent="0.2">
      <c r="B23" s="2">
        <v>16</v>
      </c>
      <c r="C23" s="2"/>
      <c r="D23" s="2"/>
      <c r="E23" s="2"/>
      <c r="F23" s="2"/>
      <c r="G23" s="41"/>
      <c r="H23" s="58">
        <f>COUNTIF('Banco de dados de todas as av.'!$D$33:$D$47,'3. Dados pessoais'!C23)</f>
        <v>0</v>
      </c>
      <c r="I23" s="70" t="str">
        <f>IF(
_xlfn.MAXIFS('Banco de dados de todas as av.'!$H$33:$H$47,'Banco de dados de todas as av.'!$D$33:$D$47,C23)&gt;0,
_xlfn.MAXIFS('Banco de dados de todas as av.'!$H$33:$H$47,'Banco de dados de todas as av.'!$D$33:$D$47,C23),
"")</f>
        <v/>
      </c>
    </row>
    <row r="24" spans="2:9" x14ac:dyDescent="0.2">
      <c r="B24" s="2">
        <v>17</v>
      </c>
      <c r="C24" s="2"/>
      <c r="D24" s="2"/>
      <c r="E24" s="2"/>
      <c r="F24" s="2"/>
      <c r="G24" s="41"/>
      <c r="H24" s="58">
        <f>COUNTIF('Banco de dados de todas as av.'!$D$33:$D$47,'3. Dados pessoais'!C24)</f>
        <v>0</v>
      </c>
      <c r="I24" s="70" t="str">
        <f>IF(
_xlfn.MAXIFS('Banco de dados de todas as av.'!$H$33:$H$47,'Banco de dados de todas as av.'!$D$33:$D$47,C24)&gt;0,
_xlfn.MAXIFS('Banco de dados de todas as av.'!$H$33:$H$47,'Banco de dados de todas as av.'!$D$33:$D$47,C24),
"")</f>
        <v/>
      </c>
    </row>
    <row r="25" spans="2:9" x14ac:dyDescent="0.2">
      <c r="B25" s="2">
        <v>18</v>
      </c>
      <c r="C25" s="2"/>
      <c r="D25" s="2"/>
      <c r="E25" s="2"/>
      <c r="F25" s="2"/>
      <c r="G25" s="41"/>
      <c r="H25" s="58">
        <f>COUNTIF('Banco de dados de todas as av.'!$D$33:$D$47,'3. Dados pessoais'!C25)</f>
        <v>0</v>
      </c>
      <c r="I25" s="70" t="str">
        <f>IF(
_xlfn.MAXIFS('Banco de dados de todas as av.'!$H$33:$H$47,'Banco de dados de todas as av.'!$D$33:$D$47,C25)&gt;0,
_xlfn.MAXIFS('Banco de dados de todas as av.'!$H$33:$H$47,'Banco de dados de todas as av.'!$D$33:$D$47,C25),
"")</f>
        <v/>
      </c>
    </row>
    <row r="26" spans="2:9" x14ac:dyDescent="0.2">
      <c r="B26" s="2">
        <v>19</v>
      </c>
      <c r="C26" s="2"/>
      <c r="D26" s="2"/>
      <c r="E26" s="2"/>
      <c r="F26" s="2"/>
      <c r="G26" s="41"/>
      <c r="H26" s="58">
        <f>COUNTIF('Banco de dados de todas as av.'!$D$33:$D$47,'3. Dados pessoais'!C26)</f>
        <v>0</v>
      </c>
      <c r="I26" s="70" t="str">
        <f>IF(
_xlfn.MAXIFS('Banco de dados de todas as av.'!$H$33:$H$47,'Banco de dados de todas as av.'!$D$33:$D$47,C26)&gt;0,
_xlfn.MAXIFS('Banco de dados de todas as av.'!$H$33:$H$47,'Banco de dados de todas as av.'!$D$33:$D$47,C26),
"")</f>
        <v/>
      </c>
    </row>
    <row r="27" spans="2:9" x14ac:dyDescent="0.2">
      <c r="B27" s="2">
        <v>20</v>
      </c>
      <c r="C27" s="2"/>
      <c r="D27" s="2"/>
      <c r="E27" s="2"/>
      <c r="F27" s="2"/>
      <c r="G27" s="41"/>
      <c r="H27" s="58">
        <f>COUNTIF('Banco de dados de todas as av.'!$D$33:$D$47,'3. Dados pessoais'!C27)</f>
        <v>0</v>
      </c>
      <c r="I27" s="70" t="str">
        <f>IF(
_xlfn.MAXIFS('Banco de dados de todas as av.'!$H$33:$H$47,'Banco de dados de todas as av.'!$D$33:$D$47,C27)&gt;0,
_xlfn.MAXIFS('Banco de dados de todas as av.'!$H$33:$H$47,'Banco de dados de todas as av.'!$D$33:$D$47,C27),
"")</f>
        <v/>
      </c>
    </row>
    <row r="28" spans="2:9" x14ac:dyDescent="0.2">
      <c r="B28" s="2">
        <v>21</v>
      </c>
      <c r="C28" s="2"/>
      <c r="D28" s="2"/>
      <c r="E28" s="2"/>
      <c r="F28" s="2"/>
      <c r="G28" s="41"/>
      <c r="H28" s="58">
        <f>COUNTIF('Banco de dados de todas as av.'!$D$33:$D$47,'3. Dados pessoais'!C28)</f>
        <v>0</v>
      </c>
      <c r="I28" s="70" t="str">
        <f>IF(
_xlfn.MAXIFS('Banco de dados de todas as av.'!$H$33:$H$47,'Banco de dados de todas as av.'!$D$33:$D$47,C28)&gt;0,
_xlfn.MAXIFS('Banco de dados de todas as av.'!$H$33:$H$47,'Banco de dados de todas as av.'!$D$33:$D$47,C28),
"")</f>
        <v/>
      </c>
    </row>
    <row r="29" spans="2:9" x14ac:dyDescent="0.2">
      <c r="B29" s="2">
        <v>22</v>
      </c>
      <c r="C29" s="2"/>
      <c r="D29" s="2"/>
      <c r="E29" s="2"/>
      <c r="F29" s="2"/>
      <c r="G29" s="41"/>
      <c r="H29" s="58">
        <f>COUNTIF('Banco de dados de todas as av.'!$D$33:$D$47,'3. Dados pessoais'!C29)</f>
        <v>0</v>
      </c>
      <c r="I29" s="70" t="str">
        <f>IF(
_xlfn.MAXIFS('Banco de dados de todas as av.'!$H$33:$H$47,'Banco de dados de todas as av.'!$D$33:$D$47,C29)&gt;0,
_xlfn.MAXIFS('Banco de dados de todas as av.'!$H$33:$H$47,'Banco de dados de todas as av.'!$D$33:$D$47,C29),
"")</f>
        <v/>
      </c>
    </row>
    <row r="30" spans="2:9" x14ac:dyDescent="0.2">
      <c r="B30" s="2">
        <v>23</v>
      </c>
      <c r="C30" s="2"/>
      <c r="D30" s="2"/>
      <c r="E30" s="2"/>
      <c r="F30" s="2"/>
      <c r="G30" s="41"/>
      <c r="H30" s="58">
        <f>COUNTIF('Banco de dados de todas as av.'!$D$33:$D$47,'3. Dados pessoais'!C30)</f>
        <v>0</v>
      </c>
      <c r="I30" s="70" t="str">
        <f>IF(
_xlfn.MAXIFS('Banco de dados de todas as av.'!$H$33:$H$47,'Banco de dados de todas as av.'!$D$33:$D$47,C30)&gt;0,
_xlfn.MAXIFS('Banco de dados de todas as av.'!$H$33:$H$47,'Banco de dados de todas as av.'!$D$33:$D$47,C30),
"")</f>
        <v/>
      </c>
    </row>
    <row r="31" spans="2:9" x14ac:dyDescent="0.2">
      <c r="B31" s="2">
        <v>24</v>
      </c>
      <c r="C31" s="2"/>
      <c r="D31" s="2"/>
      <c r="E31" s="2"/>
      <c r="F31" s="2"/>
      <c r="G31" s="41"/>
      <c r="H31" s="58">
        <f>COUNTIF('Banco de dados de todas as av.'!$D$33:$D$47,'3. Dados pessoais'!C31)</f>
        <v>0</v>
      </c>
      <c r="I31" s="70" t="str">
        <f>IF(
_xlfn.MAXIFS('Banco de dados de todas as av.'!$H$33:$H$47,'Banco de dados de todas as av.'!$D$33:$D$47,C31)&gt;0,
_xlfn.MAXIFS('Banco de dados de todas as av.'!$H$33:$H$47,'Banco de dados de todas as av.'!$D$33:$D$47,C31),
"")</f>
        <v/>
      </c>
    </row>
    <row r="32" spans="2:9" x14ac:dyDescent="0.2">
      <c r="B32" s="2">
        <v>25</v>
      </c>
      <c r="C32" s="2"/>
      <c r="D32" s="2"/>
      <c r="E32" s="2"/>
      <c r="F32" s="2"/>
      <c r="G32" s="41"/>
      <c r="H32" s="58">
        <f>COUNTIF('Banco de dados de todas as av.'!$D$33:$D$47,'3. Dados pessoais'!C32)</f>
        <v>0</v>
      </c>
      <c r="I32" s="70" t="str">
        <f>IF(
_xlfn.MAXIFS('Banco de dados de todas as av.'!$H$33:$H$47,'Banco de dados de todas as av.'!$D$33:$D$47,C32)&gt;0,
_xlfn.MAXIFS('Banco de dados de todas as av.'!$H$33:$H$47,'Banco de dados de todas as av.'!$D$33:$D$47,C32),
"")</f>
        <v/>
      </c>
    </row>
    <row r="33" spans="2:9" x14ac:dyDescent="0.2">
      <c r="B33" s="2">
        <v>26</v>
      </c>
      <c r="C33" s="2"/>
      <c r="D33" s="2"/>
      <c r="E33" s="2"/>
      <c r="F33" s="2"/>
      <c r="G33" s="41"/>
      <c r="H33" s="58">
        <f>COUNTIF('Banco de dados de todas as av.'!$D$33:$D$47,'3. Dados pessoais'!C33)</f>
        <v>0</v>
      </c>
      <c r="I33" s="70" t="str">
        <f>IF(
_xlfn.MAXIFS('Banco de dados de todas as av.'!$H$33:$H$47,'Banco de dados de todas as av.'!$D$33:$D$47,C33)&gt;0,
_xlfn.MAXIFS('Banco de dados de todas as av.'!$H$33:$H$47,'Banco de dados de todas as av.'!$D$33:$D$47,C33),
"")</f>
        <v/>
      </c>
    </row>
    <row r="34" spans="2:9" x14ac:dyDescent="0.2">
      <c r="B34" s="2">
        <v>27</v>
      </c>
      <c r="C34" s="2"/>
      <c r="D34" s="2"/>
      <c r="E34" s="2"/>
      <c r="F34" s="2"/>
      <c r="G34" s="41"/>
      <c r="H34" s="58">
        <f>COUNTIF('Banco de dados de todas as av.'!$D$33:$D$47,'3. Dados pessoais'!C34)</f>
        <v>0</v>
      </c>
      <c r="I34" s="70" t="str">
        <f>IF(
_xlfn.MAXIFS('Banco de dados de todas as av.'!$H$33:$H$47,'Banco de dados de todas as av.'!$D$33:$D$47,C34)&gt;0,
_xlfn.MAXIFS('Banco de dados de todas as av.'!$H$33:$H$47,'Banco de dados de todas as av.'!$D$33:$D$47,C34),
"")</f>
        <v/>
      </c>
    </row>
    <row r="35" spans="2:9" x14ac:dyDescent="0.2">
      <c r="B35" s="2">
        <v>28</v>
      </c>
      <c r="C35" s="2"/>
      <c r="D35" s="2"/>
      <c r="E35" s="2"/>
      <c r="F35" s="2"/>
      <c r="G35" s="41"/>
      <c r="H35" s="58">
        <f>COUNTIF('Banco de dados de todas as av.'!$D$33:$D$47,'3. Dados pessoais'!C35)</f>
        <v>0</v>
      </c>
      <c r="I35" s="70" t="str">
        <f>IF(
_xlfn.MAXIFS('Banco de dados de todas as av.'!$H$33:$H$47,'Banco de dados de todas as av.'!$D$33:$D$47,C35)&gt;0,
_xlfn.MAXIFS('Banco de dados de todas as av.'!$H$33:$H$47,'Banco de dados de todas as av.'!$D$33:$D$47,C35),
"")</f>
        <v/>
      </c>
    </row>
    <row r="36" spans="2:9" x14ac:dyDescent="0.2">
      <c r="B36" s="2">
        <v>29</v>
      </c>
      <c r="C36" s="2"/>
      <c r="D36" s="2"/>
      <c r="E36" s="2"/>
      <c r="F36" s="2"/>
      <c r="G36" s="41"/>
      <c r="H36" s="58">
        <f>COUNTIF('Banco de dados de todas as av.'!$D$33:$D$47,'3. Dados pessoais'!C36)</f>
        <v>0</v>
      </c>
      <c r="I36" s="70" t="str">
        <f>IF(
_xlfn.MAXIFS('Banco de dados de todas as av.'!$H$33:$H$47,'Banco de dados de todas as av.'!$D$33:$D$47,C36)&gt;0,
_xlfn.MAXIFS('Banco de dados de todas as av.'!$H$33:$H$47,'Banco de dados de todas as av.'!$D$33:$D$47,C36),
"")</f>
        <v/>
      </c>
    </row>
    <row r="37" spans="2:9" x14ac:dyDescent="0.2">
      <c r="B37" s="2">
        <v>30</v>
      </c>
      <c r="C37" s="2"/>
      <c r="D37" s="2"/>
      <c r="E37" s="2"/>
      <c r="F37" s="2"/>
      <c r="G37" s="41"/>
      <c r="H37" s="58">
        <f>COUNTIF('Banco de dados de todas as av.'!$D$33:$D$47,'3. Dados pessoais'!C37)</f>
        <v>0</v>
      </c>
      <c r="I37" s="70" t="str">
        <f>IF(
_xlfn.MAXIFS('Banco de dados de todas as av.'!$H$33:$H$47,'Banco de dados de todas as av.'!$D$33:$D$47,C37)&gt;0,
_xlfn.MAXIFS('Banco de dados de todas as av.'!$H$33:$H$47,'Banco de dados de todas as av.'!$D$33:$D$47,C37),
"")</f>
        <v/>
      </c>
    </row>
  </sheetData>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ADBDA8-D8D2-4D21-B3A7-66FB972B14FA}">
          <x14:formula1>
            <xm:f>'1. Dados básicos'!$C$25:$C$34</xm:f>
          </x14:formula1>
          <xm:sqref>D8:D37</xm:sqref>
        </x14:dataValidation>
        <x14:dataValidation type="list" allowBlank="1" showInputMessage="1" showErrorMessage="1" xr:uid="{7201E282-C32B-4A95-B037-A9EEAB97E628}">
          <x14:formula1>
            <xm:f>'1. Dados básicos'!$C$37:$C$46</xm:f>
          </x14:formula1>
          <xm:sqref>F8:F37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DB1B-BA80-488D-AABF-18B9AA993A54}">
  <sheetPr>
    <tabColor rgb="FFEF9D3E"/>
    <outlinePr summaryBelow="0" summaryRight="0"/>
  </sheetPr>
  <dimension ref="A6:DF179"/>
  <sheetViews>
    <sheetView showGridLines="0" topLeftCell="A44" zoomScale="89" zoomScaleNormal="89" workbookViewId="0">
      <selection activeCell="R79" sqref="R79"/>
    </sheetView>
  </sheetViews>
  <sheetFormatPr baseColWidth="10" defaultColWidth="11.5" defaultRowHeight="14" outlineLevelRow="1" x14ac:dyDescent="0.2"/>
  <cols>
    <col min="1" max="1" width="14" style="33" customWidth="1"/>
    <col min="2" max="2" width="29.1640625" style="33" customWidth="1"/>
    <col min="3" max="4" width="26.6640625" style="33" customWidth="1"/>
    <col min="5" max="5" width="83.83203125" style="33" customWidth="1"/>
    <col min="6" max="11" width="14.6640625" style="63" customWidth="1"/>
    <col min="12" max="20" width="11.5" style="33"/>
    <col min="21" max="21" width="39.83203125" style="33" bestFit="1" customWidth="1"/>
    <col min="22" max="22" width="29.5" style="33" bestFit="1" customWidth="1"/>
    <col min="23" max="24" width="11.5" style="33"/>
    <col min="25" max="25" width="43.6640625" style="33" bestFit="1" customWidth="1"/>
    <col min="26" max="26" width="36.1640625" style="33" bestFit="1" customWidth="1"/>
    <col min="27" max="16384" width="11.5" style="33"/>
  </cols>
  <sheetData>
    <row r="6" spans="1:110" ht="18" x14ac:dyDescent="0.2">
      <c r="D6" s="15" t="s">
        <v>54</v>
      </c>
      <c r="E6" s="15" t="s">
        <v>55</v>
      </c>
    </row>
    <row r="7" spans="1:110" ht="18" x14ac:dyDescent="0.2">
      <c r="D7" s="23" t="s">
        <v>116</v>
      </c>
      <c r="E7" s="69">
        <v>45089</v>
      </c>
    </row>
    <row r="9" spans="1:110" ht="17" x14ac:dyDescent="0.2">
      <c r="A9" s="74" t="s">
        <v>56</v>
      </c>
      <c r="E9" s="63"/>
      <c r="DC9" s="33">
        <v>0</v>
      </c>
      <c r="DD9" s="33">
        <v>1</v>
      </c>
      <c r="DE9" s="33">
        <v>2</v>
      </c>
      <c r="DF9" s="33">
        <v>3</v>
      </c>
    </row>
    <row r="10" spans="1:110" s="64" customFormat="1" ht="13" outlineLevel="1" x14ac:dyDescent="0.15">
      <c r="A10" s="30" t="s">
        <v>57</v>
      </c>
      <c r="B10" s="28" t="s">
        <v>46</v>
      </c>
      <c r="C10" s="28" t="s">
        <v>47</v>
      </c>
      <c r="D10" s="28" t="s">
        <v>48</v>
      </c>
      <c r="E10" s="28" t="s">
        <v>49</v>
      </c>
      <c r="F10" s="28" t="s">
        <v>58</v>
      </c>
      <c r="G10" s="78">
        <v>1</v>
      </c>
      <c r="H10" s="78">
        <v>2</v>
      </c>
      <c r="I10" s="78">
        <v>3</v>
      </c>
      <c r="J10" s="78">
        <v>4</v>
      </c>
      <c r="K10" s="78">
        <v>5</v>
      </c>
      <c r="L10" s="78">
        <v>6</v>
      </c>
      <c r="M10" s="78">
        <v>7</v>
      </c>
      <c r="N10" s="78">
        <v>8</v>
      </c>
      <c r="O10" s="78">
        <v>9</v>
      </c>
      <c r="P10" s="78">
        <v>10</v>
      </c>
      <c r="Q10" s="78">
        <v>11</v>
      </c>
      <c r="R10" s="78">
        <v>12</v>
      </c>
      <c r="S10" s="78">
        <v>13</v>
      </c>
      <c r="T10" s="78">
        <v>14</v>
      </c>
      <c r="U10" s="78">
        <v>15</v>
      </c>
      <c r="V10" s="78">
        <v>16</v>
      </c>
      <c r="W10" s="78">
        <v>17</v>
      </c>
      <c r="X10" s="78">
        <v>18</v>
      </c>
      <c r="Y10" s="78">
        <v>19</v>
      </c>
      <c r="Z10" s="78">
        <v>20</v>
      </c>
      <c r="AA10" s="78">
        <v>21</v>
      </c>
      <c r="AB10" s="78">
        <v>22</v>
      </c>
      <c r="AC10" s="78">
        <v>23</v>
      </c>
      <c r="AD10" s="78">
        <v>24</v>
      </c>
      <c r="AE10" s="78">
        <v>25</v>
      </c>
      <c r="AF10" s="78">
        <v>26</v>
      </c>
      <c r="AG10" s="78">
        <v>27</v>
      </c>
      <c r="AH10" s="78">
        <v>28</v>
      </c>
      <c r="AI10" s="78">
        <v>29</v>
      </c>
      <c r="AJ10" s="78">
        <v>30</v>
      </c>
      <c r="AK10" s="78">
        <v>31</v>
      </c>
      <c r="AL10" s="78">
        <v>32</v>
      </c>
      <c r="AM10" s="78">
        <v>33</v>
      </c>
      <c r="AN10" s="78">
        <v>34</v>
      </c>
      <c r="AO10" s="78">
        <v>35</v>
      </c>
      <c r="AP10" s="78">
        <v>36</v>
      </c>
      <c r="AQ10" s="78">
        <v>37</v>
      </c>
      <c r="AR10" s="78">
        <v>38</v>
      </c>
      <c r="AS10" s="78">
        <v>39</v>
      </c>
      <c r="AT10" s="78">
        <v>40</v>
      </c>
      <c r="AU10" s="78">
        <v>41</v>
      </c>
      <c r="AV10" s="78">
        <v>42</v>
      </c>
      <c r="AW10" s="78">
        <v>43</v>
      </c>
      <c r="AX10" s="78">
        <v>44</v>
      </c>
      <c r="AY10" s="78">
        <v>45</v>
      </c>
      <c r="AZ10" s="78">
        <v>46</v>
      </c>
      <c r="BA10" s="78">
        <v>47</v>
      </c>
      <c r="BB10" s="78">
        <v>48</v>
      </c>
      <c r="BC10" s="78">
        <v>49</v>
      </c>
      <c r="BD10" s="78">
        <v>50</v>
      </c>
      <c r="BE10" s="78">
        <v>51</v>
      </c>
      <c r="BF10" s="78">
        <v>52</v>
      </c>
      <c r="BG10" s="78">
        <v>53</v>
      </c>
      <c r="BH10" s="78">
        <v>54</v>
      </c>
      <c r="BI10" s="78">
        <v>55</v>
      </c>
      <c r="BJ10" s="78">
        <v>56</v>
      </c>
      <c r="BK10" s="78">
        <v>57</v>
      </c>
      <c r="BL10" s="78">
        <v>58</v>
      </c>
      <c r="BM10" s="78">
        <v>59</v>
      </c>
      <c r="BN10" s="78">
        <v>60</v>
      </c>
      <c r="BO10" s="78">
        <v>61</v>
      </c>
      <c r="BP10" s="78">
        <v>62</v>
      </c>
      <c r="BQ10" s="78">
        <v>63</v>
      </c>
      <c r="BR10" s="78">
        <v>64</v>
      </c>
      <c r="BS10" s="78">
        <v>65</v>
      </c>
      <c r="BT10" s="78">
        <v>66</v>
      </c>
      <c r="BU10" s="78">
        <v>67</v>
      </c>
      <c r="BV10" s="78">
        <v>68</v>
      </c>
      <c r="BW10" s="78">
        <v>69</v>
      </c>
      <c r="BX10" s="78">
        <v>70</v>
      </c>
      <c r="BY10" s="78">
        <v>71</v>
      </c>
      <c r="BZ10" s="78">
        <v>72</v>
      </c>
      <c r="CA10" s="78">
        <v>73</v>
      </c>
      <c r="CB10" s="78">
        <v>74</v>
      </c>
      <c r="CC10" s="78">
        <v>75</v>
      </c>
      <c r="CD10" s="78">
        <v>76</v>
      </c>
      <c r="CE10" s="78">
        <v>77</v>
      </c>
      <c r="CF10" s="78">
        <v>78</v>
      </c>
      <c r="CG10" s="78">
        <v>79</v>
      </c>
      <c r="CH10" s="78">
        <v>80</v>
      </c>
      <c r="CI10" s="78">
        <v>81</v>
      </c>
      <c r="CJ10" s="78">
        <v>82</v>
      </c>
      <c r="CK10" s="78">
        <v>83</v>
      </c>
      <c r="CL10" s="78">
        <v>84</v>
      </c>
      <c r="CM10" s="78">
        <v>85</v>
      </c>
      <c r="CN10" s="78">
        <v>86</v>
      </c>
      <c r="CO10" s="78">
        <v>87</v>
      </c>
      <c r="CP10" s="78">
        <v>88</v>
      </c>
      <c r="CQ10" s="78">
        <v>89</v>
      </c>
      <c r="CR10" s="78">
        <v>90</v>
      </c>
      <c r="CS10" s="78">
        <v>91</v>
      </c>
      <c r="CT10" s="78">
        <v>92</v>
      </c>
      <c r="CU10" s="78">
        <v>93</v>
      </c>
      <c r="CV10" s="78">
        <v>94</v>
      </c>
      <c r="CW10" s="78">
        <v>95</v>
      </c>
      <c r="CX10" s="78">
        <v>96</v>
      </c>
      <c r="CY10" s="78">
        <v>97</v>
      </c>
      <c r="CZ10" s="78">
        <v>98</v>
      </c>
      <c r="DA10" s="78">
        <v>99</v>
      </c>
      <c r="DB10" s="78">
        <v>100</v>
      </c>
      <c r="DC10" s="79" t="s">
        <v>1</v>
      </c>
      <c r="DD10" s="79" t="s">
        <v>2</v>
      </c>
      <c r="DE10" s="79" t="s">
        <v>3</v>
      </c>
      <c r="DF10" s="79" t="s">
        <v>4</v>
      </c>
    </row>
    <row r="11" spans="1:110" s="31" customFormat="1" outlineLevel="1" x14ac:dyDescent="0.2">
      <c r="A11" s="80">
        <f>C61</f>
        <v>1</v>
      </c>
      <c r="B11" s="80" t="str">
        <f>C62</f>
        <v>Pedro Silva</v>
      </c>
      <c r="C11" s="80" t="str">
        <f>C63</f>
        <v>Desenvolvedor de Softwares</v>
      </c>
      <c r="D11" s="80" t="str">
        <f>C64</f>
        <v>Marisa Lima</v>
      </c>
      <c r="E11" s="81" t="str">
        <f>C65</f>
        <v>Desenvolvimento de Tecnologia</v>
      </c>
      <c r="F11" s="82">
        <f>C68</f>
        <v>45089</v>
      </c>
      <c r="G11" s="81">
        <f t="shared" ref="G11:AL11" ca="1" si="0">OFFSET($G$79,G10,)</f>
        <v>1.5</v>
      </c>
      <c r="H11" s="81">
        <f t="shared" ca="1" si="0"/>
        <v>1.5</v>
      </c>
      <c r="I11" s="81">
        <f t="shared" ca="1" si="0"/>
        <v>1.5</v>
      </c>
      <c r="J11" s="81">
        <f t="shared" ca="1" si="0"/>
        <v>1.5</v>
      </c>
      <c r="K11" s="81">
        <f t="shared" ca="1" si="0"/>
        <v>2</v>
      </c>
      <c r="L11" s="81">
        <f t="shared" ca="1" si="0"/>
        <v>2</v>
      </c>
      <c r="M11" s="81">
        <f t="shared" ca="1" si="0"/>
        <v>0.5</v>
      </c>
      <c r="N11" s="81">
        <f t="shared" ca="1" si="0"/>
        <v>0.5</v>
      </c>
      <c r="O11" s="81">
        <f t="shared" ca="1" si="0"/>
        <v>1</v>
      </c>
      <c r="P11" s="81">
        <f t="shared" ca="1" si="0"/>
        <v>1.5</v>
      </c>
      <c r="Q11" s="81">
        <f t="shared" ca="1" si="0"/>
        <v>1.5</v>
      </c>
      <c r="R11" s="81">
        <f t="shared" ca="1" si="0"/>
        <v>1.5</v>
      </c>
      <c r="S11" s="81">
        <f t="shared" ca="1" si="0"/>
        <v>1</v>
      </c>
      <c r="T11" s="81">
        <f t="shared" ca="1" si="0"/>
        <v>1</v>
      </c>
      <c r="U11" s="81">
        <f t="shared" ca="1" si="0"/>
        <v>0</v>
      </c>
      <c r="V11" s="81">
        <f t="shared" ca="1" si="0"/>
        <v>0</v>
      </c>
      <c r="W11" s="81">
        <f t="shared" ca="1" si="0"/>
        <v>1.5</v>
      </c>
      <c r="X11" s="81">
        <f t="shared" ca="1" si="0"/>
        <v>1.5</v>
      </c>
      <c r="Y11" s="81">
        <f t="shared" ca="1" si="0"/>
        <v>0</v>
      </c>
      <c r="Z11" s="81">
        <f t="shared" ca="1" si="0"/>
        <v>0</v>
      </c>
      <c r="AA11" s="81">
        <f t="shared" ca="1" si="0"/>
        <v>0</v>
      </c>
      <c r="AB11" s="81">
        <f t="shared" ca="1" si="0"/>
        <v>0</v>
      </c>
      <c r="AC11" s="81">
        <f t="shared" ca="1" si="0"/>
        <v>0</v>
      </c>
      <c r="AD11" s="81">
        <f t="shared" ca="1" si="0"/>
        <v>0</v>
      </c>
      <c r="AE11" s="81">
        <f t="shared" ca="1" si="0"/>
        <v>0</v>
      </c>
      <c r="AF11" s="81">
        <f t="shared" ca="1" si="0"/>
        <v>0</v>
      </c>
      <c r="AG11" s="81">
        <f t="shared" ca="1" si="0"/>
        <v>0</v>
      </c>
      <c r="AH11" s="81">
        <f t="shared" ca="1" si="0"/>
        <v>0</v>
      </c>
      <c r="AI11" s="81">
        <f t="shared" ca="1" si="0"/>
        <v>0</v>
      </c>
      <c r="AJ11" s="81">
        <f t="shared" ca="1" si="0"/>
        <v>0</v>
      </c>
      <c r="AK11" s="81">
        <f t="shared" ca="1" si="0"/>
        <v>0</v>
      </c>
      <c r="AL11" s="81">
        <f t="shared" ca="1" si="0"/>
        <v>0</v>
      </c>
      <c r="AM11" s="81">
        <f t="shared" ref="AM11:BR11" ca="1" si="1">OFFSET($G$79,AM10,)</f>
        <v>0</v>
      </c>
      <c r="AN11" s="81">
        <f t="shared" ca="1" si="1"/>
        <v>0</v>
      </c>
      <c r="AO11" s="81">
        <f t="shared" ca="1" si="1"/>
        <v>0</v>
      </c>
      <c r="AP11" s="81">
        <f t="shared" ca="1" si="1"/>
        <v>0</v>
      </c>
      <c r="AQ11" s="81">
        <f t="shared" ca="1" si="1"/>
        <v>0</v>
      </c>
      <c r="AR11" s="81">
        <f t="shared" ca="1" si="1"/>
        <v>0</v>
      </c>
      <c r="AS11" s="81">
        <f t="shared" ca="1" si="1"/>
        <v>0</v>
      </c>
      <c r="AT11" s="81">
        <f t="shared" ca="1" si="1"/>
        <v>0</v>
      </c>
      <c r="AU11" s="81">
        <f t="shared" ca="1" si="1"/>
        <v>0</v>
      </c>
      <c r="AV11" s="81">
        <f t="shared" ca="1" si="1"/>
        <v>0</v>
      </c>
      <c r="AW11" s="81">
        <f t="shared" ca="1" si="1"/>
        <v>0</v>
      </c>
      <c r="AX11" s="81">
        <f t="shared" ca="1" si="1"/>
        <v>0</v>
      </c>
      <c r="AY11" s="81">
        <f t="shared" ca="1" si="1"/>
        <v>0</v>
      </c>
      <c r="AZ11" s="81">
        <f t="shared" ca="1" si="1"/>
        <v>0</v>
      </c>
      <c r="BA11" s="81">
        <f t="shared" ca="1" si="1"/>
        <v>0</v>
      </c>
      <c r="BB11" s="81">
        <f t="shared" ca="1" si="1"/>
        <v>0</v>
      </c>
      <c r="BC11" s="81">
        <f t="shared" ca="1" si="1"/>
        <v>0</v>
      </c>
      <c r="BD11" s="81">
        <f t="shared" ca="1" si="1"/>
        <v>0</v>
      </c>
      <c r="BE11" s="81">
        <f t="shared" ca="1" si="1"/>
        <v>0</v>
      </c>
      <c r="BF11" s="81">
        <f t="shared" ca="1" si="1"/>
        <v>0</v>
      </c>
      <c r="BG11" s="81">
        <f t="shared" ca="1" si="1"/>
        <v>0</v>
      </c>
      <c r="BH11" s="81">
        <f t="shared" ca="1" si="1"/>
        <v>0</v>
      </c>
      <c r="BI11" s="81">
        <f t="shared" ca="1" si="1"/>
        <v>0</v>
      </c>
      <c r="BJ11" s="81">
        <f t="shared" ca="1" si="1"/>
        <v>0</v>
      </c>
      <c r="BK11" s="81">
        <f t="shared" ca="1" si="1"/>
        <v>0</v>
      </c>
      <c r="BL11" s="81">
        <f t="shared" ca="1" si="1"/>
        <v>0</v>
      </c>
      <c r="BM11" s="81">
        <f t="shared" ca="1" si="1"/>
        <v>0</v>
      </c>
      <c r="BN11" s="81">
        <f t="shared" ca="1" si="1"/>
        <v>0</v>
      </c>
      <c r="BO11" s="81">
        <f t="shared" ca="1" si="1"/>
        <v>0</v>
      </c>
      <c r="BP11" s="81">
        <f t="shared" ca="1" si="1"/>
        <v>0</v>
      </c>
      <c r="BQ11" s="81">
        <f t="shared" ca="1" si="1"/>
        <v>0</v>
      </c>
      <c r="BR11" s="81">
        <f t="shared" ca="1" si="1"/>
        <v>0</v>
      </c>
      <c r="BS11" s="81">
        <f t="shared" ref="BS11:CX11" ca="1" si="2">OFFSET($G$79,BS10,)</f>
        <v>0</v>
      </c>
      <c r="BT11" s="81">
        <f t="shared" ca="1" si="2"/>
        <v>0</v>
      </c>
      <c r="BU11" s="81">
        <f t="shared" ca="1" si="2"/>
        <v>0</v>
      </c>
      <c r="BV11" s="81">
        <f t="shared" ca="1" si="2"/>
        <v>0</v>
      </c>
      <c r="BW11" s="81">
        <f t="shared" ca="1" si="2"/>
        <v>0</v>
      </c>
      <c r="BX11" s="81">
        <f t="shared" ca="1" si="2"/>
        <v>0</v>
      </c>
      <c r="BY11" s="81">
        <f t="shared" ca="1" si="2"/>
        <v>0</v>
      </c>
      <c r="BZ11" s="81">
        <f t="shared" ca="1" si="2"/>
        <v>0</v>
      </c>
      <c r="CA11" s="81">
        <f t="shared" ca="1" si="2"/>
        <v>0</v>
      </c>
      <c r="CB11" s="81">
        <f t="shared" ca="1" si="2"/>
        <v>0</v>
      </c>
      <c r="CC11" s="81">
        <f t="shared" ca="1" si="2"/>
        <v>0</v>
      </c>
      <c r="CD11" s="81">
        <f t="shared" ca="1" si="2"/>
        <v>0</v>
      </c>
      <c r="CE11" s="81">
        <f t="shared" ca="1" si="2"/>
        <v>0</v>
      </c>
      <c r="CF11" s="81">
        <f t="shared" ca="1" si="2"/>
        <v>0</v>
      </c>
      <c r="CG11" s="81">
        <f t="shared" ca="1" si="2"/>
        <v>0</v>
      </c>
      <c r="CH11" s="81">
        <f t="shared" ca="1" si="2"/>
        <v>0</v>
      </c>
      <c r="CI11" s="81">
        <f t="shared" ca="1" si="2"/>
        <v>0</v>
      </c>
      <c r="CJ11" s="81">
        <f t="shared" ca="1" si="2"/>
        <v>0</v>
      </c>
      <c r="CK11" s="81">
        <f t="shared" ca="1" si="2"/>
        <v>0</v>
      </c>
      <c r="CL11" s="81">
        <f t="shared" ca="1" si="2"/>
        <v>0</v>
      </c>
      <c r="CM11" s="81">
        <f t="shared" ca="1" si="2"/>
        <v>0</v>
      </c>
      <c r="CN11" s="81">
        <f t="shared" ca="1" si="2"/>
        <v>0</v>
      </c>
      <c r="CO11" s="81">
        <f t="shared" ca="1" si="2"/>
        <v>0</v>
      </c>
      <c r="CP11" s="81">
        <f t="shared" ca="1" si="2"/>
        <v>0</v>
      </c>
      <c r="CQ11" s="81">
        <f t="shared" ca="1" si="2"/>
        <v>0</v>
      </c>
      <c r="CR11" s="81">
        <f t="shared" ca="1" si="2"/>
        <v>0</v>
      </c>
      <c r="CS11" s="81">
        <f t="shared" ca="1" si="2"/>
        <v>0</v>
      </c>
      <c r="CT11" s="81">
        <f t="shared" ca="1" si="2"/>
        <v>0</v>
      </c>
      <c r="CU11" s="81">
        <f t="shared" ca="1" si="2"/>
        <v>0</v>
      </c>
      <c r="CV11" s="81">
        <f t="shared" ca="1" si="2"/>
        <v>0</v>
      </c>
      <c r="CW11" s="81">
        <f t="shared" ca="1" si="2"/>
        <v>0</v>
      </c>
      <c r="CX11" s="81">
        <f t="shared" ca="1" si="2"/>
        <v>0</v>
      </c>
      <c r="CY11" s="81">
        <f t="shared" ref="CY11:DB11" ca="1" si="3">OFFSET($G$79,CY10,)</f>
        <v>0</v>
      </c>
      <c r="CZ11" s="81">
        <f t="shared" ca="1" si="3"/>
        <v>0</v>
      </c>
      <c r="DA11" s="81">
        <f t="shared" ca="1" si="3"/>
        <v>0</v>
      </c>
      <c r="DB11" s="81">
        <f t="shared" ca="1" si="3"/>
        <v>0</v>
      </c>
      <c r="DC11" s="83">
        <f ca="1">OFFSET($F$62,DC9,0)</f>
        <v>1.5</v>
      </c>
      <c r="DD11" s="83">
        <f ca="1">OFFSET($F$62,DD9,0)</f>
        <v>1.25</v>
      </c>
      <c r="DE11" s="83">
        <f ca="1">OFFSET($F$62,DE9,0)</f>
        <v>1.375</v>
      </c>
      <c r="DF11" s="83">
        <f ca="1">OFFSET($F$62,DF9,0)</f>
        <v>1.25</v>
      </c>
    </row>
    <row r="12" spans="1:110" s="31" customFormat="1" ht="13" outlineLevel="1" x14ac:dyDescent="0.2">
      <c r="E12" s="65"/>
      <c r="F12" s="66"/>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7"/>
      <c r="DD12" s="67"/>
      <c r="DE12" s="67"/>
      <c r="DF12" s="67"/>
    </row>
    <row r="13" spans="1:110" s="31" customFormat="1" outlineLevel="1" x14ac:dyDescent="0.2">
      <c r="E13" s="65" t="e" vm="1">
        <v>#VALUE!</v>
      </c>
      <c r="F13" s="66"/>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7"/>
      <c r="DD13" s="67"/>
      <c r="DE13" s="67"/>
      <c r="DF13" s="67"/>
    </row>
    <row r="14" spans="1:110" s="31" customFormat="1" ht="13" outlineLevel="1" x14ac:dyDescent="0.2">
      <c r="E14" s="65"/>
      <c r="F14" s="66"/>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7"/>
      <c r="DD14" s="67"/>
      <c r="DE14" s="67"/>
      <c r="DF14" s="67"/>
    </row>
    <row r="15" spans="1:110" s="31" customFormat="1" ht="13" outlineLevel="1" x14ac:dyDescent="0.2">
      <c r="E15" s="65"/>
      <c r="F15" s="66"/>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7"/>
      <c r="DD15" s="67"/>
      <c r="DE15" s="67"/>
      <c r="DF15" s="67"/>
    </row>
    <row r="16" spans="1:110" s="31" customFormat="1" ht="13" outlineLevel="1" x14ac:dyDescent="0.2">
      <c r="E16" s="65"/>
      <c r="F16" s="66"/>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7"/>
      <c r="DD16" s="67"/>
      <c r="DE16" s="67"/>
      <c r="DF16" s="67"/>
    </row>
    <row r="17" spans="2:110" s="31" customFormat="1" ht="13" outlineLevel="1" x14ac:dyDescent="0.2">
      <c r="E17" s="65"/>
      <c r="F17" s="66"/>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7"/>
      <c r="DD17" s="67"/>
      <c r="DE17" s="67"/>
      <c r="DF17" s="67"/>
    </row>
    <row r="18" spans="2:110" s="31" customFormat="1" ht="13" outlineLevel="1" x14ac:dyDescent="0.2">
      <c r="E18" s="65"/>
      <c r="F18" s="66"/>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7"/>
      <c r="DD18" s="67"/>
      <c r="DE18" s="67"/>
      <c r="DF18" s="67"/>
    </row>
    <row r="19" spans="2:110" s="31" customFormat="1" ht="13" outlineLevel="1" x14ac:dyDescent="0.2">
      <c r="E19" s="65"/>
      <c r="F19" s="66"/>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7"/>
      <c r="DD19" s="67"/>
      <c r="DE19" s="67"/>
      <c r="DF19" s="67"/>
    </row>
    <row r="20" spans="2:110" s="31" customFormat="1" ht="13" outlineLevel="1" x14ac:dyDescent="0.2">
      <c r="E20" s="65"/>
      <c r="F20" s="66"/>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7"/>
      <c r="DD20" s="67"/>
      <c r="DE20" s="67"/>
      <c r="DF20" s="67"/>
    </row>
    <row r="21" spans="2:110" s="31" customFormat="1" ht="13" outlineLevel="1" x14ac:dyDescent="0.2">
      <c r="E21" s="65"/>
      <c r="F21" s="66"/>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7"/>
      <c r="DD21" s="67"/>
      <c r="DE21" s="67"/>
      <c r="DF21" s="67"/>
    </row>
    <row r="22" spans="2:110" s="31" customFormat="1" ht="13" outlineLevel="1" x14ac:dyDescent="0.2">
      <c r="E22" s="65"/>
      <c r="F22" s="66"/>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7"/>
      <c r="DD22" s="67"/>
      <c r="DE22" s="67"/>
      <c r="DF22" s="67"/>
    </row>
    <row r="23" spans="2:110" s="31" customFormat="1" ht="13" outlineLevel="1" x14ac:dyDescent="0.2">
      <c r="E23" s="65"/>
      <c r="F23" s="66"/>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7"/>
      <c r="DD23" s="67"/>
      <c r="DE23" s="67"/>
      <c r="DF23" s="67"/>
    </row>
    <row r="24" spans="2:110" s="31" customFormat="1" ht="13" outlineLevel="1" x14ac:dyDescent="0.2">
      <c r="E24" s="65"/>
      <c r="F24" s="66"/>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7"/>
      <c r="DD24" s="67"/>
      <c r="DE24" s="67"/>
      <c r="DF24" s="67"/>
    </row>
    <row r="25" spans="2:110" s="31" customFormat="1" ht="13" outlineLevel="1" x14ac:dyDescent="0.2">
      <c r="E25" s="65"/>
      <c r="F25" s="66"/>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7"/>
      <c r="DD25" s="67"/>
      <c r="DE25" s="67"/>
      <c r="DF25" s="67"/>
    </row>
    <row r="26" spans="2:110" s="31" customFormat="1" ht="13" x14ac:dyDescent="0.2">
      <c r="E26" s="65"/>
      <c r="F26" s="66"/>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7"/>
      <c r="DD26" s="67"/>
      <c r="DE26" s="67"/>
      <c r="DF26" s="67"/>
    </row>
    <row r="27" spans="2:110" s="31" customFormat="1" ht="13" x14ac:dyDescent="0.2">
      <c r="B27" s="95"/>
      <c r="C27" s="95"/>
      <c r="D27" s="95"/>
      <c r="E27" s="96"/>
      <c r="F27" s="97"/>
      <c r="G27" s="96"/>
      <c r="H27" s="96"/>
      <c r="I27" s="96"/>
      <c r="J27" s="96"/>
      <c r="K27" s="96"/>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7"/>
      <c r="DD27" s="67"/>
      <c r="DE27" s="67"/>
      <c r="DF27" s="67"/>
    </row>
    <row r="28" spans="2:110" x14ac:dyDescent="0.2">
      <c r="B28" s="98"/>
      <c r="C28" s="98"/>
      <c r="D28" s="98"/>
      <c r="E28" s="98"/>
      <c r="F28" s="99"/>
      <c r="G28" s="99"/>
      <c r="H28" s="99"/>
      <c r="I28" s="99"/>
      <c r="J28" s="99"/>
      <c r="K28" s="99"/>
    </row>
    <row r="29" spans="2:110" ht="15" x14ac:dyDescent="0.2">
      <c r="B29" s="98"/>
      <c r="C29" s="98"/>
      <c r="D29" s="98"/>
      <c r="E29" s="98"/>
      <c r="F29" s="99"/>
      <c r="G29" s="99"/>
      <c r="H29" s="99"/>
      <c r="I29" s="99"/>
      <c r="J29" s="99"/>
      <c r="K29" s="99"/>
      <c r="Y29" s="71" t="s">
        <v>63</v>
      </c>
      <c r="Z29" s="72">
        <v>2</v>
      </c>
    </row>
    <row r="30" spans="2:110" x14ac:dyDescent="0.2">
      <c r="B30" s="98"/>
      <c r="C30" s="98"/>
      <c r="D30" s="98"/>
      <c r="E30" s="98"/>
      <c r="F30" s="99"/>
      <c r="G30" s="99"/>
      <c r="H30" s="99"/>
      <c r="I30" s="99"/>
      <c r="J30" s="99"/>
      <c r="K30" s="99"/>
    </row>
    <row r="31" spans="2:110" ht="15" x14ac:dyDescent="0.2">
      <c r="B31" s="98"/>
      <c r="C31" s="98"/>
      <c r="D31" s="98"/>
      <c r="E31" s="98"/>
      <c r="F31" s="99"/>
      <c r="G31" s="99"/>
      <c r="H31" s="99"/>
      <c r="I31" s="99"/>
      <c r="J31" s="99"/>
      <c r="K31" s="99"/>
      <c r="Y31" s="71" t="s">
        <v>59</v>
      </c>
      <c r="Z31" t="s">
        <v>62</v>
      </c>
    </row>
    <row r="32" spans="2:110" ht="15" x14ac:dyDescent="0.2">
      <c r="B32" s="98"/>
      <c r="C32" s="98"/>
      <c r="D32" s="98"/>
      <c r="E32" s="98"/>
      <c r="F32" s="99"/>
      <c r="G32" s="99"/>
      <c r="H32" s="99"/>
      <c r="I32" s="99"/>
      <c r="J32" s="99"/>
      <c r="K32" s="99"/>
      <c r="Y32" s="72" t="s">
        <v>10</v>
      </c>
      <c r="Z32" s="76">
        <v>1.5</v>
      </c>
    </row>
    <row r="33" spans="2:26" ht="15" x14ac:dyDescent="0.2">
      <c r="B33" s="98"/>
      <c r="C33" s="98"/>
      <c r="D33" s="98"/>
      <c r="E33" s="98"/>
      <c r="F33" s="99"/>
      <c r="G33" s="99"/>
      <c r="H33" s="99"/>
      <c r="I33" s="99"/>
      <c r="J33" s="99"/>
      <c r="K33" s="99"/>
      <c r="Y33" s="75" t="s">
        <v>27</v>
      </c>
      <c r="Z33" s="76">
        <v>1</v>
      </c>
    </row>
    <row r="34" spans="2:26" ht="15" x14ac:dyDescent="0.2">
      <c r="B34" s="98"/>
      <c r="C34" s="98"/>
      <c r="D34" s="98"/>
      <c r="E34" s="98"/>
      <c r="F34" s="99"/>
      <c r="G34" s="99"/>
      <c r="H34" s="99"/>
      <c r="I34" s="99"/>
      <c r="J34" s="99"/>
      <c r="K34" s="99"/>
      <c r="Y34" s="75" t="s">
        <v>28</v>
      </c>
      <c r="Z34" s="76">
        <v>1.5</v>
      </c>
    </row>
    <row r="35" spans="2:26" ht="15" x14ac:dyDescent="0.2">
      <c r="B35" s="98"/>
      <c r="C35" s="98"/>
      <c r="D35" s="98"/>
      <c r="E35" s="98"/>
      <c r="F35" s="99"/>
      <c r="G35" s="99"/>
      <c r="H35" s="99"/>
      <c r="I35" s="99"/>
      <c r="J35" s="99"/>
      <c r="K35" s="99"/>
      <c r="Y35" s="72" t="s">
        <v>11</v>
      </c>
      <c r="Z35" s="76">
        <v>1.75</v>
      </c>
    </row>
    <row r="36" spans="2:26" ht="15" x14ac:dyDescent="0.2">
      <c r="B36" s="98"/>
      <c r="C36" s="98"/>
      <c r="D36" s="98"/>
      <c r="E36" s="98"/>
      <c r="F36" s="99"/>
      <c r="G36" s="99"/>
      <c r="H36" s="99"/>
      <c r="I36" s="99"/>
      <c r="J36" s="99"/>
      <c r="K36" s="99"/>
      <c r="Y36" s="75" t="s">
        <v>31</v>
      </c>
      <c r="Z36" s="76">
        <v>1.75</v>
      </c>
    </row>
    <row r="37" spans="2:26" ht="15" x14ac:dyDescent="0.2">
      <c r="B37" s="98"/>
      <c r="C37" s="98"/>
      <c r="D37" s="98"/>
      <c r="E37" s="98"/>
      <c r="F37" s="99"/>
      <c r="G37" s="99"/>
      <c r="H37" s="99"/>
      <c r="I37" s="99"/>
      <c r="J37" s="99"/>
      <c r="K37" s="99"/>
      <c r="Y37" s="75" t="s">
        <v>30</v>
      </c>
      <c r="Z37" s="76">
        <v>0.75</v>
      </c>
    </row>
    <row r="38" spans="2:26" ht="15" x14ac:dyDescent="0.2">
      <c r="B38" s="98"/>
      <c r="C38" s="98"/>
      <c r="D38" s="98"/>
      <c r="E38" s="98"/>
      <c r="F38" s="99"/>
      <c r="G38" s="99"/>
      <c r="H38" s="99"/>
      <c r="I38" s="99"/>
      <c r="J38" s="99"/>
      <c r="K38" s="99"/>
      <c r="Y38" s="72" t="s">
        <v>12</v>
      </c>
      <c r="Z38" s="76">
        <v>1.5</v>
      </c>
    </row>
    <row r="39" spans="2:26" ht="15" x14ac:dyDescent="0.2">
      <c r="B39" s="98"/>
      <c r="C39" s="98"/>
      <c r="D39" s="98"/>
      <c r="E39" s="98"/>
      <c r="F39" s="99"/>
      <c r="G39" s="99"/>
      <c r="H39" s="99"/>
      <c r="I39" s="99"/>
      <c r="J39" s="99"/>
      <c r="K39" s="99"/>
      <c r="Y39" s="75" t="s">
        <v>35</v>
      </c>
      <c r="Z39" s="76">
        <v>1.25</v>
      </c>
    </row>
    <row r="40" spans="2:26" ht="15" x14ac:dyDescent="0.2">
      <c r="B40" s="98"/>
      <c r="C40" s="98"/>
      <c r="D40" s="98"/>
      <c r="E40" s="98"/>
      <c r="F40" s="99"/>
      <c r="G40" s="99"/>
      <c r="H40" s="99"/>
      <c r="I40" s="99"/>
      <c r="J40" s="99"/>
      <c r="K40" s="99"/>
      <c r="Y40" s="75" t="s">
        <v>61</v>
      </c>
      <c r="Z40" s="76">
        <v>1.5</v>
      </c>
    </row>
    <row r="41" spans="2:26" ht="15" x14ac:dyDescent="0.2">
      <c r="B41" s="98"/>
      <c r="C41" s="98"/>
      <c r="D41" s="98"/>
      <c r="E41" s="98"/>
      <c r="F41" s="99"/>
      <c r="G41" s="99"/>
      <c r="H41" s="99"/>
      <c r="I41" s="99"/>
      <c r="J41" s="99"/>
      <c r="K41" s="99"/>
      <c r="Y41" s="72" t="s">
        <v>13</v>
      </c>
      <c r="Z41" s="76">
        <v>1.5</v>
      </c>
    </row>
    <row r="42" spans="2:26" ht="15" x14ac:dyDescent="0.2">
      <c r="B42" s="98"/>
      <c r="C42" s="98"/>
      <c r="D42" s="98"/>
      <c r="E42" s="98"/>
      <c r="F42" s="99"/>
      <c r="G42" s="99"/>
      <c r="H42" s="99"/>
      <c r="I42" s="99"/>
      <c r="J42" s="99"/>
      <c r="K42" s="99"/>
      <c r="Y42" s="75" t="s">
        <v>38</v>
      </c>
      <c r="Z42" s="76">
        <v>1</v>
      </c>
    </row>
    <row r="43" spans="2:26" ht="15" x14ac:dyDescent="0.2">
      <c r="B43" s="98"/>
      <c r="C43" s="98"/>
      <c r="D43" s="98"/>
      <c r="E43" s="98"/>
      <c r="F43" s="99"/>
      <c r="G43" s="99"/>
      <c r="H43" s="99"/>
      <c r="I43" s="99"/>
      <c r="J43" s="99"/>
      <c r="K43" s="99"/>
      <c r="Y43" s="75" t="s">
        <v>39</v>
      </c>
      <c r="Z43" s="76">
        <v>1.5</v>
      </c>
    </row>
    <row r="44" spans="2:26" ht="15" x14ac:dyDescent="0.2">
      <c r="B44" s="98"/>
      <c r="C44" s="98"/>
      <c r="D44" s="98"/>
      <c r="E44" s="98"/>
      <c r="F44" s="99"/>
      <c r="G44" s="99"/>
      <c r="H44" s="99"/>
      <c r="I44" s="99"/>
      <c r="J44" s="99"/>
      <c r="K44" s="99"/>
      <c r="Y44" s="72" t="s">
        <v>60</v>
      </c>
      <c r="Z44" s="76">
        <v>1.75</v>
      </c>
    </row>
    <row r="45" spans="2:26" ht="15" x14ac:dyDescent="0.2">
      <c r="B45" s="98"/>
      <c r="C45" s="98"/>
      <c r="D45" s="98"/>
      <c r="E45" s="98"/>
      <c r="F45" s="99"/>
      <c r="G45" s="99"/>
      <c r="H45" s="99"/>
      <c r="I45" s="99"/>
      <c r="J45" s="99"/>
      <c r="K45" s="99"/>
      <c r="Y45"/>
      <c r="Z45"/>
    </row>
    <row r="46" spans="2:26" ht="15" x14ac:dyDescent="0.2">
      <c r="B46" s="98"/>
      <c r="C46" s="98"/>
      <c r="D46" s="98"/>
      <c r="E46" s="98"/>
      <c r="F46" s="99"/>
      <c r="G46" s="99"/>
      <c r="H46" s="99"/>
      <c r="I46" s="99"/>
      <c r="J46" s="99"/>
      <c r="K46" s="99"/>
      <c r="Y46"/>
      <c r="Z46"/>
    </row>
    <row r="47" spans="2:26" ht="15" x14ac:dyDescent="0.2">
      <c r="B47" s="98"/>
      <c r="C47" s="98"/>
      <c r="D47" s="98"/>
      <c r="E47" s="98"/>
      <c r="F47" s="99"/>
      <c r="G47" s="99"/>
      <c r="H47" s="99"/>
      <c r="I47" s="99"/>
      <c r="J47" s="99"/>
      <c r="K47" s="99"/>
      <c r="Y47"/>
      <c r="Z47"/>
    </row>
    <row r="48" spans="2:26" ht="15" x14ac:dyDescent="0.2">
      <c r="B48" s="98"/>
      <c r="C48" s="98"/>
      <c r="D48" s="98"/>
      <c r="E48" s="98"/>
      <c r="F48" s="99"/>
      <c r="G48" s="99"/>
      <c r="H48" s="99"/>
      <c r="I48" s="99"/>
      <c r="J48" s="99"/>
      <c r="K48" s="99"/>
      <c r="Y48"/>
      <c r="Z48"/>
    </row>
    <row r="49" spans="2:23" ht="15" x14ac:dyDescent="0.2">
      <c r="B49" s="98"/>
      <c r="C49" s="98"/>
      <c r="D49" s="98"/>
      <c r="E49" s="98"/>
      <c r="F49" s="99"/>
      <c r="G49" s="99"/>
      <c r="H49" s="99"/>
      <c r="I49" s="99"/>
      <c r="J49" s="99"/>
      <c r="K49" s="99"/>
      <c r="W49"/>
    </row>
    <row r="50" spans="2:23" ht="15" x14ac:dyDescent="0.2">
      <c r="B50" s="98"/>
      <c r="C50" s="98"/>
      <c r="D50" s="98"/>
      <c r="E50" s="98"/>
      <c r="F50" s="99"/>
      <c r="G50" s="99"/>
      <c r="H50" s="99"/>
      <c r="I50" s="99"/>
      <c r="J50" s="99"/>
      <c r="K50" s="99"/>
      <c r="W50"/>
    </row>
    <row r="51" spans="2:23" ht="15" x14ac:dyDescent="0.2">
      <c r="B51" s="98"/>
      <c r="C51" s="98"/>
      <c r="D51" s="98"/>
      <c r="E51" s="98"/>
      <c r="F51" s="99"/>
      <c r="G51" s="99"/>
      <c r="H51" s="99"/>
      <c r="I51" s="99"/>
      <c r="J51" s="99"/>
      <c r="K51" s="99"/>
      <c r="W51"/>
    </row>
    <row r="52" spans="2:23" ht="15" x14ac:dyDescent="0.2">
      <c r="B52" s="98"/>
      <c r="C52" s="98"/>
      <c r="D52" s="98"/>
      <c r="E52" s="98"/>
      <c r="F52" s="99"/>
      <c r="G52" s="99"/>
      <c r="H52" s="99"/>
      <c r="I52" s="99"/>
      <c r="J52" s="99"/>
      <c r="K52" s="99"/>
      <c r="W52"/>
    </row>
    <row r="53" spans="2:23" ht="15" x14ac:dyDescent="0.2">
      <c r="B53" s="98"/>
      <c r="C53" s="98"/>
      <c r="D53" s="98"/>
      <c r="E53" s="98"/>
      <c r="F53" s="99"/>
      <c r="G53" s="99"/>
      <c r="H53" s="99"/>
      <c r="I53" s="99"/>
      <c r="J53" s="99"/>
      <c r="K53" s="99"/>
      <c r="W53"/>
    </row>
    <row r="54" spans="2:23" ht="15" x14ac:dyDescent="0.2">
      <c r="B54" s="98"/>
      <c r="C54" s="98"/>
      <c r="D54" s="98"/>
      <c r="E54" s="98"/>
      <c r="F54" s="99"/>
      <c r="G54" s="99"/>
      <c r="H54" s="99"/>
      <c r="I54" s="99"/>
      <c r="J54" s="99"/>
      <c r="K54" s="99"/>
      <c r="W54"/>
    </row>
    <row r="55" spans="2:23" ht="15" x14ac:dyDescent="0.2">
      <c r="B55" s="98"/>
      <c r="C55" s="98"/>
      <c r="D55" s="98"/>
      <c r="E55" s="98"/>
      <c r="F55" s="99"/>
      <c r="G55" s="99"/>
      <c r="H55" s="99"/>
      <c r="I55" s="99"/>
      <c r="J55" s="99"/>
      <c r="K55" s="99"/>
      <c r="W55"/>
    </row>
    <row r="56" spans="2:23" ht="15" x14ac:dyDescent="0.2">
      <c r="B56" s="98"/>
      <c r="C56" s="98"/>
      <c r="D56" s="98"/>
      <c r="E56" s="98"/>
      <c r="F56" s="99"/>
      <c r="G56" s="99"/>
      <c r="H56" s="99"/>
      <c r="I56" s="99"/>
      <c r="J56" s="99"/>
      <c r="K56" s="99"/>
      <c r="W56"/>
    </row>
    <row r="57" spans="2:23" ht="15" x14ac:dyDescent="0.2">
      <c r="B57" s="98"/>
      <c r="C57" s="98"/>
      <c r="D57" s="98"/>
      <c r="E57" s="98"/>
      <c r="F57" s="99"/>
      <c r="G57" s="99"/>
      <c r="H57" s="99"/>
      <c r="I57" s="99"/>
      <c r="J57" s="99"/>
      <c r="K57" s="99"/>
      <c r="W57"/>
    </row>
    <row r="58" spans="2:23" ht="15" x14ac:dyDescent="0.2">
      <c r="B58" s="98"/>
      <c r="C58" s="98"/>
      <c r="D58" s="98"/>
      <c r="E58" s="98"/>
      <c r="F58" s="99"/>
      <c r="G58" s="99"/>
      <c r="H58" s="99"/>
      <c r="I58" s="99"/>
      <c r="J58" s="99"/>
      <c r="K58" s="99"/>
      <c r="W58"/>
    </row>
    <row r="59" spans="2:23" ht="15" x14ac:dyDescent="0.2">
      <c r="W59"/>
    </row>
    <row r="60" spans="2:23" ht="16" x14ac:dyDescent="0.2">
      <c r="B60" s="16" t="s">
        <v>64</v>
      </c>
      <c r="G60" s="68">
        <v>0</v>
      </c>
      <c r="H60" s="68">
        <v>0.5</v>
      </c>
      <c r="I60" s="68">
        <v>1</v>
      </c>
      <c r="J60" s="68">
        <v>1.5</v>
      </c>
      <c r="K60" s="68">
        <v>2</v>
      </c>
      <c r="W60"/>
    </row>
    <row r="61" spans="2:23" ht="56" x14ac:dyDescent="0.2">
      <c r="B61" s="61" t="s">
        <v>65</v>
      </c>
      <c r="C61" s="19">
        <f>MATCH(C62,'3. Dados pessoais'!C8:C37,)</f>
        <v>1</v>
      </c>
      <c r="F61" s="56" t="s">
        <v>71</v>
      </c>
      <c r="G61" s="57" t="s">
        <v>72</v>
      </c>
      <c r="H61" s="57" t="s">
        <v>85</v>
      </c>
      <c r="I61" s="57" t="s">
        <v>73</v>
      </c>
      <c r="J61" s="57" t="s">
        <v>74</v>
      </c>
      <c r="K61" s="57" t="s">
        <v>75</v>
      </c>
      <c r="W61"/>
    </row>
    <row r="62" spans="2:23" ht="15" x14ac:dyDescent="0.2">
      <c r="B62" s="62" t="s">
        <v>46</v>
      </c>
      <c r="C62" s="17" t="str">
        <f>D7</f>
        <v>Pedro Silva</v>
      </c>
      <c r="E62" s="60" t="str">
        <f>'1. Dados básicos'!C10</f>
        <v>Competências profissionais</v>
      </c>
      <c r="F62" s="59">
        <f>(SUMPRODUCT($G$60:$K$60,G62:K62))/SUM(G62:K62)</f>
        <v>1.5</v>
      </c>
      <c r="G62" s="11">
        <f>COUNTIFS(H$80:H$179,"x",$C$80:$C$179,$E62)</f>
        <v>0</v>
      </c>
      <c r="H62" s="11">
        <f t="shared" ref="H62:K65" si="4">COUNTIFS(I$80:I$179,"x",$C$80:$C$179,$E62)</f>
        <v>0</v>
      </c>
      <c r="I62" s="11">
        <f t="shared" si="4"/>
        <v>0</v>
      </c>
      <c r="J62" s="11">
        <f t="shared" si="4"/>
        <v>4</v>
      </c>
      <c r="K62" s="11">
        <f t="shared" si="4"/>
        <v>0</v>
      </c>
      <c r="W62"/>
    </row>
    <row r="63" spans="2:23" ht="15" x14ac:dyDescent="0.2">
      <c r="B63" s="62" t="s">
        <v>47</v>
      </c>
      <c r="C63" s="17" t="str">
        <f>VLOOKUP($C$61,'3. Dados pessoais'!$B$7:$H$37,ROW()+1-ROW($C$61),)</f>
        <v>Desenvolvedor de Softwares</v>
      </c>
      <c r="E63" s="60" t="str">
        <f>'1. Dados básicos'!C11</f>
        <v>Competências metodológicas</v>
      </c>
      <c r="F63" s="59">
        <f t="shared" ref="F63:F65" si="5">(SUMPRODUCT($G$60:$K$60,G63:K63))/SUM(G63:K63)</f>
        <v>1.25</v>
      </c>
      <c r="G63" s="11">
        <f>COUNTIFS(H$80:H$179,"x",$C$80:$C$179,$E63)</f>
        <v>0</v>
      </c>
      <c r="H63" s="11">
        <f t="shared" si="4"/>
        <v>2</v>
      </c>
      <c r="I63" s="11">
        <f t="shared" si="4"/>
        <v>0</v>
      </c>
      <c r="J63" s="11">
        <f t="shared" si="4"/>
        <v>0</v>
      </c>
      <c r="K63" s="11">
        <f t="shared" si="4"/>
        <v>2</v>
      </c>
      <c r="W63"/>
    </row>
    <row r="64" spans="2:23" ht="15" x14ac:dyDescent="0.2">
      <c r="B64" s="62" t="s">
        <v>48</v>
      </c>
      <c r="C64" s="17" t="str">
        <f>VLOOKUP($C$61,'3. Dados pessoais'!$B$7:$H$37,ROW()+1-ROW($C$61),)</f>
        <v>Marisa Lima</v>
      </c>
      <c r="E64" s="60" t="str">
        <f>'1. Dados básicos'!C12</f>
        <v>Competências pessoais</v>
      </c>
      <c r="F64" s="59">
        <f t="shared" si="5"/>
        <v>1.375</v>
      </c>
      <c r="G64" s="11">
        <f>COUNTIFS(H$80:H$179,"x",$C$80:$C$179,$E64)</f>
        <v>0</v>
      </c>
      <c r="H64" s="11">
        <f t="shared" si="4"/>
        <v>0</v>
      </c>
      <c r="I64" s="11">
        <f t="shared" si="4"/>
        <v>1</v>
      </c>
      <c r="J64" s="11">
        <f t="shared" si="4"/>
        <v>3</v>
      </c>
      <c r="K64" s="11">
        <f t="shared" si="4"/>
        <v>0</v>
      </c>
      <c r="W64"/>
    </row>
    <row r="65" spans="2:23" ht="15" x14ac:dyDescent="0.2">
      <c r="B65" s="62" t="s">
        <v>49</v>
      </c>
      <c r="C65" s="17" t="str">
        <f>VLOOKUP($C$61,'3. Dados pessoais'!$B$7:$H$37,ROW()+1-ROW($C$61),)</f>
        <v>Desenvolvimento de Tecnologia</v>
      </c>
      <c r="E65" s="60" t="str">
        <f>'1. Dados básicos'!C13</f>
        <v>Competências sociais</v>
      </c>
      <c r="F65" s="59">
        <f t="shared" si="5"/>
        <v>1.25</v>
      </c>
      <c r="G65" s="11">
        <f>COUNTIFS(H$80:H$179,"x",$C$80:$C$179,$E65)</f>
        <v>0</v>
      </c>
      <c r="H65" s="11">
        <f t="shared" si="4"/>
        <v>0</v>
      </c>
      <c r="I65" s="11">
        <f t="shared" si="4"/>
        <v>2</v>
      </c>
      <c r="J65" s="11">
        <f t="shared" si="4"/>
        <v>2</v>
      </c>
      <c r="K65" s="11">
        <f t="shared" si="4"/>
        <v>0</v>
      </c>
      <c r="W65"/>
    </row>
    <row r="66" spans="2:23" ht="15" x14ac:dyDescent="0.2">
      <c r="B66" s="62" t="s">
        <v>50</v>
      </c>
      <c r="C66" s="52">
        <f>VLOOKUP($C$61,'3. Dados pessoais'!$B$7:$H$37,ROW()+1-ROW($C$61),)</f>
        <v>44986</v>
      </c>
      <c r="W66"/>
    </row>
    <row r="67" spans="2:23" ht="15" x14ac:dyDescent="0.2">
      <c r="B67" s="62" t="s">
        <v>66</v>
      </c>
      <c r="C67" s="17">
        <f>VLOOKUP($C$61,'3. Dados pessoais'!$B$7:$H$37,ROW()+1-ROW($C$61),)</f>
        <v>2</v>
      </c>
      <c r="W67"/>
    </row>
    <row r="68" spans="2:23" ht="15" x14ac:dyDescent="0.2">
      <c r="B68" s="62" t="s">
        <v>58</v>
      </c>
      <c r="C68" s="52">
        <f>E7</f>
        <v>45089</v>
      </c>
      <c r="W68"/>
    </row>
    <row r="69" spans="2:23" ht="15" x14ac:dyDescent="0.2">
      <c r="W69"/>
    </row>
    <row r="70" spans="2:23" ht="15" x14ac:dyDescent="0.2">
      <c r="W70"/>
    </row>
    <row r="71" spans="2:23" ht="15" x14ac:dyDescent="0.2">
      <c r="W71"/>
    </row>
    <row r="72" spans="2:23" ht="15" x14ac:dyDescent="0.2">
      <c r="W72"/>
    </row>
    <row r="73" spans="2:23" ht="15" x14ac:dyDescent="0.2">
      <c r="W73"/>
    </row>
    <row r="74" spans="2:23" ht="15" x14ac:dyDescent="0.2">
      <c r="U74"/>
    </row>
    <row r="75" spans="2:23" ht="15" x14ac:dyDescent="0.2">
      <c r="U75"/>
    </row>
    <row r="76" spans="2:23" ht="15" x14ac:dyDescent="0.2">
      <c r="U76"/>
    </row>
    <row r="77" spans="2:23" ht="15" x14ac:dyDescent="0.2">
      <c r="H77" s="68">
        <v>0</v>
      </c>
      <c r="I77" s="68">
        <v>0.5</v>
      </c>
      <c r="J77" s="68">
        <v>1</v>
      </c>
      <c r="K77" s="68">
        <v>1.5</v>
      </c>
      <c r="L77" s="68">
        <v>2</v>
      </c>
      <c r="U77"/>
    </row>
    <row r="78" spans="2:23" ht="16" x14ac:dyDescent="0.2">
      <c r="B78" s="16" t="s">
        <v>67</v>
      </c>
      <c r="F78" s="33"/>
      <c r="G78" s="33"/>
      <c r="H78" s="113" t="s">
        <v>70</v>
      </c>
      <c r="I78" s="113"/>
      <c r="J78" s="113"/>
      <c r="K78" s="113"/>
      <c r="L78" s="113"/>
      <c r="U78"/>
    </row>
    <row r="79" spans="2:23" ht="68" x14ac:dyDescent="0.2">
      <c r="B79" s="18" t="s">
        <v>41</v>
      </c>
      <c r="C79" s="16" t="s">
        <v>42</v>
      </c>
      <c r="D79" s="16" t="s">
        <v>43</v>
      </c>
      <c r="E79" s="16" t="s">
        <v>68</v>
      </c>
      <c r="F79" s="21" t="s">
        <v>69</v>
      </c>
      <c r="G79" s="21" t="s">
        <v>70</v>
      </c>
      <c r="H79" s="8" t="s">
        <v>72</v>
      </c>
      <c r="I79" s="8" t="s">
        <v>85</v>
      </c>
      <c r="J79" s="8" t="s">
        <v>73</v>
      </c>
      <c r="K79" s="8" t="s">
        <v>74</v>
      </c>
      <c r="L79" s="8" t="s">
        <v>75</v>
      </c>
      <c r="M79" s="77" t="s">
        <v>76</v>
      </c>
      <c r="N79" s="77" t="s">
        <v>77</v>
      </c>
      <c r="U79"/>
    </row>
    <row r="80" spans="2:23" ht="15" x14ac:dyDescent="0.2">
      <c r="B80" s="20">
        <v>1</v>
      </c>
      <c r="C80" s="9" t="str">
        <f>VLOOKUP($B80,'2. Requisitos básicos'!$B$9:$F$108,COLUMN(C80)-COLUMN($B$80)+1,)</f>
        <v>Competências profissionais</v>
      </c>
      <c r="D80" s="10" t="str">
        <f>VLOOKUP($B80,'2. Requisitos básicos'!$B$9:$F$108,COLUMN(D80)-COLUMN($B$80)+2,)</f>
        <v>Linguagens de programação</v>
      </c>
      <c r="E80" s="11" t="str">
        <f>VLOOKUP($B80,'2. Requisitos básicos'!$B$9:$F$108,COLUMN(E80)-COLUMN($B$80)+2,)</f>
        <v>É especialista nas principais linguagens de programação.</v>
      </c>
      <c r="F80" s="22" t="str">
        <f ca="1">IF(
HLOOKUP($C$63,'2. Requisitos básicos'!$G$8:$M$108,B80+1,)&gt;0,"sim","-")</f>
        <v>sim</v>
      </c>
      <c r="G80" s="25">
        <f>SUMIF(H80:L80,"x",$H$77:$L$77)</f>
        <v>1.5</v>
      </c>
      <c r="H80" s="84"/>
      <c r="I80" s="84"/>
      <c r="J80" s="84"/>
      <c r="K80" s="84" t="s">
        <v>6</v>
      </c>
      <c r="L80" s="84"/>
      <c r="M80" s="22">
        <f ca="1">COUNTIFS($D$80:$D$179,D80,$F$80:$F$179,"ja")</f>
        <v>0</v>
      </c>
      <c r="N80" s="73">
        <f ca="1">IF(M80&gt;0,
SUMIFS($G$80:$G$179,$D$80:$D$179,D80,$F$80:$F$179,"ja")/M80,
0)</f>
        <v>0</v>
      </c>
      <c r="U80"/>
    </row>
    <row r="81" spans="2:21" ht="15" x14ac:dyDescent="0.2">
      <c r="B81" s="20">
        <v>2</v>
      </c>
      <c r="C81" s="9" t="str">
        <f>VLOOKUP($B81,'2. Requisitos básicos'!$B$9:$F$108,COLUMN(C81)-COLUMN($B$80)+1,)</f>
        <v>Competências profissionais</v>
      </c>
      <c r="D81" s="10" t="str">
        <f>VLOOKUP($B81,'2. Requisitos básicos'!$B$9:$F$108,COLUMN(D81)-COLUMN($B$80)+2,)</f>
        <v>Linguagens de programação</v>
      </c>
      <c r="E81" s="11" t="str">
        <f>VLOOKUP($B81,'2. Requisitos básicos'!$B$9:$F$108,COLUMN(E81)-COLUMN($B$80)+2,)</f>
        <v>Está atualizado com as últimas tecnologias em linguagem de programação.</v>
      </c>
      <c r="F81" s="22" t="str">
        <f ca="1">IF(
HLOOKUP($C$63,'2. Requisitos básicos'!$G$8:$M$108,B81+1,)&gt;0,"sim","-")</f>
        <v>sim</v>
      </c>
      <c r="G81" s="25">
        <f t="shared" ref="G81:G99" si="6">SUMIF(H81:L81,"x",$H$77:$L$77)</f>
        <v>1.5</v>
      </c>
      <c r="H81" s="84"/>
      <c r="I81" s="84"/>
      <c r="J81" s="84"/>
      <c r="K81" s="84" t="s">
        <v>6</v>
      </c>
      <c r="L81" s="84"/>
      <c r="M81" s="22">
        <f t="shared" ref="M81:M144" ca="1" si="7">COUNTIFS($D$80:$D$179,D81,$F$80:$F$179,"ja")</f>
        <v>0</v>
      </c>
      <c r="N81" s="73">
        <f t="shared" ref="N81:N144" ca="1" si="8">IF(M81&gt;0,
SUMIFS($G$80:$G$179,$D$80:$D$179,D81,$F$80:$F$179,"ja")/M81,
0)</f>
        <v>0</v>
      </c>
      <c r="U81"/>
    </row>
    <row r="82" spans="2:21" ht="15" x14ac:dyDescent="0.2">
      <c r="B82" s="20">
        <v>3</v>
      </c>
      <c r="C82" s="9" t="str">
        <f>VLOOKUP($B82,'2. Requisitos básicos'!$B$9:$F$108,COLUMN(C82)-COLUMN($B$80)+1,)</f>
        <v>Competências profissionais</v>
      </c>
      <c r="D82" s="10" t="str">
        <f>VLOOKUP($B82,'2. Requisitos básicos'!$B$9:$F$108,COLUMN(D82)-COLUMN($B$80)+2,)</f>
        <v>Teste e Depuração</v>
      </c>
      <c r="E82" s="11" t="str">
        <f>VLOOKUP($B82,'2. Requisitos básicos'!$B$9:$F$108,COLUMN(E82)-COLUMN($B$80)+2,)</f>
        <v>Apresenta proficiência em métodos de teste.</v>
      </c>
      <c r="F82" s="22" t="str">
        <f ca="1">IF(
HLOOKUP($C$63,'2. Requisitos básicos'!$G$8:$M$108,B82+1,)&gt;0,"sim","-")</f>
        <v>sim</v>
      </c>
      <c r="G82" s="25">
        <f t="shared" si="6"/>
        <v>1.5</v>
      </c>
      <c r="H82" s="84"/>
      <c r="I82" s="84"/>
      <c r="J82" s="84"/>
      <c r="K82" s="84" t="s">
        <v>6</v>
      </c>
      <c r="L82" s="84"/>
      <c r="M82" s="22">
        <f t="shared" ca="1" si="7"/>
        <v>0</v>
      </c>
      <c r="N82" s="73">
        <f t="shared" ca="1" si="8"/>
        <v>0</v>
      </c>
      <c r="U82"/>
    </row>
    <row r="83" spans="2:21" ht="15" x14ac:dyDescent="0.2">
      <c r="B83" s="20">
        <v>4</v>
      </c>
      <c r="C83" s="9" t="str">
        <f>VLOOKUP($B83,'2. Requisitos básicos'!$B$9:$F$108,COLUMN(C83)-COLUMN($B$80)+1,)</f>
        <v>Competências profissionais</v>
      </c>
      <c r="D83" s="10" t="str">
        <f>VLOOKUP($B83,'2. Requisitos básicos'!$B$9:$F$108,COLUMN(D83)-COLUMN($B$80)+2,)</f>
        <v>Teste e Depuração</v>
      </c>
      <c r="E83" s="11" t="str">
        <f>VLOOKUP($B83,'2. Requisitos básicos'!$B$9:$F$108,COLUMN(E83)-COLUMN($B$80)+2,)</f>
        <v>Trabalha cuidadosamente no processo de depuração.</v>
      </c>
      <c r="F83" s="22" t="str">
        <f ca="1">IF(
HLOOKUP($C$63,'2. Requisitos básicos'!$G$8:$M$108,B83+1,)&gt;0,"sim","-")</f>
        <v>sim</v>
      </c>
      <c r="G83" s="25">
        <f t="shared" si="6"/>
        <v>1.5</v>
      </c>
      <c r="H83" s="84"/>
      <c r="I83" s="84"/>
      <c r="J83" s="84"/>
      <c r="K83" s="84" t="s">
        <v>6</v>
      </c>
      <c r="L83" s="84"/>
      <c r="M83" s="22">
        <f t="shared" ca="1" si="7"/>
        <v>0</v>
      </c>
      <c r="N83" s="73">
        <f t="shared" ca="1" si="8"/>
        <v>0</v>
      </c>
      <c r="U83"/>
    </row>
    <row r="84" spans="2:21" ht="15" x14ac:dyDescent="0.2">
      <c r="B84" s="20">
        <v>5</v>
      </c>
      <c r="C84" s="9" t="str">
        <f>VLOOKUP($B84,'2. Requisitos básicos'!$B$9:$F$108,COLUMN(C84)-COLUMN($B$80)+1,)</f>
        <v>Competências metodológicas</v>
      </c>
      <c r="D84" s="10" t="str">
        <f>VLOOKUP($B84,'2. Requisitos básicos'!$B$9:$F$108,COLUMN(D84)-COLUMN($B$80)+2,)</f>
        <v>Gestão de Qualidade</v>
      </c>
      <c r="E84" s="11" t="str">
        <f>VLOOKUP($B84,'2. Requisitos básicos'!$B$9:$F$108,COLUMN(E84)-COLUMN($B$80)+2,)</f>
        <v>Está apto a criar uma estrutura de código limpa e adequada.</v>
      </c>
      <c r="F84" s="22" t="str">
        <f ca="1">IF(
HLOOKUP($C$63,'2. Requisitos básicos'!$G$8:$M$108,B84+1,)&gt;0,"sim","-")</f>
        <v>sim</v>
      </c>
      <c r="G84" s="25">
        <f t="shared" si="6"/>
        <v>2</v>
      </c>
      <c r="H84" s="84"/>
      <c r="I84" s="84"/>
      <c r="J84" s="84"/>
      <c r="K84" s="84"/>
      <c r="L84" s="84" t="s">
        <v>6</v>
      </c>
      <c r="M84" s="22">
        <f t="shared" ca="1" si="7"/>
        <v>0</v>
      </c>
      <c r="N84" s="73">
        <f t="shared" ca="1" si="8"/>
        <v>0</v>
      </c>
      <c r="U84"/>
    </row>
    <row r="85" spans="2:21" ht="28" x14ac:dyDescent="0.2">
      <c r="B85" s="20">
        <v>6</v>
      </c>
      <c r="C85" s="9" t="str">
        <f>VLOOKUP($B85,'2. Requisitos básicos'!$B$9:$F$108,COLUMN(C85)-COLUMN($B$80)+1,)</f>
        <v>Competências metodológicas</v>
      </c>
      <c r="D85" s="10" t="str">
        <f>VLOOKUP($B85,'2. Requisitos básicos'!$B$9:$F$108,COLUMN(D85)-COLUMN($B$80)+2,)</f>
        <v>Gestão de Qualidade</v>
      </c>
      <c r="E85" s="11" t="str">
        <f>VLOOKUP($B85,'2. Requisitos básicos'!$B$9:$F$108,COLUMN(E85)-COLUMN($B$80)+2,)</f>
        <v>Possui altos padrões de segurança, confiabilidade e proteção de dados no desenvolvimento de softwares.</v>
      </c>
      <c r="F85" s="22" t="str">
        <f ca="1">IF(
HLOOKUP($C$63,'2. Requisitos básicos'!$G$8:$M$108,B85+1,)&gt;0,"sim","-")</f>
        <v>sim</v>
      </c>
      <c r="G85" s="25">
        <f t="shared" si="6"/>
        <v>2</v>
      </c>
      <c r="H85" s="84"/>
      <c r="I85" s="84"/>
      <c r="J85" s="84"/>
      <c r="K85" s="84"/>
      <c r="L85" s="84" t="s">
        <v>6</v>
      </c>
      <c r="M85" s="22">
        <f t="shared" ca="1" si="7"/>
        <v>0</v>
      </c>
      <c r="N85" s="73">
        <f t="shared" ca="1" si="8"/>
        <v>0</v>
      </c>
      <c r="U85"/>
    </row>
    <row r="86" spans="2:21" ht="28" x14ac:dyDescent="0.2">
      <c r="B86" s="20">
        <v>7</v>
      </c>
      <c r="C86" s="9" t="str">
        <f>VLOOKUP($B86,'2. Requisitos básicos'!$B$9:$F$108,COLUMN(C86)-COLUMN($B$80)+1,)</f>
        <v>Competências metodológicas</v>
      </c>
      <c r="D86" s="10" t="str">
        <f>VLOOKUP($B86,'2. Requisitos básicos'!$B$9:$F$108,COLUMN(D86)-COLUMN($B$80)+2,)</f>
        <v>Análise e Solução de Problemas</v>
      </c>
      <c r="E86" s="11" t="str">
        <f>VLOOKUP($B86,'2. Requisitos básicos'!$B$9:$F$108,COLUMN(E86)-COLUMN($B$80)+2,)</f>
        <v>Consegue compreender problemas de alta complexidade com eficiência e desenvolver boas estratégias de solução.</v>
      </c>
      <c r="F86" s="22" t="str">
        <f ca="1">IF(
HLOOKUP($C$63,'2. Requisitos básicos'!$G$8:$M$108,B86+1,)&gt;0,"sim","-")</f>
        <v>sim</v>
      </c>
      <c r="G86" s="25">
        <f t="shared" si="6"/>
        <v>0.5</v>
      </c>
      <c r="H86" s="84"/>
      <c r="I86" s="84" t="s">
        <v>6</v>
      </c>
      <c r="J86" s="84"/>
      <c r="K86" s="84"/>
      <c r="L86" s="84"/>
      <c r="M86" s="22">
        <f t="shared" ca="1" si="7"/>
        <v>0</v>
      </c>
      <c r="N86" s="73">
        <f t="shared" ca="1" si="8"/>
        <v>0</v>
      </c>
      <c r="U86"/>
    </row>
    <row r="87" spans="2:21" ht="28" x14ac:dyDescent="0.2">
      <c r="B87" s="20">
        <v>8</v>
      </c>
      <c r="C87" s="9" t="str">
        <f>VLOOKUP($B87,'2. Requisitos básicos'!$B$9:$F$108,COLUMN(C87)-COLUMN($B$80)+1,)</f>
        <v>Competências metodológicas</v>
      </c>
      <c r="D87" s="10" t="str">
        <f>VLOOKUP($B87,'2. Requisitos básicos'!$B$9:$F$108,COLUMN(D87)-COLUMN($B$80)+2,)</f>
        <v>Análise e Solução de Problemas</v>
      </c>
      <c r="E87" s="11" t="str">
        <f>VLOOKUP($B87,'2. Requisitos básicos'!$B$9:$F$108,COLUMN(E87)-COLUMN($B$80)+2,)</f>
        <v>Demonstra uma técnica de trabalho estratégica e sempre pensa no futuro, inclusive ao lidar com orçamentos.</v>
      </c>
      <c r="F87" s="22" t="str">
        <f ca="1">IF(
HLOOKUP($C$63,'2. Requisitos básicos'!$G$8:$M$108,B87+1,)&gt;0,"sim","-")</f>
        <v>sim</v>
      </c>
      <c r="G87" s="25">
        <f t="shared" si="6"/>
        <v>0.5</v>
      </c>
      <c r="H87" s="84"/>
      <c r="I87" s="84" t="s">
        <v>6</v>
      </c>
      <c r="J87" s="84"/>
      <c r="K87" s="84"/>
      <c r="L87" s="84"/>
      <c r="M87" s="22">
        <f t="shared" ca="1" si="7"/>
        <v>0</v>
      </c>
      <c r="N87" s="73">
        <f t="shared" ca="1" si="8"/>
        <v>0</v>
      </c>
      <c r="U87"/>
    </row>
    <row r="88" spans="2:21" ht="15" x14ac:dyDescent="0.2">
      <c r="B88" s="20">
        <v>9</v>
      </c>
      <c r="C88" s="9" t="str">
        <f>VLOOKUP($B88,'2. Requisitos básicos'!$B$9:$F$108,COLUMN(C88)-COLUMN($B$80)+1,)</f>
        <v>Competências pessoais</v>
      </c>
      <c r="D88" s="10" t="str">
        <f>VLOOKUP($B88,'2. Requisitos básicos'!$B$9:$F$108,COLUMN(D88)-COLUMN($B$80)+2,)</f>
        <v>Vontade de aprender</v>
      </c>
      <c r="E88" s="11" t="str">
        <f>VLOOKUP($B88,'2. Requisitos básicos'!$B$9:$F$108,COLUMN(E88)-COLUMN($B$80)+2,)</f>
        <v>Demonstra interesse em aprender novas tecnologias.</v>
      </c>
      <c r="F88" s="22" t="str">
        <f ca="1">IF(
HLOOKUP($C$63,'2. Requisitos básicos'!$G$8:$M$108,B88+1,)&gt;0,"sim","-")</f>
        <v>sim</v>
      </c>
      <c r="G88" s="25">
        <f t="shared" si="6"/>
        <v>1</v>
      </c>
      <c r="H88" s="84"/>
      <c r="I88" s="84"/>
      <c r="J88" s="84" t="s">
        <v>6</v>
      </c>
      <c r="K88" s="84"/>
      <c r="L88" s="84"/>
      <c r="M88" s="22">
        <f t="shared" ca="1" si="7"/>
        <v>0</v>
      </c>
      <c r="N88" s="73">
        <f t="shared" ca="1" si="8"/>
        <v>0</v>
      </c>
    </row>
    <row r="89" spans="2:21" ht="15" x14ac:dyDescent="0.2">
      <c r="B89" s="20">
        <v>10</v>
      </c>
      <c r="C89" s="9" t="str">
        <f>VLOOKUP($B89,'2. Requisitos básicos'!$B$9:$F$108,COLUMN(C89)-COLUMN($B$80)+1,)</f>
        <v>Competências pessoais</v>
      </c>
      <c r="D89" s="10" t="str">
        <f>VLOOKUP($B89,'2. Requisitos básicos'!$B$9:$F$108,COLUMN(D89)-COLUMN($B$80)+2,)</f>
        <v>Vontade de aprender</v>
      </c>
      <c r="E89" s="11" t="str">
        <f>VLOOKUP($B89,'2. Requisitos básicos'!$B$9:$F$108,COLUMN(E89)-COLUMN($B$80)+2,)</f>
        <v>Apresenta motivação para se desenvolver continuamente</v>
      </c>
      <c r="F89" s="22" t="str">
        <f ca="1">IF(
HLOOKUP($C$63,'2. Requisitos básicos'!$G$8:$M$108,B89+1,)&gt;0,"sim","-")</f>
        <v>sim</v>
      </c>
      <c r="G89" s="25">
        <f t="shared" si="6"/>
        <v>1.5</v>
      </c>
      <c r="H89" s="84"/>
      <c r="I89" s="84"/>
      <c r="J89" s="84"/>
      <c r="K89" s="84" t="s">
        <v>6</v>
      </c>
      <c r="L89" s="84"/>
      <c r="M89" s="22">
        <f t="shared" ca="1" si="7"/>
        <v>0</v>
      </c>
      <c r="N89" s="73">
        <f t="shared" ca="1" si="8"/>
        <v>0</v>
      </c>
    </row>
    <row r="90" spans="2:21" ht="28" x14ac:dyDescent="0.2">
      <c r="B90" s="20">
        <v>11</v>
      </c>
      <c r="C90" s="9" t="str">
        <f>VLOOKUP($B90,'2. Requisitos básicos'!$B$9:$F$108,COLUMN(C90)-COLUMN($B$80)+1,)</f>
        <v>Competências pessoais</v>
      </c>
      <c r="D90" s="10" t="str">
        <f>VLOOKUP($B90,'2. Requisitos básicos'!$B$9:$F$108,COLUMN(D90)-COLUMN($B$80)+2,)</f>
        <v>Pensamento Interdisciplinar</v>
      </c>
      <c r="E90" s="11" t="str">
        <f>VLOOKUP($B90,'2. Requisitos básicos'!$B$9:$F$108,COLUMN(E90)-COLUMN($B$80)+2,)</f>
        <v>Estabelece conexões entre diferentes áreas de conhecimento e as incorpora em suas rotinas de trabalho</v>
      </c>
      <c r="F90" s="22" t="str">
        <f ca="1">IF(
HLOOKUP($C$63,'2. Requisitos básicos'!$G$8:$M$108,B90+1,)&gt;0,"sim","-")</f>
        <v>sim</v>
      </c>
      <c r="G90" s="25">
        <f t="shared" si="6"/>
        <v>1.5</v>
      </c>
      <c r="H90" s="84"/>
      <c r="I90" s="84"/>
      <c r="J90" s="84"/>
      <c r="K90" s="84" t="s">
        <v>6</v>
      </c>
      <c r="L90" s="84"/>
      <c r="M90" s="22">
        <f t="shared" ca="1" si="7"/>
        <v>0</v>
      </c>
      <c r="N90" s="73">
        <f t="shared" ca="1" si="8"/>
        <v>0</v>
      </c>
    </row>
    <row r="91" spans="2:21" ht="15" x14ac:dyDescent="0.2">
      <c r="B91" s="20">
        <v>12</v>
      </c>
      <c r="C91" s="9" t="str">
        <f>VLOOKUP($B91,'2. Requisitos básicos'!$B$9:$F$108,COLUMN(C91)-COLUMN($B$80)+1,)</f>
        <v>Competências pessoais</v>
      </c>
      <c r="D91" s="10" t="str">
        <f>VLOOKUP($B91,'2. Requisitos básicos'!$B$9:$F$108,COLUMN(D91)-COLUMN($B$80)+2,)</f>
        <v>Pensamento Interdisciplinar</v>
      </c>
      <c r="E91" s="11" t="str">
        <f>VLOOKUP($B91,'2. Requisitos básicos'!$B$9:$F$108,COLUMN(E91)-COLUMN($B$80)+2,)</f>
        <v>Consegue lidar com situações de tensão e ambivalência.</v>
      </c>
      <c r="F91" s="22" t="str">
        <f ca="1">IF(
HLOOKUP($C$63,'2. Requisitos básicos'!$G$8:$M$108,B91+1,)&gt;0,"sim","-")</f>
        <v>sim</v>
      </c>
      <c r="G91" s="25">
        <f t="shared" si="6"/>
        <v>1.5</v>
      </c>
      <c r="H91" s="84"/>
      <c r="I91" s="84"/>
      <c r="J91" s="84"/>
      <c r="K91" s="84" t="s">
        <v>6</v>
      </c>
      <c r="L91" s="84"/>
      <c r="M91" s="22">
        <f t="shared" ca="1" si="7"/>
        <v>0</v>
      </c>
      <c r="N91" s="73">
        <f t="shared" ca="1" si="8"/>
        <v>0</v>
      </c>
    </row>
    <row r="92" spans="2:21" ht="15" x14ac:dyDescent="0.2">
      <c r="B92" s="20">
        <v>13</v>
      </c>
      <c r="C92" s="9" t="str">
        <f>VLOOKUP($B92,'2. Requisitos básicos'!$B$9:$F$108,COLUMN(C92)-COLUMN($B$80)+1,)</f>
        <v>Competências sociais</v>
      </c>
      <c r="D92" s="10" t="str">
        <f>VLOOKUP($B92,'2. Requisitos básicos'!$B$9:$F$108,COLUMN(D92)-COLUMN($B$80)+2,)</f>
        <v>Capacidade de Comunicação</v>
      </c>
      <c r="E92" s="11" t="str">
        <f>VLOOKUP($B92,'2. Requisitos básicos'!$B$9:$F$108,COLUMN(E92)-COLUMN($B$80)+2,)</f>
        <v>É capaz de comunicar questões e ideias complexas de forma clara e efetiva.</v>
      </c>
      <c r="F92" s="22" t="str">
        <f ca="1">IF(
HLOOKUP($C$63,'2. Requisitos básicos'!$G$8:$M$108,B92+1,)&gt;0,"sim","-")</f>
        <v>sim</v>
      </c>
      <c r="G92" s="25">
        <f t="shared" si="6"/>
        <v>1</v>
      </c>
      <c r="H92" s="84"/>
      <c r="I92" s="84"/>
      <c r="J92" s="84" t="s">
        <v>6</v>
      </c>
      <c r="K92" s="84"/>
      <c r="L92" s="84"/>
      <c r="M92" s="22">
        <f t="shared" ca="1" si="7"/>
        <v>0</v>
      </c>
      <c r="N92" s="73">
        <f t="shared" ca="1" si="8"/>
        <v>0</v>
      </c>
    </row>
    <row r="93" spans="2:21" ht="15" x14ac:dyDescent="0.2">
      <c r="B93" s="20">
        <v>14</v>
      </c>
      <c r="C93" s="9" t="str">
        <f>VLOOKUP($B93,'2. Requisitos básicos'!$B$9:$F$108,COLUMN(C93)-COLUMN($B$80)+1,)</f>
        <v>Competências sociais</v>
      </c>
      <c r="D93" s="10" t="str">
        <f>VLOOKUP($B93,'2. Requisitos básicos'!$B$9:$F$108,COLUMN(D93)-COLUMN($B$80)+2,)</f>
        <v>Capacidade de Comunicação</v>
      </c>
      <c r="E93" s="11" t="str">
        <f>VLOOKUP($B93,'2. Requisitos básicos'!$B$9:$F$108,COLUMN(E93)-COLUMN($B$80)+2,)</f>
        <v>Escuta os demais e consegue fazer perguntas esclarecedoras.</v>
      </c>
      <c r="F93" s="22" t="str">
        <f ca="1">IF(
HLOOKUP($C$63,'2. Requisitos básicos'!$G$8:$M$108,B93+1,)&gt;0,"sim","-")</f>
        <v>sim</v>
      </c>
      <c r="G93" s="25">
        <f t="shared" si="6"/>
        <v>1</v>
      </c>
      <c r="H93" s="84"/>
      <c r="I93" s="84"/>
      <c r="J93" s="84" t="s">
        <v>6</v>
      </c>
      <c r="K93" s="84"/>
      <c r="L93" s="84"/>
      <c r="M93" s="22">
        <f t="shared" ca="1" si="7"/>
        <v>0</v>
      </c>
      <c r="N93" s="73">
        <f t="shared" ca="1" si="8"/>
        <v>0</v>
      </c>
    </row>
    <row r="94" spans="2:21" ht="42" x14ac:dyDescent="0.2">
      <c r="B94" s="20">
        <v>15</v>
      </c>
      <c r="C94" s="9" t="str">
        <f>VLOOKUP($B94,'2. Requisitos básicos'!$B$9:$F$108,COLUMN(C94)-COLUMN($B$80)+1,)</f>
        <v>Competências sociais</v>
      </c>
      <c r="D94" s="10" t="str">
        <f>VLOOKUP($B94,'2. Requisitos básicos'!$B$9:$F$108,COLUMN(D94)-COLUMN($B$80)+2,)</f>
        <v>Capacidade de Comunicação</v>
      </c>
      <c r="E94" s="11" t="str">
        <f>VLOOKUP($B94,'2. Requisitos básicos'!$B$9:$F$108,COLUMN(E94)-COLUMN($B$80)+2,)</f>
        <v>Contribui para o fluxo de informações dentro de uma equipe e repassa o que há de mais relevante. Envolve outras pessoas ao tomar decisões e justifica seus procedimentos de forma transparente e compreensível.</v>
      </c>
      <c r="F94" s="22" t="str">
        <f ca="1">IF(
HLOOKUP($C$63,'2. Requisitos básicos'!$G$8:$M$108,B94+1,)&gt;0,"ja","-")</f>
        <v>-</v>
      </c>
      <c r="G94" s="25">
        <f t="shared" si="6"/>
        <v>0</v>
      </c>
      <c r="H94" s="84"/>
      <c r="I94" s="84"/>
      <c r="J94" s="84"/>
      <c r="K94" s="84"/>
      <c r="L94" s="84"/>
      <c r="M94" s="22">
        <f t="shared" ca="1" si="7"/>
        <v>0</v>
      </c>
      <c r="N94" s="73">
        <f t="shared" ca="1" si="8"/>
        <v>0</v>
      </c>
    </row>
    <row r="95" spans="2:21" ht="28" x14ac:dyDescent="0.2">
      <c r="B95" s="20">
        <v>16</v>
      </c>
      <c r="C95" s="9" t="str">
        <f>VLOOKUP($B95,'2. Requisitos básicos'!$B$9:$F$108,COLUMN(C95)-COLUMN($B$80)+1,)</f>
        <v>Competências sociais</v>
      </c>
      <c r="D95" s="10" t="str">
        <f>VLOOKUP($B95,'2. Requisitos básicos'!$B$9:$F$108,COLUMN(D95)-COLUMN($B$80)+2,)</f>
        <v>Capacidade de Comunicação</v>
      </c>
      <c r="E95" s="11" t="str">
        <f>VLOOKUP($B95,'2. Requisitos básicos'!$B$9:$F$108,COLUMN(E95)-COLUMN($B$80)+2,)</f>
        <v>Consegue se comunicar profissionalmente com as outras pessoas, separando o nível pessoal do factual. Possui suas emoções sob controle o tempo inteiro.</v>
      </c>
      <c r="F95" s="22" t="str">
        <f ca="1">IF(
HLOOKUP($C$63,'2. Requisitos básicos'!$G$8:$M$108,B95+1,)&gt;0,"ja","-")</f>
        <v>-</v>
      </c>
      <c r="G95" s="25">
        <f t="shared" si="6"/>
        <v>0</v>
      </c>
      <c r="H95" s="84"/>
      <c r="I95" s="84"/>
      <c r="J95" s="84"/>
      <c r="K95" s="84"/>
      <c r="L95" s="84"/>
      <c r="M95" s="22">
        <f t="shared" ca="1" si="7"/>
        <v>0</v>
      </c>
      <c r="N95" s="73">
        <f t="shared" ca="1" si="8"/>
        <v>0</v>
      </c>
    </row>
    <row r="96" spans="2:21" ht="15" x14ac:dyDescent="0.2">
      <c r="B96" s="20">
        <v>17</v>
      </c>
      <c r="C96" s="9" t="str">
        <f>VLOOKUP($B96,'2. Requisitos básicos'!$B$9:$F$108,COLUMN(C96)-COLUMN($B$80)+1,)</f>
        <v>Competências sociais</v>
      </c>
      <c r="D96" s="10" t="str">
        <f>VLOOKUP($B96,'2. Requisitos básicos'!$B$9:$F$108,COLUMN(D96)-COLUMN($B$80)+2,)</f>
        <v>Resolução de Conflitos</v>
      </c>
      <c r="E96" s="11" t="str">
        <f>VLOOKUP($B96,'2. Requisitos básicos'!$B$9:$F$108,COLUMN(E96)-COLUMN($B$80)+2,)</f>
        <v>Está aberto a receber feedback de colegas e gestores, e consegue lidar com isso de forma construtiva.</v>
      </c>
      <c r="F96" s="22" t="str">
        <f ca="1">IF(
HLOOKUP($C$63,'2. Requisitos básicos'!$G$8:$M$108,B96+1,)&gt;0,"sim","-")</f>
        <v>sim</v>
      </c>
      <c r="G96" s="25">
        <f t="shared" si="6"/>
        <v>1.5</v>
      </c>
      <c r="H96" s="84"/>
      <c r="I96" s="84"/>
      <c r="J96" s="84"/>
      <c r="K96" s="84" t="s">
        <v>6</v>
      </c>
      <c r="L96" s="84"/>
      <c r="M96" s="22">
        <f t="shared" ca="1" si="7"/>
        <v>0</v>
      </c>
      <c r="N96" s="73">
        <f t="shared" ca="1" si="8"/>
        <v>0</v>
      </c>
    </row>
    <row r="97" spans="2:14" ht="28" x14ac:dyDescent="0.2">
      <c r="B97" s="20">
        <v>18</v>
      </c>
      <c r="C97" s="9" t="str">
        <f>VLOOKUP($B97,'2. Requisitos básicos'!$B$9:$F$108,COLUMN(C97)-COLUMN($B$80)+1,)</f>
        <v>Competências sociais</v>
      </c>
      <c r="D97" s="10" t="str">
        <f>VLOOKUP($B97,'2. Requisitos básicos'!$B$9:$F$108,COLUMN(D97)-COLUMN($B$80)+2,)</f>
        <v>Resolução de Conflitos</v>
      </c>
      <c r="E97" s="11" t="str">
        <f>VLOOKUP($B97,'2. Requisitos básicos'!$B$9:$F$108,COLUMN(E97)-COLUMN($B$80)+2,)</f>
        <v>É capaz de realizar reflexões pessoais e ao mesmo tempo manter uma distância das situações analisadas.</v>
      </c>
      <c r="F97" s="22" t="str">
        <f ca="1">IF(
HLOOKUP($C$63,'2. Requisitos básicos'!$G$8:$M$108,B97+1,)&gt;0,"sim","-")</f>
        <v>sim</v>
      </c>
      <c r="G97" s="25">
        <f t="shared" si="6"/>
        <v>1.5</v>
      </c>
      <c r="H97" s="84"/>
      <c r="I97" s="84"/>
      <c r="J97" s="84"/>
      <c r="K97" s="84" t="s">
        <v>6</v>
      </c>
      <c r="L97" s="84"/>
      <c r="M97" s="22">
        <f t="shared" ca="1" si="7"/>
        <v>0</v>
      </c>
      <c r="N97" s="73">
        <f t="shared" ca="1" si="8"/>
        <v>0</v>
      </c>
    </row>
    <row r="98" spans="2:14" ht="42" x14ac:dyDescent="0.2">
      <c r="B98" s="20">
        <v>19</v>
      </c>
      <c r="C98" s="9" t="str">
        <f>VLOOKUP($B98,'2. Requisitos básicos'!$B$9:$F$108,COLUMN(C98)-COLUMN($B$80)+1,)</f>
        <v>Competências profissionais</v>
      </c>
      <c r="D98" s="10" t="str">
        <f>VLOOKUP($B98,'2. Requisitos básicos'!$B$9:$F$108,COLUMN(D98)-COLUMN($B$80)+2,)</f>
        <v>Gerenciamento de Projetos</v>
      </c>
      <c r="E98" s="11" t="str">
        <f>VLOOKUP($B98,'2. Requisitos básicos'!$B$9:$F$108,COLUMN(E98)-COLUMN($B$80)+2,)</f>
        <v>Possui experiência em dar início, planejar, executar, gerenciar e concluir um projeto. Isso inclui as seguintes atividades: definição de requisitos, gestão das partes interessadas, definição de escopo, gestão da qualidade, cronograma, orçamento, controle de recursos e riscos.</v>
      </c>
      <c r="F98" s="22" t="str">
        <f ca="1">IF(
HLOOKUP($C$63,'2. Requisitos básicos'!$G$8:$M$108,B98+1,)&gt;0,"ja","-")</f>
        <v>-</v>
      </c>
      <c r="G98" s="25">
        <f t="shared" si="6"/>
        <v>0</v>
      </c>
      <c r="H98" s="84"/>
      <c r="I98" s="84"/>
      <c r="J98" s="84"/>
      <c r="K98" s="84"/>
      <c r="L98" s="84"/>
      <c r="M98" s="22">
        <f t="shared" ca="1" si="7"/>
        <v>0</v>
      </c>
      <c r="N98" s="73">
        <f t="shared" ca="1" si="8"/>
        <v>0</v>
      </c>
    </row>
    <row r="99" spans="2:14" x14ac:dyDescent="0.2">
      <c r="B99" s="20">
        <v>20</v>
      </c>
      <c r="C99" s="9" t="str">
        <f>VLOOKUP($B99,'2. Requisitos básicos'!$B$9:$F$108,COLUMN(C99)-COLUMN($B$80)+1,)</f>
        <v>Competências profissionais</v>
      </c>
      <c r="D99" s="10" t="str">
        <f>VLOOKUP($B99,'2. Requisitos básicos'!$B$9:$F$108,COLUMN(D99)-COLUMN($B$80)+2,)</f>
        <v>Gerenciamento de Projetos</v>
      </c>
      <c r="E99" s="11" t="str">
        <f>VLOOKUP($B99,'2. Requisitos básicos'!$B$9:$F$108,COLUMN(E99)-COLUMN($B$80)+2,)</f>
        <v>Apresenta grande experiência no gerenciamento de projetos aplicados a múltiplas áreas e contextos.</v>
      </c>
      <c r="F99" s="22" t="str">
        <f ca="1">IF(
HLOOKUP($C$63,'2. Requisitos básicos'!$G$8:$M$108,B99+1,)&gt;0,"ja","-")</f>
        <v>-</v>
      </c>
      <c r="G99" s="25">
        <f t="shared" si="6"/>
        <v>0</v>
      </c>
      <c r="H99" s="84"/>
      <c r="I99" s="84"/>
      <c r="J99" s="84"/>
      <c r="K99" s="84"/>
      <c r="L99" s="84"/>
      <c r="M99" s="22">
        <f t="shared" ca="1" si="7"/>
        <v>0</v>
      </c>
      <c r="N99" s="73">
        <f t="shared" ca="1" si="8"/>
        <v>0</v>
      </c>
    </row>
    <row r="100" spans="2:14" ht="42" x14ac:dyDescent="0.2">
      <c r="B100" s="20">
        <v>21</v>
      </c>
      <c r="C100" s="9" t="str">
        <f>VLOOKUP($B100,'2. Requisitos básicos'!$B$9:$F$108,COLUMN(C100)-COLUMN($B$80)+1,)</f>
        <v>Competências profissionais</v>
      </c>
      <c r="D100" s="10" t="str">
        <f>VLOOKUP($B100,'2. Requisitos básicos'!$B$9:$F$108,COLUMN(D100)-COLUMN($B$80)+2,)</f>
        <v>Recursos Humanos</v>
      </c>
      <c r="E100" s="11" t="str">
        <f>VLOOKUP($B100,'2. Requisitos básicos'!$B$9:$F$108,COLUMN(E100)-COLUMN($B$80)+2,)</f>
        <v>Tem experiência em recursos humanos dentro de uma organização. Isso engloba aspectos como o desenvolvimento de pessoal e a descoberta de funcionários qualificados com base nas necessidades da empresa, através do uso de análises potenciais e dos canais adequados.</v>
      </c>
      <c r="F100" s="22" t="str">
        <f ca="1">IF(
HLOOKUP($C$63,'2. Requisitos básicos'!$G$8:$M$108,B100+1,)&gt;0,"ja","-")</f>
        <v>-</v>
      </c>
      <c r="G100" s="25">
        <f t="shared" ref="G100:G144" si="9">SUMIF(H100:L100,"x",$H$77:$L$77)</f>
        <v>0</v>
      </c>
      <c r="H100" s="84"/>
      <c r="I100" s="84"/>
      <c r="J100" s="84"/>
      <c r="K100" s="84"/>
      <c r="L100" s="84"/>
      <c r="M100" s="22">
        <f t="shared" ca="1" si="7"/>
        <v>0</v>
      </c>
      <c r="N100" s="73">
        <f t="shared" ca="1" si="8"/>
        <v>0</v>
      </c>
    </row>
    <row r="101" spans="2:14" x14ac:dyDescent="0.2">
      <c r="B101" s="20">
        <v>22</v>
      </c>
      <c r="C101" s="9" t="str">
        <f>VLOOKUP($B101,'2. Requisitos básicos'!$B$9:$F$108,COLUMN(C101)-COLUMN($B$80)+1,)</f>
        <v>Competências profissionais</v>
      </c>
      <c r="D101" s="10" t="str">
        <f>VLOOKUP($B101,'2. Requisitos básicos'!$B$9:$F$108,COLUMN(D101)-COLUMN($B$80)+2,)</f>
        <v>Recursos Humanos</v>
      </c>
      <c r="E101" s="11" t="str">
        <f>VLOOKUP($B101,'2. Requisitos básicos'!$B$9:$F$108,COLUMN(E101)-COLUMN($B$80)+2,)</f>
        <v>Já trabalhou com recursos humanos em diversos projetos e contextos.</v>
      </c>
      <c r="F101" s="22" t="str">
        <f ca="1">IF(
HLOOKUP($C$63,'2. Requisitos básicos'!$G$8:$M$108,B101+1,)&gt;0,"ja","-")</f>
        <v>-</v>
      </c>
      <c r="G101" s="25">
        <f t="shared" si="9"/>
        <v>0</v>
      </c>
      <c r="H101" s="84"/>
      <c r="I101" s="84"/>
      <c r="J101" s="84"/>
      <c r="K101" s="84"/>
      <c r="L101" s="84"/>
      <c r="M101" s="22">
        <f t="shared" ca="1" si="7"/>
        <v>0</v>
      </c>
      <c r="N101" s="73">
        <f t="shared" ca="1" si="8"/>
        <v>0</v>
      </c>
    </row>
    <row r="102" spans="2:14" x14ac:dyDescent="0.2">
      <c r="B102" s="20">
        <v>23</v>
      </c>
      <c r="C102" s="9" t="str">
        <f>VLOOKUP($B102,'2. Requisitos básicos'!$B$9:$F$108,COLUMN(C102)-COLUMN($B$80)+1,)</f>
        <v>Competências metodológicas</v>
      </c>
      <c r="D102" s="10" t="str">
        <f>VLOOKUP($B102,'2. Requisitos básicos'!$B$9:$F$108,COLUMN(D102)-COLUMN($B$80)+2,)</f>
        <v>Moderação</v>
      </c>
      <c r="E102" s="11" t="str">
        <f>VLOOKUP($B102,'2. Requisitos básicos'!$B$9:$F$108,COLUMN(E102)-COLUMN($B$80)+2,)</f>
        <v>É capaz de planejar, executar e avaliar situações de moderação com grupos-alvo específicos.</v>
      </c>
      <c r="F102" s="22" t="str">
        <f ca="1">IF(
HLOOKUP($C$63,'2. Requisitos básicos'!$G$8:$M$108,B102+1,)&gt;0,"ja","-")</f>
        <v>-</v>
      </c>
      <c r="G102" s="25">
        <f t="shared" si="9"/>
        <v>0</v>
      </c>
      <c r="H102" s="84"/>
      <c r="I102" s="84"/>
      <c r="J102" s="84"/>
      <c r="K102" s="84"/>
      <c r="L102" s="84"/>
      <c r="M102" s="22">
        <f t="shared" ca="1" si="7"/>
        <v>0</v>
      </c>
      <c r="N102" s="73">
        <f t="shared" ca="1" si="8"/>
        <v>0</v>
      </c>
    </row>
    <row r="103" spans="2:14" ht="28" x14ac:dyDescent="0.2">
      <c r="B103" s="20">
        <v>24</v>
      </c>
      <c r="C103" s="9" t="str">
        <f>VLOOKUP($B103,'2. Requisitos básicos'!$B$9:$F$108,COLUMN(C103)-COLUMN($B$80)+1,)</f>
        <v>Competências metodológicas</v>
      </c>
      <c r="D103" s="10" t="str">
        <f>VLOOKUP($B103,'2. Requisitos básicos'!$B$9:$F$108,COLUMN(D103)-COLUMN($B$80)+2,)</f>
        <v>Moderação</v>
      </c>
      <c r="E103" s="11" t="str">
        <f>VLOOKUP($B103,'2. Requisitos básicos'!$B$9:$F$108,COLUMN(E103)-COLUMN($B$80)+2,)</f>
        <v>Modera as situações para que as mesmas sejam construtivas e orientadas para os objetivos empresariais.</v>
      </c>
      <c r="F103" s="22" t="str">
        <f ca="1">IF(
HLOOKUP($C$63,'2. Requisitos básicos'!$G$8:$M$108,B103+1,)&gt;0,"ja","-")</f>
        <v>-</v>
      </c>
      <c r="G103" s="25">
        <f t="shared" si="9"/>
        <v>0</v>
      </c>
      <c r="H103" s="84"/>
      <c r="I103" s="84"/>
      <c r="J103" s="84"/>
      <c r="K103" s="84"/>
      <c r="L103" s="84"/>
      <c r="M103" s="22">
        <f t="shared" ca="1" si="7"/>
        <v>0</v>
      </c>
      <c r="N103" s="73">
        <f t="shared" ca="1" si="8"/>
        <v>0</v>
      </c>
    </row>
    <row r="104" spans="2:14" ht="42" x14ac:dyDescent="0.2">
      <c r="B104" s="20">
        <v>25</v>
      </c>
      <c r="C104" s="9" t="str">
        <f>VLOOKUP($B104,'2. Requisitos básicos'!$B$9:$F$108,COLUMN(C104)-COLUMN($B$80)+1,)</f>
        <v>Competências metodológicas</v>
      </c>
      <c r="D104" s="10" t="str">
        <f>VLOOKUP($B104,'2. Requisitos básicos'!$B$9:$F$108,COLUMN(D104)-COLUMN($B$80)+2,)</f>
        <v>Construção de Consenso</v>
      </c>
      <c r="E104" s="11" t="str">
        <f>VLOOKUP($B104,'2. Requisitos básicos'!$B$9:$F$108,COLUMN(E104)-COLUMN($B$80)+2,)</f>
        <v>Consegue selecionar o método mais adequado para a construção de consenso, conforme o propósito da empresa e com base em suas próprias experiências. É capaz de adaptar o método de acordo com a aplicação.</v>
      </c>
      <c r="F104" s="22" t="str">
        <f ca="1">IF(
HLOOKUP($C$63,'2. Requisitos básicos'!$G$8:$M$108,B104+1,)&gt;0,"ja","-")</f>
        <v>-</v>
      </c>
      <c r="G104" s="25">
        <f t="shared" si="9"/>
        <v>0</v>
      </c>
      <c r="H104" s="84"/>
      <c r="I104" s="84"/>
      <c r="J104" s="84"/>
      <c r="K104" s="84"/>
      <c r="L104" s="84"/>
      <c r="M104" s="22">
        <f t="shared" ca="1" si="7"/>
        <v>0</v>
      </c>
      <c r="N104" s="73">
        <f t="shared" ca="1" si="8"/>
        <v>0</v>
      </c>
    </row>
    <row r="105" spans="2:14" ht="28" x14ac:dyDescent="0.2">
      <c r="B105" s="20">
        <v>26</v>
      </c>
      <c r="C105" s="9" t="str">
        <f>VLOOKUP($B105,'2. Requisitos básicos'!$B$9:$F$108,COLUMN(C105)-COLUMN($B$80)+1,)</f>
        <v>Competências metodológicas</v>
      </c>
      <c r="D105" s="10" t="str">
        <f>VLOOKUP($B105,'2. Requisitos básicos'!$B$9:$F$108,COLUMN(D105)-COLUMN($B$80)+2,)</f>
        <v>Construção de Consenso</v>
      </c>
      <c r="E105" s="11" t="str">
        <f>VLOOKUP($B105,'2. Requisitos básicos'!$B$9:$F$108,COLUMN(E105)-COLUMN($B$80)+2,)</f>
        <v>Introduz métodos adicionais para gerar o maior valor agregado. Também consegue utilizar métodos que não se limitam somente a sua área de atuação.</v>
      </c>
      <c r="F105" s="22" t="str">
        <f ca="1">IF(
HLOOKUP($C$63,'2. Requisitos básicos'!$G$8:$M$108,B105+1,)&gt;0,"ja","-")</f>
        <v>-</v>
      </c>
      <c r="G105" s="25">
        <f t="shared" si="9"/>
        <v>0</v>
      </c>
      <c r="H105" s="84"/>
      <c r="I105" s="84"/>
      <c r="J105" s="84"/>
      <c r="K105" s="84"/>
      <c r="L105" s="84"/>
      <c r="M105" s="22">
        <f t="shared" ca="1" si="7"/>
        <v>0</v>
      </c>
      <c r="N105" s="73">
        <f t="shared" ca="1" si="8"/>
        <v>0</v>
      </c>
    </row>
    <row r="106" spans="2:14" ht="28" x14ac:dyDescent="0.2">
      <c r="B106" s="20">
        <v>27</v>
      </c>
      <c r="C106" s="9" t="str">
        <f>VLOOKUP($B106,'2. Requisitos básicos'!$B$9:$F$108,COLUMN(C106)-COLUMN($B$80)+1,)</f>
        <v>Competências pessoais</v>
      </c>
      <c r="D106" s="10" t="str">
        <f>VLOOKUP($B106,'2. Requisitos básicos'!$B$9:$F$108,COLUMN(D106)-COLUMN($B$80)+2,)</f>
        <v>Autoconfiança</v>
      </c>
      <c r="E106" s="11" t="str">
        <f>VLOOKUP($B106,'2. Requisitos básicos'!$B$9:$F$108,COLUMN(E106)-COLUMN($B$80)+2,)</f>
        <v>Possui uma visão realista dos seus próprios pontos fortes e fracos, e apresenta disposição em se aperfeiçoar. Exala autoconfiança e responde com segurança a contra-argumentos.</v>
      </c>
      <c r="F106" s="22" t="str">
        <f ca="1">IF(
HLOOKUP($C$63,'2. Requisitos básicos'!$G$8:$M$108,B106+1,)&gt;0,"ja","-")</f>
        <v>-</v>
      </c>
      <c r="G106" s="25">
        <f t="shared" si="9"/>
        <v>0</v>
      </c>
      <c r="H106" s="84"/>
      <c r="I106" s="84"/>
      <c r="J106" s="84"/>
      <c r="K106" s="84"/>
      <c r="L106" s="84"/>
      <c r="M106" s="22">
        <f t="shared" ca="1" si="7"/>
        <v>0</v>
      </c>
      <c r="N106" s="73">
        <f t="shared" ca="1" si="8"/>
        <v>0</v>
      </c>
    </row>
    <row r="107" spans="2:14" ht="28" x14ac:dyDescent="0.2">
      <c r="B107" s="20">
        <v>28</v>
      </c>
      <c r="C107" s="9" t="str">
        <f>VLOOKUP($B107,'2. Requisitos básicos'!$B$9:$F$108,COLUMN(C107)-COLUMN($B$80)+1,)</f>
        <v>Competências pessoais</v>
      </c>
      <c r="D107" s="10" t="str">
        <f>VLOOKUP($B107,'2. Requisitos básicos'!$B$9:$F$108,COLUMN(D107)-COLUMN($B$80)+2,)</f>
        <v>Autoconfiança</v>
      </c>
      <c r="E107" s="11" t="str">
        <f>VLOOKUP($B107,'2. Requisitos básicos'!$B$9:$F$108,COLUMN(E107)-COLUMN($B$80)+2,)</f>
        <v>Se esforça em prol de seu desenvolvimento e realização pessoal. Observa continuamente seus próprios comportamentos, pensamentos e sentimentos, e os questiona criticamente.</v>
      </c>
      <c r="F107" s="22" t="str">
        <f ca="1">IF(
HLOOKUP($C$63,'2. Requisitos básicos'!$G$8:$M$108,B107+1,)&gt;0,"ja","-")</f>
        <v>-</v>
      </c>
      <c r="G107" s="25">
        <f t="shared" si="9"/>
        <v>0</v>
      </c>
      <c r="H107" s="84"/>
      <c r="I107" s="84"/>
      <c r="J107" s="84"/>
      <c r="K107" s="84"/>
      <c r="L107" s="84"/>
      <c r="M107" s="22">
        <f t="shared" ca="1" si="7"/>
        <v>0</v>
      </c>
      <c r="N107" s="73">
        <f t="shared" ca="1" si="8"/>
        <v>0</v>
      </c>
    </row>
    <row r="108" spans="2:14" ht="42" x14ac:dyDescent="0.2">
      <c r="B108" s="20">
        <v>29</v>
      </c>
      <c r="C108" s="9" t="str">
        <f>VLOOKUP($B108,'2. Requisitos básicos'!$B$9:$F$108,COLUMN(C108)-COLUMN($B$80)+1,)</f>
        <v>Competências pessoais</v>
      </c>
      <c r="D108" s="10" t="str">
        <f>VLOOKUP($B108,'2. Requisitos básicos'!$B$9:$F$108,COLUMN(D108)-COLUMN($B$80)+2,)</f>
        <v>Organização e Flexibilidade</v>
      </c>
      <c r="E108" s="11" t="str">
        <f>VLOOKUP($B108,'2. Requisitos básicos'!$B$9:$F$108,COLUMN(E108)-COLUMN($B$80)+2,)</f>
        <v>Organiza suas próprias atividades e a de terceiros de forma independente e reage com flexibilidade à eventuais mudanças de rotina. Não permite que imprevistos o incomodem e adapta seu comportamento e/ou estratégia conforme o necessário.</v>
      </c>
      <c r="F108" s="22" t="str">
        <f ca="1">IF(
HLOOKUP($C$63,'2. Requisitos básicos'!$G$8:$M$108,B108+1,)&gt;0,"ja","-")</f>
        <v>-</v>
      </c>
      <c r="G108" s="25">
        <f t="shared" si="9"/>
        <v>0</v>
      </c>
      <c r="H108" s="84"/>
      <c r="I108" s="84"/>
      <c r="J108" s="84"/>
      <c r="K108" s="84"/>
      <c r="L108" s="84"/>
      <c r="M108" s="22">
        <f t="shared" ca="1" si="7"/>
        <v>0</v>
      </c>
      <c r="N108" s="73">
        <f t="shared" ca="1" si="8"/>
        <v>0</v>
      </c>
    </row>
    <row r="109" spans="2:14" ht="28" x14ac:dyDescent="0.2">
      <c r="B109" s="20">
        <v>30</v>
      </c>
      <c r="C109" s="9" t="str">
        <f>VLOOKUP($B109,'2. Requisitos básicos'!$B$9:$F$108,COLUMN(C109)-COLUMN($B$80)+1,)</f>
        <v>Competências pessoais</v>
      </c>
      <c r="D109" s="10" t="str">
        <f>VLOOKUP($B109,'2. Requisitos básicos'!$B$9:$F$108,COLUMN(D109)-COLUMN($B$80)+2,)</f>
        <v>Organização e Flexibilidade</v>
      </c>
      <c r="E109" s="11" t="str">
        <f>VLOOKUP($B109,'2. Requisitos básicos'!$B$9:$F$108,COLUMN(E109)-COLUMN($B$80)+2,)</f>
        <v>Gosta de situações desafiadoras e que exigem reações rápidas. Adapta os seus planos de acordo com a situação, identificando e considerando cuidadosamente todas as alternativas possíveis.</v>
      </c>
      <c r="F109" s="22" t="str">
        <f ca="1">IF(
HLOOKUP($C$63,'2. Requisitos básicos'!$G$8:$M$108,B109+1,)&gt;0,"ja","-")</f>
        <v>-</v>
      </c>
      <c r="G109" s="25">
        <f t="shared" si="9"/>
        <v>0</v>
      </c>
      <c r="H109" s="84"/>
      <c r="I109" s="84"/>
      <c r="J109" s="84"/>
      <c r="K109" s="84"/>
      <c r="L109" s="84"/>
      <c r="M109" s="22">
        <f t="shared" ca="1" si="7"/>
        <v>0</v>
      </c>
      <c r="N109" s="73">
        <f t="shared" ca="1" si="8"/>
        <v>0</v>
      </c>
    </row>
    <row r="110" spans="2:14" x14ac:dyDescent="0.2">
      <c r="B110" s="20">
        <v>31</v>
      </c>
      <c r="C110" s="9">
        <f>VLOOKUP($B110,'2. Requisitos básicos'!$B$9:$F$108,COLUMN(C110)-COLUMN($B$80)+1,)</f>
        <v>0</v>
      </c>
      <c r="D110" s="10">
        <f>VLOOKUP($B110,'2. Requisitos básicos'!$B$9:$F$108,COLUMN(D110)-COLUMN($B$80)+2,)</f>
        <v>0</v>
      </c>
      <c r="E110" s="11">
        <f>VLOOKUP($B110,'2. Requisitos básicos'!$B$9:$F$108,COLUMN(E110)-COLUMN($B$80)+2,)</f>
        <v>0</v>
      </c>
      <c r="F110" s="22" t="str">
        <f ca="1">IF(
HLOOKUP($C$63,'2. Requisitos básicos'!$G$8:$M$108,B110+1,)&gt;0,"ja","-")</f>
        <v>-</v>
      </c>
      <c r="G110" s="25">
        <f t="shared" si="9"/>
        <v>0</v>
      </c>
      <c r="H110" s="84"/>
      <c r="I110" s="84"/>
      <c r="J110" s="84"/>
      <c r="K110" s="84"/>
      <c r="L110" s="84"/>
      <c r="M110" s="22">
        <f t="shared" ca="1" si="7"/>
        <v>0</v>
      </c>
      <c r="N110" s="73">
        <f t="shared" ca="1" si="8"/>
        <v>0</v>
      </c>
    </row>
    <row r="111" spans="2:14" x14ac:dyDescent="0.2">
      <c r="B111" s="20">
        <v>32</v>
      </c>
      <c r="C111" s="9">
        <f>VLOOKUP($B111,'2. Requisitos básicos'!$B$9:$F$108,COLUMN(C111)-COLUMN($B$80)+1,)</f>
        <v>0</v>
      </c>
      <c r="D111" s="10">
        <f>VLOOKUP($B111,'2. Requisitos básicos'!$B$9:$F$108,COLUMN(D111)-COLUMN($B$80)+2,)</f>
        <v>0</v>
      </c>
      <c r="E111" s="11">
        <f>VLOOKUP($B111,'2. Requisitos básicos'!$B$9:$F$108,COLUMN(E111)-COLUMN($B$80)+2,)</f>
        <v>0</v>
      </c>
      <c r="F111" s="22" t="str">
        <f ca="1">IF(
HLOOKUP($C$63,'2. Requisitos básicos'!$G$8:$M$108,B111+1,)&gt;0,"ja","-")</f>
        <v>-</v>
      </c>
      <c r="G111" s="25">
        <f t="shared" si="9"/>
        <v>0</v>
      </c>
      <c r="H111" s="84"/>
      <c r="I111" s="84"/>
      <c r="J111" s="84"/>
      <c r="K111" s="84"/>
      <c r="L111" s="84"/>
      <c r="M111" s="22">
        <f t="shared" ca="1" si="7"/>
        <v>0</v>
      </c>
      <c r="N111" s="73">
        <f t="shared" ca="1" si="8"/>
        <v>0</v>
      </c>
    </row>
    <row r="112" spans="2:14" x14ac:dyDescent="0.2">
      <c r="B112" s="20">
        <v>33</v>
      </c>
      <c r="C112" s="9">
        <f>VLOOKUP($B112,'2. Requisitos básicos'!$B$9:$F$108,COLUMN(C112)-COLUMN($B$80)+1,)</f>
        <v>0</v>
      </c>
      <c r="D112" s="10">
        <f>VLOOKUP($B112,'2. Requisitos básicos'!$B$9:$F$108,COLUMN(D112)-COLUMN($B$80)+2,)</f>
        <v>0</v>
      </c>
      <c r="E112" s="11">
        <f>VLOOKUP($B112,'2. Requisitos básicos'!$B$9:$F$108,COLUMN(E112)-COLUMN($B$80)+2,)</f>
        <v>0</v>
      </c>
      <c r="F112" s="22" t="str">
        <f ca="1">IF(
HLOOKUP($C$63,'2. Requisitos básicos'!$G$8:$M$108,B112+1,)&gt;0,"ja","-")</f>
        <v>-</v>
      </c>
      <c r="G112" s="25">
        <f t="shared" si="9"/>
        <v>0</v>
      </c>
      <c r="H112" s="84"/>
      <c r="I112" s="84"/>
      <c r="J112" s="84"/>
      <c r="K112" s="84"/>
      <c r="L112" s="84"/>
      <c r="M112" s="22">
        <f t="shared" ca="1" si="7"/>
        <v>0</v>
      </c>
      <c r="N112" s="73">
        <f t="shared" ca="1" si="8"/>
        <v>0</v>
      </c>
    </row>
    <row r="113" spans="2:14" x14ac:dyDescent="0.2">
      <c r="B113" s="20">
        <v>34</v>
      </c>
      <c r="C113" s="9">
        <f>VLOOKUP($B113,'2. Requisitos básicos'!$B$9:$F$108,COLUMN(C113)-COLUMN($B$80)+1,)</f>
        <v>0</v>
      </c>
      <c r="D113" s="10">
        <f>VLOOKUP($B113,'2. Requisitos básicos'!$B$9:$F$108,COLUMN(D113)-COLUMN($B$80)+2,)</f>
        <v>0</v>
      </c>
      <c r="E113" s="11">
        <f>VLOOKUP($B113,'2. Requisitos básicos'!$B$9:$F$108,COLUMN(E113)-COLUMN($B$80)+2,)</f>
        <v>0</v>
      </c>
      <c r="F113" s="22" t="str">
        <f ca="1">IF(
HLOOKUP($C$63,'2. Requisitos básicos'!$G$8:$M$108,B113+1,)&gt;0,"ja","-")</f>
        <v>-</v>
      </c>
      <c r="G113" s="25">
        <f t="shared" si="9"/>
        <v>0</v>
      </c>
      <c r="H113" s="84"/>
      <c r="I113" s="84"/>
      <c r="J113" s="84"/>
      <c r="K113" s="84"/>
      <c r="L113" s="84"/>
      <c r="M113" s="22">
        <f t="shared" ca="1" si="7"/>
        <v>0</v>
      </c>
      <c r="N113" s="73">
        <f t="shared" ca="1" si="8"/>
        <v>0</v>
      </c>
    </row>
    <row r="114" spans="2:14" x14ac:dyDescent="0.2">
      <c r="B114" s="20">
        <v>35</v>
      </c>
      <c r="C114" s="9">
        <f>VLOOKUP($B114,'2. Requisitos básicos'!$B$9:$F$108,COLUMN(C114)-COLUMN($B$80)+1,)</f>
        <v>0</v>
      </c>
      <c r="D114" s="10">
        <f>VLOOKUP($B114,'2. Requisitos básicos'!$B$9:$F$108,COLUMN(D114)-COLUMN($B$80)+2,)</f>
        <v>0</v>
      </c>
      <c r="E114" s="11">
        <f>VLOOKUP($B114,'2. Requisitos básicos'!$B$9:$F$108,COLUMN(E114)-COLUMN($B$80)+2,)</f>
        <v>0</v>
      </c>
      <c r="F114" s="22" t="str">
        <f ca="1">IF(
HLOOKUP($C$63,'2. Requisitos básicos'!$G$8:$M$108,B114+1,)&gt;0,"ja","-")</f>
        <v>-</v>
      </c>
      <c r="G114" s="25">
        <f t="shared" si="9"/>
        <v>0</v>
      </c>
      <c r="H114" s="84"/>
      <c r="I114" s="84"/>
      <c r="J114" s="84"/>
      <c r="K114" s="84"/>
      <c r="L114" s="84"/>
      <c r="M114" s="22">
        <f t="shared" ca="1" si="7"/>
        <v>0</v>
      </c>
      <c r="N114" s="73">
        <f t="shared" ca="1" si="8"/>
        <v>0</v>
      </c>
    </row>
    <row r="115" spans="2:14" x14ac:dyDescent="0.2">
      <c r="B115" s="20">
        <v>36</v>
      </c>
      <c r="C115" s="9">
        <f>VLOOKUP($B115,'2. Requisitos básicos'!$B$9:$F$108,COLUMN(C115)-COLUMN($B$80)+1,)</f>
        <v>0</v>
      </c>
      <c r="D115" s="10">
        <f>VLOOKUP($B115,'2. Requisitos básicos'!$B$9:$F$108,COLUMN(D115)-COLUMN($B$80)+2,)</f>
        <v>0</v>
      </c>
      <c r="E115" s="11">
        <f>VLOOKUP($B115,'2. Requisitos básicos'!$B$9:$F$108,COLUMN(E115)-COLUMN($B$80)+2,)</f>
        <v>0</v>
      </c>
      <c r="F115" s="22" t="str">
        <f ca="1">IF(
HLOOKUP($C$63,'2. Requisitos básicos'!$G$8:$M$108,B115+1,)&gt;0,"ja","-")</f>
        <v>-</v>
      </c>
      <c r="G115" s="25">
        <f t="shared" si="9"/>
        <v>0</v>
      </c>
      <c r="H115" s="84"/>
      <c r="I115" s="84"/>
      <c r="J115" s="84"/>
      <c r="K115" s="84"/>
      <c r="L115" s="84"/>
      <c r="M115" s="22">
        <f t="shared" ca="1" si="7"/>
        <v>0</v>
      </c>
      <c r="N115" s="73">
        <f t="shared" ca="1" si="8"/>
        <v>0</v>
      </c>
    </row>
    <row r="116" spans="2:14" x14ac:dyDescent="0.2">
      <c r="B116" s="20">
        <v>37</v>
      </c>
      <c r="C116" s="9">
        <f>VLOOKUP($B116,'2. Requisitos básicos'!$B$9:$F$108,COLUMN(C116)-COLUMN($B$80)+1,)</f>
        <v>0</v>
      </c>
      <c r="D116" s="10">
        <f>VLOOKUP($B116,'2. Requisitos básicos'!$B$9:$F$108,COLUMN(D116)-COLUMN($B$80)+2,)</f>
        <v>0</v>
      </c>
      <c r="E116" s="11">
        <f>VLOOKUP($B116,'2. Requisitos básicos'!$B$9:$F$108,COLUMN(E116)-COLUMN($B$80)+2,)</f>
        <v>0</v>
      </c>
      <c r="F116" s="22" t="str">
        <f ca="1">IF(
HLOOKUP($C$63,'2. Requisitos básicos'!$G$8:$M$108,B116+1,)&gt;0,"ja","-")</f>
        <v>-</v>
      </c>
      <c r="G116" s="25">
        <f t="shared" si="9"/>
        <v>0</v>
      </c>
      <c r="H116" s="84"/>
      <c r="I116" s="84"/>
      <c r="J116" s="84"/>
      <c r="K116" s="84"/>
      <c r="L116" s="84"/>
      <c r="M116" s="22">
        <f t="shared" ca="1" si="7"/>
        <v>0</v>
      </c>
      <c r="N116" s="73">
        <f t="shared" ca="1" si="8"/>
        <v>0</v>
      </c>
    </row>
    <row r="117" spans="2:14" x14ac:dyDescent="0.2">
      <c r="B117" s="20">
        <v>38</v>
      </c>
      <c r="C117" s="9">
        <f>VLOOKUP($B117,'2. Requisitos básicos'!$B$9:$F$108,COLUMN(C117)-COLUMN($B$80)+1,)</f>
        <v>0</v>
      </c>
      <c r="D117" s="10">
        <f>VLOOKUP($B117,'2. Requisitos básicos'!$B$9:$F$108,COLUMN(D117)-COLUMN($B$80)+2,)</f>
        <v>0</v>
      </c>
      <c r="E117" s="11">
        <f>VLOOKUP($B117,'2. Requisitos básicos'!$B$9:$F$108,COLUMN(E117)-COLUMN($B$80)+2,)</f>
        <v>0</v>
      </c>
      <c r="F117" s="22" t="str">
        <f ca="1">IF(
HLOOKUP($C$63,'2. Requisitos básicos'!$G$8:$M$108,B117+1,)&gt;0,"ja","-")</f>
        <v>-</v>
      </c>
      <c r="G117" s="25">
        <f t="shared" si="9"/>
        <v>0</v>
      </c>
      <c r="H117" s="84"/>
      <c r="I117" s="84"/>
      <c r="J117" s="84"/>
      <c r="K117" s="84"/>
      <c r="L117" s="84"/>
      <c r="M117" s="22">
        <f t="shared" ca="1" si="7"/>
        <v>0</v>
      </c>
      <c r="N117" s="73">
        <f t="shared" ca="1" si="8"/>
        <v>0</v>
      </c>
    </row>
    <row r="118" spans="2:14" x14ac:dyDescent="0.2">
      <c r="B118" s="20">
        <v>39</v>
      </c>
      <c r="C118" s="9">
        <f>VLOOKUP($B118,'2. Requisitos básicos'!$B$9:$F$108,COLUMN(C118)-COLUMN($B$80)+1,)</f>
        <v>0</v>
      </c>
      <c r="D118" s="10">
        <f>VLOOKUP($B118,'2. Requisitos básicos'!$B$9:$F$108,COLUMN(D118)-COLUMN($B$80)+2,)</f>
        <v>0</v>
      </c>
      <c r="E118" s="11">
        <f>VLOOKUP($B118,'2. Requisitos básicos'!$B$9:$F$108,COLUMN(E118)-COLUMN($B$80)+2,)</f>
        <v>0</v>
      </c>
      <c r="F118" s="22" t="str">
        <f ca="1">IF(
HLOOKUP($C$63,'2. Requisitos básicos'!$G$8:$M$108,B118+1,)&gt;0,"ja","-")</f>
        <v>-</v>
      </c>
      <c r="G118" s="25">
        <f t="shared" si="9"/>
        <v>0</v>
      </c>
      <c r="H118" s="84"/>
      <c r="I118" s="84"/>
      <c r="J118" s="84"/>
      <c r="K118" s="84"/>
      <c r="L118" s="84"/>
      <c r="M118" s="22">
        <f t="shared" ca="1" si="7"/>
        <v>0</v>
      </c>
      <c r="N118" s="73">
        <f t="shared" ca="1" si="8"/>
        <v>0</v>
      </c>
    </row>
    <row r="119" spans="2:14" x14ac:dyDescent="0.2">
      <c r="B119" s="20">
        <v>40</v>
      </c>
      <c r="C119" s="9">
        <f>VLOOKUP($B119,'2. Requisitos básicos'!$B$9:$F$108,COLUMN(C119)-COLUMN($B$80)+1,)</f>
        <v>0</v>
      </c>
      <c r="D119" s="10">
        <f>VLOOKUP($B119,'2. Requisitos básicos'!$B$9:$F$108,COLUMN(D119)-COLUMN($B$80)+2,)</f>
        <v>0</v>
      </c>
      <c r="E119" s="11">
        <f>VLOOKUP($B119,'2. Requisitos básicos'!$B$9:$F$108,COLUMN(E119)-COLUMN($B$80)+2,)</f>
        <v>0</v>
      </c>
      <c r="F119" s="22" t="str">
        <f ca="1">IF(
HLOOKUP($C$63,'2. Requisitos básicos'!$G$8:$M$108,B119+1,)&gt;0,"ja","-")</f>
        <v>-</v>
      </c>
      <c r="G119" s="25">
        <f t="shared" si="9"/>
        <v>0</v>
      </c>
      <c r="H119" s="84"/>
      <c r="I119" s="84"/>
      <c r="J119" s="84"/>
      <c r="K119" s="84"/>
      <c r="L119" s="84"/>
      <c r="M119" s="22">
        <f t="shared" ca="1" si="7"/>
        <v>0</v>
      </c>
      <c r="N119" s="73">
        <f t="shared" ca="1" si="8"/>
        <v>0</v>
      </c>
    </row>
    <row r="120" spans="2:14" x14ac:dyDescent="0.2">
      <c r="B120" s="20">
        <v>41</v>
      </c>
      <c r="C120" s="9">
        <f>VLOOKUP($B120,'2. Requisitos básicos'!$B$9:$F$108,COLUMN(C120)-COLUMN($B$80)+1,)</f>
        <v>0</v>
      </c>
      <c r="D120" s="10">
        <f>VLOOKUP($B120,'2. Requisitos básicos'!$B$9:$F$108,COLUMN(D120)-COLUMN($B$80)+2,)</f>
        <v>0</v>
      </c>
      <c r="E120" s="11">
        <f>VLOOKUP($B120,'2. Requisitos básicos'!$B$9:$F$108,COLUMN(E120)-COLUMN($B$80)+2,)</f>
        <v>0</v>
      </c>
      <c r="F120" s="22" t="str">
        <f ca="1">IF(
HLOOKUP($C$63,'2. Requisitos básicos'!$G$8:$M$108,B120+1,)&gt;0,"ja","-")</f>
        <v>-</v>
      </c>
      <c r="G120" s="25">
        <f t="shared" si="9"/>
        <v>0</v>
      </c>
      <c r="H120" s="84"/>
      <c r="I120" s="84"/>
      <c r="J120" s="84"/>
      <c r="K120" s="84"/>
      <c r="L120" s="84"/>
      <c r="M120" s="22">
        <f t="shared" ca="1" si="7"/>
        <v>0</v>
      </c>
      <c r="N120" s="73">
        <f t="shared" ca="1" si="8"/>
        <v>0</v>
      </c>
    </row>
    <row r="121" spans="2:14" x14ac:dyDescent="0.2">
      <c r="B121" s="20">
        <v>42</v>
      </c>
      <c r="C121" s="9">
        <f>VLOOKUP($B121,'2. Requisitos básicos'!$B$9:$F$108,COLUMN(C121)-COLUMN($B$80)+1,)</f>
        <v>0</v>
      </c>
      <c r="D121" s="10">
        <f>VLOOKUP($B121,'2. Requisitos básicos'!$B$9:$F$108,COLUMN(D121)-COLUMN($B$80)+2,)</f>
        <v>0</v>
      </c>
      <c r="E121" s="11">
        <f>VLOOKUP($B121,'2. Requisitos básicos'!$B$9:$F$108,COLUMN(E121)-COLUMN($B$80)+2,)</f>
        <v>0</v>
      </c>
      <c r="F121" s="22" t="str">
        <f ca="1">IF(
HLOOKUP($C$63,'2. Requisitos básicos'!$G$8:$M$108,B121+1,)&gt;0,"ja","-")</f>
        <v>-</v>
      </c>
      <c r="G121" s="25">
        <f t="shared" si="9"/>
        <v>0</v>
      </c>
      <c r="H121" s="84"/>
      <c r="I121" s="84"/>
      <c r="J121" s="84"/>
      <c r="K121" s="84"/>
      <c r="L121" s="84"/>
      <c r="M121" s="22">
        <f t="shared" ca="1" si="7"/>
        <v>0</v>
      </c>
      <c r="N121" s="73">
        <f t="shared" ca="1" si="8"/>
        <v>0</v>
      </c>
    </row>
    <row r="122" spans="2:14" x14ac:dyDescent="0.2">
      <c r="B122" s="20">
        <v>43</v>
      </c>
      <c r="C122" s="9">
        <f>VLOOKUP($B122,'2. Requisitos básicos'!$B$9:$F$108,COLUMN(C122)-COLUMN($B$80)+1,)</f>
        <v>0</v>
      </c>
      <c r="D122" s="10">
        <f>VLOOKUP($B122,'2. Requisitos básicos'!$B$9:$F$108,COLUMN(D122)-COLUMN($B$80)+2,)</f>
        <v>0</v>
      </c>
      <c r="E122" s="11">
        <f>VLOOKUP($B122,'2. Requisitos básicos'!$B$9:$F$108,COLUMN(E122)-COLUMN($B$80)+2,)</f>
        <v>0</v>
      </c>
      <c r="F122" s="22" t="str">
        <f ca="1">IF(
HLOOKUP($C$63,'2. Requisitos básicos'!$G$8:$M$108,B122+1,)&gt;0,"ja","-")</f>
        <v>-</v>
      </c>
      <c r="G122" s="25">
        <f t="shared" si="9"/>
        <v>0</v>
      </c>
      <c r="H122" s="84"/>
      <c r="I122" s="84"/>
      <c r="J122" s="84"/>
      <c r="K122" s="84"/>
      <c r="L122" s="84"/>
      <c r="M122" s="22">
        <f t="shared" ca="1" si="7"/>
        <v>0</v>
      </c>
      <c r="N122" s="73">
        <f t="shared" ca="1" si="8"/>
        <v>0</v>
      </c>
    </row>
    <row r="123" spans="2:14" x14ac:dyDescent="0.2">
      <c r="B123" s="20">
        <v>44</v>
      </c>
      <c r="C123" s="9">
        <f>VLOOKUP($B123,'2. Requisitos básicos'!$B$9:$F$108,COLUMN(C123)-COLUMN($B$80)+1,)</f>
        <v>0</v>
      </c>
      <c r="D123" s="10">
        <f>VLOOKUP($B123,'2. Requisitos básicos'!$B$9:$F$108,COLUMN(D123)-COLUMN($B$80)+2,)</f>
        <v>0</v>
      </c>
      <c r="E123" s="11">
        <f>VLOOKUP($B123,'2. Requisitos básicos'!$B$9:$F$108,COLUMN(E123)-COLUMN($B$80)+2,)</f>
        <v>0</v>
      </c>
      <c r="F123" s="22" t="str">
        <f ca="1">IF(
HLOOKUP($C$63,'2. Requisitos básicos'!$G$8:$M$108,B123+1,)&gt;0,"ja","-")</f>
        <v>-</v>
      </c>
      <c r="G123" s="25">
        <f t="shared" si="9"/>
        <v>0</v>
      </c>
      <c r="H123" s="84"/>
      <c r="I123" s="84"/>
      <c r="J123" s="84"/>
      <c r="K123" s="84"/>
      <c r="L123" s="84"/>
      <c r="M123" s="22">
        <f t="shared" ca="1" si="7"/>
        <v>0</v>
      </c>
      <c r="N123" s="73">
        <f t="shared" ca="1" si="8"/>
        <v>0</v>
      </c>
    </row>
    <row r="124" spans="2:14" x14ac:dyDescent="0.2">
      <c r="B124" s="20">
        <v>45</v>
      </c>
      <c r="C124" s="9">
        <f>VLOOKUP($B124,'2. Requisitos básicos'!$B$9:$F$108,COLUMN(C124)-COLUMN($B$80)+1,)</f>
        <v>0</v>
      </c>
      <c r="D124" s="10">
        <f>VLOOKUP($B124,'2. Requisitos básicos'!$B$9:$F$108,COLUMN(D124)-COLUMN($B$80)+2,)</f>
        <v>0</v>
      </c>
      <c r="E124" s="11">
        <f>VLOOKUP($B124,'2. Requisitos básicos'!$B$9:$F$108,COLUMN(E124)-COLUMN($B$80)+2,)</f>
        <v>0</v>
      </c>
      <c r="F124" s="22" t="str">
        <f ca="1">IF(
HLOOKUP($C$63,'2. Requisitos básicos'!$G$8:$M$108,B124+1,)&gt;0,"ja","-")</f>
        <v>-</v>
      </c>
      <c r="G124" s="25">
        <f t="shared" si="9"/>
        <v>0</v>
      </c>
      <c r="H124" s="84"/>
      <c r="I124" s="84"/>
      <c r="J124" s="84"/>
      <c r="K124" s="84"/>
      <c r="L124" s="84"/>
      <c r="M124" s="22">
        <f t="shared" ca="1" si="7"/>
        <v>0</v>
      </c>
      <c r="N124" s="73">
        <f t="shared" ca="1" si="8"/>
        <v>0</v>
      </c>
    </row>
    <row r="125" spans="2:14" x14ac:dyDescent="0.2">
      <c r="B125" s="20">
        <v>46</v>
      </c>
      <c r="C125" s="9">
        <f>VLOOKUP($B125,'2. Requisitos básicos'!$B$9:$F$108,COLUMN(C125)-COLUMN($B$80)+1,)</f>
        <v>0</v>
      </c>
      <c r="D125" s="10">
        <f>VLOOKUP($B125,'2. Requisitos básicos'!$B$9:$F$108,COLUMN(D125)-COLUMN($B$80)+2,)</f>
        <v>0</v>
      </c>
      <c r="E125" s="11">
        <f>VLOOKUP($B125,'2. Requisitos básicos'!$B$9:$F$108,COLUMN(E125)-COLUMN($B$80)+2,)</f>
        <v>0</v>
      </c>
      <c r="F125" s="22" t="str">
        <f ca="1">IF(
HLOOKUP($C$63,'2. Requisitos básicos'!$G$8:$M$108,B125+1,)&gt;0,"ja","-")</f>
        <v>-</v>
      </c>
      <c r="G125" s="25">
        <f t="shared" si="9"/>
        <v>0</v>
      </c>
      <c r="H125" s="84"/>
      <c r="I125" s="84"/>
      <c r="J125" s="84"/>
      <c r="K125" s="84"/>
      <c r="L125" s="84"/>
      <c r="M125" s="22">
        <f t="shared" ca="1" si="7"/>
        <v>0</v>
      </c>
      <c r="N125" s="73">
        <f t="shared" ca="1" si="8"/>
        <v>0</v>
      </c>
    </row>
    <row r="126" spans="2:14" x14ac:dyDescent="0.2">
      <c r="B126" s="20">
        <v>47</v>
      </c>
      <c r="C126" s="9">
        <f>VLOOKUP($B126,'2. Requisitos básicos'!$B$9:$F$108,COLUMN(C126)-COLUMN($B$80)+1,)</f>
        <v>0</v>
      </c>
      <c r="D126" s="10">
        <f>VLOOKUP($B126,'2. Requisitos básicos'!$B$9:$F$108,COLUMN(D126)-COLUMN($B$80)+2,)</f>
        <v>0</v>
      </c>
      <c r="E126" s="11">
        <f>VLOOKUP($B126,'2. Requisitos básicos'!$B$9:$F$108,COLUMN(E126)-COLUMN($B$80)+2,)</f>
        <v>0</v>
      </c>
      <c r="F126" s="22" t="str">
        <f ca="1">IF(
HLOOKUP($C$63,'2. Requisitos básicos'!$G$8:$M$108,B126+1,)&gt;0,"ja","-")</f>
        <v>-</v>
      </c>
      <c r="G126" s="25">
        <f t="shared" si="9"/>
        <v>0</v>
      </c>
      <c r="H126" s="84"/>
      <c r="I126" s="84"/>
      <c r="J126" s="84"/>
      <c r="K126" s="84"/>
      <c r="L126" s="84"/>
      <c r="M126" s="22">
        <f t="shared" ca="1" si="7"/>
        <v>0</v>
      </c>
      <c r="N126" s="73">
        <f t="shared" ca="1" si="8"/>
        <v>0</v>
      </c>
    </row>
    <row r="127" spans="2:14" x14ac:dyDescent="0.2">
      <c r="B127" s="20">
        <v>48</v>
      </c>
      <c r="C127" s="9">
        <f>VLOOKUP($B127,'2. Requisitos básicos'!$B$9:$F$108,COLUMN(C127)-COLUMN($B$80)+1,)</f>
        <v>0</v>
      </c>
      <c r="D127" s="10">
        <f>VLOOKUP($B127,'2. Requisitos básicos'!$B$9:$F$108,COLUMN(D127)-COLUMN($B$80)+2,)</f>
        <v>0</v>
      </c>
      <c r="E127" s="11">
        <f>VLOOKUP($B127,'2. Requisitos básicos'!$B$9:$F$108,COLUMN(E127)-COLUMN($B$80)+2,)</f>
        <v>0</v>
      </c>
      <c r="F127" s="22" t="str">
        <f ca="1">IF(
HLOOKUP($C$63,'2. Requisitos básicos'!$G$8:$M$108,B127+1,)&gt;0,"ja","-")</f>
        <v>-</v>
      </c>
      <c r="G127" s="25">
        <f t="shared" si="9"/>
        <v>0</v>
      </c>
      <c r="H127" s="84"/>
      <c r="I127" s="84"/>
      <c r="J127" s="84"/>
      <c r="K127" s="84"/>
      <c r="L127" s="84"/>
      <c r="M127" s="22">
        <f t="shared" ca="1" si="7"/>
        <v>0</v>
      </c>
      <c r="N127" s="73">
        <f t="shared" ca="1" si="8"/>
        <v>0</v>
      </c>
    </row>
    <row r="128" spans="2:14" x14ac:dyDescent="0.2">
      <c r="B128" s="20">
        <v>49</v>
      </c>
      <c r="C128" s="9">
        <f>VLOOKUP($B128,'2. Requisitos básicos'!$B$9:$F$108,COLUMN(C128)-COLUMN($B$80)+1,)</f>
        <v>0</v>
      </c>
      <c r="D128" s="10">
        <f>VLOOKUP($B128,'2. Requisitos básicos'!$B$9:$F$108,COLUMN(D128)-COLUMN($B$80)+2,)</f>
        <v>0</v>
      </c>
      <c r="E128" s="11">
        <f>VLOOKUP($B128,'2. Requisitos básicos'!$B$9:$F$108,COLUMN(E128)-COLUMN($B$80)+2,)</f>
        <v>0</v>
      </c>
      <c r="F128" s="22" t="str">
        <f ca="1">IF(
HLOOKUP($C$63,'2. Requisitos básicos'!$G$8:$M$108,B128+1,)&gt;0,"ja","-")</f>
        <v>-</v>
      </c>
      <c r="G128" s="25">
        <f t="shared" si="9"/>
        <v>0</v>
      </c>
      <c r="H128" s="84"/>
      <c r="I128" s="84"/>
      <c r="J128" s="84"/>
      <c r="K128" s="84"/>
      <c r="L128" s="84"/>
      <c r="M128" s="22">
        <f t="shared" ca="1" si="7"/>
        <v>0</v>
      </c>
      <c r="N128" s="73">
        <f t="shared" ca="1" si="8"/>
        <v>0</v>
      </c>
    </row>
    <row r="129" spans="2:14" x14ac:dyDescent="0.2">
      <c r="B129" s="20">
        <v>50</v>
      </c>
      <c r="C129" s="9">
        <f>VLOOKUP($B129,'2. Requisitos básicos'!$B$9:$F$108,COLUMN(C129)-COLUMN($B$80)+1,)</f>
        <v>0</v>
      </c>
      <c r="D129" s="10">
        <f>VLOOKUP($B129,'2. Requisitos básicos'!$B$9:$F$108,COLUMN(D129)-COLUMN($B$80)+2,)</f>
        <v>0</v>
      </c>
      <c r="E129" s="11">
        <f>VLOOKUP($B129,'2. Requisitos básicos'!$B$9:$F$108,COLUMN(E129)-COLUMN($B$80)+2,)</f>
        <v>0</v>
      </c>
      <c r="F129" s="22" t="str">
        <f ca="1">IF(
HLOOKUP($C$63,'2. Requisitos básicos'!$G$8:$M$108,B129+1,)&gt;0,"ja","-")</f>
        <v>-</v>
      </c>
      <c r="G129" s="25">
        <f t="shared" si="9"/>
        <v>0</v>
      </c>
      <c r="H129" s="84"/>
      <c r="I129" s="84"/>
      <c r="J129" s="84"/>
      <c r="K129" s="84"/>
      <c r="L129" s="84"/>
      <c r="M129" s="22">
        <f t="shared" ca="1" si="7"/>
        <v>0</v>
      </c>
      <c r="N129" s="73">
        <f t="shared" ca="1" si="8"/>
        <v>0</v>
      </c>
    </row>
    <row r="130" spans="2:14" x14ac:dyDescent="0.2">
      <c r="B130" s="20">
        <v>51</v>
      </c>
      <c r="C130" s="9">
        <f>VLOOKUP($B130,'2. Requisitos básicos'!$B$9:$F$108,COLUMN(C130)-COLUMN($B$80)+1,)</f>
        <v>0</v>
      </c>
      <c r="D130" s="10">
        <f>VLOOKUP($B130,'2. Requisitos básicos'!$B$9:$F$108,COLUMN(D130)-COLUMN($B$80)+2,)</f>
        <v>0</v>
      </c>
      <c r="E130" s="11">
        <f>VLOOKUP($B130,'2. Requisitos básicos'!$B$9:$F$108,COLUMN(E130)-COLUMN($B$80)+2,)</f>
        <v>0</v>
      </c>
      <c r="F130" s="22" t="str">
        <f ca="1">IF(
HLOOKUP($C$63,'2. Requisitos básicos'!$G$8:$M$108,B130+1,)&gt;0,"ja","-")</f>
        <v>-</v>
      </c>
      <c r="G130" s="25">
        <f t="shared" si="9"/>
        <v>0</v>
      </c>
      <c r="H130" s="84"/>
      <c r="I130" s="84"/>
      <c r="J130" s="84"/>
      <c r="K130" s="84"/>
      <c r="L130" s="84"/>
      <c r="M130" s="22">
        <f t="shared" ca="1" si="7"/>
        <v>0</v>
      </c>
      <c r="N130" s="73">
        <f t="shared" ca="1" si="8"/>
        <v>0</v>
      </c>
    </row>
    <row r="131" spans="2:14" x14ac:dyDescent="0.2">
      <c r="B131" s="20">
        <v>52</v>
      </c>
      <c r="C131" s="9">
        <f>VLOOKUP($B131,'2. Requisitos básicos'!$B$9:$F$108,COLUMN(C131)-COLUMN($B$80)+1,)</f>
        <v>0</v>
      </c>
      <c r="D131" s="10">
        <f>VLOOKUP($B131,'2. Requisitos básicos'!$B$9:$F$108,COLUMN(D131)-COLUMN($B$80)+2,)</f>
        <v>0</v>
      </c>
      <c r="E131" s="11">
        <f>VLOOKUP($B131,'2. Requisitos básicos'!$B$9:$F$108,COLUMN(E131)-COLUMN($B$80)+2,)</f>
        <v>0</v>
      </c>
      <c r="F131" s="22" t="str">
        <f ca="1">IF(
HLOOKUP($C$63,'2. Requisitos básicos'!$G$8:$M$108,B131+1,)&gt;0,"ja","-")</f>
        <v>-</v>
      </c>
      <c r="G131" s="25">
        <f t="shared" si="9"/>
        <v>0</v>
      </c>
      <c r="H131" s="84"/>
      <c r="I131" s="84"/>
      <c r="J131" s="84"/>
      <c r="K131" s="84"/>
      <c r="L131" s="84"/>
      <c r="M131" s="22">
        <f t="shared" ca="1" si="7"/>
        <v>0</v>
      </c>
      <c r="N131" s="73">
        <f t="shared" ca="1" si="8"/>
        <v>0</v>
      </c>
    </row>
    <row r="132" spans="2:14" x14ac:dyDescent="0.2">
      <c r="B132" s="20">
        <v>53</v>
      </c>
      <c r="C132" s="9">
        <f>VLOOKUP($B132,'2. Requisitos básicos'!$B$9:$F$108,COLUMN(C132)-COLUMN($B$80)+1,)</f>
        <v>0</v>
      </c>
      <c r="D132" s="10">
        <f>VLOOKUP($B132,'2. Requisitos básicos'!$B$9:$F$108,COLUMN(D132)-COLUMN($B$80)+2,)</f>
        <v>0</v>
      </c>
      <c r="E132" s="11">
        <f>VLOOKUP($B132,'2. Requisitos básicos'!$B$9:$F$108,COLUMN(E132)-COLUMN($B$80)+2,)</f>
        <v>0</v>
      </c>
      <c r="F132" s="22" t="str">
        <f ca="1">IF(
HLOOKUP($C$63,'2. Requisitos básicos'!$G$8:$M$108,B132+1,)&gt;0,"ja","-")</f>
        <v>-</v>
      </c>
      <c r="G132" s="25">
        <f t="shared" si="9"/>
        <v>0</v>
      </c>
      <c r="H132" s="84"/>
      <c r="I132" s="84"/>
      <c r="J132" s="84"/>
      <c r="K132" s="84"/>
      <c r="L132" s="84"/>
      <c r="M132" s="22">
        <f t="shared" ca="1" si="7"/>
        <v>0</v>
      </c>
      <c r="N132" s="73">
        <f t="shared" ca="1" si="8"/>
        <v>0</v>
      </c>
    </row>
    <row r="133" spans="2:14" x14ac:dyDescent="0.2">
      <c r="B133" s="20">
        <v>54</v>
      </c>
      <c r="C133" s="9">
        <f>VLOOKUP($B133,'2. Requisitos básicos'!$B$9:$F$108,COLUMN(C133)-COLUMN($B$80)+1,)</f>
        <v>0</v>
      </c>
      <c r="D133" s="10">
        <f>VLOOKUP($B133,'2. Requisitos básicos'!$B$9:$F$108,COLUMN(D133)-COLUMN($B$80)+2,)</f>
        <v>0</v>
      </c>
      <c r="E133" s="11">
        <f>VLOOKUP($B133,'2. Requisitos básicos'!$B$9:$F$108,COLUMN(E133)-COLUMN($B$80)+2,)</f>
        <v>0</v>
      </c>
      <c r="F133" s="22" t="str">
        <f ca="1">IF(
HLOOKUP($C$63,'2. Requisitos básicos'!$G$8:$M$108,B133+1,)&gt;0,"ja","-")</f>
        <v>-</v>
      </c>
      <c r="G133" s="25">
        <f t="shared" si="9"/>
        <v>0</v>
      </c>
      <c r="H133" s="84"/>
      <c r="I133" s="84"/>
      <c r="J133" s="84"/>
      <c r="K133" s="84"/>
      <c r="L133" s="84"/>
      <c r="M133" s="22">
        <f t="shared" ca="1" si="7"/>
        <v>0</v>
      </c>
      <c r="N133" s="73">
        <f t="shared" ca="1" si="8"/>
        <v>0</v>
      </c>
    </row>
    <row r="134" spans="2:14" x14ac:dyDescent="0.2">
      <c r="B134" s="20">
        <v>55</v>
      </c>
      <c r="C134" s="9">
        <f>VLOOKUP($B134,'2. Requisitos básicos'!$B$9:$F$108,COLUMN(C134)-COLUMN($B$80)+1,)</f>
        <v>0</v>
      </c>
      <c r="D134" s="10">
        <f>VLOOKUP($B134,'2. Requisitos básicos'!$B$9:$F$108,COLUMN(D134)-COLUMN($B$80)+2,)</f>
        <v>0</v>
      </c>
      <c r="E134" s="11">
        <f>VLOOKUP($B134,'2. Requisitos básicos'!$B$9:$F$108,COLUMN(E134)-COLUMN($B$80)+2,)</f>
        <v>0</v>
      </c>
      <c r="F134" s="22" t="str">
        <f ca="1">IF(
HLOOKUP($C$63,'2. Requisitos básicos'!$G$8:$M$108,B134+1,)&gt;0,"ja","-")</f>
        <v>-</v>
      </c>
      <c r="G134" s="25">
        <f t="shared" si="9"/>
        <v>0</v>
      </c>
      <c r="H134" s="84"/>
      <c r="I134" s="84"/>
      <c r="J134" s="84"/>
      <c r="K134" s="84"/>
      <c r="L134" s="84"/>
      <c r="M134" s="22">
        <f t="shared" ca="1" si="7"/>
        <v>0</v>
      </c>
      <c r="N134" s="73">
        <f t="shared" ca="1" si="8"/>
        <v>0</v>
      </c>
    </row>
    <row r="135" spans="2:14" x14ac:dyDescent="0.2">
      <c r="B135" s="20">
        <v>56</v>
      </c>
      <c r="C135" s="9">
        <f>VLOOKUP($B135,'2. Requisitos básicos'!$B$9:$F$108,COLUMN(C135)-COLUMN($B$80)+1,)</f>
        <v>0</v>
      </c>
      <c r="D135" s="10">
        <f>VLOOKUP($B135,'2. Requisitos básicos'!$B$9:$F$108,COLUMN(D135)-COLUMN($B$80)+2,)</f>
        <v>0</v>
      </c>
      <c r="E135" s="11">
        <f>VLOOKUP($B135,'2. Requisitos básicos'!$B$9:$F$108,COLUMN(E135)-COLUMN($B$80)+2,)</f>
        <v>0</v>
      </c>
      <c r="F135" s="22" t="str">
        <f ca="1">IF(
HLOOKUP($C$63,'2. Requisitos básicos'!$G$8:$M$108,B135+1,)&gt;0,"ja","-")</f>
        <v>-</v>
      </c>
      <c r="G135" s="25">
        <f t="shared" si="9"/>
        <v>0</v>
      </c>
      <c r="H135" s="84"/>
      <c r="I135" s="84"/>
      <c r="J135" s="84"/>
      <c r="K135" s="84"/>
      <c r="L135" s="84"/>
      <c r="M135" s="22">
        <f t="shared" ca="1" si="7"/>
        <v>0</v>
      </c>
      <c r="N135" s="73">
        <f t="shared" ca="1" si="8"/>
        <v>0</v>
      </c>
    </row>
    <row r="136" spans="2:14" x14ac:dyDescent="0.2">
      <c r="B136" s="20">
        <v>57</v>
      </c>
      <c r="C136" s="9">
        <f>VLOOKUP($B136,'2. Requisitos básicos'!$B$9:$F$108,COLUMN(C136)-COLUMN($B$80)+1,)</f>
        <v>0</v>
      </c>
      <c r="D136" s="10">
        <f>VLOOKUP($B136,'2. Requisitos básicos'!$B$9:$F$108,COLUMN(D136)-COLUMN($B$80)+2,)</f>
        <v>0</v>
      </c>
      <c r="E136" s="11">
        <f>VLOOKUP($B136,'2. Requisitos básicos'!$B$9:$F$108,COLUMN(E136)-COLUMN($B$80)+2,)</f>
        <v>0</v>
      </c>
      <c r="F136" s="22" t="str">
        <f ca="1">IF(
HLOOKUP($C$63,'2. Requisitos básicos'!$G$8:$M$108,B136+1,)&gt;0,"ja","-")</f>
        <v>-</v>
      </c>
      <c r="G136" s="25">
        <f t="shared" si="9"/>
        <v>0</v>
      </c>
      <c r="H136" s="84"/>
      <c r="I136" s="84"/>
      <c r="J136" s="84"/>
      <c r="K136" s="84"/>
      <c r="L136" s="84"/>
      <c r="M136" s="22">
        <f t="shared" ca="1" si="7"/>
        <v>0</v>
      </c>
      <c r="N136" s="73">
        <f t="shared" ca="1" si="8"/>
        <v>0</v>
      </c>
    </row>
    <row r="137" spans="2:14" x14ac:dyDescent="0.2">
      <c r="B137" s="20">
        <v>58</v>
      </c>
      <c r="C137" s="9">
        <f>VLOOKUP($B137,'2. Requisitos básicos'!$B$9:$F$108,COLUMN(C137)-COLUMN($B$80)+1,)</f>
        <v>0</v>
      </c>
      <c r="D137" s="10">
        <f>VLOOKUP($B137,'2. Requisitos básicos'!$B$9:$F$108,COLUMN(D137)-COLUMN($B$80)+2,)</f>
        <v>0</v>
      </c>
      <c r="E137" s="11">
        <f>VLOOKUP($B137,'2. Requisitos básicos'!$B$9:$F$108,COLUMN(E137)-COLUMN($B$80)+2,)</f>
        <v>0</v>
      </c>
      <c r="F137" s="22" t="str">
        <f ca="1">IF(
HLOOKUP($C$63,'2. Requisitos básicos'!$G$8:$M$108,B137+1,)&gt;0,"ja","-")</f>
        <v>-</v>
      </c>
      <c r="G137" s="25">
        <f t="shared" si="9"/>
        <v>0</v>
      </c>
      <c r="H137" s="84"/>
      <c r="I137" s="84"/>
      <c r="J137" s="84"/>
      <c r="K137" s="84"/>
      <c r="L137" s="84"/>
      <c r="M137" s="22">
        <f t="shared" ca="1" si="7"/>
        <v>0</v>
      </c>
      <c r="N137" s="73">
        <f t="shared" ca="1" si="8"/>
        <v>0</v>
      </c>
    </row>
    <row r="138" spans="2:14" x14ac:dyDescent="0.2">
      <c r="B138" s="20">
        <v>59</v>
      </c>
      <c r="C138" s="9">
        <f>VLOOKUP($B138,'2. Requisitos básicos'!$B$9:$F$108,COLUMN(C138)-COLUMN($B$80)+1,)</f>
        <v>0</v>
      </c>
      <c r="D138" s="10">
        <f>VLOOKUP($B138,'2. Requisitos básicos'!$B$9:$F$108,COLUMN(D138)-COLUMN($B$80)+2,)</f>
        <v>0</v>
      </c>
      <c r="E138" s="11">
        <f>VLOOKUP($B138,'2. Requisitos básicos'!$B$9:$F$108,COLUMN(E138)-COLUMN($B$80)+2,)</f>
        <v>0</v>
      </c>
      <c r="F138" s="22" t="str">
        <f ca="1">IF(
HLOOKUP($C$63,'2. Requisitos básicos'!$G$8:$M$108,B138+1,)&gt;0,"ja","-")</f>
        <v>-</v>
      </c>
      <c r="G138" s="25">
        <f t="shared" si="9"/>
        <v>0</v>
      </c>
      <c r="H138" s="84"/>
      <c r="I138" s="84"/>
      <c r="J138" s="84"/>
      <c r="K138" s="84"/>
      <c r="L138" s="84"/>
      <c r="M138" s="22">
        <f t="shared" ca="1" si="7"/>
        <v>0</v>
      </c>
      <c r="N138" s="73">
        <f t="shared" ca="1" si="8"/>
        <v>0</v>
      </c>
    </row>
    <row r="139" spans="2:14" x14ac:dyDescent="0.2">
      <c r="B139" s="20">
        <v>60</v>
      </c>
      <c r="C139" s="9">
        <f>VLOOKUP($B139,'2. Requisitos básicos'!$B$9:$F$108,COLUMN(C139)-COLUMN($B$80)+1,)</f>
        <v>0</v>
      </c>
      <c r="D139" s="10">
        <f>VLOOKUP($B139,'2. Requisitos básicos'!$B$9:$F$108,COLUMN(D139)-COLUMN($B$80)+2,)</f>
        <v>0</v>
      </c>
      <c r="E139" s="11">
        <f>VLOOKUP($B139,'2. Requisitos básicos'!$B$9:$F$108,COLUMN(E139)-COLUMN($B$80)+2,)</f>
        <v>0</v>
      </c>
      <c r="F139" s="22" t="str">
        <f ca="1">IF(
HLOOKUP($C$63,'2. Requisitos básicos'!$G$8:$M$108,B139+1,)&gt;0,"ja","-")</f>
        <v>-</v>
      </c>
      <c r="G139" s="25">
        <f t="shared" si="9"/>
        <v>0</v>
      </c>
      <c r="H139" s="84"/>
      <c r="I139" s="84"/>
      <c r="J139" s="84"/>
      <c r="K139" s="84"/>
      <c r="L139" s="84"/>
      <c r="M139" s="22">
        <f t="shared" ca="1" si="7"/>
        <v>0</v>
      </c>
      <c r="N139" s="73">
        <f t="shared" ca="1" si="8"/>
        <v>0</v>
      </c>
    </row>
    <row r="140" spans="2:14" x14ac:dyDescent="0.2">
      <c r="B140" s="20">
        <v>61</v>
      </c>
      <c r="C140" s="9">
        <f>VLOOKUP($B140,'2. Requisitos básicos'!$B$9:$F$108,COLUMN(C140)-COLUMN($B$80)+1,)</f>
        <v>0</v>
      </c>
      <c r="D140" s="10">
        <f>VLOOKUP($B140,'2. Requisitos básicos'!$B$9:$F$108,COLUMN(D140)-COLUMN($B$80)+2,)</f>
        <v>0</v>
      </c>
      <c r="E140" s="11">
        <f>VLOOKUP($B140,'2. Requisitos básicos'!$B$9:$F$108,COLUMN(E140)-COLUMN($B$80)+2,)</f>
        <v>0</v>
      </c>
      <c r="F140" s="22" t="str">
        <f ca="1">IF(
HLOOKUP($C$63,'2. Requisitos básicos'!$G$8:$M$108,B140+1,)&gt;0,"ja","-")</f>
        <v>-</v>
      </c>
      <c r="G140" s="25">
        <f t="shared" si="9"/>
        <v>0</v>
      </c>
      <c r="H140" s="84"/>
      <c r="I140" s="84"/>
      <c r="J140" s="84"/>
      <c r="K140" s="84"/>
      <c r="L140" s="84"/>
      <c r="M140" s="22">
        <f t="shared" ca="1" si="7"/>
        <v>0</v>
      </c>
      <c r="N140" s="73">
        <f t="shared" ca="1" si="8"/>
        <v>0</v>
      </c>
    </row>
    <row r="141" spans="2:14" x14ac:dyDescent="0.2">
      <c r="B141" s="20">
        <v>62</v>
      </c>
      <c r="C141" s="9">
        <f>VLOOKUP($B141,'2. Requisitos básicos'!$B$9:$F$108,COLUMN(C141)-COLUMN($B$80)+1,)</f>
        <v>0</v>
      </c>
      <c r="D141" s="10">
        <f>VLOOKUP($B141,'2. Requisitos básicos'!$B$9:$F$108,COLUMN(D141)-COLUMN($B$80)+2,)</f>
        <v>0</v>
      </c>
      <c r="E141" s="11">
        <f>VLOOKUP($B141,'2. Requisitos básicos'!$B$9:$F$108,COLUMN(E141)-COLUMN($B$80)+2,)</f>
        <v>0</v>
      </c>
      <c r="F141" s="22" t="str">
        <f ca="1">IF(
HLOOKUP($C$63,'2. Requisitos básicos'!$G$8:$M$108,B141+1,)&gt;0,"ja","-")</f>
        <v>-</v>
      </c>
      <c r="G141" s="25">
        <f t="shared" si="9"/>
        <v>0</v>
      </c>
      <c r="H141" s="84"/>
      <c r="I141" s="84"/>
      <c r="J141" s="84"/>
      <c r="K141" s="84"/>
      <c r="L141" s="84"/>
      <c r="M141" s="22">
        <f t="shared" ca="1" si="7"/>
        <v>0</v>
      </c>
      <c r="N141" s="73">
        <f t="shared" ca="1" si="8"/>
        <v>0</v>
      </c>
    </row>
    <row r="142" spans="2:14" x14ac:dyDescent="0.2">
      <c r="B142" s="20">
        <v>63</v>
      </c>
      <c r="C142" s="9">
        <f>VLOOKUP($B142,'2. Requisitos básicos'!$B$9:$F$108,COLUMN(C142)-COLUMN($B$80)+1,)</f>
        <v>0</v>
      </c>
      <c r="D142" s="10">
        <f>VLOOKUP($B142,'2. Requisitos básicos'!$B$9:$F$108,COLUMN(D142)-COLUMN($B$80)+2,)</f>
        <v>0</v>
      </c>
      <c r="E142" s="11">
        <f>VLOOKUP($B142,'2. Requisitos básicos'!$B$9:$F$108,COLUMN(E142)-COLUMN($B$80)+2,)</f>
        <v>0</v>
      </c>
      <c r="F142" s="22" t="str">
        <f ca="1">IF(
HLOOKUP($C$63,'2. Requisitos básicos'!$G$8:$M$108,B142+1,)&gt;0,"ja","-")</f>
        <v>-</v>
      </c>
      <c r="G142" s="25">
        <f t="shared" si="9"/>
        <v>0</v>
      </c>
      <c r="H142" s="84"/>
      <c r="I142" s="84"/>
      <c r="J142" s="84"/>
      <c r="K142" s="84"/>
      <c r="L142" s="84"/>
      <c r="M142" s="22">
        <f t="shared" ca="1" si="7"/>
        <v>0</v>
      </c>
      <c r="N142" s="73">
        <f t="shared" ca="1" si="8"/>
        <v>0</v>
      </c>
    </row>
    <row r="143" spans="2:14" x14ac:dyDescent="0.2">
      <c r="B143" s="20">
        <v>64</v>
      </c>
      <c r="C143" s="9">
        <f>VLOOKUP($B143,'2. Requisitos básicos'!$B$9:$F$108,COLUMN(C143)-COLUMN($B$80)+1,)</f>
        <v>0</v>
      </c>
      <c r="D143" s="10">
        <f>VLOOKUP($B143,'2. Requisitos básicos'!$B$9:$F$108,COLUMN(D143)-COLUMN($B$80)+2,)</f>
        <v>0</v>
      </c>
      <c r="E143" s="11">
        <f>VLOOKUP($B143,'2. Requisitos básicos'!$B$9:$F$108,COLUMN(E143)-COLUMN($B$80)+2,)</f>
        <v>0</v>
      </c>
      <c r="F143" s="22" t="str">
        <f ca="1">IF(
HLOOKUP($C$63,'2. Requisitos básicos'!$G$8:$M$108,B143+1,)&gt;0,"ja","-")</f>
        <v>-</v>
      </c>
      <c r="G143" s="25">
        <f t="shared" si="9"/>
        <v>0</v>
      </c>
      <c r="H143" s="84"/>
      <c r="I143" s="84"/>
      <c r="J143" s="84"/>
      <c r="K143" s="84"/>
      <c r="L143" s="84"/>
      <c r="M143" s="22">
        <f t="shared" ca="1" si="7"/>
        <v>0</v>
      </c>
      <c r="N143" s="73">
        <f t="shared" ca="1" si="8"/>
        <v>0</v>
      </c>
    </row>
    <row r="144" spans="2:14" x14ac:dyDescent="0.2">
      <c r="B144" s="20">
        <v>65</v>
      </c>
      <c r="C144" s="9">
        <f>VLOOKUP($B144,'2. Requisitos básicos'!$B$9:$F$108,COLUMN(C144)-COLUMN($B$80)+1,)</f>
        <v>0</v>
      </c>
      <c r="D144" s="10">
        <f>VLOOKUP($B144,'2. Requisitos básicos'!$B$9:$F$108,COLUMN(D144)-COLUMN($B$80)+2,)</f>
        <v>0</v>
      </c>
      <c r="E144" s="11">
        <f>VLOOKUP($B144,'2. Requisitos básicos'!$B$9:$F$108,COLUMN(E144)-COLUMN($B$80)+2,)</f>
        <v>0</v>
      </c>
      <c r="F144" s="22" t="str">
        <f ca="1">IF(
HLOOKUP($C$63,'2. Requisitos básicos'!$G$8:$M$108,B144+1,)&gt;0,"ja","-")</f>
        <v>-</v>
      </c>
      <c r="G144" s="25">
        <f t="shared" si="9"/>
        <v>0</v>
      </c>
      <c r="H144" s="84"/>
      <c r="I144" s="84"/>
      <c r="J144" s="84"/>
      <c r="K144" s="84"/>
      <c r="L144" s="84"/>
      <c r="M144" s="22">
        <f t="shared" ca="1" si="7"/>
        <v>0</v>
      </c>
      <c r="N144" s="73">
        <f t="shared" ca="1" si="8"/>
        <v>0</v>
      </c>
    </row>
    <row r="145" spans="2:14" x14ac:dyDescent="0.2">
      <c r="B145" s="20">
        <v>66</v>
      </c>
      <c r="C145" s="9">
        <f>VLOOKUP($B145,'2. Requisitos básicos'!$B$9:$F$108,COLUMN(C145)-COLUMN($B$80)+1,)</f>
        <v>0</v>
      </c>
      <c r="D145" s="10">
        <f>VLOOKUP($B145,'2. Requisitos básicos'!$B$9:$F$108,COLUMN(D145)-COLUMN($B$80)+2,)</f>
        <v>0</v>
      </c>
      <c r="E145" s="11">
        <f>VLOOKUP($B145,'2. Requisitos básicos'!$B$9:$F$108,COLUMN(E145)-COLUMN($B$80)+2,)</f>
        <v>0</v>
      </c>
      <c r="F145" s="22" t="str">
        <f ca="1">IF(
HLOOKUP($C$63,'2. Requisitos básicos'!$G$8:$M$108,B145+1,)&gt;0,"ja","-")</f>
        <v>-</v>
      </c>
      <c r="G145" s="25">
        <f t="shared" ref="G145:G179" si="10">SUMIF(H145:L145,"x",$H$77:$L$77)</f>
        <v>0</v>
      </c>
      <c r="H145" s="84"/>
      <c r="I145" s="84"/>
      <c r="J145" s="84"/>
      <c r="K145" s="84"/>
      <c r="L145" s="84"/>
      <c r="M145" s="22">
        <f t="shared" ref="M145:M179" ca="1" si="11">COUNTIFS($D$80:$D$179,D145,$F$80:$F$179,"ja")</f>
        <v>0</v>
      </c>
      <c r="N145" s="73">
        <f t="shared" ref="N145:N179" ca="1" si="12">IF(M145&gt;0,
SUMIFS($G$80:$G$179,$D$80:$D$179,D145,$F$80:$F$179,"ja")/M145,
0)</f>
        <v>0</v>
      </c>
    </row>
    <row r="146" spans="2:14" x14ac:dyDescent="0.2">
      <c r="B146" s="20">
        <v>67</v>
      </c>
      <c r="C146" s="9">
        <f>VLOOKUP($B146,'2. Requisitos básicos'!$B$9:$F$108,COLUMN(C146)-COLUMN($B$80)+1,)</f>
        <v>0</v>
      </c>
      <c r="D146" s="10">
        <f>VLOOKUP($B146,'2. Requisitos básicos'!$B$9:$F$108,COLUMN(D146)-COLUMN($B$80)+2,)</f>
        <v>0</v>
      </c>
      <c r="E146" s="11">
        <f>VLOOKUP($B146,'2. Requisitos básicos'!$B$9:$F$108,COLUMN(E146)-COLUMN($B$80)+2,)</f>
        <v>0</v>
      </c>
      <c r="F146" s="22" t="str">
        <f ca="1">IF(
HLOOKUP($C$63,'2. Requisitos básicos'!$G$8:$M$108,B146+1,)&gt;0,"ja","-")</f>
        <v>-</v>
      </c>
      <c r="G146" s="25">
        <f t="shared" si="10"/>
        <v>0</v>
      </c>
      <c r="H146" s="84"/>
      <c r="I146" s="84"/>
      <c r="J146" s="84"/>
      <c r="K146" s="84"/>
      <c r="L146" s="84"/>
      <c r="M146" s="22">
        <f t="shared" ca="1" si="11"/>
        <v>0</v>
      </c>
      <c r="N146" s="73">
        <f t="shared" ca="1" si="12"/>
        <v>0</v>
      </c>
    </row>
    <row r="147" spans="2:14" x14ac:dyDescent="0.2">
      <c r="B147" s="20">
        <v>68</v>
      </c>
      <c r="C147" s="9">
        <f>VLOOKUP($B147,'2. Requisitos básicos'!$B$9:$F$108,COLUMN(C147)-COLUMN($B$80)+1,)</f>
        <v>0</v>
      </c>
      <c r="D147" s="10">
        <f>VLOOKUP($B147,'2. Requisitos básicos'!$B$9:$F$108,COLUMN(D147)-COLUMN($B$80)+2,)</f>
        <v>0</v>
      </c>
      <c r="E147" s="11">
        <f>VLOOKUP($B147,'2. Requisitos básicos'!$B$9:$F$108,COLUMN(E147)-COLUMN($B$80)+2,)</f>
        <v>0</v>
      </c>
      <c r="F147" s="22" t="str">
        <f ca="1">IF(
HLOOKUP($C$63,'2. Requisitos básicos'!$G$8:$M$108,B147+1,)&gt;0,"ja","-")</f>
        <v>-</v>
      </c>
      <c r="G147" s="25">
        <f t="shared" si="10"/>
        <v>0</v>
      </c>
      <c r="H147" s="84"/>
      <c r="I147" s="84"/>
      <c r="J147" s="84"/>
      <c r="K147" s="84"/>
      <c r="L147" s="84"/>
      <c r="M147" s="22">
        <f t="shared" ca="1" si="11"/>
        <v>0</v>
      </c>
      <c r="N147" s="73">
        <f t="shared" ca="1" si="12"/>
        <v>0</v>
      </c>
    </row>
    <row r="148" spans="2:14" x14ac:dyDescent="0.2">
      <c r="B148" s="20">
        <v>69</v>
      </c>
      <c r="C148" s="9">
        <f>VLOOKUP($B148,'2. Requisitos básicos'!$B$9:$F$108,COLUMN(C148)-COLUMN($B$80)+1,)</f>
        <v>0</v>
      </c>
      <c r="D148" s="10">
        <f>VLOOKUP($B148,'2. Requisitos básicos'!$B$9:$F$108,COLUMN(D148)-COLUMN($B$80)+2,)</f>
        <v>0</v>
      </c>
      <c r="E148" s="11">
        <f>VLOOKUP($B148,'2. Requisitos básicos'!$B$9:$F$108,COLUMN(E148)-COLUMN($B$80)+2,)</f>
        <v>0</v>
      </c>
      <c r="F148" s="22" t="str">
        <f ca="1">IF(
HLOOKUP($C$63,'2. Requisitos básicos'!$G$8:$M$108,B148+1,)&gt;0,"ja","-")</f>
        <v>-</v>
      </c>
      <c r="G148" s="25">
        <f t="shared" si="10"/>
        <v>0</v>
      </c>
      <c r="H148" s="84"/>
      <c r="I148" s="84"/>
      <c r="J148" s="84"/>
      <c r="K148" s="84"/>
      <c r="L148" s="84"/>
      <c r="M148" s="22">
        <f t="shared" ca="1" si="11"/>
        <v>0</v>
      </c>
      <c r="N148" s="73">
        <f t="shared" ca="1" si="12"/>
        <v>0</v>
      </c>
    </row>
    <row r="149" spans="2:14" x14ac:dyDescent="0.2">
      <c r="B149" s="20">
        <v>70</v>
      </c>
      <c r="C149" s="9">
        <f>VLOOKUP($B149,'2. Requisitos básicos'!$B$9:$F$108,COLUMN(C149)-COLUMN($B$80)+1,)</f>
        <v>0</v>
      </c>
      <c r="D149" s="10">
        <f>VLOOKUP($B149,'2. Requisitos básicos'!$B$9:$F$108,COLUMN(D149)-COLUMN($B$80)+2,)</f>
        <v>0</v>
      </c>
      <c r="E149" s="11">
        <f>VLOOKUP($B149,'2. Requisitos básicos'!$B$9:$F$108,COLUMN(E149)-COLUMN($B$80)+2,)</f>
        <v>0</v>
      </c>
      <c r="F149" s="22" t="str">
        <f ca="1">IF(
HLOOKUP($C$63,'2. Requisitos básicos'!$G$8:$M$108,B149+1,)&gt;0,"ja","-")</f>
        <v>-</v>
      </c>
      <c r="G149" s="25">
        <f t="shared" si="10"/>
        <v>0</v>
      </c>
      <c r="H149" s="84"/>
      <c r="I149" s="84"/>
      <c r="J149" s="84"/>
      <c r="K149" s="84"/>
      <c r="L149" s="84"/>
      <c r="M149" s="22">
        <f t="shared" ca="1" si="11"/>
        <v>0</v>
      </c>
      <c r="N149" s="73">
        <f t="shared" ca="1" si="12"/>
        <v>0</v>
      </c>
    </row>
    <row r="150" spans="2:14" x14ac:dyDescent="0.2">
      <c r="B150" s="20">
        <v>71</v>
      </c>
      <c r="C150" s="9">
        <f>VLOOKUP($B150,'2. Requisitos básicos'!$B$9:$F$108,COLUMN(C150)-COLUMN($B$80)+1,)</f>
        <v>0</v>
      </c>
      <c r="D150" s="10">
        <f>VLOOKUP($B150,'2. Requisitos básicos'!$B$9:$F$108,COLUMN(D150)-COLUMN($B$80)+2,)</f>
        <v>0</v>
      </c>
      <c r="E150" s="11">
        <f>VLOOKUP($B150,'2. Requisitos básicos'!$B$9:$F$108,COLUMN(E150)-COLUMN($B$80)+2,)</f>
        <v>0</v>
      </c>
      <c r="F150" s="22" t="str">
        <f ca="1">IF(
HLOOKUP($C$63,'2. Requisitos básicos'!$G$8:$M$108,B150+1,)&gt;0,"ja","-")</f>
        <v>-</v>
      </c>
      <c r="G150" s="25">
        <f t="shared" si="10"/>
        <v>0</v>
      </c>
      <c r="H150" s="84"/>
      <c r="I150" s="84"/>
      <c r="J150" s="84"/>
      <c r="K150" s="84"/>
      <c r="L150" s="84"/>
      <c r="M150" s="22">
        <f t="shared" ca="1" si="11"/>
        <v>0</v>
      </c>
      <c r="N150" s="73">
        <f t="shared" ca="1" si="12"/>
        <v>0</v>
      </c>
    </row>
    <row r="151" spans="2:14" x14ac:dyDescent="0.2">
      <c r="B151" s="20">
        <v>72</v>
      </c>
      <c r="C151" s="9">
        <f>VLOOKUP($B151,'2. Requisitos básicos'!$B$9:$F$108,COLUMN(C151)-COLUMN($B$80)+1,)</f>
        <v>0</v>
      </c>
      <c r="D151" s="10">
        <f>VLOOKUP($B151,'2. Requisitos básicos'!$B$9:$F$108,COLUMN(D151)-COLUMN($B$80)+2,)</f>
        <v>0</v>
      </c>
      <c r="E151" s="11">
        <f>VLOOKUP($B151,'2. Requisitos básicos'!$B$9:$F$108,COLUMN(E151)-COLUMN($B$80)+2,)</f>
        <v>0</v>
      </c>
      <c r="F151" s="22" t="str">
        <f ca="1">IF(
HLOOKUP($C$63,'2. Requisitos básicos'!$G$8:$M$108,B151+1,)&gt;0,"ja","-")</f>
        <v>-</v>
      </c>
      <c r="G151" s="25">
        <f t="shared" si="10"/>
        <v>0</v>
      </c>
      <c r="H151" s="84"/>
      <c r="I151" s="84"/>
      <c r="J151" s="84"/>
      <c r="K151" s="84"/>
      <c r="L151" s="84"/>
      <c r="M151" s="22">
        <f t="shared" ca="1" si="11"/>
        <v>0</v>
      </c>
      <c r="N151" s="73">
        <f t="shared" ca="1" si="12"/>
        <v>0</v>
      </c>
    </row>
    <row r="152" spans="2:14" x14ac:dyDescent="0.2">
      <c r="B152" s="20">
        <v>73</v>
      </c>
      <c r="C152" s="9">
        <f>VLOOKUP($B152,'2. Requisitos básicos'!$B$9:$F$108,COLUMN(C152)-COLUMN($B$80)+1,)</f>
        <v>0</v>
      </c>
      <c r="D152" s="10">
        <f>VLOOKUP($B152,'2. Requisitos básicos'!$B$9:$F$108,COLUMN(D152)-COLUMN($B$80)+2,)</f>
        <v>0</v>
      </c>
      <c r="E152" s="11">
        <f>VLOOKUP($B152,'2. Requisitos básicos'!$B$9:$F$108,COLUMN(E152)-COLUMN($B$80)+2,)</f>
        <v>0</v>
      </c>
      <c r="F152" s="22" t="str">
        <f ca="1">IF(
HLOOKUP($C$63,'2. Requisitos básicos'!$G$8:$M$108,B152+1,)&gt;0,"ja","-")</f>
        <v>-</v>
      </c>
      <c r="G152" s="25">
        <f t="shared" si="10"/>
        <v>0</v>
      </c>
      <c r="H152" s="84"/>
      <c r="I152" s="84"/>
      <c r="J152" s="84"/>
      <c r="K152" s="84"/>
      <c r="L152" s="84"/>
      <c r="M152" s="22">
        <f t="shared" ca="1" si="11"/>
        <v>0</v>
      </c>
      <c r="N152" s="73">
        <f t="shared" ca="1" si="12"/>
        <v>0</v>
      </c>
    </row>
    <row r="153" spans="2:14" x14ac:dyDescent="0.2">
      <c r="B153" s="20">
        <v>74</v>
      </c>
      <c r="C153" s="9">
        <f>VLOOKUP($B153,'2. Requisitos básicos'!$B$9:$F$108,COLUMN(C153)-COLUMN($B$80)+1,)</f>
        <v>0</v>
      </c>
      <c r="D153" s="10">
        <f>VLOOKUP($B153,'2. Requisitos básicos'!$B$9:$F$108,COLUMN(D153)-COLUMN($B$80)+2,)</f>
        <v>0</v>
      </c>
      <c r="E153" s="11">
        <f>VLOOKUP($B153,'2. Requisitos básicos'!$B$9:$F$108,COLUMN(E153)-COLUMN($B$80)+2,)</f>
        <v>0</v>
      </c>
      <c r="F153" s="22" t="str">
        <f ca="1">IF(
HLOOKUP($C$63,'2. Requisitos básicos'!$G$8:$M$108,B153+1,)&gt;0,"ja","-")</f>
        <v>-</v>
      </c>
      <c r="G153" s="25">
        <f t="shared" si="10"/>
        <v>0</v>
      </c>
      <c r="H153" s="84"/>
      <c r="I153" s="84"/>
      <c r="J153" s="84"/>
      <c r="K153" s="84"/>
      <c r="L153" s="84"/>
      <c r="M153" s="22">
        <f t="shared" ca="1" si="11"/>
        <v>0</v>
      </c>
      <c r="N153" s="73">
        <f t="shared" ca="1" si="12"/>
        <v>0</v>
      </c>
    </row>
    <row r="154" spans="2:14" x14ac:dyDescent="0.2">
      <c r="B154" s="20">
        <v>75</v>
      </c>
      <c r="C154" s="9">
        <f>VLOOKUP($B154,'2. Requisitos básicos'!$B$9:$F$108,COLUMN(C154)-COLUMN($B$80)+1,)</f>
        <v>0</v>
      </c>
      <c r="D154" s="10">
        <f>VLOOKUP($B154,'2. Requisitos básicos'!$B$9:$F$108,COLUMN(D154)-COLUMN($B$80)+2,)</f>
        <v>0</v>
      </c>
      <c r="E154" s="11">
        <f>VLOOKUP($B154,'2. Requisitos básicos'!$B$9:$F$108,COLUMN(E154)-COLUMN($B$80)+2,)</f>
        <v>0</v>
      </c>
      <c r="F154" s="22" t="str">
        <f ca="1">IF(
HLOOKUP($C$63,'2. Requisitos básicos'!$G$8:$M$108,B154+1,)&gt;0,"ja","-")</f>
        <v>-</v>
      </c>
      <c r="G154" s="25">
        <f t="shared" si="10"/>
        <v>0</v>
      </c>
      <c r="H154" s="84"/>
      <c r="I154" s="84"/>
      <c r="J154" s="84"/>
      <c r="K154" s="84"/>
      <c r="L154" s="84"/>
      <c r="M154" s="22">
        <f t="shared" ca="1" si="11"/>
        <v>0</v>
      </c>
      <c r="N154" s="73">
        <f t="shared" ca="1" si="12"/>
        <v>0</v>
      </c>
    </row>
    <row r="155" spans="2:14" x14ac:dyDescent="0.2">
      <c r="B155" s="20">
        <v>76</v>
      </c>
      <c r="C155" s="9">
        <f>VLOOKUP($B155,'2. Requisitos básicos'!$B$9:$F$108,COLUMN(C155)-COLUMN($B$80)+1,)</f>
        <v>0</v>
      </c>
      <c r="D155" s="10">
        <f>VLOOKUP($B155,'2. Requisitos básicos'!$B$9:$F$108,COLUMN(D155)-COLUMN($B$80)+2,)</f>
        <v>0</v>
      </c>
      <c r="E155" s="11">
        <f>VLOOKUP($B155,'2. Requisitos básicos'!$B$9:$F$108,COLUMN(E155)-COLUMN($B$80)+2,)</f>
        <v>0</v>
      </c>
      <c r="F155" s="22" t="str">
        <f ca="1">IF(
HLOOKUP($C$63,'2. Requisitos básicos'!$G$8:$M$108,B155+1,)&gt;0,"ja","-")</f>
        <v>-</v>
      </c>
      <c r="G155" s="25">
        <f t="shared" si="10"/>
        <v>0</v>
      </c>
      <c r="H155" s="84"/>
      <c r="I155" s="84"/>
      <c r="J155" s="84"/>
      <c r="K155" s="84"/>
      <c r="L155" s="84"/>
      <c r="M155" s="22">
        <f t="shared" ca="1" si="11"/>
        <v>0</v>
      </c>
      <c r="N155" s="73">
        <f t="shared" ca="1" si="12"/>
        <v>0</v>
      </c>
    </row>
    <row r="156" spans="2:14" x14ac:dyDescent="0.2">
      <c r="B156" s="20">
        <v>77</v>
      </c>
      <c r="C156" s="9">
        <f>VLOOKUP($B156,'2. Requisitos básicos'!$B$9:$F$108,COLUMN(C156)-COLUMN($B$80)+1,)</f>
        <v>0</v>
      </c>
      <c r="D156" s="10">
        <f>VLOOKUP($B156,'2. Requisitos básicos'!$B$9:$F$108,COLUMN(D156)-COLUMN($B$80)+2,)</f>
        <v>0</v>
      </c>
      <c r="E156" s="11">
        <f>VLOOKUP($B156,'2. Requisitos básicos'!$B$9:$F$108,COLUMN(E156)-COLUMN($B$80)+2,)</f>
        <v>0</v>
      </c>
      <c r="F156" s="22" t="str">
        <f ca="1">IF(
HLOOKUP($C$63,'2. Requisitos básicos'!$G$8:$M$108,B156+1,)&gt;0,"ja","-")</f>
        <v>-</v>
      </c>
      <c r="G156" s="25">
        <f t="shared" si="10"/>
        <v>0</v>
      </c>
      <c r="H156" s="84"/>
      <c r="I156" s="84"/>
      <c r="J156" s="84"/>
      <c r="K156" s="84"/>
      <c r="L156" s="84"/>
      <c r="M156" s="22">
        <f t="shared" ca="1" si="11"/>
        <v>0</v>
      </c>
      <c r="N156" s="73">
        <f t="shared" ca="1" si="12"/>
        <v>0</v>
      </c>
    </row>
    <row r="157" spans="2:14" x14ac:dyDescent="0.2">
      <c r="B157" s="20">
        <v>78</v>
      </c>
      <c r="C157" s="9">
        <f>VLOOKUP($B157,'2. Requisitos básicos'!$B$9:$F$108,COLUMN(C157)-COLUMN($B$80)+1,)</f>
        <v>0</v>
      </c>
      <c r="D157" s="10">
        <f>VLOOKUP($B157,'2. Requisitos básicos'!$B$9:$F$108,COLUMN(D157)-COLUMN($B$80)+2,)</f>
        <v>0</v>
      </c>
      <c r="E157" s="11">
        <f>VLOOKUP($B157,'2. Requisitos básicos'!$B$9:$F$108,COLUMN(E157)-COLUMN($B$80)+2,)</f>
        <v>0</v>
      </c>
      <c r="F157" s="22" t="str">
        <f ca="1">IF(
HLOOKUP($C$63,'2. Requisitos básicos'!$G$8:$M$108,B157+1,)&gt;0,"ja","-")</f>
        <v>-</v>
      </c>
      <c r="G157" s="25">
        <f t="shared" si="10"/>
        <v>0</v>
      </c>
      <c r="H157" s="84"/>
      <c r="I157" s="84"/>
      <c r="J157" s="84"/>
      <c r="K157" s="84"/>
      <c r="L157" s="84"/>
      <c r="M157" s="22">
        <f t="shared" ca="1" si="11"/>
        <v>0</v>
      </c>
      <c r="N157" s="73">
        <f t="shared" ca="1" si="12"/>
        <v>0</v>
      </c>
    </row>
    <row r="158" spans="2:14" x14ac:dyDescent="0.2">
      <c r="B158" s="20">
        <v>79</v>
      </c>
      <c r="C158" s="9">
        <f>VLOOKUP($B158,'2. Requisitos básicos'!$B$9:$F$108,COLUMN(C158)-COLUMN($B$80)+1,)</f>
        <v>0</v>
      </c>
      <c r="D158" s="10">
        <f>VLOOKUP($B158,'2. Requisitos básicos'!$B$9:$F$108,COLUMN(D158)-COLUMN($B$80)+2,)</f>
        <v>0</v>
      </c>
      <c r="E158" s="11">
        <f>VLOOKUP($B158,'2. Requisitos básicos'!$B$9:$F$108,COLUMN(E158)-COLUMN($B$80)+2,)</f>
        <v>0</v>
      </c>
      <c r="F158" s="22" t="str">
        <f ca="1">IF(
HLOOKUP($C$63,'2. Requisitos básicos'!$G$8:$M$108,B158+1,)&gt;0,"ja","-")</f>
        <v>-</v>
      </c>
      <c r="G158" s="25">
        <f t="shared" si="10"/>
        <v>0</v>
      </c>
      <c r="H158" s="84"/>
      <c r="I158" s="84"/>
      <c r="J158" s="84"/>
      <c r="K158" s="84"/>
      <c r="L158" s="84"/>
      <c r="M158" s="22">
        <f t="shared" ca="1" si="11"/>
        <v>0</v>
      </c>
      <c r="N158" s="73">
        <f t="shared" ca="1" si="12"/>
        <v>0</v>
      </c>
    </row>
    <row r="159" spans="2:14" x14ac:dyDescent="0.2">
      <c r="B159" s="20">
        <v>80</v>
      </c>
      <c r="C159" s="9">
        <f>VLOOKUP($B159,'2. Requisitos básicos'!$B$9:$F$108,COLUMN(C159)-COLUMN($B$80)+1,)</f>
        <v>0</v>
      </c>
      <c r="D159" s="10">
        <f>VLOOKUP($B159,'2. Requisitos básicos'!$B$9:$F$108,COLUMN(D159)-COLUMN($B$80)+2,)</f>
        <v>0</v>
      </c>
      <c r="E159" s="11">
        <f>VLOOKUP($B159,'2. Requisitos básicos'!$B$9:$F$108,COLUMN(E159)-COLUMN($B$80)+2,)</f>
        <v>0</v>
      </c>
      <c r="F159" s="22" t="str">
        <f ca="1">IF(
HLOOKUP($C$63,'2. Requisitos básicos'!$G$8:$M$108,B159+1,)&gt;0,"ja","-")</f>
        <v>-</v>
      </c>
      <c r="G159" s="25">
        <f t="shared" si="10"/>
        <v>0</v>
      </c>
      <c r="H159" s="84"/>
      <c r="I159" s="84"/>
      <c r="J159" s="84"/>
      <c r="K159" s="84"/>
      <c r="L159" s="84"/>
      <c r="M159" s="22">
        <f t="shared" ca="1" si="11"/>
        <v>0</v>
      </c>
      <c r="N159" s="73">
        <f t="shared" ca="1" si="12"/>
        <v>0</v>
      </c>
    </row>
    <row r="160" spans="2:14" x14ac:dyDescent="0.2">
      <c r="B160" s="20">
        <v>81</v>
      </c>
      <c r="C160" s="9">
        <f>VLOOKUP($B160,'2. Requisitos básicos'!$B$9:$F$108,COLUMN(C160)-COLUMN($B$80)+1,)</f>
        <v>0</v>
      </c>
      <c r="D160" s="10">
        <f>VLOOKUP($B160,'2. Requisitos básicos'!$B$9:$F$108,COLUMN(D160)-COLUMN($B$80)+2,)</f>
        <v>0</v>
      </c>
      <c r="E160" s="11">
        <f>VLOOKUP($B160,'2. Requisitos básicos'!$B$9:$F$108,COLUMN(E160)-COLUMN($B$80)+2,)</f>
        <v>0</v>
      </c>
      <c r="F160" s="22" t="str">
        <f ca="1">IF(
HLOOKUP($C$63,'2. Requisitos básicos'!$G$8:$M$108,B160+1,)&gt;0,"ja","-")</f>
        <v>-</v>
      </c>
      <c r="G160" s="25">
        <f t="shared" si="10"/>
        <v>0</v>
      </c>
      <c r="H160" s="84"/>
      <c r="I160" s="84"/>
      <c r="J160" s="84"/>
      <c r="K160" s="84"/>
      <c r="L160" s="84"/>
      <c r="M160" s="22">
        <f t="shared" ca="1" si="11"/>
        <v>0</v>
      </c>
      <c r="N160" s="73">
        <f t="shared" ca="1" si="12"/>
        <v>0</v>
      </c>
    </row>
    <row r="161" spans="2:14" x14ac:dyDescent="0.2">
      <c r="B161" s="20">
        <v>82</v>
      </c>
      <c r="C161" s="9">
        <f>VLOOKUP($B161,'2. Requisitos básicos'!$B$9:$F$108,COLUMN(C161)-COLUMN($B$80)+1,)</f>
        <v>0</v>
      </c>
      <c r="D161" s="10">
        <f>VLOOKUP($B161,'2. Requisitos básicos'!$B$9:$F$108,COLUMN(D161)-COLUMN($B$80)+2,)</f>
        <v>0</v>
      </c>
      <c r="E161" s="11">
        <f>VLOOKUP($B161,'2. Requisitos básicos'!$B$9:$F$108,COLUMN(E161)-COLUMN($B$80)+2,)</f>
        <v>0</v>
      </c>
      <c r="F161" s="22" t="str">
        <f ca="1">IF(
HLOOKUP($C$63,'2. Requisitos básicos'!$G$8:$M$108,B161+1,)&gt;0,"ja","-")</f>
        <v>-</v>
      </c>
      <c r="G161" s="25">
        <f t="shared" si="10"/>
        <v>0</v>
      </c>
      <c r="H161" s="84"/>
      <c r="I161" s="84"/>
      <c r="J161" s="84"/>
      <c r="K161" s="84"/>
      <c r="L161" s="84"/>
      <c r="M161" s="22">
        <f t="shared" ca="1" si="11"/>
        <v>0</v>
      </c>
      <c r="N161" s="73">
        <f t="shared" ca="1" si="12"/>
        <v>0</v>
      </c>
    </row>
    <row r="162" spans="2:14" x14ac:dyDescent="0.2">
      <c r="B162" s="20">
        <v>83</v>
      </c>
      <c r="C162" s="9">
        <f>VLOOKUP($B162,'2. Requisitos básicos'!$B$9:$F$108,COLUMN(C162)-COLUMN($B$80)+1,)</f>
        <v>0</v>
      </c>
      <c r="D162" s="10">
        <f>VLOOKUP($B162,'2. Requisitos básicos'!$B$9:$F$108,COLUMN(D162)-COLUMN($B$80)+2,)</f>
        <v>0</v>
      </c>
      <c r="E162" s="11">
        <f>VLOOKUP($B162,'2. Requisitos básicos'!$B$9:$F$108,COLUMN(E162)-COLUMN($B$80)+2,)</f>
        <v>0</v>
      </c>
      <c r="F162" s="22" t="str">
        <f ca="1">IF(
HLOOKUP($C$63,'2. Requisitos básicos'!$G$8:$M$108,B162+1,)&gt;0,"ja","-")</f>
        <v>-</v>
      </c>
      <c r="G162" s="25">
        <f t="shared" si="10"/>
        <v>0</v>
      </c>
      <c r="H162" s="84"/>
      <c r="I162" s="84"/>
      <c r="J162" s="84"/>
      <c r="K162" s="84"/>
      <c r="L162" s="84"/>
      <c r="M162" s="22">
        <f t="shared" ca="1" si="11"/>
        <v>0</v>
      </c>
      <c r="N162" s="73">
        <f t="shared" ca="1" si="12"/>
        <v>0</v>
      </c>
    </row>
    <row r="163" spans="2:14" x14ac:dyDescent="0.2">
      <c r="B163" s="20">
        <v>84</v>
      </c>
      <c r="C163" s="9">
        <f>VLOOKUP($B163,'2. Requisitos básicos'!$B$9:$F$108,COLUMN(C163)-COLUMN($B$80)+1,)</f>
        <v>0</v>
      </c>
      <c r="D163" s="10">
        <f>VLOOKUP($B163,'2. Requisitos básicos'!$B$9:$F$108,COLUMN(D163)-COLUMN($B$80)+2,)</f>
        <v>0</v>
      </c>
      <c r="E163" s="11">
        <f>VLOOKUP($B163,'2. Requisitos básicos'!$B$9:$F$108,COLUMN(E163)-COLUMN($B$80)+2,)</f>
        <v>0</v>
      </c>
      <c r="F163" s="22" t="str">
        <f ca="1">IF(
HLOOKUP($C$63,'2. Requisitos básicos'!$G$8:$M$108,B163+1,)&gt;0,"ja","-")</f>
        <v>-</v>
      </c>
      <c r="G163" s="25">
        <f t="shared" si="10"/>
        <v>0</v>
      </c>
      <c r="H163" s="84"/>
      <c r="I163" s="84"/>
      <c r="J163" s="84"/>
      <c r="K163" s="84"/>
      <c r="L163" s="84"/>
      <c r="M163" s="22">
        <f t="shared" ca="1" si="11"/>
        <v>0</v>
      </c>
      <c r="N163" s="73">
        <f t="shared" ca="1" si="12"/>
        <v>0</v>
      </c>
    </row>
    <row r="164" spans="2:14" x14ac:dyDescent="0.2">
      <c r="B164" s="20">
        <v>85</v>
      </c>
      <c r="C164" s="9">
        <f>VLOOKUP($B164,'2. Requisitos básicos'!$B$9:$F$108,COLUMN(C164)-COLUMN($B$80)+1,)</f>
        <v>0</v>
      </c>
      <c r="D164" s="10">
        <f>VLOOKUP($B164,'2. Requisitos básicos'!$B$9:$F$108,COLUMN(D164)-COLUMN($B$80)+2,)</f>
        <v>0</v>
      </c>
      <c r="E164" s="11">
        <f>VLOOKUP($B164,'2. Requisitos básicos'!$B$9:$F$108,COLUMN(E164)-COLUMN($B$80)+2,)</f>
        <v>0</v>
      </c>
      <c r="F164" s="22" t="str">
        <f ca="1">IF(
HLOOKUP($C$63,'2. Requisitos básicos'!$G$8:$M$108,B164+1,)&gt;0,"ja","-")</f>
        <v>-</v>
      </c>
      <c r="G164" s="25">
        <f t="shared" si="10"/>
        <v>0</v>
      </c>
      <c r="H164" s="84"/>
      <c r="I164" s="84"/>
      <c r="J164" s="84"/>
      <c r="K164" s="84"/>
      <c r="L164" s="84"/>
      <c r="M164" s="22">
        <f t="shared" ca="1" si="11"/>
        <v>0</v>
      </c>
      <c r="N164" s="73">
        <f t="shared" ca="1" si="12"/>
        <v>0</v>
      </c>
    </row>
    <row r="165" spans="2:14" x14ac:dyDescent="0.2">
      <c r="B165" s="20">
        <v>86</v>
      </c>
      <c r="C165" s="9">
        <f>VLOOKUP($B165,'2. Requisitos básicos'!$B$9:$F$108,COLUMN(C165)-COLUMN($B$80)+1,)</f>
        <v>0</v>
      </c>
      <c r="D165" s="10">
        <f>VLOOKUP($B165,'2. Requisitos básicos'!$B$9:$F$108,COLUMN(D165)-COLUMN($B$80)+2,)</f>
        <v>0</v>
      </c>
      <c r="E165" s="11">
        <f>VLOOKUP($B165,'2. Requisitos básicos'!$B$9:$F$108,COLUMN(E165)-COLUMN($B$80)+2,)</f>
        <v>0</v>
      </c>
      <c r="F165" s="22" t="str">
        <f ca="1">IF(
HLOOKUP($C$63,'2. Requisitos básicos'!$G$8:$M$108,B165+1,)&gt;0,"ja","-")</f>
        <v>-</v>
      </c>
      <c r="G165" s="25">
        <f t="shared" si="10"/>
        <v>0</v>
      </c>
      <c r="H165" s="84"/>
      <c r="I165" s="84"/>
      <c r="J165" s="84"/>
      <c r="K165" s="84"/>
      <c r="L165" s="84"/>
      <c r="M165" s="22">
        <f t="shared" ca="1" si="11"/>
        <v>0</v>
      </c>
      <c r="N165" s="73">
        <f t="shared" ca="1" si="12"/>
        <v>0</v>
      </c>
    </row>
    <row r="166" spans="2:14" x14ac:dyDescent="0.2">
      <c r="B166" s="20">
        <v>87</v>
      </c>
      <c r="C166" s="9">
        <f>VLOOKUP($B166,'2. Requisitos básicos'!$B$9:$F$108,COLUMN(C166)-COLUMN($B$80)+1,)</f>
        <v>0</v>
      </c>
      <c r="D166" s="10">
        <f>VLOOKUP($B166,'2. Requisitos básicos'!$B$9:$F$108,COLUMN(D166)-COLUMN($B$80)+2,)</f>
        <v>0</v>
      </c>
      <c r="E166" s="11">
        <f>VLOOKUP($B166,'2. Requisitos básicos'!$B$9:$F$108,COLUMN(E166)-COLUMN($B$80)+2,)</f>
        <v>0</v>
      </c>
      <c r="F166" s="22" t="str">
        <f ca="1">IF(
HLOOKUP($C$63,'2. Requisitos básicos'!$G$8:$M$108,B166+1,)&gt;0,"ja","-")</f>
        <v>-</v>
      </c>
      <c r="G166" s="25">
        <f t="shared" si="10"/>
        <v>0</v>
      </c>
      <c r="H166" s="84"/>
      <c r="I166" s="84"/>
      <c r="J166" s="84"/>
      <c r="K166" s="84"/>
      <c r="L166" s="84"/>
      <c r="M166" s="22">
        <f t="shared" ca="1" si="11"/>
        <v>0</v>
      </c>
      <c r="N166" s="73">
        <f t="shared" ca="1" si="12"/>
        <v>0</v>
      </c>
    </row>
    <row r="167" spans="2:14" x14ac:dyDescent="0.2">
      <c r="B167" s="20">
        <v>88</v>
      </c>
      <c r="C167" s="9">
        <f>VLOOKUP($B167,'2. Requisitos básicos'!$B$9:$F$108,COLUMN(C167)-COLUMN($B$80)+1,)</f>
        <v>0</v>
      </c>
      <c r="D167" s="10">
        <f>VLOOKUP($B167,'2. Requisitos básicos'!$B$9:$F$108,COLUMN(D167)-COLUMN($B$80)+2,)</f>
        <v>0</v>
      </c>
      <c r="E167" s="11">
        <f>VLOOKUP($B167,'2. Requisitos básicos'!$B$9:$F$108,COLUMN(E167)-COLUMN($B$80)+2,)</f>
        <v>0</v>
      </c>
      <c r="F167" s="22" t="str">
        <f ca="1">IF(
HLOOKUP($C$63,'2. Requisitos básicos'!$G$8:$M$108,B167+1,)&gt;0,"ja","-")</f>
        <v>-</v>
      </c>
      <c r="G167" s="25">
        <f t="shared" si="10"/>
        <v>0</v>
      </c>
      <c r="H167" s="84"/>
      <c r="I167" s="84"/>
      <c r="J167" s="84"/>
      <c r="K167" s="84"/>
      <c r="L167" s="84"/>
      <c r="M167" s="22">
        <f t="shared" ca="1" si="11"/>
        <v>0</v>
      </c>
      <c r="N167" s="73">
        <f t="shared" ca="1" si="12"/>
        <v>0</v>
      </c>
    </row>
    <row r="168" spans="2:14" x14ac:dyDescent="0.2">
      <c r="B168" s="20">
        <v>89</v>
      </c>
      <c r="C168" s="9">
        <f>VLOOKUP($B168,'2. Requisitos básicos'!$B$9:$F$108,COLUMN(C168)-COLUMN($B$80)+1,)</f>
        <v>0</v>
      </c>
      <c r="D168" s="10">
        <f>VLOOKUP($B168,'2. Requisitos básicos'!$B$9:$F$108,COLUMN(D168)-COLUMN($B$80)+2,)</f>
        <v>0</v>
      </c>
      <c r="E168" s="11">
        <f>VLOOKUP($B168,'2. Requisitos básicos'!$B$9:$F$108,COLUMN(E168)-COLUMN($B$80)+2,)</f>
        <v>0</v>
      </c>
      <c r="F168" s="22" t="str">
        <f ca="1">IF(
HLOOKUP($C$63,'2. Requisitos básicos'!$G$8:$M$108,B168+1,)&gt;0,"ja","-")</f>
        <v>-</v>
      </c>
      <c r="G168" s="25">
        <f t="shared" si="10"/>
        <v>0</v>
      </c>
      <c r="H168" s="84"/>
      <c r="I168" s="84"/>
      <c r="J168" s="84"/>
      <c r="K168" s="84"/>
      <c r="L168" s="84"/>
      <c r="M168" s="22">
        <f t="shared" ca="1" si="11"/>
        <v>0</v>
      </c>
      <c r="N168" s="73">
        <f t="shared" ca="1" si="12"/>
        <v>0</v>
      </c>
    </row>
    <row r="169" spans="2:14" x14ac:dyDescent="0.2">
      <c r="B169" s="20">
        <v>90</v>
      </c>
      <c r="C169" s="9">
        <f>VLOOKUP($B169,'2. Requisitos básicos'!$B$9:$F$108,COLUMN(C169)-COLUMN($B$80)+1,)</f>
        <v>0</v>
      </c>
      <c r="D169" s="10">
        <f>VLOOKUP($B169,'2. Requisitos básicos'!$B$9:$F$108,COLUMN(D169)-COLUMN($B$80)+2,)</f>
        <v>0</v>
      </c>
      <c r="E169" s="11">
        <f>VLOOKUP($B169,'2. Requisitos básicos'!$B$9:$F$108,COLUMN(E169)-COLUMN($B$80)+2,)</f>
        <v>0</v>
      </c>
      <c r="F169" s="22" t="str">
        <f ca="1">IF(
HLOOKUP($C$63,'2. Requisitos básicos'!$G$8:$M$108,B169+1,)&gt;0,"ja","-")</f>
        <v>-</v>
      </c>
      <c r="G169" s="25">
        <f t="shared" si="10"/>
        <v>0</v>
      </c>
      <c r="H169" s="84"/>
      <c r="I169" s="84"/>
      <c r="J169" s="84"/>
      <c r="K169" s="84"/>
      <c r="L169" s="84"/>
      <c r="M169" s="22">
        <f t="shared" ca="1" si="11"/>
        <v>0</v>
      </c>
      <c r="N169" s="73">
        <f t="shared" ca="1" si="12"/>
        <v>0</v>
      </c>
    </row>
    <row r="170" spans="2:14" x14ac:dyDescent="0.2">
      <c r="B170" s="20">
        <v>91</v>
      </c>
      <c r="C170" s="9">
        <f>VLOOKUP($B170,'2. Requisitos básicos'!$B$9:$F$108,COLUMN(C170)-COLUMN($B$80)+1,)</f>
        <v>0</v>
      </c>
      <c r="D170" s="10">
        <f>VLOOKUP($B170,'2. Requisitos básicos'!$B$9:$F$108,COLUMN(D170)-COLUMN($B$80)+2,)</f>
        <v>0</v>
      </c>
      <c r="E170" s="11">
        <f>VLOOKUP($B170,'2. Requisitos básicos'!$B$9:$F$108,COLUMN(E170)-COLUMN($B$80)+2,)</f>
        <v>0</v>
      </c>
      <c r="F170" s="22" t="str">
        <f ca="1">IF(
HLOOKUP($C$63,'2. Requisitos básicos'!$G$8:$M$108,B170+1,)&gt;0,"ja","-")</f>
        <v>-</v>
      </c>
      <c r="G170" s="25">
        <f t="shared" si="10"/>
        <v>0</v>
      </c>
      <c r="H170" s="84"/>
      <c r="I170" s="84"/>
      <c r="J170" s="84"/>
      <c r="K170" s="84"/>
      <c r="L170" s="84"/>
      <c r="M170" s="22">
        <f t="shared" ca="1" si="11"/>
        <v>0</v>
      </c>
      <c r="N170" s="73">
        <f t="shared" ca="1" si="12"/>
        <v>0</v>
      </c>
    </row>
    <row r="171" spans="2:14" x14ac:dyDescent="0.2">
      <c r="B171" s="20">
        <v>92</v>
      </c>
      <c r="C171" s="9">
        <f>VLOOKUP($B171,'2. Requisitos básicos'!$B$9:$F$108,COLUMN(C171)-COLUMN($B$80)+1,)</f>
        <v>0</v>
      </c>
      <c r="D171" s="10">
        <f>VLOOKUP($B171,'2. Requisitos básicos'!$B$9:$F$108,COLUMN(D171)-COLUMN($B$80)+2,)</f>
        <v>0</v>
      </c>
      <c r="E171" s="11">
        <f>VLOOKUP($B171,'2. Requisitos básicos'!$B$9:$F$108,COLUMN(E171)-COLUMN($B$80)+2,)</f>
        <v>0</v>
      </c>
      <c r="F171" s="22" t="str">
        <f ca="1">IF(
HLOOKUP($C$63,'2. Requisitos básicos'!$G$8:$M$108,B171+1,)&gt;0,"ja","-")</f>
        <v>-</v>
      </c>
      <c r="G171" s="25">
        <f t="shared" si="10"/>
        <v>0</v>
      </c>
      <c r="H171" s="84"/>
      <c r="I171" s="84"/>
      <c r="J171" s="84"/>
      <c r="K171" s="84"/>
      <c r="L171" s="84"/>
      <c r="M171" s="22">
        <f t="shared" ca="1" si="11"/>
        <v>0</v>
      </c>
      <c r="N171" s="73">
        <f t="shared" ca="1" si="12"/>
        <v>0</v>
      </c>
    </row>
    <row r="172" spans="2:14" x14ac:dyDescent="0.2">
      <c r="B172" s="20">
        <v>93</v>
      </c>
      <c r="C172" s="9">
        <f>VLOOKUP($B172,'2. Requisitos básicos'!$B$9:$F$108,COLUMN(C172)-COLUMN($B$80)+1,)</f>
        <v>0</v>
      </c>
      <c r="D172" s="10">
        <f>VLOOKUP($B172,'2. Requisitos básicos'!$B$9:$F$108,COLUMN(D172)-COLUMN($B$80)+2,)</f>
        <v>0</v>
      </c>
      <c r="E172" s="11">
        <f>VLOOKUP($B172,'2. Requisitos básicos'!$B$9:$F$108,COLUMN(E172)-COLUMN($B$80)+2,)</f>
        <v>0</v>
      </c>
      <c r="F172" s="22" t="str">
        <f ca="1">IF(
HLOOKUP($C$63,'2. Requisitos básicos'!$G$8:$M$108,B172+1,)&gt;0,"ja","-")</f>
        <v>-</v>
      </c>
      <c r="G172" s="25">
        <f t="shared" si="10"/>
        <v>0</v>
      </c>
      <c r="H172" s="84"/>
      <c r="I172" s="84"/>
      <c r="J172" s="84"/>
      <c r="K172" s="84"/>
      <c r="L172" s="84"/>
      <c r="M172" s="22">
        <f t="shared" ca="1" si="11"/>
        <v>0</v>
      </c>
      <c r="N172" s="73">
        <f t="shared" ca="1" si="12"/>
        <v>0</v>
      </c>
    </row>
    <row r="173" spans="2:14" x14ac:dyDescent="0.2">
      <c r="B173" s="20">
        <v>94</v>
      </c>
      <c r="C173" s="9">
        <f>VLOOKUP($B173,'2. Requisitos básicos'!$B$9:$F$108,COLUMN(C173)-COLUMN($B$80)+1,)</f>
        <v>0</v>
      </c>
      <c r="D173" s="10">
        <f>VLOOKUP($B173,'2. Requisitos básicos'!$B$9:$F$108,COLUMN(D173)-COLUMN($B$80)+2,)</f>
        <v>0</v>
      </c>
      <c r="E173" s="11">
        <f>VLOOKUP($B173,'2. Requisitos básicos'!$B$9:$F$108,COLUMN(E173)-COLUMN($B$80)+2,)</f>
        <v>0</v>
      </c>
      <c r="F173" s="22" t="str">
        <f ca="1">IF(
HLOOKUP($C$63,'2. Requisitos básicos'!$G$8:$M$108,B173+1,)&gt;0,"ja","-")</f>
        <v>-</v>
      </c>
      <c r="G173" s="25">
        <f t="shared" si="10"/>
        <v>0</v>
      </c>
      <c r="H173" s="84"/>
      <c r="I173" s="84"/>
      <c r="J173" s="84"/>
      <c r="K173" s="84"/>
      <c r="L173" s="84"/>
      <c r="M173" s="22">
        <f t="shared" ca="1" si="11"/>
        <v>0</v>
      </c>
      <c r="N173" s="73">
        <f t="shared" ca="1" si="12"/>
        <v>0</v>
      </c>
    </row>
    <row r="174" spans="2:14" x14ac:dyDescent="0.2">
      <c r="B174" s="20">
        <v>95</v>
      </c>
      <c r="C174" s="9">
        <f>VLOOKUP($B174,'2. Requisitos básicos'!$B$9:$F$108,COLUMN(C174)-COLUMN($B$80)+1,)</f>
        <v>0</v>
      </c>
      <c r="D174" s="10">
        <f>VLOOKUP($B174,'2. Requisitos básicos'!$B$9:$F$108,COLUMN(D174)-COLUMN($B$80)+2,)</f>
        <v>0</v>
      </c>
      <c r="E174" s="11">
        <f>VLOOKUP($B174,'2. Requisitos básicos'!$B$9:$F$108,COLUMN(E174)-COLUMN($B$80)+2,)</f>
        <v>0</v>
      </c>
      <c r="F174" s="22" t="str">
        <f ca="1">IF(
HLOOKUP($C$63,'2. Requisitos básicos'!$G$8:$M$108,B174+1,)&gt;0,"ja","-")</f>
        <v>-</v>
      </c>
      <c r="G174" s="25">
        <f t="shared" si="10"/>
        <v>0</v>
      </c>
      <c r="H174" s="84"/>
      <c r="I174" s="84"/>
      <c r="J174" s="84"/>
      <c r="K174" s="84"/>
      <c r="L174" s="84"/>
      <c r="M174" s="22">
        <f t="shared" ca="1" si="11"/>
        <v>0</v>
      </c>
      <c r="N174" s="73">
        <f t="shared" ca="1" si="12"/>
        <v>0</v>
      </c>
    </row>
    <row r="175" spans="2:14" x14ac:dyDescent="0.2">
      <c r="B175" s="20">
        <v>96</v>
      </c>
      <c r="C175" s="9">
        <f>VLOOKUP($B175,'2. Requisitos básicos'!$B$9:$F$108,COLUMN(C175)-COLUMN($B$80)+1,)</f>
        <v>0</v>
      </c>
      <c r="D175" s="10">
        <f>VLOOKUP($B175,'2. Requisitos básicos'!$B$9:$F$108,COLUMN(D175)-COLUMN($B$80)+2,)</f>
        <v>0</v>
      </c>
      <c r="E175" s="11">
        <f>VLOOKUP($B175,'2. Requisitos básicos'!$B$9:$F$108,COLUMN(E175)-COLUMN($B$80)+2,)</f>
        <v>0</v>
      </c>
      <c r="F175" s="22" t="str">
        <f ca="1">IF(
HLOOKUP($C$63,'2. Requisitos básicos'!$G$8:$M$108,B175+1,)&gt;0,"ja","-")</f>
        <v>-</v>
      </c>
      <c r="G175" s="25">
        <f t="shared" si="10"/>
        <v>0</v>
      </c>
      <c r="H175" s="84"/>
      <c r="I175" s="84"/>
      <c r="J175" s="84"/>
      <c r="K175" s="84"/>
      <c r="L175" s="84"/>
      <c r="M175" s="22">
        <f t="shared" ca="1" si="11"/>
        <v>0</v>
      </c>
      <c r="N175" s="73">
        <f t="shared" ca="1" si="12"/>
        <v>0</v>
      </c>
    </row>
    <row r="176" spans="2:14" x14ac:dyDescent="0.2">
      <c r="B176" s="20">
        <v>97</v>
      </c>
      <c r="C176" s="9">
        <f>VLOOKUP($B176,'2. Requisitos básicos'!$B$9:$F$108,COLUMN(C176)-COLUMN($B$80)+1,)</f>
        <v>0</v>
      </c>
      <c r="D176" s="10">
        <f>VLOOKUP($B176,'2. Requisitos básicos'!$B$9:$F$108,COLUMN(D176)-COLUMN($B$80)+2,)</f>
        <v>0</v>
      </c>
      <c r="E176" s="11">
        <f>VLOOKUP($B176,'2. Requisitos básicos'!$B$9:$F$108,COLUMN(E176)-COLUMN($B$80)+2,)</f>
        <v>0</v>
      </c>
      <c r="F176" s="22" t="str">
        <f ca="1">IF(
HLOOKUP($C$63,'2. Requisitos básicos'!$G$8:$M$108,B176+1,)&gt;0,"ja","-")</f>
        <v>-</v>
      </c>
      <c r="G176" s="25">
        <f t="shared" si="10"/>
        <v>0</v>
      </c>
      <c r="H176" s="84"/>
      <c r="I176" s="84"/>
      <c r="J176" s="84"/>
      <c r="K176" s="84"/>
      <c r="L176" s="84"/>
      <c r="M176" s="22">
        <f t="shared" ca="1" si="11"/>
        <v>0</v>
      </c>
      <c r="N176" s="73">
        <f t="shared" ca="1" si="12"/>
        <v>0</v>
      </c>
    </row>
    <row r="177" spans="2:14" x14ac:dyDescent="0.2">
      <c r="B177" s="20">
        <v>98</v>
      </c>
      <c r="C177" s="9">
        <f>VLOOKUP($B177,'2. Requisitos básicos'!$B$9:$F$108,COLUMN(C177)-COLUMN($B$80)+1,)</f>
        <v>0</v>
      </c>
      <c r="D177" s="10">
        <f>VLOOKUP($B177,'2. Requisitos básicos'!$B$9:$F$108,COLUMN(D177)-COLUMN($B$80)+2,)</f>
        <v>0</v>
      </c>
      <c r="E177" s="11">
        <f>VLOOKUP($B177,'2. Requisitos básicos'!$B$9:$F$108,COLUMN(E177)-COLUMN($B$80)+2,)</f>
        <v>0</v>
      </c>
      <c r="F177" s="22" t="str">
        <f ca="1">IF(
HLOOKUP($C$63,'2. Requisitos básicos'!$G$8:$M$108,B177+1,)&gt;0,"ja","-")</f>
        <v>-</v>
      </c>
      <c r="G177" s="25">
        <f t="shared" si="10"/>
        <v>0</v>
      </c>
      <c r="H177" s="84"/>
      <c r="I177" s="84"/>
      <c r="J177" s="84"/>
      <c r="K177" s="84"/>
      <c r="L177" s="84"/>
      <c r="M177" s="22">
        <f t="shared" ca="1" si="11"/>
        <v>0</v>
      </c>
      <c r="N177" s="73">
        <f t="shared" ca="1" si="12"/>
        <v>0</v>
      </c>
    </row>
    <row r="178" spans="2:14" x14ac:dyDescent="0.2">
      <c r="B178" s="20">
        <v>99</v>
      </c>
      <c r="C178" s="9">
        <f>VLOOKUP($B178,'2. Requisitos básicos'!$B$9:$F$108,COLUMN(C178)-COLUMN($B$80)+1,)</f>
        <v>0</v>
      </c>
      <c r="D178" s="10">
        <f>VLOOKUP($B178,'2. Requisitos básicos'!$B$9:$F$108,COLUMN(D178)-COLUMN($B$80)+2,)</f>
        <v>0</v>
      </c>
      <c r="E178" s="11">
        <f>VLOOKUP($B178,'2. Requisitos básicos'!$B$9:$F$108,COLUMN(E178)-COLUMN($B$80)+2,)</f>
        <v>0</v>
      </c>
      <c r="F178" s="22" t="str">
        <f ca="1">IF(
HLOOKUP($C$63,'2. Requisitos básicos'!$G$8:$M$108,B178+1,)&gt;0,"ja","-")</f>
        <v>-</v>
      </c>
      <c r="G178" s="25">
        <f t="shared" si="10"/>
        <v>0</v>
      </c>
      <c r="H178" s="84"/>
      <c r="I178" s="84"/>
      <c r="J178" s="84"/>
      <c r="K178" s="84"/>
      <c r="L178" s="84"/>
      <c r="M178" s="22">
        <f t="shared" ca="1" si="11"/>
        <v>0</v>
      </c>
      <c r="N178" s="73">
        <f t="shared" ca="1" si="12"/>
        <v>0</v>
      </c>
    </row>
    <row r="179" spans="2:14" x14ac:dyDescent="0.2">
      <c r="B179" s="20">
        <v>100</v>
      </c>
      <c r="C179" s="9">
        <f>VLOOKUP($B179,'2. Requisitos básicos'!$B$9:$F$108,COLUMN(C179)-COLUMN($B$80)+1,)</f>
        <v>0</v>
      </c>
      <c r="D179" s="10">
        <f>VLOOKUP($B179,'2. Requisitos básicos'!$B$9:$F$108,COLUMN(D179)-COLUMN($B$80)+2,)</f>
        <v>0</v>
      </c>
      <c r="E179" s="11">
        <f>VLOOKUP($B179,'2. Requisitos básicos'!$B$9:$F$108,COLUMN(E179)-COLUMN($B$80)+2,)</f>
        <v>0</v>
      </c>
      <c r="F179" s="22" t="str">
        <f ca="1">IF(
HLOOKUP($C$63,'2. Requisitos básicos'!$G$8:$M$108,B179+1,)&gt;0,"ja","-")</f>
        <v>-</v>
      </c>
      <c r="G179" s="25">
        <f t="shared" si="10"/>
        <v>0</v>
      </c>
      <c r="H179" s="84"/>
      <c r="I179" s="84"/>
      <c r="J179" s="84"/>
      <c r="K179" s="84"/>
      <c r="L179" s="84"/>
      <c r="M179" s="22">
        <f t="shared" ca="1" si="11"/>
        <v>0</v>
      </c>
      <c r="N179" s="73">
        <f t="shared" ca="1" si="12"/>
        <v>0</v>
      </c>
    </row>
  </sheetData>
  <autoFilter ref="B79:L179" xr:uid="{5596DB1B-BA80-488D-AABF-18B9AA993A54}"/>
  <mergeCells count="1">
    <mergeCell ref="H78:L78"/>
  </mergeCell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8BFD92E-8B06-45B2-A051-E94F875A3D0D}">
          <x14:formula1>
            <xm:f>'3. Dados pessoais'!$C$8:$C$37</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EBBF-9E6A-4712-9051-01A65AB1DD1E}">
  <sheetPr>
    <tabColor rgb="FF002060"/>
    <outlinePr summaryBelow="0" summaryRight="0"/>
  </sheetPr>
  <dimension ref="B2:DI67"/>
  <sheetViews>
    <sheetView showGridLines="0" zoomScale="80" zoomScaleNormal="80" workbookViewId="0">
      <selection activeCell="E47" sqref="E47"/>
    </sheetView>
  </sheetViews>
  <sheetFormatPr baseColWidth="10" defaultColWidth="3.6640625" defaultRowHeight="14" outlineLevelRow="1" outlineLevelCol="1" x14ac:dyDescent="0.2"/>
  <cols>
    <col min="1" max="1" width="3.6640625" style="33"/>
    <col min="2" max="2" width="11.5" style="33" customWidth="1"/>
    <col min="3" max="3" width="14.1640625" style="33" customWidth="1"/>
    <col min="4" max="5" width="29.1640625" style="33" customWidth="1"/>
    <col min="6" max="7" width="29.1640625" style="34" customWidth="1"/>
    <col min="8" max="8" width="18.83203125" style="34" bestFit="1" customWidth="1"/>
    <col min="9" max="9" width="4.5" style="34" bestFit="1" customWidth="1" collapsed="1"/>
    <col min="10" max="105" width="3.83203125" style="34" hidden="1" customWidth="1" outlineLevel="1"/>
    <col min="106" max="107" width="3.83203125" style="33" hidden="1" customWidth="1" outlineLevel="1"/>
    <col min="108" max="108" width="4" style="33" hidden="1" customWidth="1" outlineLevel="1"/>
    <col min="109" max="112" width="7" style="33" customWidth="1"/>
    <col min="113" max="113" width="22.5" style="33" customWidth="1"/>
    <col min="114" max="16384" width="3.6640625" style="33"/>
  </cols>
  <sheetData>
    <row r="2" spans="2:113" x14ac:dyDescent="0.2">
      <c r="B2" s="98"/>
      <c r="C2" s="98"/>
      <c r="D2" s="98"/>
      <c r="E2" s="98"/>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98"/>
      <c r="DC2" s="98"/>
      <c r="DD2" s="98"/>
      <c r="DE2" s="98"/>
      <c r="DF2" s="98"/>
      <c r="DG2" s="98"/>
      <c r="DH2" s="98"/>
      <c r="DI2" s="98"/>
    </row>
    <row r="3" spans="2:113" x14ac:dyDescent="0.2">
      <c r="B3" s="98"/>
      <c r="C3" s="98"/>
      <c r="D3" s="98"/>
      <c r="E3" s="98"/>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98"/>
      <c r="DC3" s="98"/>
      <c r="DD3" s="98"/>
      <c r="DE3" s="98"/>
      <c r="DF3" s="98"/>
      <c r="DG3" s="98"/>
      <c r="DH3" s="98"/>
      <c r="DI3" s="98"/>
    </row>
    <row r="4" spans="2:113" x14ac:dyDescent="0.2">
      <c r="B4" s="98"/>
      <c r="C4" s="98"/>
      <c r="D4" s="98"/>
      <c r="E4" s="98"/>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98"/>
      <c r="DC4" s="98"/>
      <c r="DD4" s="98"/>
      <c r="DE4" s="98"/>
      <c r="DF4" s="98"/>
      <c r="DG4" s="98"/>
      <c r="DH4" s="98"/>
      <c r="DI4" s="98"/>
    </row>
    <row r="5" spans="2:113" x14ac:dyDescent="0.2">
      <c r="B5" s="98"/>
      <c r="C5" s="98"/>
      <c r="D5" s="98"/>
      <c r="E5" s="98"/>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98"/>
      <c r="DC5" s="98"/>
      <c r="DD5" s="98"/>
      <c r="DE5" s="98"/>
      <c r="DF5" s="98"/>
      <c r="DG5" s="98"/>
      <c r="DH5" s="98"/>
      <c r="DI5" s="98"/>
    </row>
    <row r="6" spans="2:113" x14ac:dyDescent="0.2">
      <c r="B6" s="98"/>
      <c r="C6" s="98"/>
      <c r="D6" s="98"/>
      <c r="E6" s="98"/>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98"/>
      <c r="DC6" s="98"/>
      <c r="DD6" s="98"/>
      <c r="DE6" s="98"/>
      <c r="DF6" s="98"/>
      <c r="DG6" s="98"/>
      <c r="DH6" s="98"/>
      <c r="DI6" s="98"/>
    </row>
    <row r="7" spans="2:113" x14ac:dyDescent="0.2">
      <c r="B7" s="98"/>
      <c r="C7" s="98"/>
      <c r="D7" s="98"/>
      <c r="E7" s="98"/>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98"/>
      <c r="DC7" s="98"/>
      <c r="DD7" s="98"/>
      <c r="DE7" s="98"/>
      <c r="DF7" s="98"/>
      <c r="DG7" s="98"/>
      <c r="DH7" s="98"/>
      <c r="DI7" s="98"/>
    </row>
    <row r="8" spans="2:113" x14ac:dyDescent="0.2">
      <c r="B8" s="98"/>
      <c r="C8" s="98"/>
      <c r="D8" s="98"/>
      <c r="E8" s="98"/>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98"/>
      <c r="DC8" s="98"/>
      <c r="DD8" s="98"/>
      <c r="DE8" s="98"/>
      <c r="DF8" s="98"/>
      <c r="DG8" s="98"/>
      <c r="DH8" s="98"/>
      <c r="DI8" s="98"/>
    </row>
    <row r="9" spans="2:113" x14ac:dyDescent="0.2">
      <c r="B9" s="98"/>
      <c r="C9" s="98"/>
      <c r="D9" s="98"/>
      <c r="E9" s="98"/>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98"/>
      <c r="DC9" s="98"/>
      <c r="DD9" s="98"/>
      <c r="DE9" s="98"/>
      <c r="DF9" s="98"/>
      <c r="DG9" s="98"/>
      <c r="DH9" s="98"/>
      <c r="DI9" s="98"/>
    </row>
    <row r="10" spans="2:113" x14ac:dyDescent="0.2">
      <c r="B10" s="98"/>
      <c r="C10" s="98"/>
      <c r="D10" s="98"/>
      <c r="E10" s="98"/>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98"/>
      <c r="DC10" s="98"/>
      <c r="DD10" s="98"/>
      <c r="DE10" s="98"/>
      <c r="DF10" s="98"/>
      <c r="DG10" s="98"/>
      <c r="DH10" s="98"/>
      <c r="DI10" s="98"/>
    </row>
    <row r="11" spans="2:113" x14ac:dyDescent="0.2">
      <c r="B11" s="98"/>
      <c r="C11" s="98"/>
      <c r="D11" s="98"/>
      <c r="E11" s="98"/>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98"/>
      <c r="DC11" s="98"/>
      <c r="DD11" s="98"/>
      <c r="DE11" s="98"/>
      <c r="DF11" s="98"/>
      <c r="DG11" s="98"/>
      <c r="DH11" s="98"/>
      <c r="DI11" s="98"/>
    </row>
    <row r="12" spans="2:113" x14ac:dyDescent="0.2">
      <c r="B12" s="98"/>
      <c r="C12" s="98"/>
      <c r="D12" s="98"/>
      <c r="E12" s="98"/>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98"/>
      <c r="DC12" s="98"/>
      <c r="DD12" s="98"/>
      <c r="DE12" s="98"/>
      <c r="DF12" s="98"/>
      <c r="DG12" s="98"/>
      <c r="DH12" s="98"/>
      <c r="DI12" s="98"/>
    </row>
    <row r="13" spans="2:113" x14ac:dyDescent="0.2">
      <c r="B13" s="98"/>
      <c r="C13" s="98"/>
      <c r="D13" s="98"/>
      <c r="E13" s="98"/>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98"/>
      <c r="DC13" s="98"/>
      <c r="DD13" s="98"/>
      <c r="DE13" s="98"/>
      <c r="DF13" s="98"/>
      <c r="DG13" s="98"/>
      <c r="DH13" s="98"/>
      <c r="DI13" s="98"/>
    </row>
    <row r="14" spans="2:113" x14ac:dyDescent="0.2">
      <c r="B14" s="98"/>
      <c r="C14" s="98"/>
      <c r="D14" s="98"/>
      <c r="E14" s="98"/>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98"/>
      <c r="DC14" s="98"/>
      <c r="DD14" s="98"/>
      <c r="DE14" s="98"/>
      <c r="DF14" s="98"/>
      <c r="DG14" s="98"/>
      <c r="DH14" s="98"/>
      <c r="DI14" s="98"/>
    </row>
    <row r="15" spans="2:113" x14ac:dyDescent="0.2">
      <c r="B15" s="98"/>
      <c r="C15" s="98"/>
      <c r="D15" s="98"/>
      <c r="E15" s="98"/>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98"/>
      <c r="DC15" s="98"/>
      <c r="DD15" s="98"/>
      <c r="DE15" s="98"/>
      <c r="DF15" s="98"/>
      <c r="DG15" s="98"/>
      <c r="DH15" s="98"/>
      <c r="DI15" s="98"/>
    </row>
    <row r="16" spans="2:113" x14ac:dyDescent="0.2">
      <c r="B16" s="98"/>
      <c r="C16" s="98"/>
      <c r="D16" s="98"/>
      <c r="E16" s="98"/>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98"/>
      <c r="DC16" s="98"/>
      <c r="DD16" s="98"/>
      <c r="DE16" s="98"/>
      <c r="DF16" s="98"/>
      <c r="DG16" s="98"/>
      <c r="DH16" s="98"/>
      <c r="DI16" s="98"/>
    </row>
    <row r="17" spans="2:113" x14ac:dyDescent="0.2">
      <c r="B17" s="98"/>
      <c r="C17" s="98"/>
      <c r="D17" s="98"/>
      <c r="E17" s="98"/>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98"/>
      <c r="DC17" s="98"/>
      <c r="DD17" s="98"/>
      <c r="DE17" s="98"/>
      <c r="DF17" s="98"/>
      <c r="DG17" s="98"/>
      <c r="DH17" s="98"/>
      <c r="DI17" s="98"/>
    </row>
    <row r="18" spans="2:113" x14ac:dyDescent="0.2">
      <c r="B18" s="98"/>
      <c r="C18" s="98"/>
      <c r="D18" s="98"/>
      <c r="E18" s="98"/>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98"/>
      <c r="DC18" s="98"/>
      <c r="DD18" s="98"/>
      <c r="DE18" s="98"/>
      <c r="DF18" s="98"/>
      <c r="DG18" s="98"/>
      <c r="DH18" s="98"/>
      <c r="DI18" s="98"/>
    </row>
    <row r="19" spans="2:113" x14ac:dyDescent="0.2">
      <c r="B19" s="98"/>
      <c r="C19" s="98"/>
      <c r="D19" s="98"/>
      <c r="E19" s="98"/>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98"/>
      <c r="DC19" s="98"/>
      <c r="DD19" s="98"/>
      <c r="DE19" s="98"/>
      <c r="DF19" s="98"/>
      <c r="DG19" s="98"/>
      <c r="DH19" s="98"/>
      <c r="DI19" s="98"/>
    </row>
    <row r="20" spans="2:113" x14ac:dyDescent="0.2">
      <c r="B20" s="98"/>
      <c r="C20" s="98"/>
      <c r="D20" s="98"/>
      <c r="E20" s="98"/>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98"/>
      <c r="DC20" s="98"/>
      <c r="DD20" s="98"/>
      <c r="DE20" s="98"/>
      <c r="DF20" s="98"/>
      <c r="DG20" s="98"/>
      <c r="DH20" s="98"/>
      <c r="DI20" s="98"/>
    </row>
    <row r="21" spans="2:113" x14ac:dyDescent="0.2">
      <c r="B21" s="98"/>
      <c r="C21" s="98"/>
      <c r="D21" s="98"/>
      <c r="E21" s="98"/>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98"/>
      <c r="DC21" s="98"/>
      <c r="DD21" s="98"/>
      <c r="DE21" s="98"/>
      <c r="DF21" s="98"/>
      <c r="DG21" s="98"/>
      <c r="DH21" s="98"/>
      <c r="DI21" s="98"/>
    </row>
    <row r="22" spans="2:113" x14ac:dyDescent="0.2">
      <c r="B22" s="98"/>
      <c r="C22" s="98"/>
      <c r="D22" s="98"/>
      <c r="E22" s="98"/>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98"/>
      <c r="DC22" s="98"/>
      <c r="DD22" s="98"/>
      <c r="DE22" s="98"/>
      <c r="DF22" s="98"/>
      <c r="DG22" s="98"/>
      <c r="DH22" s="98"/>
      <c r="DI22" s="98"/>
    </row>
    <row r="23" spans="2:113" x14ac:dyDescent="0.2">
      <c r="B23" s="98"/>
      <c r="C23" s="98"/>
      <c r="D23" s="98"/>
      <c r="E23" s="98"/>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98"/>
      <c r="DC23" s="98"/>
      <c r="DD23" s="98"/>
      <c r="DE23" s="98"/>
      <c r="DF23" s="98"/>
      <c r="DG23" s="98"/>
      <c r="DH23" s="98"/>
      <c r="DI23" s="98"/>
    </row>
    <row r="24" spans="2:113" x14ac:dyDescent="0.2">
      <c r="B24" s="98"/>
      <c r="C24" s="98"/>
      <c r="D24" s="98"/>
      <c r="E24" s="98"/>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98"/>
      <c r="DC24" s="98"/>
      <c r="DD24" s="98"/>
      <c r="DE24" s="98"/>
      <c r="DF24" s="98"/>
      <c r="DG24" s="98"/>
      <c r="DH24" s="98"/>
      <c r="DI24" s="98"/>
    </row>
    <row r="25" spans="2:113" x14ac:dyDescent="0.2">
      <c r="B25" s="98"/>
      <c r="C25" s="98"/>
      <c r="D25" s="98"/>
      <c r="E25" s="98"/>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98"/>
      <c r="DC25" s="98"/>
      <c r="DD25" s="98"/>
      <c r="DE25" s="98"/>
      <c r="DF25" s="98"/>
      <c r="DG25" s="98"/>
      <c r="DH25" s="98"/>
      <c r="DI25" s="98"/>
    </row>
    <row r="26" spans="2:113" x14ac:dyDescent="0.2">
      <c r="B26" s="98"/>
      <c r="C26" s="98"/>
      <c r="D26" s="98"/>
      <c r="E26" s="98"/>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98"/>
      <c r="DC26" s="98"/>
      <c r="DD26" s="98"/>
      <c r="DE26" s="98"/>
      <c r="DF26" s="98"/>
      <c r="DG26" s="98"/>
      <c r="DH26" s="98"/>
      <c r="DI26" s="98"/>
    </row>
    <row r="27" spans="2:113" x14ac:dyDescent="0.2">
      <c r="B27" s="98"/>
      <c r="C27" s="98"/>
      <c r="D27" s="98"/>
      <c r="E27" s="98"/>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98"/>
      <c r="DC27" s="98"/>
      <c r="DD27" s="98"/>
      <c r="DE27" s="98"/>
      <c r="DF27" s="98"/>
      <c r="DG27" s="98"/>
      <c r="DH27" s="98"/>
      <c r="DI27" s="98"/>
    </row>
    <row r="28" spans="2:113" x14ac:dyDescent="0.2">
      <c r="B28" s="98"/>
      <c r="C28" s="98"/>
      <c r="D28" s="98"/>
      <c r="E28" s="98"/>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98"/>
      <c r="DC28" s="98"/>
      <c r="DD28" s="98"/>
      <c r="DE28" s="98"/>
      <c r="DF28" s="98"/>
      <c r="DG28" s="98"/>
      <c r="DH28" s="98"/>
      <c r="DI28" s="98"/>
    </row>
    <row r="29" spans="2:113" s="31" customFormat="1" ht="17" thickBot="1" x14ac:dyDescent="0.25">
      <c r="B29" s="95"/>
      <c r="C29" s="95"/>
      <c r="D29" s="95"/>
      <c r="E29" s="95"/>
      <c r="F29" s="104"/>
      <c r="G29" s="104"/>
      <c r="H29" s="104"/>
      <c r="I29" s="28" t="s">
        <v>67</v>
      </c>
      <c r="J29" s="28"/>
      <c r="K29" s="28"/>
      <c r="L29" s="28"/>
      <c r="M29" s="28"/>
      <c r="N29" s="28"/>
      <c r="O29" s="28"/>
      <c r="P29" s="28"/>
      <c r="Q29" s="28"/>
      <c r="R29" s="28"/>
      <c r="S29" s="28"/>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9" t="s">
        <v>42</v>
      </c>
      <c r="DF29" s="40"/>
      <c r="DG29" s="40"/>
      <c r="DH29" s="40"/>
      <c r="DI29" s="100" t="s">
        <v>119</v>
      </c>
    </row>
    <row r="30" spans="2:113" s="31" customFormat="1" ht="13" x14ac:dyDescent="0.2">
      <c r="B30" s="95"/>
      <c r="C30" s="95"/>
      <c r="D30" s="95"/>
      <c r="E30" s="95"/>
      <c r="F30" s="104"/>
      <c r="G30" s="104"/>
      <c r="H30" s="104"/>
      <c r="I30" s="36" t="str">
        <f>VLOOKUP(I$32,'2. Requisitos básicos'!$B$8:$F$108,2,)</f>
        <v>Competências profissionais</v>
      </c>
      <c r="J30" s="36" t="str">
        <f>VLOOKUP(J$32,'2. Requisitos básicos'!$B$8:$F$108,2,)</f>
        <v>Competências profissionais</v>
      </c>
      <c r="K30" s="36" t="str">
        <f>VLOOKUP(K$32,'2. Requisitos básicos'!$B$8:$F$108,2,)</f>
        <v>Competências profissionais</v>
      </c>
      <c r="L30" s="36" t="str">
        <f>VLOOKUP(L$32,'2. Requisitos básicos'!$B$8:$F$108,2,)</f>
        <v>Competências profissionais</v>
      </c>
      <c r="M30" s="36" t="str">
        <f>VLOOKUP(M$32,'2. Requisitos básicos'!$B$8:$F$108,2,)</f>
        <v>Competências metodológicas</v>
      </c>
      <c r="N30" s="36" t="str">
        <f>VLOOKUP(N$32,'2. Requisitos básicos'!$B$8:$F$108,2,)</f>
        <v>Competências metodológicas</v>
      </c>
      <c r="O30" s="36" t="str">
        <f>VLOOKUP(O$32,'2. Requisitos básicos'!$B$8:$F$108,2,)</f>
        <v>Competências metodológicas</v>
      </c>
      <c r="P30" s="36" t="str">
        <f>VLOOKUP(P$32,'2. Requisitos básicos'!$B$8:$F$108,2,)</f>
        <v>Competências metodológicas</v>
      </c>
      <c r="Q30" s="36" t="str">
        <f>VLOOKUP(Q$32,'2. Requisitos básicos'!$B$8:$F$108,2,)</f>
        <v>Competências pessoais</v>
      </c>
      <c r="R30" s="36" t="str">
        <f>VLOOKUP(R$32,'2. Requisitos básicos'!$B$8:$F$108,2,)</f>
        <v>Competências pessoais</v>
      </c>
      <c r="S30" s="36" t="str">
        <f>VLOOKUP(S$32,'2. Requisitos básicos'!$B$8:$F$108,2,)</f>
        <v>Competências pessoais</v>
      </c>
      <c r="T30" s="36" t="str">
        <f>VLOOKUP(T$32,'2. Requisitos básicos'!$B$8:$F$108,2,)</f>
        <v>Competências pessoais</v>
      </c>
      <c r="U30" s="36" t="str">
        <f>VLOOKUP(U$32,'2. Requisitos básicos'!$B$8:$F$108,2,)</f>
        <v>Competências sociais</v>
      </c>
      <c r="V30" s="36" t="str">
        <f>VLOOKUP(V$32,'2. Requisitos básicos'!$B$8:$F$108,2,)</f>
        <v>Competências sociais</v>
      </c>
      <c r="W30" s="36" t="str">
        <f>VLOOKUP(W$32,'2. Requisitos básicos'!$B$8:$F$108,2,)</f>
        <v>Competências sociais</v>
      </c>
      <c r="X30" s="36" t="str">
        <f>VLOOKUP(X$32,'2. Requisitos básicos'!$B$8:$F$108,2,)</f>
        <v>Competências sociais</v>
      </c>
      <c r="Y30" s="36" t="str">
        <f>VLOOKUP(Y$32,'2. Requisitos básicos'!$B$8:$F$108,2,)</f>
        <v>Competências sociais</v>
      </c>
      <c r="Z30" s="36" t="str">
        <f>VLOOKUP(Z$32,'2. Requisitos básicos'!$B$8:$F$108,2,)</f>
        <v>Competências sociais</v>
      </c>
      <c r="AA30" s="36" t="str">
        <f>VLOOKUP(AA$32,'2. Requisitos básicos'!$B$8:$F$108,2,)</f>
        <v>Competências profissionais</v>
      </c>
      <c r="AB30" s="36" t="str">
        <f>VLOOKUP(AB$32,'2. Requisitos básicos'!$B$8:$F$108,2,)</f>
        <v>Competências profissionais</v>
      </c>
      <c r="AC30" s="36" t="str">
        <f>VLOOKUP(AC$32,'2. Requisitos básicos'!$B$8:$F$108,2,)</f>
        <v>Competências profissionais</v>
      </c>
      <c r="AD30" s="36" t="str">
        <f>VLOOKUP(AD$32,'2. Requisitos básicos'!$B$8:$F$108,2,)</f>
        <v>Competências profissionais</v>
      </c>
      <c r="AE30" s="36" t="str">
        <f>VLOOKUP(AE$32,'2. Requisitos básicos'!$B$8:$F$108,2,)</f>
        <v>Competências metodológicas</v>
      </c>
      <c r="AF30" s="36" t="str">
        <f>VLOOKUP(AF$32,'2. Requisitos básicos'!$B$8:$F$108,2,)</f>
        <v>Competências metodológicas</v>
      </c>
      <c r="AG30" s="36" t="str">
        <f>VLOOKUP(AG$32,'2. Requisitos básicos'!$B$8:$F$108,2,)</f>
        <v>Competências metodológicas</v>
      </c>
      <c r="AH30" s="36" t="str">
        <f>VLOOKUP(AH$32,'2. Requisitos básicos'!$B$8:$F$108,2,)</f>
        <v>Competências metodológicas</v>
      </c>
      <c r="AI30" s="36" t="str">
        <f>VLOOKUP(AI$32,'2. Requisitos básicos'!$B$8:$F$108,2,)</f>
        <v>Competências pessoais</v>
      </c>
      <c r="AJ30" s="36" t="str">
        <f>VLOOKUP(AJ$32,'2. Requisitos básicos'!$B$8:$F$108,2,)</f>
        <v>Competências pessoais</v>
      </c>
      <c r="AK30" s="36" t="str">
        <f>VLOOKUP(AK$32,'2. Requisitos básicos'!$B$8:$F$108,2,)</f>
        <v>Competências pessoais</v>
      </c>
      <c r="AL30" s="36" t="str">
        <f>VLOOKUP(AL$32,'2. Requisitos básicos'!$B$8:$F$108,2,)</f>
        <v>Competências pessoais</v>
      </c>
      <c r="AM30" s="36">
        <f>VLOOKUP(AM$32,'2. Requisitos básicos'!$B$8:$F$108,2,)</f>
        <v>0</v>
      </c>
      <c r="AN30" s="36">
        <f>VLOOKUP(AN$32,'2. Requisitos básicos'!$B$8:$F$108,2,)</f>
        <v>0</v>
      </c>
      <c r="AO30" s="36">
        <f>VLOOKUP(AO$32,'2. Requisitos básicos'!$B$8:$F$108,2,)</f>
        <v>0</v>
      </c>
      <c r="AP30" s="36">
        <f>VLOOKUP(AP$32,'2. Requisitos básicos'!$B$8:$F$108,2,)</f>
        <v>0</v>
      </c>
      <c r="AQ30" s="36">
        <f>VLOOKUP(AQ$32,'2. Requisitos básicos'!$B$8:$F$108,2,)</f>
        <v>0</v>
      </c>
      <c r="AR30" s="36">
        <f>VLOOKUP(AR$32,'2. Requisitos básicos'!$B$8:$F$108,2,)</f>
        <v>0</v>
      </c>
      <c r="AS30" s="36">
        <f>VLOOKUP(AS$32,'2. Requisitos básicos'!$B$8:$F$108,2,)</f>
        <v>0</v>
      </c>
      <c r="AT30" s="36">
        <f>VLOOKUP(AT$32,'2. Requisitos básicos'!$B$8:$F$108,2,)</f>
        <v>0</v>
      </c>
      <c r="AU30" s="36">
        <f>VLOOKUP(AU$32,'2. Requisitos básicos'!$B$8:$F$108,2,)</f>
        <v>0</v>
      </c>
      <c r="AV30" s="36">
        <f>VLOOKUP(AV$32,'2. Requisitos básicos'!$B$8:$F$108,2,)</f>
        <v>0</v>
      </c>
      <c r="AW30" s="36">
        <f>VLOOKUP(AW$32,'2. Requisitos básicos'!$B$8:$F$108,2,)</f>
        <v>0</v>
      </c>
      <c r="AX30" s="36">
        <f>VLOOKUP(AX$32,'2. Requisitos básicos'!$B$8:$F$108,2,)</f>
        <v>0</v>
      </c>
      <c r="AY30" s="36">
        <f>VLOOKUP(AY$32,'2. Requisitos básicos'!$B$8:$F$108,2,)</f>
        <v>0</v>
      </c>
      <c r="AZ30" s="36">
        <f>VLOOKUP(AZ$32,'2. Requisitos básicos'!$B$8:$F$108,2,)</f>
        <v>0</v>
      </c>
      <c r="BA30" s="36">
        <f>VLOOKUP(BA$32,'2. Requisitos básicos'!$B$8:$F$108,2,)</f>
        <v>0</v>
      </c>
      <c r="BB30" s="36">
        <f>VLOOKUP(BB$32,'2. Requisitos básicos'!$B$8:$F$108,2,)</f>
        <v>0</v>
      </c>
      <c r="BC30" s="36">
        <f>VLOOKUP(BC$32,'2. Requisitos básicos'!$B$8:$F$108,2,)</f>
        <v>0</v>
      </c>
      <c r="BD30" s="36">
        <f>VLOOKUP(BD$32,'2. Requisitos básicos'!$B$8:$F$108,2,)</f>
        <v>0</v>
      </c>
      <c r="BE30" s="36">
        <f>VLOOKUP(BE$32,'2. Requisitos básicos'!$B$8:$F$108,2,)</f>
        <v>0</v>
      </c>
      <c r="BF30" s="36">
        <f>VLOOKUP(BF$32,'2. Requisitos básicos'!$B$8:$F$108,2,)</f>
        <v>0</v>
      </c>
      <c r="BG30" s="36">
        <f>VLOOKUP(BG$32,'2. Requisitos básicos'!$B$8:$F$108,2,)</f>
        <v>0</v>
      </c>
      <c r="BH30" s="36">
        <f>VLOOKUP(BH$32,'2. Requisitos básicos'!$B$8:$F$108,2,)</f>
        <v>0</v>
      </c>
      <c r="BI30" s="36">
        <f>VLOOKUP(BI$32,'2. Requisitos básicos'!$B$8:$F$108,2,)</f>
        <v>0</v>
      </c>
      <c r="BJ30" s="36">
        <f>VLOOKUP(BJ$32,'2. Requisitos básicos'!$B$8:$F$108,2,)</f>
        <v>0</v>
      </c>
      <c r="BK30" s="36">
        <f>VLOOKUP(BK$32,'2. Requisitos básicos'!$B$8:$F$108,2,)</f>
        <v>0</v>
      </c>
      <c r="BL30" s="36">
        <f>VLOOKUP(BL$32,'2. Requisitos básicos'!$B$8:$F$108,2,)</f>
        <v>0</v>
      </c>
      <c r="BM30" s="36">
        <f>VLOOKUP(BM$32,'2. Requisitos básicos'!$B$8:$F$108,2,)</f>
        <v>0</v>
      </c>
      <c r="BN30" s="36">
        <f>VLOOKUP(BN$32,'2. Requisitos básicos'!$B$8:$F$108,2,)</f>
        <v>0</v>
      </c>
      <c r="BO30" s="36">
        <f>VLOOKUP(BO$32,'2. Requisitos básicos'!$B$8:$F$108,2,)</f>
        <v>0</v>
      </c>
      <c r="BP30" s="36">
        <f>VLOOKUP(BP$32,'2. Requisitos básicos'!$B$8:$F$108,2,)</f>
        <v>0</v>
      </c>
      <c r="BQ30" s="36">
        <f>VLOOKUP(BQ$32,'2. Requisitos básicos'!$B$8:$F$108,2,)</f>
        <v>0</v>
      </c>
      <c r="BR30" s="36">
        <f>VLOOKUP(BR$32,'2. Requisitos básicos'!$B$8:$F$108,2,)</f>
        <v>0</v>
      </c>
      <c r="BS30" s="36">
        <f>VLOOKUP(BS$32,'2. Requisitos básicos'!$B$8:$F$108,2,)</f>
        <v>0</v>
      </c>
      <c r="BT30" s="36">
        <f>VLOOKUP(BT$32,'2. Requisitos básicos'!$B$8:$F$108,2,)</f>
        <v>0</v>
      </c>
      <c r="BU30" s="36">
        <f>VLOOKUP(BU$32,'2. Requisitos básicos'!$B$8:$F$108,2,)</f>
        <v>0</v>
      </c>
      <c r="BV30" s="36">
        <f>VLOOKUP(BV$32,'2. Requisitos básicos'!$B$8:$F$108,2,)</f>
        <v>0</v>
      </c>
      <c r="BW30" s="36">
        <f>VLOOKUP(BW$32,'2. Requisitos básicos'!$B$8:$F$108,2,)</f>
        <v>0</v>
      </c>
      <c r="BX30" s="36">
        <f>VLOOKUP(BX$32,'2. Requisitos básicos'!$B$8:$F$108,2,)</f>
        <v>0</v>
      </c>
      <c r="BY30" s="36">
        <f>VLOOKUP(BY$32,'2. Requisitos básicos'!$B$8:$F$108,2,)</f>
        <v>0</v>
      </c>
      <c r="BZ30" s="36">
        <f>VLOOKUP(BZ$32,'2. Requisitos básicos'!$B$8:$F$108,2,)</f>
        <v>0</v>
      </c>
      <c r="CA30" s="36">
        <f>VLOOKUP(CA$32,'2. Requisitos básicos'!$B$8:$F$108,2,)</f>
        <v>0</v>
      </c>
      <c r="CB30" s="36">
        <f>VLOOKUP(CB$32,'2. Requisitos básicos'!$B$8:$F$108,2,)</f>
        <v>0</v>
      </c>
      <c r="CC30" s="36">
        <f>VLOOKUP(CC$32,'2. Requisitos básicos'!$B$8:$F$108,2,)</f>
        <v>0</v>
      </c>
      <c r="CD30" s="36">
        <f>VLOOKUP(CD$32,'2. Requisitos básicos'!$B$8:$F$108,2,)</f>
        <v>0</v>
      </c>
      <c r="CE30" s="36">
        <f>VLOOKUP(CE$32,'2. Requisitos básicos'!$B$8:$F$108,2,)</f>
        <v>0</v>
      </c>
      <c r="CF30" s="36">
        <f>VLOOKUP(CF$32,'2. Requisitos básicos'!$B$8:$F$108,2,)</f>
        <v>0</v>
      </c>
      <c r="CG30" s="36">
        <f>VLOOKUP(CG$32,'2. Requisitos básicos'!$B$8:$F$108,2,)</f>
        <v>0</v>
      </c>
      <c r="CH30" s="36">
        <f>VLOOKUP(CH$32,'2. Requisitos básicos'!$B$8:$F$108,2,)</f>
        <v>0</v>
      </c>
      <c r="CI30" s="36">
        <f>VLOOKUP(CI$32,'2. Requisitos básicos'!$B$8:$F$108,2,)</f>
        <v>0</v>
      </c>
      <c r="CJ30" s="36">
        <f>VLOOKUP(CJ$32,'2. Requisitos básicos'!$B$8:$F$108,2,)</f>
        <v>0</v>
      </c>
      <c r="CK30" s="36">
        <f>VLOOKUP(CK$32,'2. Requisitos básicos'!$B$8:$F$108,2,)</f>
        <v>0</v>
      </c>
      <c r="CL30" s="36">
        <f>VLOOKUP(CL$32,'2. Requisitos básicos'!$B$8:$F$108,2,)</f>
        <v>0</v>
      </c>
      <c r="CM30" s="36">
        <f>VLOOKUP(CM$32,'2. Requisitos básicos'!$B$8:$F$108,2,)</f>
        <v>0</v>
      </c>
      <c r="CN30" s="36">
        <f>VLOOKUP(CN$32,'2. Requisitos básicos'!$B$8:$F$108,2,)</f>
        <v>0</v>
      </c>
      <c r="CO30" s="36">
        <f>VLOOKUP(CO$32,'2. Requisitos básicos'!$B$8:$F$108,2,)</f>
        <v>0</v>
      </c>
      <c r="CP30" s="36">
        <f>VLOOKUP(CP$32,'2. Requisitos básicos'!$B$8:$F$108,2,)</f>
        <v>0</v>
      </c>
      <c r="CQ30" s="36">
        <f>VLOOKUP(CQ$32,'2. Requisitos básicos'!$B$8:$F$108,2,)</f>
        <v>0</v>
      </c>
      <c r="CR30" s="36">
        <f>VLOOKUP(CR$32,'2. Requisitos básicos'!$B$8:$F$108,2,)</f>
        <v>0</v>
      </c>
      <c r="CS30" s="36">
        <f>VLOOKUP(CS$32,'2. Requisitos básicos'!$B$8:$F$108,2,)</f>
        <v>0</v>
      </c>
      <c r="CT30" s="36">
        <f>VLOOKUP(CT$32,'2. Requisitos básicos'!$B$8:$F$108,2,)</f>
        <v>0</v>
      </c>
      <c r="CU30" s="36">
        <f>VLOOKUP(CU$32,'2. Requisitos básicos'!$B$8:$F$108,2,)</f>
        <v>0</v>
      </c>
      <c r="CV30" s="36">
        <f>VLOOKUP(CV$32,'2. Requisitos básicos'!$B$8:$F$108,2,)</f>
        <v>0</v>
      </c>
      <c r="CW30" s="36">
        <f>VLOOKUP(CW$32,'2. Requisitos básicos'!$B$8:$F$108,2,)</f>
        <v>0</v>
      </c>
      <c r="CX30" s="36">
        <f>VLOOKUP(CX$32,'2. Requisitos básicos'!$B$8:$F$108,2,)</f>
        <v>0</v>
      </c>
      <c r="CY30" s="36">
        <f>VLOOKUP(CY$32,'2. Requisitos básicos'!$B$8:$F$108,2,)</f>
        <v>0</v>
      </c>
      <c r="CZ30" s="36">
        <f>VLOOKUP(CZ$32,'2. Requisitos básicos'!$B$8:$F$108,2,)</f>
        <v>0</v>
      </c>
      <c r="DA30" s="36">
        <f>VLOOKUP(DA$32,'2. Requisitos básicos'!$B$8:$F$108,2,)</f>
        <v>0</v>
      </c>
      <c r="DB30" s="36">
        <f>VLOOKUP(DB$32,'2. Requisitos básicos'!$B$8:$F$108,2,)</f>
        <v>0</v>
      </c>
      <c r="DC30" s="36">
        <f>VLOOKUP(DC$32,'2. Requisitos básicos'!$B$8:$F$108,2,)</f>
        <v>0</v>
      </c>
      <c r="DD30" s="36">
        <f>VLOOKUP(DD$32,'2. Requisitos básicos'!$B$8:$F$108,2,)</f>
        <v>0</v>
      </c>
      <c r="DE30" s="44" t="str">
        <f ca="1">OFFSET('1. Dados básicos'!$C$10,DE32-1,0)</f>
        <v>Competências profissionais</v>
      </c>
      <c r="DF30" s="45" t="str">
        <f ca="1">OFFSET('1. Dados básicos'!$C$10,DF32-1,0)</f>
        <v>Competências metodológicas</v>
      </c>
      <c r="DG30" s="45" t="str">
        <f ca="1">OFFSET('1. Dados básicos'!$C$10,DG32-1,0)</f>
        <v>Competências pessoais</v>
      </c>
      <c r="DH30" s="46" t="str">
        <f ca="1">OFFSET('1. Dados básicos'!$C$10,DH32-1,0)</f>
        <v>Competências sociais</v>
      </c>
      <c r="DI30" s="101"/>
    </row>
    <row r="31" spans="2:113" s="31" customFormat="1" ht="13" x14ac:dyDescent="0.2">
      <c r="B31" s="95"/>
      <c r="C31" s="95"/>
      <c r="D31" s="95"/>
      <c r="E31" s="95"/>
      <c r="F31" s="104"/>
      <c r="G31" s="104"/>
      <c r="H31" s="104"/>
      <c r="I31" s="36" t="str">
        <f>VLOOKUP(I$32,'2. Requisitos básicos'!$B$8:$F$108,4,)</f>
        <v>Linguagens de programação</v>
      </c>
      <c r="J31" s="36" t="str">
        <f>VLOOKUP(J$32,'2. Requisitos básicos'!$B$8:$F$108,4,)</f>
        <v>Linguagens de programação</v>
      </c>
      <c r="K31" s="36" t="str">
        <f>VLOOKUP(K$32,'2. Requisitos básicos'!$B$8:$F$108,4,)</f>
        <v>Teste e Depuração</v>
      </c>
      <c r="L31" s="36" t="str">
        <f>VLOOKUP(L$32,'2. Requisitos básicos'!$B$8:$F$108,4,)</f>
        <v>Teste e Depuração</v>
      </c>
      <c r="M31" s="36" t="str">
        <f>VLOOKUP(M$32,'2. Requisitos básicos'!$B$8:$F$108,4,)</f>
        <v>Gestão de Qualidade</v>
      </c>
      <c r="N31" s="36" t="str">
        <f>VLOOKUP(N$32,'2. Requisitos básicos'!$B$8:$F$108,4,)</f>
        <v>Gestão de Qualidade</v>
      </c>
      <c r="O31" s="36" t="str">
        <f>VLOOKUP(O$32,'2. Requisitos básicos'!$B$8:$F$108,4,)</f>
        <v>Análise e Solução de Problemas</v>
      </c>
      <c r="P31" s="36" t="str">
        <f>VLOOKUP(P$32,'2. Requisitos básicos'!$B$8:$F$108,4,)</f>
        <v>Análise e Solução de Problemas</v>
      </c>
      <c r="Q31" s="36" t="str">
        <f>VLOOKUP(Q$32,'2. Requisitos básicos'!$B$8:$F$108,4,)</f>
        <v>Vontade de aprender</v>
      </c>
      <c r="R31" s="36" t="str">
        <f>VLOOKUP(R$32,'2. Requisitos básicos'!$B$8:$F$108,4,)</f>
        <v>Vontade de aprender</v>
      </c>
      <c r="S31" s="36" t="str">
        <f>VLOOKUP(S$32,'2. Requisitos básicos'!$B$8:$F$108,4,)</f>
        <v>Pensamento Interdisciplinar</v>
      </c>
      <c r="T31" s="36" t="str">
        <f>VLOOKUP(T$32,'2. Requisitos básicos'!$B$8:$F$108,4,)</f>
        <v>Pensamento Interdisciplinar</v>
      </c>
      <c r="U31" s="36" t="str">
        <f>VLOOKUP(U$32,'2. Requisitos básicos'!$B$8:$F$108,4,)</f>
        <v>Capacidade de Comunicação</v>
      </c>
      <c r="V31" s="36" t="str">
        <f>VLOOKUP(V$32,'2. Requisitos básicos'!$B$8:$F$108,4,)</f>
        <v>Capacidade de Comunicação</v>
      </c>
      <c r="W31" s="36" t="str">
        <f>VLOOKUP(W$32,'2. Requisitos básicos'!$B$8:$F$108,4,)</f>
        <v>Capacidade de Comunicação</v>
      </c>
      <c r="X31" s="36" t="str">
        <f>VLOOKUP(X$32,'2. Requisitos básicos'!$B$8:$F$108,4,)</f>
        <v>Capacidade de Comunicação</v>
      </c>
      <c r="Y31" s="36" t="str">
        <f>VLOOKUP(Y$32,'2. Requisitos básicos'!$B$8:$F$108,4,)</f>
        <v>Resolução de Conflitos</v>
      </c>
      <c r="Z31" s="36" t="str">
        <f>VLOOKUP(Z$32,'2. Requisitos básicos'!$B$8:$F$108,4,)</f>
        <v>Resolução de Conflitos</v>
      </c>
      <c r="AA31" s="36" t="str">
        <f>VLOOKUP(AA$32,'2. Requisitos básicos'!$B$8:$F$108,4,)</f>
        <v>Gerenciamento de Projetos</v>
      </c>
      <c r="AB31" s="36" t="str">
        <f>VLOOKUP(AB$32,'2. Requisitos básicos'!$B$8:$F$108,4,)</f>
        <v>Gerenciamento de Projetos</v>
      </c>
      <c r="AC31" s="36" t="str">
        <f>VLOOKUP(AC$32,'2. Requisitos básicos'!$B$8:$F$108,4,)</f>
        <v>Recursos Humanos</v>
      </c>
      <c r="AD31" s="36" t="str">
        <f>VLOOKUP(AD$32,'2. Requisitos básicos'!$B$8:$F$108,4,)</f>
        <v>Recursos Humanos</v>
      </c>
      <c r="AE31" s="36" t="str">
        <f>VLOOKUP(AE$32,'2. Requisitos básicos'!$B$8:$F$108,4,)</f>
        <v>Moderação</v>
      </c>
      <c r="AF31" s="36" t="str">
        <f>VLOOKUP(AF$32,'2. Requisitos básicos'!$B$8:$F$108,4,)</f>
        <v>Moderação</v>
      </c>
      <c r="AG31" s="36" t="str">
        <f>VLOOKUP(AG$32,'2. Requisitos básicos'!$B$8:$F$108,4,)</f>
        <v>Construção de Consenso</v>
      </c>
      <c r="AH31" s="36" t="str">
        <f>VLOOKUP(AH$32,'2. Requisitos básicos'!$B$8:$F$108,4,)</f>
        <v>Construção de Consenso</v>
      </c>
      <c r="AI31" s="36" t="str">
        <f>VLOOKUP(AI$32,'2. Requisitos básicos'!$B$8:$F$108,4,)</f>
        <v>Autoconfiança</v>
      </c>
      <c r="AJ31" s="36" t="str">
        <f>VLOOKUP(AJ$32,'2. Requisitos básicos'!$B$8:$F$108,4,)</f>
        <v>Autoconfiança</v>
      </c>
      <c r="AK31" s="36" t="str">
        <f>VLOOKUP(AK$32,'2. Requisitos básicos'!$B$8:$F$108,4,)</f>
        <v>Organização e Flexibilidade</v>
      </c>
      <c r="AL31" s="36" t="str">
        <f>VLOOKUP(AL$32,'2. Requisitos básicos'!$B$8:$F$108,4,)</f>
        <v>Organização e Flexibilidade</v>
      </c>
      <c r="AM31" s="36">
        <f>VLOOKUP(AM$32,'2. Requisitos básicos'!$B$8:$F$108,4,)</f>
        <v>0</v>
      </c>
      <c r="AN31" s="36">
        <f>VLOOKUP(AN$32,'2. Requisitos básicos'!$B$8:$F$108,4,)</f>
        <v>0</v>
      </c>
      <c r="AO31" s="36">
        <f>VLOOKUP(AO$32,'2. Requisitos básicos'!$B$8:$F$108,4,)</f>
        <v>0</v>
      </c>
      <c r="AP31" s="36">
        <f>VLOOKUP(AP$32,'2. Requisitos básicos'!$B$8:$F$108,4,)</f>
        <v>0</v>
      </c>
      <c r="AQ31" s="36">
        <f>VLOOKUP(AQ$32,'2. Requisitos básicos'!$B$8:$F$108,4,)</f>
        <v>0</v>
      </c>
      <c r="AR31" s="36">
        <f>VLOOKUP(AR$32,'2. Requisitos básicos'!$B$8:$F$108,4,)</f>
        <v>0</v>
      </c>
      <c r="AS31" s="36">
        <f>VLOOKUP(AS$32,'2. Requisitos básicos'!$B$8:$F$108,4,)</f>
        <v>0</v>
      </c>
      <c r="AT31" s="36">
        <f>VLOOKUP(AT$32,'2. Requisitos básicos'!$B$8:$F$108,4,)</f>
        <v>0</v>
      </c>
      <c r="AU31" s="36">
        <f>VLOOKUP(AU$32,'2. Requisitos básicos'!$B$8:$F$108,4,)</f>
        <v>0</v>
      </c>
      <c r="AV31" s="36">
        <f>VLOOKUP(AV$32,'2. Requisitos básicos'!$B$8:$F$108,4,)</f>
        <v>0</v>
      </c>
      <c r="AW31" s="36">
        <f>VLOOKUP(AW$32,'2. Requisitos básicos'!$B$8:$F$108,4,)</f>
        <v>0</v>
      </c>
      <c r="AX31" s="36">
        <f>VLOOKUP(AX$32,'2. Requisitos básicos'!$B$8:$F$108,4,)</f>
        <v>0</v>
      </c>
      <c r="AY31" s="36">
        <f>VLOOKUP(AY$32,'2. Requisitos básicos'!$B$8:$F$108,4,)</f>
        <v>0</v>
      </c>
      <c r="AZ31" s="36">
        <f>VLOOKUP(AZ$32,'2. Requisitos básicos'!$B$8:$F$108,4,)</f>
        <v>0</v>
      </c>
      <c r="BA31" s="36">
        <f>VLOOKUP(BA$32,'2. Requisitos básicos'!$B$8:$F$108,4,)</f>
        <v>0</v>
      </c>
      <c r="BB31" s="36">
        <f>VLOOKUP(BB$32,'2. Requisitos básicos'!$B$8:$F$108,4,)</f>
        <v>0</v>
      </c>
      <c r="BC31" s="36">
        <f>VLOOKUP(BC$32,'2. Requisitos básicos'!$B$8:$F$108,4,)</f>
        <v>0</v>
      </c>
      <c r="BD31" s="36">
        <f>VLOOKUP(BD$32,'2. Requisitos básicos'!$B$8:$F$108,4,)</f>
        <v>0</v>
      </c>
      <c r="BE31" s="36">
        <f>VLOOKUP(BE$32,'2. Requisitos básicos'!$B$8:$F$108,4,)</f>
        <v>0</v>
      </c>
      <c r="BF31" s="36">
        <f>VLOOKUP(BF$32,'2. Requisitos básicos'!$B$8:$F$108,4,)</f>
        <v>0</v>
      </c>
      <c r="BG31" s="36">
        <f>VLOOKUP(BG$32,'2. Requisitos básicos'!$B$8:$F$108,4,)</f>
        <v>0</v>
      </c>
      <c r="BH31" s="36">
        <f>VLOOKUP(BH$32,'2. Requisitos básicos'!$B$8:$F$108,4,)</f>
        <v>0</v>
      </c>
      <c r="BI31" s="36">
        <f>VLOOKUP(BI$32,'2. Requisitos básicos'!$B$8:$F$108,4,)</f>
        <v>0</v>
      </c>
      <c r="BJ31" s="36">
        <f>VLOOKUP(BJ$32,'2. Requisitos básicos'!$B$8:$F$108,4,)</f>
        <v>0</v>
      </c>
      <c r="BK31" s="36">
        <f>VLOOKUP(BK$32,'2. Requisitos básicos'!$B$8:$F$108,4,)</f>
        <v>0</v>
      </c>
      <c r="BL31" s="36">
        <f>VLOOKUP(BL$32,'2. Requisitos básicos'!$B$8:$F$108,4,)</f>
        <v>0</v>
      </c>
      <c r="BM31" s="36">
        <f>VLOOKUP(BM$32,'2. Requisitos básicos'!$B$8:$F$108,4,)</f>
        <v>0</v>
      </c>
      <c r="BN31" s="36">
        <f>VLOOKUP(BN$32,'2. Requisitos básicos'!$B$8:$F$108,4,)</f>
        <v>0</v>
      </c>
      <c r="BO31" s="36">
        <f>VLOOKUP(BO$32,'2. Requisitos básicos'!$B$8:$F$108,4,)</f>
        <v>0</v>
      </c>
      <c r="BP31" s="36">
        <f>VLOOKUP(BP$32,'2. Requisitos básicos'!$B$8:$F$108,4,)</f>
        <v>0</v>
      </c>
      <c r="BQ31" s="36">
        <f>VLOOKUP(BQ$32,'2. Requisitos básicos'!$B$8:$F$108,4,)</f>
        <v>0</v>
      </c>
      <c r="BR31" s="36">
        <f>VLOOKUP(BR$32,'2. Requisitos básicos'!$B$8:$F$108,4,)</f>
        <v>0</v>
      </c>
      <c r="BS31" s="36">
        <f>VLOOKUP(BS$32,'2. Requisitos básicos'!$B$8:$F$108,4,)</f>
        <v>0</v>
      </c>
      <c r="BT31" s="36">
        <f>VLOOKUP(BT$32,'2. Requisitos básicos'!$B$8:$F$108,4,)</f>
        <v>0</v>
      </c>
      <c r="BU31" s="36">
        <f>VLOOKUP(BU$32,'2. Requisitos básicos'!$B$8:$F$108,4,)</f>
        <v>0</v>
      </c>
      <c r="BV31" s="36">
        <f>VLOOKUP(BV$32,'2. Requisitos básicos'!$B$8:$F$108,4,)</f>
        <v>0</v>
      </c>
      <c r="BW31" s="36">
        <f>VLOOKUP(BW$32,'2. Requisitos básicos'!$B$8:$F$108,4,)</f>
        <v>0</v>
      </c>
      <c r="BX31" s="36">
        <f>VLOOKUP(BX$32,'2. Requisitos básicos'!$B$8:$F$108,4,)</f>
        <v>0</v>
      </c>
      <c r="BY31" s="36">
        <f>VLOOKUP(BY$32,'2. Requisitos básicos'!$B$8:$F$108,4,)</f>
        <v>0</v>
      </c>
      <c r="BZ31" s="36">
        <f>VLOOKUP(BZ$32,'2. Requisitos básicos'!$B$8:$F$108,4,)</f>
        <v>0</v>
      </c>
      <c r="CA31" s="36">
        <f>VLOOKUP(CA$32,'2. Requisitos básicos'!$B$8:$F$108,4,)</f>
        <v>0</v>
      </c>
      <c r="CB31" s="36">
        <f>VLOOKUP(CB$32,'2. Requisitos básicos'!$B$8:$F$108,4,)</f>
        <v>0</v>
      </c>
      <c r="CC31" s="36">
        <f>VLOOKUP(CC$32,'2. Requisitos básicos'!$B$8:$F$108,4,)</f>
        <v>0</v>
      </c>
      <c r="CD31" s="36">
        <f>VLOOKUP(CD$32,'2. Requisitos básicos'!$B$8:$F$108,4,)</f>
        <v>0</v>
      </c>
      <c r="CE31" s="36">
        <f>VLOOKUP(CE$32,'2. Requisitos básicos'!$B$8:$F$108,4,)</f>
        <v>0</v>
      </c>
      <c r="CF31" s="36">
        <f>VLOOKUP(CF$32,'2. Requisitos básicos'!$B$8:$F$108,4,)</f>
        <v>0</v>
      </c>
      <c r="CG31" s="36">
        <f>VLOOKUP(CG$32,'2. Requisitos básicos'!$B$8:$F$108,4,)</f>
        <v>0</v>
      </c>
      <c r="CH31" s="36">
        <f>VLOOKUP(CH$32,'2. Requisitos básicos'!$B$8:$F$108,4,)</f>
        <v>0</v>
      </c>
      <c r="CI31" s="36">
        <f>VLOOKUP(CI$32,'2. Requisitos básicos'!$B$8:$F$108,4,)</f>
        <v>0</v>
      </c>
      <c r="CJ31" s="36">
        <f>VLOOKUP(CJ$32,'2. Requisitos básicos'!$B$8:$F$108,4,)</f>
        <v>0</v>
      </c>
      <c r="CK31" s="36">
        <f>VLOOKUP(CK$32,'2. Requisitos básicos'!$B$8:$F$108,4,)</f>
        <v>0</v>
      </c>
      <c r="CL31" s="36">
        <f>VLOOKUP(CL$32,'2. Requisitos básicos'!$B$8:$F$108,4,)</f>
        <v>0</v>
      </c>
      <c r="CM31" s="36">
        <f>VLOOKUP(CM$32,'2. Requisitos básicos'!$B$8:$F$108,4,)</f>
        <v>0</v>
      </c>
      <c r="CN31" s="36">
        <f>VLOOKUP(CN$32,'2. Requisitos básicos'!$B$8:$F$108,4,)</f>
        <v>0</v>
      </c>
      <c r="CO31" s="36">
        <f>VLOOKUP(CO$32,'2. Requisitos básicos'!$B$8:$F$108,4,)</f>
        <v>0</v>
      </c>
      <c r="CP31" s="36">
        <f>VLOOKUP(CP$32,'2. Requisitos básicos'!$B$8:$F$108,4,)</f>
        <v>0</v>
      </c>
      <c r="CQ31" s="36">
        <f>VLOOKUP(CQ$32,'2. Requisitos básicos'!$B$8:$F$108,4,)</f>
        <v>0</v>
      </c>
      <c r="CR31" s="36">
        <f>VLOOKUP(CR$32,'2. Requisitos básicos'!$B$8:$F$108,4,)</f>
        <v>0</v>
      </c>
      <c r="CS31" s="36">
        <f>VLOOKUP(CS$32,'2. Requisitos básicos'!$B$8:$F$108,4,)</f>
        <v>0</v>
      </c>
      <c r="CT31" s="36">
        <f>VLOOKUP(CT$32,'2. Requisitos básicos'!$B$8:$F$108,4,)</f>
        <v>0</v>
      </c>
      <c r="CU31" s="36">
        <f>VLOOKUP(CU$32,'2. Requisitos básicos'!$B$8:$F$108,4,)</f>
        <v>0</v>
      </c>
      <c r="CV31" s="36">
        <f>VLOOKUP(CV$32,'2. Requisitos básicos'!$B$8:$F$108,4,)</f>
        <v>0</v>
      </c>
      <c r="CW31" s="36">
        <f>VLOOKUP(CW$32,'2. Requisitos básicos'!$B$8:$F$108,4,)</f>
        <v>0</v>
      </c>
      <c r="CX31" s="36">
        <f>VLOOKUP(CX$32,'2. Requisitos básicos'!$B$8:$F$108,4,)</f>
        <v>0</v>
      </c>
      <c r="CY31" s="36">
        <f>VLOOKUP(CY$32,'2. Requisitos básicos'!$B$8:$F$108,4,)</f>
        <v>0</v>
      </c>
      <c r="CZ31" s="36">
        <f>VLOOKUP(CZ$32,'2. Requisitos básicos'!$B$8:$F$108,4,)</f>
        <v>0</v>
      </c>
      <c r="DA31" s="36">
        <f>VLOOKUP(DA$32,'2. Requisitos básicos'!$B$8:$F$108,4,)</f>
        <v>0</v>
      </c>
      <c r="DB31" s="36">
        <f>VLOOKUP(DB$32,'2. Requisitos básicos'!$B$8:$F$108,4,)</f>
        <v>0</v>
      </c>
      <c r="DC31" s="36">
        <f>VLOOKUP(DC$32,'2. Requisitos básicos'!$B$8:$F$108,4,)</f>
        <v>0</v>
      </c>
      <c r="DD31" s="36">
        <f>VLOOKUP(DD$32,'2. Requisitos básicos'!$B$8:$F$108,4,)</f>
        <v>0</v>
      </c>
      <c r="DE31" s="47"/>
      <c r="DH31" s="48"/>
      <c r="DI31" s="101"/>
    </row>
    <row r="32" spans="2:113" ht="28" x14ac:dyDescent="0.15">
      <c r="B32" s="29" t="s">
        <v>78</v>
      </c>
      <c r="C32" s="27" t="s">
        <v>65</v>
      </c>
      <c r="D32" s="28" t="s">
        <v>46</v>
      </c>
      <c r="E32" s="28" t="s">
        <v>47</v>
      </c>
      <c r="F32" s="28" t="s">
        <v>48</v>
      </c>
      <c r="G32" s="28" t="s">
        <v>49</v>
      </c>
      <c r="H32" s="35" t="s">
        <v>79</v>
      </c>
      <c r="I32" s="26">
        <v>1</v>
      </c>
      <c r="J32" s="26">
        <v>2</v>
      </c>
      <c r="K32" s="26">
        <v>3</v>
      </c>
      <c r="L32" s="26">
        <v>4</v>
      </c>
      <c r="M32" s="26">
        <v>5</v>
      </c>
      <c r="N32" s="26">
        <v>6</v>
      </c>
      <c r="O32" s="26">
        <v>7</v>
      </c>
      <c r="P32" s="26">
        <v>8</v>
      </c>
      <c r="Q32" s="26">
        <v>9</v>
      </c>
      <c r="R32" s="26">
        <v>10</v>
      </c>
      <c r="S32" s="26">
        <v>11</v>
      </c>
      <c r="T32" s="26">
        <v>12</v>
      </c>
      <c r="U32" s="26">
        <v>13</v>
      </c>
      <c r="V32" s="26">
        <v>14</v>
      </c>
      <c r="W32" s="26">
        <v>15</v>
      </c>
      <c r="X32" s="26">
        <v>16</v>
      </c>
      <c r="Y32" s="26">
        <v>17</v>
      </c>
      <c r="Z32" s="26">
        <v>18</v>
      </c>
      <c r="AA32" s="26">
        <v>19</v>
      </c>
      <c r="AB32" s="26">
        <v>20</v>
      </c>
      <c r="AC32" s="26">
        <v>21</v>
      </c>
      <c r="AD32" s="26">
        <v>22</v>
      </c>
      <c r="AE32" s="26">
        <v>23</v>
      </c>
      <c r="AF32" s="26">
        <v>24</v>
      </c>
      <c r="AG32" s="26">
        <v>25</v>
      </c>
      <c r="AH32" s="26">
        <v>26</v>
      </c>
      <c r="AI32" s="26">
        <v>27</v>
      </c>
      <c r="AJ32" s="26">
        <v>28</v>
      </c>
      <c r="AK32" s="26">
        <v>29</v>
      </c>
      <c r="AL32" s="26">
        <v>30</v>
      </c>
      <c r="AM32" s="26">
        <v>31</v>
      </c>
      <c r="AN32" s="26">
        <v>32</v>
      </c>
      <c r="AO32" s="26">
        <v>33</v>
      </c>
      <c r="AP32" s="26">
        <v>34</v>
      </c>
      <c r="AQ32" s="26">
        <v>35</v>
      </c>
      <c r="AR32" s="26">
        <v>36</v>
      </c>
      <c r="AS32" s="26">
        <v>37</v>
      </c>
      <c r="AT32" s="26">
        <v>38</v>
      </c>
      <c r="AU32" s="26">
        <v>39</v>
      </c>
      <c r="AV32" s="26">
        <v>40</v>
      </c>
      <c r="AW32" s="26">
        <v>41</v>
      </c>
      <c r="AX32" s="26">
        <v>42</v>
      </c>
      <c r="AY32" s="26">
        <v>43</v>
      </c>
      <c r="AZ32" s="26">
        <v>44</v>
      </c>
      <c r="BA32" s="26">
        <v>45</v>
      </c>
      <c r="BB32" s="26">
        <v>46</v>
      </c>
      <c r="BC32" s="26">
        <v>47</v>
      </c>
      <c r="BD32" s="26">
        <v>48</v>
      </c>
      <c r="BE32" s="26">
        <v>49</v>
      </c>
      <c r="BF32" s="26">
        <v>50</v>
      </c>
      <c r="BG32" s="26">
        <v>51</v>
      </c>
      <c r="BH32" s="26">
        <v>52</v>
      </c>
      <c r="BI32" s="26">
        <v>53</v>
      </c>
      <c r="BJ32" s="26">
        <v>54</v>
      </c>
      <c r="BK32" s="26">
        <v>55</v>
      </c>
      <c r="BL32" s="26">
        <v>56</v>
      </c>
      <c r="BM32" s="26">
        <v>57</v>
      </c>
      <c r="BN32" s="26">
        <v>58</v>
      </c>
      <c r="BO32" s="26">
        <v>59</v>
      </c>
      <c r="BP32" s="26">
        <v>60</v>
      </c>
      <c r="BQ32" s="26">
        <v>61</v>
      </c>
      <c r="BR32" s="26">
        <v>62</v>
      </c>
      <c r="BS32" s="26">
        <v>63</v>
      </c>
      <c r="BT32" s="26">
        <v>64</v>
      </c>
      <c r="BU32" s="26">
        <v>65</v>
      </c>
      <c r="BV32" s="26">
        <v>66</v>
      </c>
      <c r="BW32" s="26">
        <v>67</v>
      </c>
      <c r="BX32" s="26">
        <v>68</v>
      </c>
      <c r="BY32" s="26">
        <v>69</v>
      </c>
      <c r="BZ32" s="26">
        <v>70</v>
      </c>
      <c r="CA32" s="26">
        <v>71</v>
      </c>
      <c r="CB32" s="26">
        <v>72</v>
      </c>
      <c r="CC32" s="26">
        <v>73</v>
      </c>
      <c r="CD32" s="26">
        <v>74</v>
      </c>
      <c r="CE32" s="26">
        <v>75</v>
      </c>
      <c r="CF32" s="26">
        <v>76</v>
      </c>
      <c r="CG32" s="26">
        <v>77</v>
      </c>
      <c r="CH32" s="26">
        <v>78</v>
      </c>
      <c r="CI32" s="26">
        <v>79</v>
      </c>
      <c r="CJ32" s="26">
        <v>80</v>
      </c>
      <c r="CK32" s="26">
        <v>81</v>
      </c>
      <c r="CL32" s="26">
        <v>82</v>
      </c>
      <c r="CM32" s="26">
        <v>83</v>
      </c>
      <c r="CN32" s="26">
        <v>84</v>
      </c>
      <c r="CO32" s="26">
        <v>85</v>
      </c>
      <c r="CP32" s="26">
        <v>86</v>
      </c>
      <c r="CQ32" s="26">
        <v>87</v>
      </c>
      <c r="CR32" s="26">
        <v>88</v>
      </c>
      <c r="CS32" s="26">
        <v>89</v>
      </c>
      <c r="CT32" s="26">
        <v>90</v>
      </c>
      <c r="CU32" s="26">
        <v>91</v>
      </c>
      <c r="CV32" s="26">
        <v>92</v>
      </c>
      <c r="CW32" s="26">
        <v>93</v>
      </c>
      <c r="CX32" s="26">
        <v>94</v>
      </c>
      <c r="CY32" s="26">
        <v>95</v>
      </c>
      <c r="CZ32" s="26">
        <v>96</v>
      </c>
      <c r="DA32" s="26">
        <v>97</v>
      </c>
      <c r="DB32" s="26">
        <v>98</v>
      </c>
      <c r="DC32" s="26">
        <v>99</v>
      </c>
      <c r="DD32" s="38">
        <v>100</v>
      </c>
      <c r="DE32" s="49">
        <v>1</v>
      </c>
      <c r="DF32" s="2">
        <v>2</v>
      </c>
      <c r="DG32" s="2">
        <v>3</v>
      </c>
      <c r="DH32" s="50">
        <v>4</v>
      </c>
      <c r="DI32" s="102"/>
    </row>
    <row r="33" spans="2:113" s="31" customFormat="1" ht="13" x14ac:dyDescent="0.2">
      <c r="B33" s="20">
        <v>1</v>
      </c>
      <c r="C33" s="31">
        <v>1</v>
      </c>
      <c r="D33" s="31" t="s">
        <v>116</v>
      </c>
      <c r="E33" s="31" t="s">
        <v>18</v>
      </c>
      <c r="F33" s="32" t="s">
        <v>117</v>
      </c>
      <c r="G33" s="32" t="s">
        <v>53</v>
      </c>
      <c r="H33" s="37">
        <v>45089</v>
      </c>
      <c r="I33" s="32">
        <v>0</v>
      </c>
      <c r="J33" s="32">
        <v>1</v>
      </c>
      <c r="K33" s="32">
        <v>2</v>
      </c>
      <c r="L33" s="32">
        <v>1</v>
      </c>
      <c r="M33" s="32">
        <v>1</v>
      </c>
      <c r="N33" s="32">
        <v>1</v>
      </c>
      <c r="O33" s="32">
        <v>1.5</v>
      </c>
      <c r="P33" s="32">
        <v>2</v>
      </c>
      <c r="Q33" s="32">
        <v>1</v>
      </c>
      <c r="R33" s="32">
        <v>1</v>
      </c>
      <c r="S33" s="32">
        <v>1.5</v>
      </c>
      <c r="T33" s="32">
        <v>1</v>
      </c>
      <c r="U33" s="32">
        <v>1</v>
      </c>
      <c r="V33" s="32">
        <v>1.5</v>
      </c>
      <c r="W33" s="32">
        <v>0</v>
      </c>
      <c r="X33" s="32">
        <v>0</v>
      </c>
      <c r="Y33" s="32">
        <v>1</v>
      </c>
      <c r="Z33" s="32">
        <v>1</v>
      </c>
      <c r="AA33" s="32">
        <v>0</v>
      </c>
      <c r="AB33" s="32">
        <v>0</v>
      </c>
      <c r="AC33" s="32">
        <v>0</v>
      </c>
      <c r="AD33" s="32">
        <v>0</v>
      </c>
      <c r="AE33" s="32">
        <v>0</v>
      </c>
      <c r="AF33" s="32">
        <v>0</v>
      </c>
      <c r="AG33" s="32">
        <v>0</v>
      </c>
      <c r="AH33" s="32">
        <v>0</v>
      </c>
      <c r="AI33" s="32">
        <v>0</v>
      </c>
      <c r="AJ33" s="32">
        <v>0</v>
      </c>
      <c r="AK33" s="32">
        <v>0</v>
      </c>
      <c r="AL33" s="32">
        <v>0</v>
      </c>
      <c r="AM33" s="32">
        <v>0</v>
      </c>
      <c r="AN33" s="32">
        <v>0</v>
      </c>
      <c r="AO33" s="32">
        <v>0</v>
      </c>
      <c r="AP33" s="32">
        <v>0</v>
      </c>
      <c r="AQ33" s="32">
        <v>0</v>
      </c>
      <c r="AR33" s="32">
        <v>0</v>
      </c>
      <c r="AS33" s="32">
        <v>0</v>
      </c>
      <c r="AT33" s="32">
        <v>0</v>
      </c>
      <c r="AU33" s="32">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c r="BZ33" s="32">
        <v>0</v>
      </c>
      <c r="CA33" s="32">
        <v>0</v>
      </c>
      <c r="CB33" s="32">
        <v>0</v>
      </c>
      <c r="CC33" s="32">
        <v>0</v>
      </c>
      <c r="CD33" s="32">
        <v>0</v>
      </c>
      <c r="CE33" s="32">
        <v>0</v>
      </c>
      <c r="CF33" s="32">
        <v>0</v>
      </c>
      <c r="CG33" s="32">
        <v>0</v>
      </c>
      <c r="CH33" s="32">
        <v>0</v>
      </c>
      <c r="CI33" s="32">
        <v>0</v>
      </c>
      <c r="CJ33" s="32">
        <v>0</v>
      </c>
      <c r="CK33" s="32">
        <v>0</v>
      </c>
      <c r="CL33" s="32">
        <v>0</v>
      </c>
      <c r="CM33" s="32">
        <v>0</v>
      </c>
      <c r="CN33" s="32">
        <v>0</v>
      </c>
      <c r="CO33" s="32">
        <v>0</v>
      </c>
      <c r="CP33" s="32">
        <v>0</v>
      </c>
      <c r="CQ33" s="32">
        <v>0</v>
      </c>
      <c r="CR33" s="32">
        <v>0</v>
      </c>
      <c r="CS33" s="32">
        <v>0</v>
      </c>
      <c r="CT33" s="32">
        <v>0</v>
      </c>
      <c r="CU33" s="32">
        <v>0</v>
      </c>
      <c r="CV33" s="32">
        <v>0</v>
      </c>
      <c r="CW33" s="32">
        <v>0</v>
      </c>
      <c r="CX33" s="32">
        <v>0</v>
      </c>
      <c r="CY33" s="32">
        <v>0</v>
      </c>
      <c r="CZ33" s="32">
        <v>0</v>
      </c>
      <c r="DA33" s="32">
        <v>0</v>
      </c>
      <c r="DB33" s="31">
        <v>0</v>
      </c>
      <c r="DC33" s="31">
        <v>0</v>
      </c>
      <c r="DD33" s="31">
        <v>0</v>
      </c>
      <c r="DE33" s="85">
        <v>1</v>
      </c>
      <c r="DF33" s="67">
        <v>1.375</v>
      </c>
      <c r="DG33" s="67">
        <v>1.125</v>
      </c>
      <c r="DH33" s="86">
        <v>1.125</v>
      </c>
      <c r="DI33" s="101" t="str">
        <f>D33 &amp; "; " &amp; TEXT(H33,"TT.MM.JJ")</f>
        <v>Pedro Silva; TT.06.JJ</v>
      </c>
    </row>
    <row r="34" spans="2:113" s="31" customFormat="1" ht="13" x14ac:dyDescent="0.2">
      <c r="B34" s="20">
        <v>2</v>
      </c>
      <c r="C34" s="31">
        <v>3</v>
      </c>
      <c r="D34" s="31" t="s">
        <v>117</v>
      </c>
      <c r="E34" s="31" t="s">
        <v>15</v>
      </c>
      <c r="F34" s="32">
        <v>0</v>
      </c>
      <c r="G34" s="32" t="s">
        <v>25</v>
      </c>
      <c r="H34" s="37">
        <v>45241</v>
      </c>
      <c r="I34" s="32">
        <v>0</v>
      </c>
      <c r="J34" s="32">
        <v>0</v>
      </c>
      <c r="K34" s="32">
        <v>0</v>
      </c>
      <c r="L34" s="32">
        <v>0</v>
      </c>
      <c r="M34" s="32">
        <v>0</v>
      </c>
      <c r="N34" s="32">
        <v>0</v>
      </c>
      <c r="O34" s="32">
        <v>0</v>
      </c>
      <c r="P34" s="32">
        <v>0</v>
      </c>
      <c r="Q34" s="32">
        <v>0</v>
      </c>
      <c r="R34" s="32">
        <v>0</v>
      </c>
      <c r="S34" s="32">
        <v>0</v>
      </c>
      <c r="T34" s="32">
        <v>0</v>
      </c>
      <c r="U34" s="32">
        <v>0</v>
      </c>
      <c r="V34" s="32">
        <v>0</v>
      </c>
      <c r="W34" s="32">
        <v>1</v>
      </c>
      <c r="X34" s="32">
        <v>1</v>
      </c>
      <c r="Y34" s="32">
        <v>0</v>
      </c>
      <c r="Z34" s="32">
        <v>0</v>
      </c>
      <c r="AA34" s="32">
        <v>1</v>
      </c>
      <c r="AB34" s="32">
        <v>1</v>
      </c>
      <c r="AC34" s="32">
        <v>1</v>
      </c>
      <c r="AD34" s="32">
        <v>1.5</v>
      </c>
      <c r="AE34" s="32">
        <v>1.5</v>
      </c>
      <c r="AF34" s="32">
        <v>1.5</v>
      </c>
      <c r="AG34" s="32">
        <v>1.5</v>
      </c>
      <c r="AH34" s="32">
        <v>1</v>
      </c>
      <c r="AI34" s="32">
        <v>0.5</v>
      </c>
      <c r="AJ34" s="32">
        <v>1</v>
      </c>
      <c r="AK34" s="32">
        <v>1</v>
      </c>
      <c r="AL34" s="32">
        <v>1</v>
      </c>
      <c r="AM34" s="32">
        <v>0</v>
      </c>
      <c r="AN34" s="32">
        <v>0</v>
      </c>
      <c r="AO34" s="32">
        <v>0</v>
      </c>
      <c r="AP34" s="32">
        <v>0</v>
      </c>
      <c r="AQ34" s="32">
        <v>0</v>
      </c>
      <c r="AR34" s="32">
        <v>0</v>
      </c>
      <c r="AS34" s="32">
        <v>0</v>
      </c>
      <c r="AT34" s="32">
        <v>0</v>
      </c>
      <c r="AU34" s="32">
        <v>0</v>
      </c>
      <c r="AV34" s="32">
        <v>0</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0</v>
      </c>
      <c r="BN34" s="32">
        <v>0</v>
      </c>
      <c r="BO34" s="32">
        <v>0</v>
      </c>
      <c r="BP34" s="32">
        <v>0</v>
      </c>
      <c r="BQ34" s="32">
        <v>0</v>
      </c>
      <c r="BR34" s="32">
        <v>0</v>
      </c>
      <c r="BS34" s="32">
        <v>0</v>
      </c>
      <c r="BT34" s="32">
        <v>0</v>
      </c>
      <c r="BU34" s="32">
        <v>0</v>
      </c>
      <c r="BV34" s="32">
        <v>0</v>
      </c>
      <c r="BW34" s="32">
        <v>0</v>
      </c>
      <c r="BX34" s="32">
        <v>0</v>
      </c>
      <c r="BY34" s="32">
        <v>0</v>
      </c>
      <c r="BZ34" s="32">
        <v>0</v>
      </c>
      <c r="CA34" s="32">
        <v>0</v>
      </c>
      <c r="CB34" s="32">
        <v>0</v>
      </c>
      <c r="CC34" s="32">
        <v>0</v>
      </c>
      <c r="CD34" s="32">
        <v>0</v>
      </c>
      <c r="CE34" s="32">
        <v>0</v>
      </c>
      <c r="CF34" s="32">
        <v>0</v>
      </c>
      <c r="CG34" s="32">
        <v>0</v>
      </c>
      <c r="CH34" s="32">
        <v>0</v>
      </c>
      <c r="CI34" s="32">
        <v>0</v>
      </c>
      <c r="CJ34" s="32">
        <v>0</v>
      </c>
      <c r="CK34" s="32">
        <v>0</v>
      </c>
      <c r="CL34" s="32">
        <v>0</v>
      </c>
      <c r="CM34" s="32">
        <v>0</v>
      </c>
      <c r="CN34" s="32">
        <v>0</v>
      </c>
      <c r="CO34" s="32">
        <v>0</v>
      </c>
      <c r="CP34" s="32">
        <v>0</v>
      </c>
      <c r="CQ34" s="32">
        <v>0</v>
      </c>
      <c r="CR34" s="32">
        <v>0</v>
      </c>
      <c r="CS34" s="32">
        <v>0</v>
      </c>
      <c r="CT34" s="32">
        <v>0</v>
      </c>
      <c r="CU34" s="32">
        <v>0</v>
      </c>
      <c r="CV34" s="32">
        <v>0</v>
      </c>
      <c r="CW34" s="32">
        <v>0</v>
      </c>
      <c r="CX34" s="32">
        <v>0</v>
      </c>
      <c r="CY34" s="32">
        <v>0</v>
      </c>
      <c r="CZ34" s="32">
        <v>0</v>
      </c>
      <c r="DA34" s="32">
        <v>0</v>
      </c>
      <c r="DB34" s="31">
        <v>0</v>
      </c>
      <c r="DC34" s="31">
        <v>0</v>
      </c>
      <c r="DD34" s="31">
        <v>0</v>
      </c>
      <c r="DE34" s="85">
        <v>1.125</v>
      </c>
      <c r="DF34" s="67">
        <v>1.375</v>
      </c>
      <c r="DG34" s="67">
        <v>0.875</v>
      </c>
      <c r="DH34" s="86">
        <v>1</v>
      </c>
      <c r="DI34" s="101" t="str">
        <f t="shared" ref="DI34:DI47" si="0">D34 &amp; "; " &amp; TEXT(H34,"TT.MM.JJ")</f>
        <v>Marisa Lima; TT.11.JJ</v>
      </c>
    </row>
    <row r="35" spans="2:113" s="31" customFormat="1" ht="13" x14ac:dyDescent="0.2">
      <c r="B35" s="20">
        <v>3</v>
      </c>
      <c r="C35" s="31">
        <v>1</v>
      </c>
      <c r="D35" s="31" t="s">
        <v>116</v>
      </c>
      <c r="E35" s="31" t="s">
        <v>18</v>
      </c>
      <c r="F35" s="32" t="s">
        <v>117</v>
      </c>
      <c r="G35" s="32" t="s">
        <v>53</v>
      </c>
      <c r="H35" s="37">
        <v>45241</v>
      </c>
      <c r="I35" s="32">
        <v>1</v>
      </c>
      <c r="J35" s="32">
        <v>1</v>
      </c>
      <c r="K35" s="32">
        <v>2</v>
      </c>
      <c r="L35" s="32">
        <v>1</v>
      </c>
      <c r="M35" s="32">
        <v>1</v>
      </c>
      <c r="N35" s="32">
        <v>0.5</v>
      </c>
      <c r="O35" s="32">
        <v>1.5</v>
      </c>
      <c r="P35" s="32">
        <v>2</v>
      </c>
      <c r="Q35" s="32">
        <v>1.5</v>
      </c>
      <c r="R35" s="32">
        <v>1.5</v>
      </c>
      <c r="S35" s="32">
        <v>1.5</v>
      </c>
      <c r="T35" s="32">
        <v>1</v>
      </c>
      <c r="U35" s="32">
        <v>1</v>
      </c>
      <c r="V35" s="32">
        <v>1</v>
      </c>
      <c r="W35" s="32">
        <v>0</v>
      </c>
      <c r="X35" s="32">
        <v>0</v>
      </c>
      <c r="Y35" s="32">
        <v>1</v>
      </c>
      <c r="Z35" s="32">
        <v>2</v>
      </c>
      <c r="AA35" s="32">
        <v>0</v>
      </c>
      <c r="AB35" s="32">
        <v>0</v>
      </c>
      <c r="AC35" s="32">
        <v>0</v>
      </c>
      <c r="AD35" s="32">
        <v>0</v>
      </c>
      <c r="AE35" s="32">
        <v>0</v>
      </c>
      <c r="AF35" s="32">
        <v>0</v>
      </c>
      <c r="AG35" s="32">
        <v>0</v>
      </c>
      <c r="AH35" s="32">
        <v>0</v>
      </c>
      <c r="AI35" s="32">
        <v>0</v>
      </c>
      <c r="AJ35" s="32">
        <v>0</v>
      </c>
      <c r="AK35" s="32">
        <v>0</v>
      </c>
      <c r="AL35" s="32">
        <v>0</v>
      </c>
      <c r="AM35" s="32">
        <v>0</v>
      </c>
      <c r="AN35" s="32">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c r="BZ35" s="32">
        <v>0</v>
      </c>
      <c r="CA35" s="32">
        <v>0</v>
      </c>
      <c r="CB35" s="32">
        <v>0</v>
      </c>
      <c r="CC35" s="32">
        <v>0</v>
      </c>
      <c r="CD35" s="32">
        <v>0</v>
      </c>
      <c r="CE35" s="32">
        <v>0</v>
      </c>
      <c r="CF35" s="32">
        <v>0</v>
      </c>
      <c r="CG35" s="32">
        <v>0</v>
      </c>
      <c r="CH35" s="32">
        <v>0</v>
      </c>
      <c r="CI35" s="32">
        <v>0</v>
      </c>
      <c r="CJ35" s="32">
        <v>0</v>
      </c>
      <c r="CK35" s="32">
        <v>0</v>
      </c>
      <c r="CL35" s="32">
        <v>0</v>
      </c>
      <c r="CM35" s="32">
        <v>0</v>
      </c>
      <c r="CN35" s="32">
        <v>0</v>
      </c>
      <c r="CO35" s="32">
        <v>0</v>
      </c>
      <c r="CP35" s="32">
        <v>0</v>
      </c>
      <c r="CQ35" s="32">
        <v>0</v>
      </c>
      <c r="CR35" s="32">
        <v>0</v>
      </c>
      <c r="CS35" s="32">
        <v>0</v>
      </c>
      <c r="CT35" s="32">
        <v>0</v>
      </c>
      <c r="CU35" s="32">
        <v>0</v>
      </c>
      <c r="CV35" s="32">
        <v>0</v>
      </c>
      <c r="CW35" s="32">
        <v>0</v>
      </c>
      <c r="CX35" s="32">
        <v>0</v>
      </c>
      <c r="CY35" s="32">
        <v>0</v>
      </c>
      <c r="CZ35" s="32">
        <v>0</v>
      </c>
      <c r="DA35" s="32">
        <v>0</v>
      </c>
      <c r="DB35" s="31">
        <v>0</v>
      </c>
      <c r="DC35" s="31">
        <v>0</v>
      </c>
      <c r="DD35" s="31">
        <v>0</v>
      </c>
      <c r="DE35" s="85">
        <v>1.25</v>
      </c>
      <c r="DF35" s="67">
        <v>1.25</v>
      </c>
      <c r="DG35" s="67">
        <v>1.375</v>
      </c>
      <c r="DH35" s="86">
        <v>1.25</v>
      </c>
      <c r="DI35" s="101" t="str">
        <f t="shared" si="0"/>
        <v>Pedro Silva; TT.11.JJ</v>
      </c>
    </row>
    <row r="36" spans="2:113" s="31" customFormat="1" ht="13" x14ac:dyDescent="0.2">
      <c r="B36" s="20">
        <v>4</v>
      </c>
      <c r="C36" s="31">
        <v>2</v>
      </c>
      <c r="D36" s="31" t="s">
        <v>118</v>
      </c>
      <c r="E36" s="31" t="s">
        <v>18</v>
      </c>
      <c r="F36" s="32" t="s">
        <v>117</v>
      </c>
      <c r="G36" s="32" t="s">
        <v>53</v>
      </c>
      <c r="H36" s="37">
        <v>45242</v>
      </c>
      <c r="I36" s="32">
        <v>1.5</v>
      </c>
      <c r="J36" s="32">
        <v>1.5</v>
      </c>
      <c r="K36" s="32">
        <v>1.5</v>
      </c>
      <c r="L36" s="32">
        <v>1.5</v>
      </c>
      <c r="M36" s="32">
        <v>2</v>
      </c>
      <c r="N36" s="32">
        <v>2</v>
      </c>
      <c r="O36" s="32">
        <v>0.5</v>
      </c>
      <c r="P36" s="32">
        <v>0.5</v>
      </c>
      <c r="Q36" s="32">
        <v>1</v>
      </c>
      <c r="R36" s="32">
        <v>1.5</v>
      </c>
      <c r="S36" s="32">
        <v>1.5</v>
      </c>
      <c r="T36" s="32">
        <v>1.5</v>
      </c>
      <c r="U36" s="32">
        <v>1</v>
      </c>
      <c r="V36" s="32">
        <v>1</v>
      </c>
      <c r="W36" s="32">
        <v>0</v>
      </c>
      <c r="X36" s="32">
        <v>0</v>
      </c>
      <c r="Y36" s="32">
        <v>1.5</v>
      </c>
      <c r="Z36" s="32">
        <v>1.5</v>
      </c>
      <c r="AA36" s="32">
        <v>0</v>
      </c>
      <c r="AB36" s="32">
        <v>0</v>
      </c>
      <c r="AC36" s="32">
        <v>0</v>
      </c>
      <c r="AD36" s="32">
        <v>0</v>
      </c>
      <c r="AE36" s="32">
        <v>0</v>
      </c>
      <c r="AF36" s="32">
        <v>0</v>
      </c>
      <c r="AG36" s="32">
        <v>0</v>
      </c>
      <c r="AH36" s="32">
        <v>0</v>
      </c>
      <c r="AI36" s="32">
        <v>0</v>
      </c>
      <c r="AJ36" s="32">
        <v>0</v>
      </c>
      <c r="AK36" s="32">
        <v>0</v>
      </c>
      <c r="AL36" s="32">
        <v>0</v>
      </c>
      <c r="AM36" s="32">
        <v>0</v>
      </c>
      <c r="AN36" s="32">
        <v>0</v>
      </c>
      <c r="AO36" s="32">
        <v>0</v>
      </c>
      <c r="AP36" s="32">
        <v>0</v>
      </c>
      <c r="AQ36" s="32">
        <v>0</v>
      </c>
      <c r="AR36" s="32">
        <v>0</v>
      </c>
      <c r="AS36" s="32">
        <v>0</v>
      </c>
      <c r="AT36" s="32">
        <v>0</v>
      </c>
      <c r="AU36" s="32">
        <v>0</v>
      </c>
      <c r="AV36" s="32">
        <v>0</v>
      </c>
      <c r="AW36" s="32">
        <v>0</v>
      </c>
      <c r="AX36" s="32">
        <v>0</v>
      </c>
      <c r="AY36" s="32">
        <v>0</v>
      </c>
      <c r="AZ36" s="32">
        <v>0</v>
      </c>
      <c r="BA36" s="32">
        <v>0</v>
      </c>
      <c r="BB36" s="32">
        <v>0</v>
      </c>
      <c r="BC36" s="32">
        <v>0</v>
      </c>
      <c r="BD36" s="32">
        <v>0</v>
      </c>
      <c r="BE36" s="32">
        <v>0</v>
      </c>
      <c r="BF36" s="32">
        <v>0</v>
      </c>
      <c r="BG36" s="32">
        <v>0</v>
      </c>
      <c r="BH36" s="32">
        <v>0</v>
      </c>
      <c r="BI36" s="32">
        <v>0</v>
      </c>
      <c r="BJ36" s="32">
        <v>0</v>
      </c>
      <c r="BK36" s="32">
        <v>0</v>
      </c>
      <c r="BL36" s="32">
        <v>0</v>
      </c>
      <c r="BM36" s="32">
        <v>0</v>
      </c>
      <c r="BN36" s="32">
        <v>0</v>
      </c>
      <c r="BO36" s="32">
        <v>0</v>
      </c>
      <c r="BP36" s="32">
        <v>0</v>
      </c>
      <c r="BQ36" s="32">
        <v>0</v>
      </c>
      <c r="BR36" s="32">
        <v>0</v>
      </c>
      <c r="BS36" s="32">
        <v>0</v>
      </c>
      <c r="BT36" s="32">
        <v>0</v>
      </c>
      <c r="BU36" s="32">
        <v>0</v>
      </c>
      <c r="BV36" s="32">
        <v>0</v>
      </c>
      <c r="BW36" s="32">
        <v>0</v>
      </c>
      <c r="BX36" s="32">
        <v>0</v>
      </c>
      <c r="BY36" s="32">
        <v>0</v>
      </c>
      <c r="BZ36" s="32">
        <v>0</v>
      </c>
      <c r="CA36" s="32">
        <v>0</v>
      </c>
      <c r="CB36" s="32">
        <v>0</v>
      </c>
      <c r="CC36" s="32">
        <v>0</v>
      </c>
      <c r="CD36" s="32">
        <v>0</v>
      </c>
      <c r="CE36" s="32">
        <v>0</v>
      </c>
      <c r="CF36" s="32">
        <v>0</v>
      </c>
      <c r="CG36" s="32">
        <v>0</v>
      </c>
      <c r="CH36" s="32">
        <v>0</v>
      </c>
      <c r="CI36" s="32">
        <v>0</v>
      </c>
      <c r="CJ36" s="32">
        <v>0</v>
      </c>
      <c r="CK36" s="32">
        <v>0</v>
      </c>
      <c r="CL36" s="32">
        <v>0</v>
      </c>
      <c r="CM36" s="32">
        <v>0</v>
      </c>
      <c r="CN36" s="32">
        <v>0</v>
      </c>
      <c r="CO36" s="32">
        <v>0</v>
      </c>
      <c r="CP36" s="32">
        <v>0</v>
      </c>
      <c r="CQ36" s="32">
        <v>0</v>
      </c>
      <c r="CR36" s="32">
        <v>0</v>
      </c>
      <c r="CS36" s="32">
        <v>0</v>
      </c>
      <c r="CT36" s="32">
        <v>0</v>
      </c>
      <c r="CU36" s="32">
        <v>0</v>
      </c>
      <c r="CV36" s="32">
        <v>0</v>
      </c>
      <c r="CW36" s="32">
        <v>0</v>
      </c>
      <c r="CX36" s="32">
        <v>0</v>
      </c>
      <c r="CY36" s="32">
        <v>0</v>
      </c>
      <c r="CZ36" s="32">
        <v>0</v>
      </c>
      <c r="DA36" s="32">
        <v>0</v>
      </c>
      <c r="DB36" s="31">
        <v>0</v>
      </c>
      <c r="DC36" s="31">
        <v>0</v>
      </c>
      <c r="DD36" s="31">
        <v>0</v>
      </c>
      <c r="DE36" s="85">
        <v>1.5</v>
      </c>
      <c r="DF36" s="67">
        <v>1.25</v>
      </c>
      <c r="DG36" s="67">
        <v>1.375</v>
      </c>
      <c r="DH36" s="86">
        <v>1.25</v>
      </c>
      <c r="DI36" s="101" t="str">
        <f t="shared" si="0"/>
        <v>Vitor Sousa; TT.11.JJ</v>
      </c>
    </row>
    <row r="37" spans="2:113" s="31" customFormat="1" ht="13" outlineLevel="1" x14ac:dyDescent="0.2">
      <c r="B37" s="20">
        <v>5</v>
      </c>
      <c r="F37" s="32"/>
      <c r="G37" s="32"/>
      <c r="H37" s="37"/>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E37" s="85">
        <f t="shared" ref="DE37:DH42" ca="1" si="1">SUMIF($I$30:$DD$30,DE$30,$I37:$DD37)</f>
        <v>0</v>
      </c>
      <c r="DF37" s="67">
        <f t="shared" ca="1" si="1"/>
        <v>0</v>
      </c>
      <c r="DG37" s="67">
        <f t="shared" ca="1" si="1"/>
        <v>0</v>
      </c>
      <c r="DH37" s="86">
        <f t="shared" ca="1" si="1"/>
        <v>0</v>
      </c>
      <c r="DI37" s="101" t="str">
        <f t="shared" si="0"/>
        <v>; TT.01.JJ</v>
      </c>
    </row>
    <row r="38" spans="2:113" s="31" customFormat="1" ht="13" outlineLevel="1" x14ac:dyDescent="0.2">
      <c r="B38" s="20">
        <v>6</v>
      </c>
      <c r="F38" s="32"/>
      <c r="G38" s="32"/>
      <c r="H38" s="37"/>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E38" s="85">
        <f t="shared" ca="1" si="1"/>
        <v>0</v>
      </c>
      <c r="DF38" s="67">
        <f t="shared" ca="1" si="1"/>
        <v>0</v>
      </c>
      <c r="DG38" s="67">
        <f t="shared" ca="1" si="1"/>
        <v>0</v>
      </c>
      <c r="DH38" s="86">
        <f t="shared" ca="1" si="1"/>
        <v>0</v>
      </c>
      <c r="DI38" s="101" t="str">
        <f t="shared" si="0"/>
        <v>; TT.01.JJ</v>
      </c>
    </row>
    <row r="39" spans="2:113" s="31" customFormat="1" ht="13" outlineLevel="1" x14ac:dyDescent="0.2">
      <c r="B39" s="20">
        <v>7</v>
      </c>
      <c r="F39" s="32"/>
      <c r="G39" s="32"/>
      <c r="H39" s="37"/>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E39" s="85">
        <f t="shared" ca="1" si="1"/>
        <v>0</v>
      </c>
      <c r="DF39" s="67">
        <f t="shared" ca="1" si="1"/>
        <v>0</v>
      </c>
      <c r="DG39" s="67">
        <f t="shared" ca="1" si="1"/>
        <v>0</v>
      </c>
      <c r="DH39" s="86">
        <f t="shared" ca="1" si="1"/>
        <v>0</v>
      </c>
      <c r="DI39" s="101" t="str">
        <f t="shared" si="0"/>
        <v>; TT.01.JJ</v>
      </c>
    </row>
    <row r="40" spans="2:113" s="31" customFormat="1" ht="13" outlineLevel="1" x14ac:dyDescent="0.2">
      <c r="B40" s="20">
        <v>8</v>
      </c>
      <c r="F40" s="32"/>
      <c r="G40" s="32"/>
      <c r="H40" s="37"/>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E40" s="85">
        <f t="shared" ca="1" si="1"/>
        <v>0</v>
      </c>
      <c r="DF40" s="67">
        <f t="shared" ca="1" si="1"/>
        <v>0</v>
      </c>
      <c r="DG40" s="67">
        <f t="shared" ca="1" si="1"/>
        <v>0</v>
      </c>
      <c r="DH40" s="86">
        <f t="shared" ca="1" si="1"/>
        <v>0</v>
      </c>
      <c r="DI40" s="101" t="str">
        <f t="shared" si="0"/>
        <v>; TT.01.JJ</v>
      </c>
    </row>
    <row r="41" spans="2:113" s="31" customFormat="1" ht="13" outlineLevel="1" x14ac:dyDescent="0.2">
      <c r="B41" s="20">
        <v>9</v>
      </c>
      <c r="F41" s="32"/>
      <c r="G41" s="32"/>
      <c r="H41" s="37"/>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E41" s="85">
        <f t="shared" ca="1" si="1"/>
        <v>0</v>
      </c>
      <c r="DF41" s="67">
        <f t="shared" ca="1" si="1"/>
        <v>0</v>
      </c>
      <c r="DG41" s="67">
        <f t="shared" ca="1" si="1"/>
        <v>0</v>
      </c>
      <c r="DH41" s="86">
        <f t="shared" ca="1" si="1"/>
        <v>0</v>
      </c>
      <c r="DI41" s="101" t="str">
        <f t="shared" si="0"/>
        <v>; TT.01.JJ</v>
      </c>
    </row>
    <row r="42" spans="2:113" s="31" customFormat="1" ht="13" outlineLevel="1" x14ac:dyDescent="0.2">
      <c r="B42" s="20">
        <v>10</v>
      </c>
      <c r="F42" s="32"/>
      <c r="G42" s="32"/>
      <c r="H42" s="37"/>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E42" s="85">
        <f t="shared" ca="1" si="1"/>
        <v>0</v>
      </c>
      <c r="DF42" s="67">
        <f t="shared" ca="1" si="1"/>
        <v>0</v>
      </c>
      <c r="DG42" s="67">
        <f t="shared" ca="1" si="1"/>
        <v>0</v>
      </c>
      <c r="DH42" s="86">
        <f t="shared" ca="1" si="1"/>
        <v>0</v>
      </c>
      <c r="DI42" s="101" t="str">
        <f t="shared" si="0"/>
        <v>; TT.01.JJ</v>
      </c>
    </row>
    <row r="43" spans="2:113" s="31" customFormat="1" ht="13" outlineLevel="1" x14ac:dyDescent="0.2">
      <c r="B43" s="20">
        <v>11</v>
      </c>
      <c r="F43" s="32"/>
      <c r="G43" s="32"/>
      <c r="H43" s="37"/>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E43" s="85">
        <f t="shared" ref="DE43:DH58" ca="1" si="2">SUMIF($I$30:$DD$30,DE$30,$I43:$DD43)</f>
        <v>0</v>
      </c>
      <c r="DF43" s="67">
        <f t="shared" ca="1" si="2"/>
        <v>0</v>
      </c>
      <c r="DG43" s="67">
        <f t="shared" ca="1" si="2"/>
        <v>0</v>
      </c>
      <c r="DH43" s="86">
        <f t="shared" ca="1" si="2"/>
        <v>0</v>
      </c>
      <c r="DI43" s="101" t="str">
        <f t="shared" si="0"/>
        <v>; TT.01.JJ</v>
      </c>
    </row>
    <row r="44" spans="2:113" s="31" customFormat="1" ht="13" outlineLevel="1" x14ac:dyDescent="0.2">
      <c r="B44" s="20">
        <v>12</v>
      </c>
      <c r="F44" s="32"/>
      <c r="G44" s="32"/>
      <c r="H44" s="37"/>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E44" s="85">
        <f t="shared" ca="1" si="2"/>
        <v>0</v>
      </c>
      <c r="DF44" s="67">
        <f t="shared" ca="1" si="2"/>
        <v>0</v>
      </c>
      <c r="DG44" s="67">
        <f t="shared" ca="1" si="2"/>
        <v>0</v>
      </c>
      <c r="DH44" s="86">
        <f t="shared" ca="1" si="2"/>
        <v>0</v>
      </c>
      <c r="DI44" s="101" t="str">
        <f t="shared" si="0"/>
        <v>; TT.01.JJ</v>
      </c>
    </row>
    <row r="45" spans="2:113" s="31" customFormat="1" ht="13" outlineLevel="1" x14ac:dyDescent="0.2">
      <c r="B45" s="20">
        <v>13</v>
      </c>
      <c r="F45" s="32"/>
      <c r="G45" s="32"/>
      <c r="H45" s="37"/>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E45" s="85">
        <f t="shared" ca="1" si="2"/>
        <v>0</v>
      </c>
      <c r="DF45" s="67">
        <f t="shared" ca="1" si="2"/>
        <v>0</v>
      </c>
      <c r="DG45" s="67">
        <f t="shared" ca="1" si="2"/>
        <v>0</v>
      </c>
      <c r="DH45" s="86">
        <f t="shared" ca="1" si="2"/>
        <v>0</v>
      </c>
      <c r="DI45" s="101" t="str">
        <f t="shared" si="0"/>
        <v>; TT.01.JJ</v>
      </c>
    </row>
    <row r="46" spans="2:113" s="31" customFormat="1" ht="13" outlineLevel="1" x14ac:dyDescent="0.2">
      <c r="B46" s="20">
        <v>14</v>
      </c>
      <c r="F46" s="32"/>
      <c r="G46" s="32"/>
      <c r="H46" s="37"/>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E46" s="85">
        <f t="shared" ca="1" si="2"/>
        <v>0</v>
      </c>
      <c r="DF46" s="67">
        <f t="shared" ca="1" si="2"/>
        <v>0</v>
      </c>
      <c r="DG46" s="67">
        <f t="shared" ca="1" si="2"/>
        <v>0</v>
      </c>
      <c r="DH46" s="86">
        <f t="shared" ca="1" si="2"/>
        <v>0</v>
      </c>
      <c r="DI46" s="101" t="str">
        <f t="shared" si="0"/>
        <v>; TT.01.JJ</v>
      </c>
    </row>
    <row r="47" spans="2:113" s="31" customFormat="1" ht="13" outlineLevel="1" x14ac:dyDescent="0.2">
      <c r="B47" s="20">
        <v>15</v>
      </c>
      <c r="F47" s="32"/>
      <c r="G47" s="32"/>
      <c r="H47" s="37"/>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E47" s="85">
        <f t="shared" ca="1" si="2"/>
        <v>0</v>
      </c>
      <c r="DF47" s="67">
        <f t="shared" ca="1" si="2"/>
        <v>0</v>
      </c>
      <c r="DG47" s="67">
        <f t="shared" ca="1" si="2"/>
        <v>0</v>
      </c>
      <c r="DH47" s="86">
        <f t="shared" ca="1" si="2"/>
        <v>0</v>
      </c>
      <c r="DI47" s="101" t="str">
        <f t="shared" si="0"/>
        <v>; TT.01.JJ</v>
      </c>
    </row>
    <row r="48" spans="2:113" s="31" customFormat="1" ht="13" outlineLevel="1" x14ac:dyDescent="0.2">
      <c r="B48" s="20">
        <v>16</v>
      </c>
      <c r="F48" s="32"/>
      <c r="G48" s="32"/>
      <c r="H48" s="37"/>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E48" s="85">
        <f t="shared" ca="1" si="2"/>
        <v>0</v>
      </c>
      <c r="DF48" s="67">
        <f t="shared" ca="1" si="2"/>
        <v>0</v>
      </c>
      <c r="DG48" s="67">
        <f t="shared" ca="1" si="2"/>
        <v>0</v>
      </c>
      <c r="DH48" s="86">
        <f t="shared" ca="1" si="2"/>
        <v>0</v>
      </c>
      <c r="DI48" s="101" t="str">
        <f t="shared" ref="DI48:DI54" si="3">D48 &amp; "; " &amp; TEXT(H48,"TT.MM.JJ")</f>
        <v>; TT.01.JJ</v>
      </c>
    </row>
    <row r="49" spans="2:113" s="31" customFormat="1" ht="13" outlineLevel="1" x14ac:dyDescent="0.2">
      <c r="B49" s="20">
        <v>17</v>
      </c>
      <c r="F49" s="32"/>
      <c r="G49" s="32"/>
      <c r="H49" s="37"/>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E49" s="85">
        <f t="shared" ca="1" si="2"/>
        <v>0</v>
      </c>
      <c r="DF49" s="67">
        <f t="shared" ca="1" si="2"/>
        <v>0</v>
      </c>
      <c r="DG49" s="67">
        <f t="shared" ca="1" si="2"/>
        <v>0</v>
      </c>
      <c r="DH49" s="86">
        <f t="shared" ca="1" si="2"/>
        <v>0</v>
      </c>
      <c r="DI49" s="101" t="str">
        <f t="shared" si="3"/>
        <v>; TT.01.JJ</v>
      </c>
    </row>
    <row r="50" spans="2:113" s="31" customFormat="1" ht="13" outlineLevel="1" x14ac:dyDescent="0.2">
      <c r="B50" s="20">
        <v>18</v>
      </c>
      <c r="F50" s="32"/>
      <c r="G50" s="32"/>
      <c r="H50" s="37"/>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E50" s="85">
        <f t="shared" ca="1" si="2"/>
        <v>0</v>
      </c>
      <c r="DF50" s="67">
        <f t="shared" ca="1" si="2"/>
        <v>0</v>
      </c>
      <c r="DG50" s="67">
        <f t="shared" ca="1" si="2"/>
        <v>0</v>
      </c>
      <c r="DH50" s="86">
        <f t="shared" ca="1" si="2"/>
        <v>0</v>
      </c>
      <c r="DI50" s="101" t="str">
        <f t="shared" si="3"/>
        <v>; TT.01.JJ</v>
      </c>
    </row>
    <row r="51" spans="2:113" s="31" customFormat="1" ht="13" outlineLevel="1" x14ac:dyDescent="0.2">
      <c r="B51" s="20">
        <v>19</v>
      </c>
      <c r="F51" s="32"/>
      <c r="G51" s="32"/>
      <c r="H51" s="37"/>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E51" s="85">
        <f t="shared" ca="1" si="2"/>
        <v>0</v>
      </c>
      <c r="DF51" s="67">
        <f t="shared" ca="1" si="2"/>
        <v>0</v>
      </c>
      <c r="DG51" s="67">
        <f t="shared" ca="1" si="2"/>
        <v>0</v>
      </c>
      <c r="DH51" s="86">
        <f t="shared" ca="1" si="2"/>
        <v>0</v>
      </c>
      <c r="DI51" s="101" t="str">
        <f t="shared" si="3"/>
        <v>; TT.01.JJ</v>
      </c>
    </row>
    <row r="52" spans="2:113" s="31" customFormat="1" ht="13" outlineLevel="1" x14ac:dyDescent="0.2">
      <c r="B52" s="20">
        <v>20</v>
      </c>
      <c r="F52" s="32"/>
      <c r="G52" s="32"/>
      <c r="H52" s="37"/>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E52" s="85">
        <f t="shared" ca="1" si="2"/>
        <v>0</v>
      </c>
      <c r="DF52" s="67">
        <f t="shared" ca="1" si="2"/>
        <v>0</v>
      </c>
      <c r="DG52" s="67">
        <f t="shared" ca="1" si="2"/>
        <v>0</v>
      </c>
      <c r="DH52" s="86">
        <f t="shared" ca="1" si="2"/>
        <v>0</v>
      </c>
      <c r="DI52" s="101" t="str">
        <f t="shared" si="3"/>
        <v>; TT.01.JJ</v>
      </c>
    </row>
    <row r="53" spans="2:113" s="31" customFormat="1" ht="13" outlineLevel="1" x14ac:dyDescent="0.2">
      <c r="B53" s="20">
        <v>21</v>
      </c>
      <c r="F53" s="32"/>
      <c r="G53" s="32"/>
      <c r="H53" s="37"/>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E53" s="85">
        <f t="shared" ca="1" si="2"/>
        <v>0</v>
      </c>
      <c r="DF53" s="67">
        <f t="shared" ca="1" si="2"/>
        <v>0</v>
      </c>
      <c r="DG53" s="67">
        <f t="shared" ca="1" si="2"/>
        <v>0</v>
      </c>
      <c r="DH53" s="86">
        <f t="shared" ca="1" si="2"/>
        <v>0</v>
      </c>
      <c r="DI53" s="101" t="str">
        <f t="shared" si="3"/>
        <v>; TT.01.JJ</v>
      </c>
    </row>
    <row r="54" spans="2:113" s="31" customFormat="1" ht="13" outlineLevel="1" x14ac:dyDescent="0.2">
      <c r="B54" s="20">
        <v>22</v>
      </c>
      <c r="F54" s="32"/>
      <c r="G54" s="32"/>
      <c r="H54" s="37"/>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E54" s="85">
        <f t="shared" ca="1" si="2"/>
        <v>0</v>
      </c>
      <c r="DF54" s="67">
        <f t="shared" ca="1" si="2"/>
        <v>0</v>
      </c>
      <c r="DG54" s="67">
        <f t="shared" ca="1" si="2"/>
        <v>0</v>
      </c>
      <c r="DH54" s="86">
        <f t="shared" ca="1" si="2"/>
        <v>0</v>
      </c>
      <c r="DI54" s="101" t="str">
        <f t="shared" si="3"/>
        <v>; TT.01.JJ</v>
      </c>
    </row>
    <row r="55" spans="2:113" s="31" customFormat="1" ht="13" outlineLevel="1" x14ac:dyDescent="0.2">
      <c r="B55" s="20">
        <v>23</v>
      </c>
      <c r="F55" s="32"/>
      <c r="G55" s="32"/>
      <c r="H55" s="37"/>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E55" s="85">
        <f t="shared" ca="1" si="2"/>
        <v>0</v>
      </c>
      <c r="DF55" s="67">
        <f t="shared" ca="1" si="2"/>
        <v>0</v>
      </c>
      <c r="DG55" s="67">
        <f t="shared" ca="1" si="2"/>
        <v>0</v>
      </c>
      <c r="DH55" s="86">
        <f t="shared" ca="1" si="2"/>
        <v>0</v>
      </c>
      <c r="DI55" s="101" t="str">
        <f t="shared" ref="DI55:DI67" si="4">D55 &amp; "; " &amp; TEXT(H55,"TT.MM.JJ")</f>
        <v>; TT.01.JJ</v>
      </c>
    </row>
    <row r="56" spans="2:113" s="31" customFormat="1" ht="13" outlineLevel="1" x14ac:dyDescent="0.2">
      <c r="B56" s="20">
        <v>24</v>
      </c>
      <c r="F56" s="32"/>
      <c r="G56" s="32"/>
      <c r="H56" s="37"/>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E56" s="85">
        <f t="shared" ca="1" si="2"/>
        <v>0</v>
      </c>
      <c r="DF56" s="67">
        <f t="shared" ca="1" si="2"/>
        <v>0</v>
      </c>
      <c r="DG56" s="67">
        <f t="shared" ca="1" si="2"/>
        <v>0</v>
      </c>
      <c r="DH56" s="86">
        <f t="shared" ca="1" si="2"/>
        <v>0</v>
      </c>
      <c r="DI56" s="101" t="str">
        <f t="shared" si="4"/>
        <v>; TT.01.JJ</v>
      </c>
    </row>
    <row r="57" spans="2:113" s="31" customFormat="1" ht="13" outlineLevel="1" x14ac:dyDescent="0.2">
      <c r="B57" s="20">
        <v>25</v>
      </c>
      <c r="F57" s="32"/>
      <c r="G57" s="32"/>
      <c r="H57" s="37"/>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E57" s="85">
        <f t="shared" ca="1" si="2"/>
        <v>0</v>
      </c>
      <c r="DF57" s="67">
        <f t="shared" ca="1" si="2"/>
        <v>0</v>
      </c>
      <c r="DG57" s="67">
        <f t="shared" ca="1" si="2"/>
        <v>0</v>
      </c>
      <c r="DH57" s="86">
        <f t="shared" ca="1" si="2"/>
        <v>0</v>
      </c>
      <c r="DI57" s="101" t="str">
        <f t="shared" si="4"/>
        <v>; TT.01.JJ</v>
      </c>
    </row>
    <row r="58" spans="2:113" s="31" customFormat="1" ht="13" outlineLevel="1" x14ac:dyDescent="0.2">
      <c r="B58" s="20">
        <v>26</v>
      </c>
      <c r="F58" s="32"/>
      <c r="G58" s="32"/>
      <c r="H58" s="37"/>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E58" s="85">
        <f t="shared" ca="1" si="2"/>
        <v>0</v>
      </c>
      <c r="DF58" s="67">
        <f t="shared" ca="1" si="2"/>
        <v>0</v>
      </c>
      <c r="DG58" s="67">
        <f t="shared" ca="1" si="2"/>
        <v>0</v>
      </c>
      <c r="DH58" s="86">
        <f t="shared" ca="1" si="2"/>
        <v>0</v>
      </c>
      <c r="DI58" s="101" t="str">
        <f t="shared" si="4"/>
        <v>; TT.01.JJ</v>
      </c>
    </row>
    <row r="59" spans="2:113" s="31" customFormat="1" ht="13" outlineLevel="1" x14ac:dyDescent="0.2">
      <c r="B59" s="20">
        <v>27</v>
      </c>
      <c r="F59" s="32"/>
      <c r="G59" s="32"/>
      <c r="H59" s="37"/>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E59" s="85">
        <f t="shared" ref="DE59:DH67" ca="1" si="5">SUMIF($I$30:$DD$30,DE$30,$I59:$DD59)</f>
        <v>0</v>
      </c>
      <c r="DF59" s="67">
        <f t="shared" ca="1" si="5"/>
        <v>0</v>
      </c>
      <c r="DG59" s="67">
        <f t="shared" ca="1" si="5"/>
        <v>0</v>
      </c>
      <c r="DH59" s="86">
        <f t="shared" ca="1" si="5"/>
        <v>0</v>
      </c>
      <c r="DI59" s="101" t="str">
        <f t="shared" si="4"/>
        <v>; TT.01.JJ</v>
      </c>
    </row>
    <row r="60" spans="2:113" s="31" customFormat="1" ht="13" outlineLevel="1" x14ac:dyDescent="0.2">
      <c r="B60" s="20">
        <v>28</v>
      </c>
      <c r="F60" s="32"/>
      <c r="G60" s="32"/>
      <c r="H60" s="37"/>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E60" s="85">
        <f t="shared" ca="1" si="5"/>
        <v>0</v>
      </c>
      <c r="DF60" s="67">
        <f t="shared" ca="1" si="5"/>
        <v>0</v>
      </c>
      <c r="DG60" s="67">
        <f t="shared" ca="1" si="5"/>
        <v>0</v>
      </c>
      <c r="DH60" s="86">
        <f t="shared" ca="1" si="5"/>
        <v>0</v>
      </c>
      <c r="DI60" s="101" t="str">
        <f t="shared" si="4"/>
        <v>; TT.01.JJ</v>
      </c>
    </row>
    <row r="61" spans="2:113" s="31" customFormat="1" ht="13" outlineLevel="1" x14ac:dyDescent="0.2">
      <c r="B61" s="20">
        <v>29</v>
      </c>
      <c r="F61" s="32"/>
      <c r="G61" s="32"/>
      <c r="H61" s="37"/>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E61" s="85">
        <f t="shared" ca="1" si="5"/>
        <v>0</v>
      </c>
      <c r="DF61" s="67">
        <f t="shared" ca="1" si="5"/>
        <v>0</v>
      </c>
      <c r="DG61" s="67">
        <f t="shared" ca="1" si="5"/>
        <v>0</v>
      </c>
      <c r="DH61" s="86">
        <f t="shared" ca="1" si="5"/>
        <v>0</v>
      </c>
      <c r="DI61" s="101" t="str">
        <f t="shared" si="4"/>
        <v>; TT.01.JJ</v>
      </c>
    </row>
    <row r="62" spans="2:113" s="31" customFormat="1" ht="13" outlineLevel="1" x14ac:dyDescent="0.2">
      <c r="B62" s="20">
        <v>30</v>
      </c>
      <c r="F62" s="32"/>
      <c r="G62" s="32"/>
      <c r="H62" s="37"/>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E62" s="85">
        <f t="shared" ca="1" si="5"/>
        <v>0</v>
      </c>
      <c r="DF62" s="67">
        <f t="shared" ca="1" si="5"/>
        <v>0</v>
      </c>
      <c r="DG62" s="67">
        <f t="shared" ca="1" si="5"/>
        <v>0</v>
      </c>
      <c r="DH62" s="86">
        <f t="shared" ca="1" si="5"/>
        <v>0</v>
      </c>
      <c r="DI62" s="101" t="str">
        <f t="shared" si="4"/>
        <v>; TT.01.JJ</v>
      </c>
    </row>
    <row r="63" spans="2:113" s="31" customFormat="1" ht="13" outlineLevel="1" x14ac:dyDescent="0.2">
      <c r="B63" s="20">
        <v>31</v>
      </c>
      <c r="F63" s="32"/>
      <c r="G63" s="32"/>
      <c r="H63" s="37"/>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E63" s="85">
        <f t="shared" ca="1" si="5"/>
        <v>0</v>
      </c>
      <c r="DF63" s="67">
        <f t="shared" ca="1" si="5"/>
        <v>0</v>
      </c>
      <c r="DG63" s="67">
        <f t="shared" ca="1" si="5"/>
        <v>0</v>
      </c>
      <c r="DH63" s="86">
        <f t="shared" ca="1" si="5"/>
        <v>0</v>
      </c>
      <c r="DI63" s="101" t="str">
        <f t="shared" si="4"/>
        <v>; TT.01.JJ</v>
      </c>
    </row>
    <row r="64" spans="2:113" s="31" customFormat="1" ht="13" outlineLevel="1" x14ac:dyDescent="0.2">
      <c r="B64" s="20">
        <v>32</v>
      </c>
      <c r="F64" s="32"/>
      <c r="G64" s="32"/>
      <c r="H64" s="37"/>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E64" s="85">
        <f t="shared" ca="1" si="5"/>
        <v>0</v>
      </c>
      <c r="DF64" s="67">
        <f t="shared" ca="1" si="5"/>
        <v>0</v>
      </c>
      <c r="DG64" s="67">
        <f t="shared" ca="1" si="5"/>
        <v>0</v>
      </c>
      <c r="DH64" s="86">
        <f t="shared" ca="1" si="5"/>
        <v>0</v>
      </c>
      <c r="DI64" s="101" t="str">
        <f t="shared" si="4"/>
        <v>; TT.01.JJ</v>
      </c>
    </row>
    <row r="65" spans="2:113" s="31" customFormat="1" ht="13" outlineLevel="1" x14ac:dyDescent="0.2">
      <c r="B65" s="20">
        <v>33</v>
      </c>
      <c r="F65" s="32"/>
      <c r="G65" s="32"/>
      <c r="H65" s="37"/>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E65" s="85">
        <f t="shared" ca="1" si="5"/>
        <v>0</v>
      </c>
      <c r="DF65" s="67">
        <f t="shared" ca="1" si="5"/>
        <v>0</v>
      </c>
      <c r="DG65" s="67">
        <f t="shared" ca="1" si="5"/>
        <v>0</v>
      </c>
      <c r="DH65" s="86">
        <f t="shared" ca="1" si="5"/>
        <v>0</v>
      </c>
      <c r="DI65" s="101" t="str">
        <f t="shared" si="4"/>
        <v>; TT.01.JJ</v>
      </c>
    </row>
    <row r="66" spans="2:113" s="31" customFormat="1" ht="13" outlineLevel="1" x14ac:dyDescent="0.2">
      <c r="B66" s="20">
        <v>34</v>
      </c>
      <c r="F66" s="32"/>
      <c r="G66" s="32"/>
      <c r="H66" s="37"/>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E66" s="85">
        <f t="shared" ca="1" si="5"/>
        <v>0</v>
      </c>
      <c r="DF66" s="67">
        <f t="shared" ca="1" si="5"/>
        <v>0</v>
      </c>
      <c r="DG66" s="67">
        <f t="shared" ca="1" si="5"/>
        <v>0</v>
      </c>
      <c r="DH66" s="86">
        <f t="shared" ca="1" si="5"/>
        <v>0</v>
      </c>
      <c r="DI66" s="101" t="str">
        <f t="shared" si="4"/>
        <v>; TT.01.JJ</v>
      </c>
    </row>
    <row r="67" spans="2:113" s="31" customFormat="1" ht="13" outlineLevel="1" x14ac:dyDescent="0.2">
      <c r="B67" s="20">
        <v>35</v>
      </c>
      <c r="F67" s="32"/>
      <c r="G67" s="32"/>
      <c r="H67" s="37"/>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E67" s="85">
        <f t="shared" ca="1" si="5"/>
        <v>0</v>
      </c>
      <c r="DF67" s="67">
        <f t="shared" ca="1" si="5"/>
        <v>0</v>
      </c>
      <c r="DG67" s="67">
        <f t="shared" ca="1" si="5"/>
        <v>0</v>
      </c>
      <c r="DH67" s="86">
        <f t="shared" ca="1" si="5"/>
        <v>0</v>
      </c>
      <c r="DI67" s="101" t="str">
        <f t="shared" si="4"/>
        <v>; TT.01.JJ</v>
      </c>
    </row>
  </sheetData>
  <autoFilter ref="B32:H47" xr:uid="{C8A8EBBF-9E6A-4712-9051-01A65AB1DD1E}"/>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BA78-48A4-4D71-A447-A7F289746BB4}">
  <sheetPr>
    <tabColor rgb="FFEF9D3E"/>
    <outlinePr summaryBelow="0" summaryRight="0"/>
  </sheetPr>
  <dimension ref="A6:DO153"/>
  <sheetViews>
    <sheetView showGridLines="0" zoomScale="85" zoomScaleNormal="85" workbookViewId="0">
      <selection activeCell="E51" sqref="E51"/>
    </sheetView>
  </sheetViews>
  <sheetFormatPr baseColWidth="10" defaultColWidth="11.5" defaultRowHeight="14" x14ac:dyDescent="0.2"/>
  <cols>
    <col min="1" max="2" width="14" style="33" customWidth="1"/>
    <col min="3" max="3" width="29.1640625" style="33" customWidth="1"/>
    <col min="4" max="4" width="26.6640625" style="33" customWidth="1"/>
    <col min="5" max="5" width="28.5" style="33" customWidth="1"/>
    <col min="6" max="6" width="54.1640625" style="33" customWidth="1"/>
    <col min="7" max="7" width="27.5" style="63" customWidth="1"/>
    <col min="8" max="18" width="15.1640625" style="63" customWidth="1"/>
    <col min="19" max="22" width="15.1640625" style="33" customWidth="1"/>
    <col min="23" max="29" width="11.5" style="33"/>
    <col min="30" max="30" width="39.83203125" style="33" bestFit="1" customWidth="1"/>
    <col min="31" max="31" width="29.5" style="33" bestFit="1" customWidth="1"/>
    <col min="32" max="33" width="11.5" style="33"/>
    <col min="34" max="34" width="41.1640625" style="33" bestFit="1" customWidth="1"/>
    <col min="35" max="35" width="26.33203125" style="33" bestFit="1" customWidth="1"/>
    <col min="36" max="36" width="27.83203125" style="33" bestFit="1" customWidth="1"/>
    <col min="37" max="37" width="33.83203125" style="33" bestFit="1" customWidth="1"/>
    <col min="38" max="38" width="27.83203125" style="33" bestFit="1" customWidth="1"/>
    <col min="39" max="16384" width="11.5" style="33"/>
  </cols>
  <sheetData>
    <row r="6" spans="1:119" ht="18" x14ac:dyDescent="0.2">
      <c r="E6" s="15"/>
      <c r="F6" s="15"/>
    </row>
    <row r="9" spans="1:119" ht="17" x14ac:dyDescent="0.2">
      <c r="A9" s="74" t="s">
        <v>56</v>
      </c>
      <c r="B9" s="33">
        <v>1</v>
      </c>
      <c r="C9" s="33">
        <v>2</v>
      </c>
      <c r="D9" s="33">
        <v>3</v>
      </c>
      <c r="E9" s="33">
        <v>4</v>
      </c>
      <c r="F9" s="33">
        <v>5</v>
      </c>
      <c r="G9" s="33">
        <v>6</v>
      </c>
      <c r="H9" s="33"/>
      <c r="I9" s="33"/>
      <c r="J9" s="33">
        <v>7</v>
      </c>
      <c r="K9" s="33">
        <v>8</v>
      </c>
      <c r="L9" s="33">
        <v>9</v>
      </c>
      <c r="M9" s="33">
        <v>10</v>
      </c>
      <c r="N9" s="33">
        <v>11</v>
      </c>
      <c r="O9" s="33">
        <v>12</v>
      </c>
      <c r="P9" s="33">
        <v>13</v>
      </c>
      <c r="Q9" s="33">
        <v>14</v>
      </c>
      <c r="R9" s="33">
        <v>15</v>
      </c>
      <c r="S9" s="33">
        <v>16</v>
      </c>
      <c r="T9" s="33">
        <v>17</v>
      </c>
      <c r="U9" s="33">
        <v>18</v>
      </c>
      <c r="V9" s="33">
        <v>19</v>
      </c>
      <c r="W9" s="33">
        <v>20</v>
      </c>
      <c r="X9" s="33">
        <v>21</v>
      </c>
      <c r="Y9" s="33">
        <v>22</v>
      </c>
      <c r="Z9" s="33">
        <v>23</v>
      </c>
      <c r="AA9" s="33">
        <v>24</v>
      </c>
      <c r="AB9" s="33">
        <v>25</v>
      </c>
      <c r="AC9" s="33">
        <v>26</v>
      </c>
      <c r="AD9" s="33">
        <v>27</v>
      </c>
      <c r="AE9" s="33">
        <v>28</v>
      </c>
      <c r="AF9" s="33">
        <v>29</v>
      </c>
      <c r="AG9" s="33">
        <v>30</v>
      </c>
      <c r="AH9" s="33">
        <v>31</v>
      </c>
      <c r="AI9" s="33">
        <v>32</v>
      </c>
      <c r="AJ9" s="33">
        <v>33</v>
      </c>
      <c r="AK9" s="33">
        <v>34</v>
      </c>
      <c r="AL9" s="33">
        <v>35</v>
      </c>
      <c r="AM9" s="33">
        <v>36</v>
      </c>
      <c r="AN9" s="33">
        <v>37</v>
      </c>
      <c r="AO9" s="33">
        <v>38</v>
      </c>
      <c r="AP9" s="33">
        <v>39</v>
      </c>
      <c r="AQ9" s="33">
        <v>40</v>
      </c>
      <c r="AR9" s="33">
        <v>41</v>
      </c>
      <c r="AS9" s="33">
        <v>42</v>
      </c>
      <c r="AT9" s="33">
        <v>43</v>
      </c>
      <c r="AU9" s="33">
        <v>44</v>
      </c>
      <c r="AV9" s="33">
        <v>45</v>
      </c>
      <c r="AW9" s="33">
        <v>46</v>
      </c>
      <c r="AX9" s="33">
        <v>47</v>
      </c>
      <c r="AY9" s="33">
        <v>48</v>
      </c>
      <c r="AZ9" s="33">
        <v>49</v>
      </c>
      <c r="BA9" s="33">
        <v>50</v>
      </c>
      <c r="BB9" s="33">
        <v>51</v>
      </c>
      <c r="BC9" s="33">
        <v>52</v>
      </c>
      <c r="BD9" s="33">
        <v>53</v>
      </c>
      <c r="BE9" s="33">
        <v>54</v>
      </c>
      <c r="BF9" s="33">
        <v>55</v>
      </c>
      <c r="BG9" s="33">
        <v>56</v>
      </c>
      <c r="BH9" s="33">
        <v>57</v>
      </c>
      <c r="BI9" s="33">
        <v>58</v>
      </c>
      <c r="BJ9" s="33">
        <v>59</v>
      </c>
      <c r="BK9" s="33">
        <v>60</v>
      </c>
      <c r="BL9" s="33">
        <v>61</v>
      </c>
      <c r="BM9" s="33">
        <v>62</v>
      </c>
      <c r="BN9" s="33">
        <v>63</v>
      </c>
      <c r="BO9" s="33">
        <v>64</v>
      </c>
      <c r="BP9" s="33">
        <v>65</v>
      </c>
      <c r="BQ9" s="33">
        <v>66</v>
      </c>
      <c r="BR9" s="33">
        <v>67</v>
      </c>
      <c r="BS9" s="33">
        <v>68</v>
      </c>
      <c r="BT9" s="33">
        <v>69</v>
      </c>
      <c r="BU9" s="33">
        <v>70</v>
      </c>
      <c r="BV9" s="33">
        <v>71</v>
      </c>
      <c r="BW9" s="33">
        <v>72</v>
      </c>
      <c r="BX9" s="33">
        <v>73</v>
      </c>
      <c r="BY9" s="33">
        <v>74</v>
      </c>
      <c r="BZ9" s="33">
        <v>75</v>
      </c>
      <c r="CA9" s="33">
        <v>76</v>
      </c>
      <c r="CB9" s="33">
        <v>77</v>
      </c>
      <c r="CC9" s="33">
        <v>78</v>
      </c>
      <c r="CD9" s="33">
        <v>79</v>
      </c>
      <c r="CE9" s="33">
        <v>80</v>
      </c>
      <c r="CF9" s="33">
        <v>81</v>
      </c>
      <c r="CG9" s="33">
        <v>82</v>
      </c>
      <c r="CH9" s="33">
        <v>83</v>
      </c>
      <c r="CI9" s="33">
        <v>84</v>
      </c>
      <c r="CJ9" s="33">
        <v>85</v>
      </c>
      <c r="CK9" s="33">
        <v>86</v>
      </c>
      <c r="CL9" s="33">
        <v>87</v>
      </c>
      <c r="CM9" s="33">
        <v>88</v>
      </c>
      <c r="CN9" s="33">
        <v>89</v>
      </c>
      <c r="CO9" s="33">
        <v>90</v>
      </c>
      <c r="CP9" s="33">
        <v>91</v>
      </c>
      <c r="CQ9" s="33">
        <v>92</v>
      </c>
      <c r="CR9" s="33">
        <v>93</v>
      </c>
      <c r="CS9" s="33">
        <v>94</v>
      </c>
      <c r="CT9" s="33">
        <v>95</v>
      </c>
      <c r="CU9" s="33">
        <v>96</v>
      </c>
      <c r="CV9" s="33">
        <v>97</v>
      </c>
      <c r="CW9" s="33">
        <v>98</v>
      </c>
      <c r="CX9" s="33">
        <v>99</v>
      </c>
      <c r="CY9" s="33">
        <v>100</v>
      </c>
      <c r="CZ9" s="33">
        <v>101</v>
      </c>
      <c r="DA9" s="33">
        <v>102</v>
      </c>
      <c r="DB9" s="33">
        <v>103</v>
      </c>
      <c r="DC9" s="33">
        <v>104</v>
      </c>
      <c r="DD9" s="33">
        <v>105</v>
      </c>
      <c r="DE9" s="33">
        <v>106</v>
      </c>
      <c r="DF9" s="33">
        <v>107</v>
      </c>
      <c r="DG9" s="33">
        <v>108</v>
      </c>
      <c r="DH9" s="33">
        <v>109</v>
      </c>
      <c r="DI9" s="33">
        <v>110</v>
      </c>
      <c r="DJ9" s="33">
        <v>111</v>
      </c>
    </row>
    <row r="10" spans="1:119" s="64" customFormat="1" ht="13" x14ac:dyDescent="0.15">
      <c r="A10" s="30" t="s">
        <v>80</v>
      </c>
      <c r="B10" s="30" t="s">
        <v>65</v>
      </c>
      <c r="C10" s="28" t="s">
        <v>46</v>
      </c>
      <c r="D10" s="28" t="s">
        <v>47</v>
      </c>
      <c r="E10" s="28" t="s">
        <v>48</v>
      </c>
      <c r="F10" s="28" t="s">
        <v>49</v>
      </c>
      <c r="G10" s="28" t="s">
        <v>81</v>
      </c>
      <c r="H10" s="35"/>
      <c r="I10" s="35"/>
      <c r="J10" s="78">
        <v>1</v>
      </c>
      <c r="K10" s="78">
        <v>2</v>
      </c>
      <c r="L10" s="78">
        <v>3</v>
      </c>
      <c r="M10" s="78">
        <v>4</v>
      </c>
      <c r="N10" s="78">
        <v>5</v>
      </c>
      <c r="O10" s="78">
        <v>6</v>
      </c>
      <c r="P10" s="78">
        <v>7</v>
      </c>
      <c r="Q10" s="78">
        <v>8</v>
      </c>
      <c r="R10" s="78">
        <v>9</v>
      </c>
      <c r="S10" s="78">
        <v>10</v>
      </c>
      <c r="T10" s="78">
        <v>11</v>
      </c>
      <c r="U10" s="78">
        <v>12</v>
      </c>
      <c r="V10" s="78">
        <v>13</v>
      </c>
      <c r="W10" s="78">
        <v>14</v>
      </c>
      <c r="X10" s="78">
        <v>15</v>
      </c>
      <c r="Y10" s="78">
        <v>16</v>
      </c>
      <c r="Z10" s="78">
        <v>17</v>
      </c>
      <c r="AA10" s="78">
        <v>18</v>
      </c>
      <c r="AB10" s="78">
        <v>19</v>
      </c>
      <c r="AC10" s="78">
        <v>20</v>
      </c>
      <c r="AD10" s="78">
        <v>21</v>
      </c>
      <c r="AE10" s="78">
        <v>22</v>
      </c>
      <c r="AF10" s="78">
        <v>23</v>
      </c>
      <c r="AG10" s="78">
        <v>24</v>
      </c>
      <c r="AH10" s="78">
        <v>25</v>
      </c>
      <c r="AI10" s="78">
        <v>26</v>
      </c>
      <c r="AJ10" s="78">
        <v>27</v>
      </c>
      <c r="AK10" s="78">
        <v>28</v>
      </c>
      <c r="AL10" s="78">
        <v>29</v>
      </c>
      <c r="AM10" s="78">
        <v>30</v>
      </c>
      <c r="AN10" s="78">
        <v>31</v>
      </c>
      <c r="AO10" s="78">
        <v>32</v>
      </c>
      <c r="AP10" s="78">
        <v>33</v>
      </c>
      <c r="AQ10" s="78">
        <v>34</v>
      </c>
      <c r="AR10" s="78">
        <v>35</v>
      </c>
      <c r="AS10" s="78">
        <v>36</v>
      </c>
      <c r="AT10" s="78">
        <v>37</v>
      </c>
      <c r="AU10" s="78">
        <v>38</v>
      </c>
      <c r="AV10" s="78">
        <v>39</v>
      </c>
      <c r="AW10" s="78">
        <v>40</v>
      </c>
      <c r="AX10" s="78">
        <v>41</v>
      </c>
      <c r="AY10" s="78">
        <v>42</v>
      </c>
      <c r="AZ10" s="78">
        <v>43</v>
      </c>
      <c r="BA10" s="78">
        <v>44</v>
      </c>
      <c r="BB10" s="78">
        <v>45</v>
      </c>
      <c r="BC10" s="78">
        <v>46</v>
      </c>
      <c r="BD10" s="78">
        <v>47</v>
      </c>
      <c r="BE10" s="78">
        <v>48</v>
      </c>
      <c r="BF10" s="78">
        <v>49</v>
      </c>
      <c r="BG10" s="78">
        <v>50</v>
      </c>
      <c r="BH10" s="78">
        <v>51</v>
      </c>
      <c r="BI10" s="78">
        <v>52</v>
      </c>
      <c r="BJ10" s="78">
        <v>53</v>
      </c>
      <c r="BK10" s="78">
        <v>54</v>
      </c>
      <c r="BL10" s="78">
        <v>55</v>
      </c>
      <c r="BM10" s="78">
        <v>56</v>
      </c>
      <c r="BN10" s="78">
        <v>57</v>
      </c>
      <c r="BO10" s="78">
        <v>58</v>
      </c>
      <c r="BP10" s="78">
        <v>59</v>
      </c>
      <c r="BQ10" s="78">
        <v>60</v>
      </c>
      <c r="BR10" s="78">
        <v>61</v>
      </c>
      <c r="BS10" s="78">
        <v>62</v>
      </c>
      <c r="BT10" s="78">
        <v>63</v>
      </c>
      <c r="BU10" s="78">
        <v>64</v>
      </c>
      <c r="BV10" s="78">
        <v>65</v>
      </c>
      <c r="BW10" s="78">
        <v>66</v>
      </c>
      <c r="BX10" s="78">
        <v>67</v>
      </c>
      <c r="BY10" s="78">
        <v>68</v>
      </c>
      <c r="BZ10" s="78">
        <v>69</v>
      </c>
      <c r="CA10" s="78">
        <v>70</v>
      </c>
      <c r="CB10" s="78">
        <v>71</v>
      </c>
      <c r="CC10" s="78">
        <v>72</v>
      </c>
      <c r="CD10" s="78">
        <v>73</v>
      </c>
      <c r="CE10" s="78">
        <v>74</v>
      </c>
      <c r="CF10" s="78">
        <v>75</v>
      </c>
      <c r="CG10" s="78">
        <v>76</v>
      </c>
      <c r="CH10" s="78">
        <v>77</v>
      </c>
      <c r="CI10" s="78">
        <v>78</v>
      </c>
      <c r="CJ10" s="78">
        <v>79</v>
      </c>
      <c r="CK10" s="78">
        <v>80</v>
      </c>
      <c r="CL10" s="78">
        <v>81</v>
      </c>
      <c r="CM10" s="78">
        <v>82</v>
      </c>
      <c r="CN10" s="78">
        <v>83</v>
      </c>
      <c r="CO10" s="78">
        <v>84</v>
      </c>
      <c r="CP10" s="78">
        <v>85</v>
      </c>
      <c r="CQ10" s="78">
        <v>86</v>
      </c>
      <c r="CR10" s="78">
        <v>87</v>
      </c>
      <c r="CS10" s="78">
        <v>88</v>
      </c>
      <c r="CT10" s="78">
        <v>89</v>
      </c>
      <c r="CU10" s="78">
        <v>90</v>
      </c>
      <c r="CV10" s="78">
        <v>91</v>
      </c>
      <c r="CW10" s="78">
        <v>92</v>
      </c>
      <c r="CX10" s="78">
        <v>93</v>
      </c>
      <c r="CY10" s="78">
        <v>94</v>
      </c>
      <c r="CZ10" s="78">
        <v>95</v>
      </c>
      <c r="DA10" s="78">
        <v>96</v>
      </c>
      <c r="DB10" s="78">
        <v>97</v>
      </c>
      <c r="DC10" s="78">
        <v>98</v>
      </c>
      <c r="DD10" s="78">
        <v>99</v>
      </c>
      <c r="DE10" s="78">
        <v>100</v>
      </c>
      <c r="DF10" s="79" t="s">
        <v>1</v>
      </c>
      <c r="DG10" s="79" t="s">
        <v>2</v>
      </c>
      <c r="DH10" s="79" t="s">
        <v>3</v>
      </c>
      <c r="DI10" s="79" t="s">
        <v>4</v>
      </c>
      <c r="DJ10" s="28" t="s">
        <v>8</v>
      </c>
    </row>
    <row r="11" spans="1:119" s="31" customFormat="1" ht="13" x14ac:dyDescent="0.2">
      <c r="A11" s="94">
        <v>4</v>
      </c>
      <c r="B11" s="80">
        <f>IF(ISERROR(
VLOOKUP($A11,'Banco de dados de todas as av.'!$B$33:$DI$67,B$9+1,)),
"",
VLOOKUP($A11,'Banco de dados de todas as av.'!$B$33:$DI$67,B$9+1,))</f>
        <v>2</v>
      </c>
      <c r="C11" s="80" t="str">
        <f>IF(ISERROR(
VLOOKUP($A11,'Banco de dados de todas as av.'!$B$33:$DI$67,C$9+1,)),
"",
VLOOKUP($A11,'Banco de dados de todas as av.'!$B$33:$DI$67,C$9+1,))</f>
        <v>Vitor Sousa</v>
      </c>
      <c r="D11" s="80" t="str">
        <f>IF(ISERROR(
VLOOKUP($A11,'Banco de dados de todas as av.'!$B$33:$DI$67,D$9+1,)),
"",
VLOOKUP($A11,'Banco de dados de todas as av.'!$B$33:$DI$67,D$9+1,))</f>
        <v>Desenvolvedor de Softwares</v>
      </c>
      <c r="E11" s="80" t="str">
        <f>IF(ISERROR(
VLOOKUP($A11,'Banco de dados de todas as av.'!$B$33:$DI$67,E$9+1,)),
"",
VLOOKUP($A11,'Banco de dados de todas as av.'!$B$33:$DI$67,E$9+1,))</f>
        <v>Marisa Lima</v>
      </c>
      <c r="F11" s="80" t="str">
        <f>IF(ISERROR(
VLOOKUP($A11,'Banco de dados de todas as av.'!$B$33:$DI$67,F$9+1,)),
"",
VLOOKUP($A11,'Banco de dados de todas as av.'!$B$33:$DI$67,F$9+1,))</f>
        <v>Desenvolvimento de Tecnologia</v>
      </c>
      <c r="G11" s="82">
        <f>IF(ISERROR(
VLOOKUP($A11,'Banco de dados de todas as av.'!$B$33:$DI$67,G$9+1,)),
"",
VLOOKUP($A11,'Banco de dados de todas as av.'!$B$33:$DI$67,G$9+1,))</f>
        <v>45242</v>
      </c>
      <c r="H11" s="80">
        <f>IF(ISERROR(
VLOOKUP($A11,'Banco de dados de todas as av.'!$B$33:$DI$67,H$9+1,)),
"",
VLOOKUP($A11,'Banco de dados de todas as av.'!$B$33:$DI$67,H$9+1,))</f>
        <v>4</v>
      </c>
      <c r="I11" s="80">
        <f>IF(ISERROR(
VLOOKUP($A11,'Banco de dados de todas as av.'!$B$33:$DI$67,I$9+1,)),
"",
VLOOKUP($A11,'Banco de dados de todas as av.'!$B$33:$DI$67,I$9+1,))</f>
        <v>4</v>
      </c>
      <c r="J11" s="80">
        <f>IF(ISERROR(
VLOOKUP($A11,'Banco de dados de todas as av.'!$B$33:$DI$67,J$9+1,)),
"",
VLOOKUP($A11,'Banco de dados de todas as av.'!$B$33:$DI$67,J$9+1,))</f>
        <v>1.5</v>
      </c>
      <c r="K11" s="80">
        <f>IF(ISERROR(
VLOOKUP($A11,'Banco de dados de todas as av.'!$B$33:$DI$67,K$9+1,)),
"",
VLOOKUP($A11,'Banco de dados de todas as av.'!$B$33:$DI$67,K$9+1,))</f>
        <v>1.5</v>
      </c>
      <c r="L11" s="80">
        <f>IF(ISERROR(
VLOOKUP($A11,'Banco de dados de todas as av.'!$B$33:$DI$67,L$9+1,)),
"",
VLOOKUP($A11,'Banco de dados de todas as av.'!$B$33:$DI$67,L$9+1,))</f>
        <v>1.5</v>
      </c>
      <c r="M11" s="80">
        <f>IF(ISERROR(
VLOOKUP($A11,'Banco de dados de todas as av.'!$B$33:$DI$67,M$9+1,)),
"",
VLOOKUP($A11,'Banco de dados de todas as av.'!$B$33:$DI$67,M$9+1,))</f>
        <v>1.5</v>
      </c>
      <c r="N11" s="80">
        <f>IF(ISERROR(
VLOOKUP($A11,'Banco de dados de todas as av.'!$B$33:$DI$67,N$9+1,)),
"",
VLOOKUP($A11,'Banco de dados de todas as av.'!$B$33:$DI$67,N$9+1,))</f>
        <v>2</v>
      </c>
      <c r="O11" s="80">
        <f>IF(ISERROR(
VLOOKUP($A11,'Banco de dados de todas as av.'!$B$33:$DI$67,O$9+1,)),
"",
VLOOKUP($A11,'Banco de dados de todas as av.'!$B$33:$DI$67,O$9+1,))</f>
        <v>2</v>
      </c>
      <c r="P11" s="80">
        <f>IF(ISERROR(
VLOOKUP($A11,'Banco de dados de todas as av.'!$B$33:$DI$67,P$9+1,)),
"",
VLOOKUP($A11,'Banco de dados de todas as av.'!$B$33:$DI$67,P$9+1,))</f>
        <v>0.5</v>
      </c>
      <c r="Q11" s="80">
        <f>IF(ISERROR(
VLOOKUP($A11,'Banco de dados de todas as av.'!$B$33:$DI$67,Q$9+1,)),
"",
VLOOKUP($A11,'Banco de dados de todas as av.'!$B$33:$DI$67,Q$9+1,))</f>
        <v>0.5</v>
      </c>
      <c r="R11" s="80">
        <f>IF(ISERROR(
VLOOKUP($A11,'Banco de dados de todas as av.'!$B$33:$DI$67,R$9+1,)),
"",
VLOOKUP($A11,'Banco de dados de todas as av.'!$B$33:$DI$67,R$9+1,))</f>
        <v>1</v>
      </c>
      <c r="S11" s="80">
        <f>IF(ISERROR(
VLOOKUP($A11,'Banco de dados de todas as av.'!$B$33:$DI$67,S$9+1,)),
"",
VLOOKUP($A11,'Banco de dados de todas as av.'!$B$33:$DI$67,S$9+1,))</f>
        <v>1.5</v>
      </c>
      <c r="T11" s="80">
        <f>IF(ISERROR(
VLOOKUP($A11,'Banco de dados de todas as av.'!$B$33:$DI$67,T$9+1,)),
"",
VLOOKUP($A11,'Banco de dados de todas as av.'!$B$33:$DI$67,T$9+1,))</f>
        <v>1.5</v>
      </c>
      <c r="U11" s="80">
        <f>IF(ISERROR(
VLOOKUP($A11,'Banco de dados de todas as av.'!$B$33:$DI$67,U$9+1,)),
"",
VLOOKUP($A11,'Banco de dados de todas as av.'!$B$33:$DI$67,U$9+1,))</f>
        <v>1.5</v>
      </c>
      <c r="V11" s="80">
        <f>IF(ISERROR(
VLOOKUP($A11,'Banco de dados de todas as av.'!$B$33:$DI$67,V$9+1,)),
"",
VLOOKUP($A11,'Banco de dados de todas as av.'!$B$33:$DI$67,V$9+1,))</f>
        <v>1</v>
      </c>
      <c r="W11" s="80">
        <f>IF(ISERROR(
VLOOKUP($A11,'Banco de dados de todas as av.'!$B$33:$DI$67,W$9+1,)),
"",
VLOOKUP($A11,'Banco de dados de todas as av.'!$B$33:$DI$67,W$9+1,))</f>
        <v>1</v>
      </c>
      <c r="X11" s="80">
        <f>IF(ISERROR(
VLOOKUP($A11,'Banco de dados de todas as av.'!$B$33:$DI$67,X$9+1,)),
"",
VLOOKUP($A11,'Banco de dados de todas as av.'!$B$33:$DI$67,X$9+1,))</f>
        <v>0</v>
      </c>
      <c r="Y11" s="80">
        <f>IF(ISERROR(
VLOOKUP($A11,'Banco de dados de todas as av.'!$B$33:$DI$67,Y$9+1,)),
"",
VLOOKUP($A11,'Banco de dados de todas as av.'!$B$33:$DI$67,Y$9+1,))</f>
        <v>0</v>
      </c>
      <c r="Z11" s="80">
        <f>IF(ISERROR(
VLOOKUP($A11,'Banco de dados de todas as av.'!$B$33:$DI$67,Z$9+1,)),
"",
VLOOKUP($A11,'Banco de dados de todas as av.'!$B$33:$DI$67,Z$9+1,))</f>
        <v>1.5</v>
      </c>
      <c r="AA11" s="80">
        <f>IF(ISERROR(
VLOOKUP($A11,'Banco de dados de todas as av.'!$B$33:$DI$67,AA$9+1,)),
"",
VLOOKUP($A11,'Banco de dados de todas as av.'!$B$33:$DI$67,AA$9+1,))</f>
        <v>1.5</v>
      </c>
      <c r="AB11" s="80">
        <f>IF(ISERROR(
VLOOKUP($A11,'Banco de dados de todas as av.'!$B$33:$DI$67,AB$9+1,)),
"",
VLOOKUP($A11,'Banco de dados de todas as av.'!$B$33:$DI$67,AB$9+1,))</f>
        <v>0</v>
      </c>
      <c r="AC11" s="80">
        <f>IF(ISERROR(
VLOOKUP($A11,'Banco de dados de todas as av.'!$B$33:$DI$67,AC$9+1,)),
"",
VLOOKUP($A11,'Banco de dados de todas as av.'!$B$33:$DI$67,AC$9+1,))</f>
        <v>0</v>
      </c>
      <c r="AD11" s="80">
        <f>IF(ISERROR(
VLOOKUP($A11,'Banco de dados de todas as av.'!$B$33:$DI$67,AD$9+1,)),
"",
VLOOKUP($A11,'Banco de dados de todas as av.'!$B$33:$DI$67,AD$9+1,))</f>
        <v>0</v>
      </c>
      <c r="AE11" s="80">
        <f>IF(ISERROR(
VLOOKUP($A11,'Banco de dados de todas as av.'!$B$33:$DI$67,AE$9+1,)),
"",
VLOOKUP($A11,'Banco de dados de todas as av.'!$B$33:$DI$67,AE$9+1,))</f>
        <v>0</v>
      </c>
      <c r="AF11" s="80">
        <f>IF(ISERROR(
VLOOKUP($A11,'Banco de dados de todas as av.'!$B$33:$DI$67,AF$9+1,)),
"",
VLOOKUP($A11,'Banco de dados de todas as av.'!$B$33:$DI$67,AF$9+1,))</f>
        <v>0</v>
      </c>
      <c r="AG11" s="80">
        <f>IF(ISERROR(
VLOOKUP($A11,'Banco de dados de todas as av.'!$B$33:$DI$67,AG$9+1,)),
"",
VLOOKUP($A11,'Banco de dados de todas as av.'!$B$33:$DI$67,AG$9+1,))</f>
        <v>0</v>
      </c>
      <c r="AH11" s="80">
        <f>IF(ISERROR(
VLOOKUP($A11,'Banco de dados de todas as av.'!$B$33:$DI$67,AH$9+1,)),
"",
VLOOKUP($A11,'Banco de dados de todas as av.'!$B$33:$DI$67,AH$9+1,))</f>
        <v>0</v>
      </c>
      <c r="AI11" s="80">
        <f>IF(ISERROR(
VLOOKUP($A11,'Banco de dados de todas as av.'!$B$33:$DI$67,AI$9+1,)),
"",
VLOOKUP($A11,'Banco de dados de todas as av.'!$B$33:$DI$67,AI$9+1,))</f>
        <v>0</v>
      </c>
      <c r="AJ11" s="80">
        <f>IF(ISERROR(
VLOOKUP($A11,'Banco de dados de todas as av.'!$B$33:$DI$67,AJ$9+1,)),
"",
VLOOKUP($A11,'Banco de dados de todas as av.'!$B$33:$DI$67,AJ$9+1,))</f>
        <v>0</v>
      </c>
      <c r="AK11" s="80">
        <f>IF(ISERROR(
VLOOKUP($A11,'Banco de dados de todas as av.'!$B$33:$DI$67,AK$9+1,)),
"",
VLOOKUP($A11,'Banco de dados de todas as av.'!$B$33:$DI$67,AK$9+1,))</f>
        <v>0</v>
      </c>
      <c r="AL11" s="80">
        <f>IF(ISERROR(
VLOOKUP($A11,'Banco de dados de todas as av.'!$B$33:$DI$67,AL$9+1,)),
"",
VLOOKUP($A11,'Banco de dados de todas as av.'!$B$33:$DI$67,AL$9+1,))</f>
        <v>0</v>
      </c>
      <c r="AM11" s="80">
        <f>IF(ISERROR(
VLOOKUP($A11,'Banco de dados de todas as av.'!$B$33:$DI$67,AM$9+1,)),
"",
VLOOKUP($A11,'Banco de dados de todas as av.'!$B$33:$DI$67,AM$9+1,))</f>
        <v>0</v>
      </c>
      <c r="AN11" s="80">
        <f>IF(ISERROR(
VLOOKUP($A11,'Banco de dados de todas as av.'!$B$33:$DI$67,AN$9+1,)),
"",
VLOOKUP($A11,'Banco de dados de todas as av.'!$B$33:$DI$67,AN$9+1,))</f>
        <v>0</v>
      </c>
      <c r="AO11" s="80">
        <f>IF(ISERROR(
VLOOKUP($A11,'Banco de dados de todas as av.'!$B$33:$DI$67,AO$9+1,)),
"",
VLOOKUP($A11,'Banco de dados de todas as av.'!$B$33:$DI$67,AO$9+1,))</f>
        <v>0</v>
      </c>
      <c r="AP11" s="80">
        <f>IF(ISERROR(
VLOOKUP($A11,'Banco de dados de todas as av.'!$B$33:$DI$67,AP$9+1,)),
"",
VLOOKUP($A11,'Banco de dados de todas as av.'!$B$33:$DI$67,AP$9+1,))</f>
        <v>0</v>
      </c>
      <c r="AQ11" s="80">
        <f>IF(ISERROR(
VLOOKUP($A11,'Banco de dados de todas as av.'!$B$33:$DI$67,AQ$9+1,)),
"",
VLOOKUP($A11,'Banco de dados de todas as av.'!$B$33:$DI$67,AQ$9+1,))</f>
        <v>0</v>
      </c>
      <c r="AR11" s="80">
        <f>IF(ISERROR(
VLOOKUP($A11,'Banco de dados de todas as av.'!$B$33:$DI$67,AR$9+1,)),
"",
VLOOKUP($A11,'Banco de dados de todas as av.'!$B$33:$DI$67,AR$9+1,))</f>
        <v>0</v>
      </c>
      <c r="AS11" s="80">
        <f>IF(ISERROR(
VLOOKUP($A11,'Banco de dados de todas as av.'!$B$33:$DI$67,AS$9+1,)),
"",
VLOOKUP($A11,'Banco de dados de todas as av.'!$B$33:$DI$67,AS$9+1,))</f>
        <v>0</v>
      </c>
      <c r="AT11" s="80">
        <f>IF(ISERROR(
VLOOKUP($A11,'Banco de dados de todas as av.'!$B$33:$DI$67,AT$9+1,)),
"",
VLOOKUP($A11,'Banco de dados de todas as av.'!$B$33:$DI$67,AT$9+1,))</f>
        <v>0</v>
      </c>
      <c r="AU11" s="80">
        <f>IF(ISERROR(
VLOOKUP($A11,'Banco de dados de todas as av.'!$B$33:$DI$67,AU$9+1,)),
"",
VLOOKUP($A11,'Banco de dados de todas as av.'!$B$33:$DI$67,AU$9+1,))</f>
        <v>0</v>
      </c>
      <c r="AV11" s="80">
        <f>IF(ISERROR(
VLOOKUP($A11,'Banco de dados de todas as av.'!$B$33:$DI$67,AV$9+1,)),
"",
VLOOKUP($A11,'Banco de dados de todas as av.'!$B$33:$DI$67,AV$9+1,))</f>
        <v>0</v>
      </c>
      <c r="AW11" s="80">
        <f>IF(ISERROR(
VLOOKUP($A11,'Banco de dados de todas as av.'!$B$33:$DI$67,AW$9+1,)),
"",
VLOOKUP($A11,'Banco de dados de todas as av.'!$B$33:$DI$67,AW$9+1,))</f>
        <v>0</v>
      </c>
      <c r="AX11" s="80">
        <f>IF(ISERROR(
VLOOKUP($A11,'Banco de dados de todas as av.'!$B$33:$DI$67,AX$9+1,)),
"",
VLOOKUP($A11,'Banco de dados de todas as av.'!$B$33:$DI$67,AX$9+1,))</f>
        <v>0</v>
      </c>
      <c r="AY11" s="80">
        <f>IF(ISERROR(
VLOOKUP($A11,'Banco de dados de todas as av.'!$B$33:$DI$67,AY$9+1,)),
"",
VLOOKUP($A11,'Banco de dados de todas as av.'!$B$33:$DI$67,AY$9+1,))</f>
        <v>0</v>
      </c>
      <c r="AZ11" s="80">
        <f>IF(ISERROR(
VLOOKUP($A11,'Banco de dados de todas as av.'!$B$33:$DI$67,AZ$9+1,)),
"",
VLOOKUP($A11,'Banco de dados de todas as av.'!$B$33:$DI$67,AZ$9+1,))</f>
        <v>0</v>
      </c>
      <c r="BA11" s="80">
        <f>IF(ISERROR(
VLOOKUP($A11,'Banco de dados de todas as av.'!$B$33:$DI$67,BA$9+1,)),
"",
VLOOKUP($A11,'Banco de dados de todas as av.'!$B$33:$DI$67,BA$9+1,))</f>
        <v>0</v>
      </c>
      <c r="BB11" s="80">
        <f>IF(ISERROR(
VLOOKUP($A11,'Banco de dados de todas as av.'!$B$33:$DI$67,BB$9+1,)),
"",
VLOOKUP($A11,'Banco de dados de todas as av.'!$B$33:$DI$67,BB$9+1,))</f>
        <v>0</v>
      </c>
      <c r="BC11" s="80">
        <f>IF(ISERROR(
VLOOKUP($A11,'Banco de dados de todas as av.'!$B$33:$DI$67,BC$9+1,)),
"",
VLOOKUP($A11,'Banco de dados de todas as av.'!$B$33:$DI$67,BC$9+1,))</f>
        <v>0</v>
      </c>
      <c r="BD11" s="80">
        <f>IF(ISERROR(
VLOOKUP($A11,'Banco de dados de todas as av.'!$B$33:$DI$67,BD$9+1,)),
"",
VLOOKUP($A11,'Banco de dados de todas as av.'!$B$33:$DI$67,BD$9+1,))</f>
        <v>0</v>
      </c>
      <c r="BE11" s="80">
        <f>IF(ISERROR(
VLOOKUP($A11,'Banco de dados de todas as av.'!$B$33:$DI$67,BE$9+1,)),
"",
VLOOKUP($A11,'Banco de dados de todas as av.'!$B$33:$DI$67,BE$9+1,))</f>
        <v>0</v>
      </c>
      <c r="BF11" s="80">
        <f>IF(ISERROR(
VLOOKUP($A11,'Banco de dados de todas as av.'!$B$33:$DI$67,BF$9+1,)),
"",
VLOOKUP($A11,'Banco de dados de todas as av.'!$B$33:$DI$67,BF$9+1,))</f>
        <v>0</v>
      </c>
      <c r="BG11" s="80">
        <f>IF(ISERROR(
VLOOKUP($A11,'Banco de dados de todas as av.'!$B$33:$DI$67,BG$9+1,)),
"",
VLOOKUP($A11,'Banco de dados de todas as av.'!$B$33:$DI$67,BG$9+1,))</f>
        <v>0</v>
      </c>
      <c r="BH11" s="80">
        <f>IF(ISERROR(
VLOOKUP($A11,'Banco de dados de todas as av.'!$B$33:$DI$67,BH$9+1,)),
"",
VLOOKUP($A11,'Banco de dados de todas as av.'!$B$33:$DI$67,BH$9+1,))</f>
        <v>0</v>
      </c>
      <c r="BI11" s="80">
        <f>IF(ISERROR(
VLOOKUP($A11,'Banco de dados de todas as av.'!$B$33:$DI$67,BI$9+1,)),
"",
VLOOKUP($A11,'Banco de dados de todas as av.'!$B$33:$DI$67,BI$9+1,))</f>
        <v>0</v>
      </c>
      <c r="BJ11" s="80">
        <f>IF(ISERROR(
VLOOKUP($A11,'Banco de dados de todas as av.'!$B$33:$DI$67,BJ$9+1,)),
"",
VLOOKUP($A11,'Banco de dados de todas as av.'!$B$33:$DI$67,BJ$9+1,))</f>
        <v>0</v>
      </c>
      <c r="BK11" s="80">
        <f>IF(ISERROR(
VLOOKUP($A11,'Banco de dados de todas as av.'!$B$33:$DI$67,BK$9+1,)),
"",
VLOOKUP($A11,'Banco de dados de todas as av.'!$B$33:$DI$67,BK$9+1,))</f>
        <v>0</v>
      </c>
      <c r="BL11" s="80">
        <f>IF(ISERROR(
VLOOKUP($A11,'Banco de dados de todas as av.'!$B$33:$DI$67,BL$9+1,)),
"",
VLOOKUP($A11,'Banco de dados de todas as av.'!$B$33:$DI$67,BL$9+1,))</f>
        <v>0</v>
      </c>
      <c r="BM11" s="80">
        <f>IF(ISERROR(
VLOOKUP($A11,'Banco de dados de todas as av.'!$B$33:$DI$67,BM$9+1,)),
"",
VLOOKUP($A11,'Banco de dados de todas as av.'!$B$33:$DI$67,BM$9+1,))</f>
        <v>0</v>
      </c>
      <c r="BN11" s="80">
        <f>IF(ISERROR(
VLOOKUP($A11,'Banco de dados de todas as av.'!$B$33:$DI$67,BN$9+1,)),
"",
VLOOKUP($A11,'Banco de dados de todas as av.'!$B$33:$DI$67,BN$9+1,))</f>
        <v>0</v>
      </c>
      <c r="BO11" s="80">
        <f>IF(ISERROR(
VLOOKUP($A11,'Banco de dados de todas as av.'!$B$33:$DI$67,BO$9+1,)),
"",
VLOOKUP($A11,'Banco de dados de todas as av.'!$B$33:$DI$67,BO$9+1,))</f>
        <v>0</v>
      </c>
      <c r="BP11" s="80">
        <f>IF(ISERROR(
VLOOKUP($A11,'Banco de dados de todas as av.'!$B$33:$DI$67,BP$9+1,)),
"",
VLOOKUP($A11,'Banco de dados de todas as av.'!$B$33:$DI$67,BP$9+1,))</f>
        <v>0</v>
      </c>
      <c r="BQ11" s="80">
        <f>IF(ISERROR(
VLOOKUP($A11,'Banco de dados de todas as av.'!$B$33:$DI$67,BQ$9+1,)),
"",
VLOOKUP($A11,'Banco de dados de todas as av.'!$B$33:$DI$67,BQ$9+1,))</f>
        <v>0</v>
      </c>
      <c r="BR11" s="80">
        <f>IF(ISERROR(
VLOOKUP($A11,'Banco de dados de todas as av.'!$B$33:$DI$67,BR$9+1,)),
"",
VLOOKUP($A11,'Banco de dados de todas as av.'!$B$33:$DI$67,BR$9+1,))</f>
        <v>0</v>
      </c>
      <c r="BS11" s="80">
        <f>IF(ISERROR(
VLOOKUP($A11,'Banco de dados de todas as av.'!$B$33:$DI$67,BS$9+1,)),
"",
VLOOKUP($A11,'Banco de dados de todas as av.'!$B$33:$DI$67,BS$9+1,))</f>
        <v>0</v>
      </c>
      <c r="BT11" s="80">
        <f>IF(ISERROR(
VLOOKUP($A11,'Banco de dados de todas as av.'!$B$33:$DI$67,BT$9+1,)),
"",
VLOOKUP($A11,'Banco de dados de todas as av.'!$B$33:$DI$67,BT$9+1,))</f>
        <v>0</v>
      </c>
      <c r="BU11" s="80">
        <f>IF(ISERROR(
VLOOKUP($A11,'Banco de dados de todas as av.'!$B$33:$DI$67,BU$9+1,)),
"",
VLOOKUP($A11,'Banco de dados de todas as av.'!$B$33:$DI$67,BU$9+1,))</f>
        <v>0</v>
      </c>
      <c r="BV11" s="80">
        <f>IF(ISERROR(
VLOOKUP($A11,'Banco de dados de todas as av.'!$B$33:$DI$67,BV$9+1,)),
"",
VLOOKUP($A11,'Banco de dados de todas as av.'!$B$33:$DI$67,BV$9+1,))</f>
        <v>0</v>
      </c>
      <c r="BW11" s="80">
        <f>IF(ISERROR(
VLOOKUP($A11,'Banco de dados de todas as av.'!$B$33:$DI$67,BW$9+1,)),
"",
VLOOKUP($A11,'Banco de dados de todas as av.'!$B$33:$DI$67,BW$9+1,))</f>
        <v>0</v>
      </c>
      <c r="BX11" s="80">
        <f>IF(ISERROR(
VLOOKUP($A11,'Banco de dados de todas as av.'!$B$33:$DI$67,BX$9+1,)),
"",
VLOOKUP($A11,'Banco de dados de todas as av.'!$B$33:$DI$67,BX$9+1,))</f>
        <v>0</v>
      </c>
      <c r="BY11" s="80">
        <f>IF(ISERROR(
VLOOKUP($A11,'Banco de dados de todas as av.'!$B$33:$DI$67,BY$9+1,)),
"",
VLOOKUP($A11,'Banco de dados de todas as av.'!$B$33:$DI$67,BY$9+1,))</f>
        <v>0</v>
      </c>
      <c r="BZ11" s="80">
        <f>IF(ISERROR(
VLOOKUP($A11,'Banco de dados de todas as av.'!$B$33:$DI$67,BZ$9+1,)),
"",
VLOOKUP($A11,'Banco de dados de todas as av.'!$B$33:$DI$67,BZ$9+1,))</f>
        <v>0</v>
      </c>
      <c r="CA11" s="80">
        <f>IF(ISERROR(
VLOOKUP($A11,'Banco de dados de todas as av.'!$B$33:$DI$67,CA$9+1,)),
"",
VLOOKUP($A11,'Banco de dados de todas as av.'!$B$33:$DI$67,CA$9+1,))</f>
        <v>0</v>
      </c>
      <c r="CB11" s="80">
        <f>IF(ISERROR(
VLOOKUP($A11,'Banco de dados de todas as av.'!$B$33:$DI$67,CB$9+1,)),
"",
VLOOKUP($A11,'Banco de dados de todas as av.'!$B$33:$DI$67,CB$9+1,))</f>
        <v>0</v>
      </c>
      <c r="CC11" s="80">
        <f>IF(ISERROR(
VLOOKUP($A11,'Banco de dados de todas as av.'!$B$33:$DI$67,CC$9+1,)),
"",
VLOOKUP($A11,'Banco de dados de todas as av.'!$B$33:$DI$67,CC$9+1,))</f>
        <v>0</v>
      </c>
      <c r="CD11" s="80">
        <f>IF(ISERROR(
VLOOKUP($A11,'Banco de dados de todas as av.'!$B$33:$DI$67,CD$9+1,)),
"",
VLOOKUP($A11,'Banco de dados de todas as av.'!$B$33:$DI$67,CD$9+1,))</f>
        <v>0</v>
      </c>
      <c r="CE11" s="80">
        <f>IF(ISERROR(
VLOOKUP($A11,'Banco de dados de todas as av.'!$B$33:$DI$67,CE$9+1,)),
"",
VLOOKUP($A11,'Banco de dados de todas as av.'!$B$33:$DI$67,CE$9+1,))</f>
        <v>0</v>
      </c>
      <c r="CF11" s="80">
        <f>IF(ISERROR(
VLOOKUP($A11,'Banco de dados de todas as av.'!$B$33:$DI$67,CF$9+1,)),
"",
VLOOKUP($A11,'Banco de dados de todas as av.'!$B$33:$DI$67,CF$9+1,))</f>
        <v>0</v>
      </c>
      <c r="CG11" s="80">
        <f>IF(ISERROR(
VLOOKUP($A11,'Banco de dados de todas as av.'!$B$33:$DI$67,CG$9+1,)),
"",
VLOOKUP($A11,'Banco de dados de todas as av.'!$B$33:$DI$67,CG$9+1,))</f>
        <v>0</v>
      </c>
      <c r="CH11" s="80">
        <f>IF(ISERROR(
VLOOKUP($A11,'Banco de dados de todas as av.'!$B$33:$DI$67,CH$9+1,)),
"",
VLOOKUP($A11,'Banco de dados de todas as av.'!$B$33:$DI$67,CH$9+1,))</f>
        <v>0</v>
      </c>
      <c r="CI11" s="80">
        <f>IF(ISERROR(
VLOOKUP($A11,'Banco de dados de todas as av.'!$B$33:$DI$67,CI$9+1,)),
"",
VLOOKUP($A11,'Banco de dados de todas as av.'!$B$33:$DI$67,CI$9+1,))</f>
        <v>0</v>
      </c>
      <c r="CJ11" s="80">
        <f>IF(ISERROR(
VLOOKUP($A11,'Banco de dados de todas as av.'!$B$33:$DI$67,CJ$9+1,)),
"",
VLOOKUP($A11,'Banco de dados de todas as av.'!$B$33:$DI$67,CJ$9+1,))</f>
        <v>0</v>
      </c>
      <c r="CK11" s="80">
        <f>IF(ISERROR(
VLOOKUP($A11,'Banco de dados de todas as av.'!$B$33:$DI$67,CK$9+1,)),
"",
VLOOKUP($A11,'Banco de dados de todas as av.'!$B$33:$DI$67,CK$9+1,))</f>
        <v>0</v>
      </c>
      <c r="CL11" s="80">
        <f>IF(ISERROR(
VLOOKUP($A11,'Banco de dados de todas as av.'!$B$33:$DI$67,CL$9+1,)),
"",
VLOOKUP($A11,'Banco de dados de todas as av.'!$B$33:$DI$67,CL$9+1,))</f>
        <v>0</v>
      </c>
      <c r="CM11" s="80">
        <f>IF(ISERROR(
VLOOKUP($A11,'Banco de dados de todas as av.'!$B$33:$DI$67,CM$9+1,)),
"",
VLOOKUP($A11,'Banco de dados de todas as av.'!$B$33:$DI$67,CM$9+1,))</f>
        <v>0</v>
      </c>
      <c r="CN11" s="80">
        <f>IF(ISERROR(
VLOOKUP($A11,'Banco de dados de todas as av.'!$B$33:$DI$67,CN$9+1,)),
"",
VLOOKUP($A11,'Banco de dados de todas as av.'!$B$33:$DI$67,CN$9+1,))</f>
        <v>0</v>
      </c>
      <c r="CO11" s="80">
        <f>IF(ISERROR(
VLOOKUP($A11,'Banco de dados de todas as av.'!$B$33:$DI$67,CO$9+1,)),
"",
VLOOKUP($A11,'Banco de dados de todas as av.'!$B$33:$DI$67,CO$9+1,))</f>
        <v>0</v>
      </c>
      <c r="CP11" s="80">
        <f>IF(ISERROR(
VLOOKUP($A11,'Banco de dados de todas as av.'!$B$33:$DI$67,CP$9+1,)),
"",
VLOOKUP($A11,'Banco de dados de todas as av.'!$B$33:$DI$67,CP$9+1,))</f>
        <v>0</v>
      </c>
      <c r="CQ11" s="80">
        <f>IF(ISERROR(
VLOOKUP($A11,'Banco de dados de todas as av.'!$B$33:$DI$67,CQ$9+1,)),
"",
VLOOKUP($A11,'Banco de dados de todas as av.'!$B$33:$DI$67,CQ$9+1,))</f>
        <v>0</v>
      </c>
      <c r="CR11" s="80">
        <f>IF(ISERROR(
VLOOKUP($A11,'Banco de dados de todas as av.'!$B$33:$DI$67,CR$9+1,)),
"",
VLOOKUP($A11,'Banco de dados de todas as av.'!$B$33:$DI$67,CR$9+1,))</f>
        <v>0</v>
      </c>
      <c r="CS11" s="80">
        <f>IF(ISERROR(
VLOOKUP($A11,'Banco de dados de todas as av.'!$B$33:$DI$67,CS$9+1,)),
"",
VLOOKUP($A11,'Banco de dados de todas as av.'!$B$33:$DI$67,CS$9+1,))</f>
        <v>0</v>
      </c>
      <c r="CT11" s="80">
        <f>IF(ISERROR(
VLOOKUP($A11,'Banco de dados de todas as av.'!$B$33:$DI$67,CT$9+1,)),
"",
VLOOKUP($A11,'Banco de dados de todas as av.'!$B$33:$DI$67,CT$9+1,))</f>
        <v>0</v>
      </c>
      <c r="CU11" s="80">
        <f>IF(ISERROR(
VLOOKUP($A11,'Banco de dados de todas as av.'!$B$33:$DI$67,CU$9+1,)),
"",
VLOOKUP($A11,'Banco de dados de todas as av.'!$B$33:$DI$67,CU$9+1,))</f>
        <v>0</v>
      </c>
      <c r="CV11" s="80">
        <f>IF(ISERROR(
VLOOKUP($A11,'Banco de dados de todas as av.'!$B$33:$DI$67,CV$9+1,)),
"",
VLOOKUP($A11,'Banco de dados de todas as av.'!$B$33:$DI$67,CV$9+1,))</f>
        <v>0</v>
      </c>
      <c r="CW11" s="80">
        <f>IF(ISERROR(
VLOOKUP($A11,'Banco de dados de todas as av.'!$B$33:$DI$67,CW$9+1,)),
"",
VLOOKUP($A11,'Banco de dados de todas as av.'!$B$33:$DI$67,CW$9+1,))</f>
        <v>0</v>
      </c>
      <c r="CX11" s="80">
        <f>IF(ISERROR(
VLOOKUP($A11,'Banco de dados de todas as av.'!$B$33:$DI$67,CX$9+1,)),
"",
VLOOKUP($A11,'Banco de dados de todas as av.'!$B$33:$DI$67,CX$9+1,))</f>
        <v>0</v>
      </c>
      <c r="CY11" s="80">
        <f>IF(ISERROR(
VLOOKUP($A11,'Banco de dados de todas as av.'!$B$33:$DI$67,CY$9+1,)),
"",
VLOOKUP($A11,'Banco de dados de todas as av.'!$B$33:$DI$67,CY$9+1,))</f>
        <v>0</v>
      </c>
      <c r="CZ11" s="80">
        <f>IF(ISERROR(
VLOOKUP($A11,'Banco de dados de todas as av.'!$B$33:$DI$67,CZ$9+1,)),
"",
VLOOKUP($A11,'Banco de dados de todas as av.'!$B$33:$DI$67,CZ$9+1,))</f>
        <v>0</v>
      </c>
      <c r="DA11" s="80">
        <f>IF(ISERROR(
VLOOKUP($A11,'Banco de dados de todas as av.'!$B$33:$DI$67,DA$9+1,)),
"",
VLOOKUP($A11,'Banco de dados de todas as av.'!$B$33:$DI$67,DA$9+1,))</f>
        <v>0</v>
      </c>
      <c r="DB11" s="80">
        <f>IF(ISERROR(
VLOOKUP($A11,'Banco de dados de todas as av.'!$B$33:$DI$67,DB$9+1,)),
"",
VLOOKUP($A11,'Banco de dados de todas as av.'!$B$33:$DI$67,DB$9+1,))</f>
        <v>0</v>
      </c>
      <c r="DC11" s="80">
        <f>IF(ISERROR(
VLOOKUP($A11,'Banco de dados de todas as av.'!$B$33:$DI$67,DC$9+1,)),
"",
VLOOKUP($A11,'Banco de dados de todas as av.'!$B$33:$DI$67,DC$9+1,))</f>
        <v>0</v>
      </c>
      <c r="DD11" s="80">
        <f>IF(ISERROR(
VLOOKUP($A11,'Banco de dados de todas as av.'!$B$33:$DI$67,DD$9+1,)),
"",
VLOOKUP($A11,'Banco de dados de todas as av.'!$B$33:$DI$67,DD$9+1,))</f>
        <v>0</v>
      </c>
      <c r="DE11" s="80">
        <f>IF(ISERROR(
VLOOKUP($A11,'Banco de dados de todas as av.'!$B$33:$DI$67,DE$9+1,)),
"",
VLOOKUP($A11,'Banco de dados de todas as av.'!$B$33:$DI$67,DE$9+1,))</f>
        <v>0</v>
      </c>
      <c r="DF11" s="80">
        <f>IF(ISERROR(
VLOOKUP($A11,'Banco de dados de todas as av.'!$B$33:$DI$67,DF$9+1,)),
"",
VLOOKUP($A11,'Banco de dados de todas as av.'!$B$33:$DI$67,DF$9+1,))</f>
        <v>1.5</v>
      </c>
      <c r="DG11" s="80">
        <f>IF(ISERROR(
VLOOKUP($A11,'Banco de dados de todas as av.'!$B$33:$DI$67,DG$9+1,)),
"",
VLOOKUP($A11,'Banco de dados de todas as av.'!$B$33:$DI$67,DG$9+1,))</f>
        <v>1.25</v>
      </c>
      <c r="DH11" s="80">
        <f>IF(ISERROR(
VLOOKUP($A11,'Banco de dados de todas as av.'!$B$33:$DI$67,DH$9+1,)),
"",
VLOOKUP($A11,'Banco de dados de todas as av.'!$B$33:$DI$67,DH$9+1,))</f>
        <v>1.375</v>
      </c>
      <c r="DI11" s="80">
        <f>IF(ISERROR(
VLOOKUP($A11,'Banco de dados de todas as av.'!$B$33:$DI$67,DI$9+1,)),
"",
VLOOKUP($A11,'Banco de dados de todas as av.'!$B$33:$DI$67,DI$9+1,))</f>
        <v>1.25</v>
      </c>
      <c r="DJ11" s="80" t="str">
        <f>IF(ISERROR(
VLOOKUP($A11,'Banco de dados de todas as av.'!$B$33:$DI$67,DJ$9+1,)),
"leer",
VLOOKUP($A11,'Banco de dados de todas as av.'!$B$33:$DI$67,DJ$9+1,))</f>
        <v>Vitor Sousa; TT.11.JJ</v>
      </c>
    </row>
    <row r="12" spans="1:119" s="31" customFormat="1" ht="13" x14ac:dyDescent="0.2">
      <c r="A12" s="94">
        <v>3</v>
      </c>
      <c r="B12" s="80">
        <f>IF(ISERROR(
VLOOKUP($A12,'Banco de dados de todas as av.'!$B$33:$DI$67,B$9+1,)),
"",
VLOOKUP($A12,'Banco de dados de todas as av.'!$B$33:$DI$67,B$9+1,))</f>
        <v>1</v>
      </c>
      <c r="C12" s="80" t="str">
        <f>IF(ISERROR(
VLOOKUP($A12,'Banco de dados de todas as av.'!$B$33:$DI$67,C$9+1,)),
"",
VLOOKUP($A12,'Banco de dados de todas as av.'!$B$33:$DI$67,C$9+1,))</f>
        <v>Pedro Silva</v>
      </c>
      <c r="D12" s="80" t="str">
        <f>IF(ISERROR(
VLOOKUP($A12,'Banco de dados de todas as av.'!$B$33:$DI$67,D$9+1,)),
"",
VLOOKUP($A12,'Banco de dados de todas as av.'!$B$33:$DI$67,D$9+1,))</f>
        <v>Desenvolvedor de Softwares</v>
      </c>
      <c r="E12" s="80" t="str">
        <f>IF(ISERROR(
VLOOKUP($A12,'Banco de dados de todas as av.'!$B$33:$DI$67,E$9+1,)),
"",
VLOOKUP($A12,'Banco de dados de todas as av.'!$B$33:$DI$67,E$9+1,))</f>
        <v>Marisa Lima</v>
      </c>
      <c r="F12" s="80" t="str">
        <f>IF(ISERROR(
VLOOKUP($A12,'Banco de dados de todas as av.'!$B$33:$DI$67,F$9+1,)),
"",
VLOOKUP($A12,'Banco de dados de todas as av.'!$B$33:$DI$67,F$9+1,))</f>
        <v>Desenvolvimento de Tecnologia</v>
      </c>
      <c r="G12" s="82">
        <f>IF(ISERROR(
VLOOKUP($A12,'Banco de dados de todas as av.'!$B$33:$DI$67,G$9+1,)),
"",
VLOOKUP($A12,'Banco de dados de todas as av.'!$B$33:$DI$67,G$9+1,))</f>
        <v>45241</v>
      </c>
      <c r="H12" s="80">
        <f>IF(ISERROR(
VLOOKUP($A12,'Banco de dados de todas as av.'!$B$33:$DI$67,H$9+1,)),
"",
VLOOKUP($A12,'Banco de dados de todas as av.'!$B$33:$DI$67,H$9+1,))</f>
        <v>3</v>
      </c>
      <c r="I12" s="80">
        <f>IF(ISERROR(
VLOOKUP($A12,'Banco de dados de todas as av.'!$B$33:$DI$67,I$9+1,)),
"",
VLOOKUP($A12,'Banco de dados de todas as av.'!$B$33:$DI$67,I$9+1,))</f>
        <v>3</v>
      </c>
      <c r="J12" s="80">
        <f>IF(ISERROR(
VLOOKUP($A12,'Banco de dados de todas as av.'!$B$33:$DI$67,J$9+1,)),
"",
VLOOKUP($A12,'Banco de dados de todas as av.'!$B$33:$DI$67,J$9+1,))</f>
        <v>1</v>
      </c>
      <c r="K12" s="80">
        <f>IF(ISERROR(
VLOOKUP($A12,'Banco de dados de todas as av.'!$B$33:$DI$67,K$9+1,)),
"",
VLOOKUP($A12,'Banco de dados de todas as av.'!$B$33:$DI$67,K$9+1,))</f>
        <v>1</v>
      </c>
      <c r="L12" s="80">
        <f>IF(ISERROR(
VLOOKUP($A12,'Banco de dados de todas as av.'!$B$33:$DI$67,L$9+1,)),
"",
VLOOKUP($A12,'Banco de dados de todas as av.'!$B$33:$DI$67,L$9+1,))</f>
        <v>2</v>
      </c>
      <c r="M12" s="80">
        <f>IF(ISERROR(
VLOOKUP($A12,'Banco de dados de todas as av.'!$B$33:$DI$67,M$9+1,)),
"",
VLOOKUP($A12,'Banco de dados de todas as av.'!$B$33:$DI$67,M$9+1,))</f>
        <v>1</v>
      </c>
      <c r="N12" s="80">
        <f>IF(ISERROR(
VLOOKUP($A12,'Banco de dados de todas as av.'!$B$33:$DI$67,N$9+1,)),
"",
VLOOKUP($A12,'Banco de dados de todas as av.'!$B$33:$DI$67,N$9+1,))</f>
        <v>1</v>
      </c>
      <c r="O12" s="80">
        <f>IF(ISERROR(
VLOOKUP($A12,'Banco de dados de todas as av.'!$B$33:$DI$67,O$9+1,)),
"",
VLOOKUP($A12,'Banco de dados de todas as av.'!$B$33:$DI$67,O$9+1,))</f>
        <v>0.5</v>
      </c>
      <c r="P12" s="80">
        <f>IF(ISERROR(
VLOOKUP($A12,'Banco de dados de todas as av.'!$B$33:$DI$67,P$9+1,)),
"",
VLOOKUP($A12,'Banco de dados de todas as av.'!$B$33:$DI$67,P$9+1,))</f>
        <v>1.5</v>
      </c>
      <c r="Q12" s="80">
        <f>IF(ISERROR(
VLOOKUP($A12,'Banco de dados de todas as av.'!$B$33:$DI$67,Q$9+1,)),
"",
VLOOKUP($A12,'Banco de dados de todas as av.'!$B$33:$DI$67,Q$9+1,))</f>
        <v>2</v>
      </c>
      <c r="R12" s="80">
        <f>IF(ISERROR(
VLOOKUP($A12,'Banco de dados de todas as av.'!$B$33:$DI$67,R$9+1,)),
"",
VLOOKUP($A12,'Banco de dados de todas as av.'!$B$33:$DI$67,R$9+1,))</f>
        <v>1.5</v>
      </c>
      <c r="S12" s="80">
        <f>IF(ISERROR(
VLOOKUP($A12,'Banco de dados de todas as av.'!$B$33:$DI$67,S$9+1,)),
"",
VLOOKUP($A12,'Banco de dados de todas as av.'!$B$33:$DI$67,S$9+1,))</f>
        <v>1.5</v>
      </c>
      <c r="T12" s="80">
        <f>IF(ISERROR(
VLOOKUP($A12,'Banco de dados de todas as av.'!$B$33:$DI$67,T$9+1,)),
"",
VLOOKUP($A12,'Banco de dados de todas as av.'!$B$33:$DI$67,T$9+1,))</f>
        <v>1.5</v>
      </c>
      <c r="U12" s="80">
        <f>IF(ISERROR(
VLOOKUP($A12,'Banco de dados de todas as av.'!$B$33:$DI$67,U$9+1,)),
"",
VLOOKUP($A12,'Banco de dados de todas as av.'!$B$33:$DI$67,U$9+1,))</f>
        <v>1</v>
      </c>
      <c r="V12" s="80">
        <f>IF(ISERROR(
VLOOKUP($A12,'Banco de dados de todas as av.'!$B$33:$DI$67,V$9+1,)),
"",
VLOOKUP($A12,'Banco de dados de todas as av.'!$B$33:$DI$67,V$9+1,))</f>
        <v>1</v>
      </c>
      <c r="W12" s="80">
        <f>IF(ISERROR(
VLOOKUP($A12,'Banco de dados de todas as av.'!$B$33:$DI$67,W$9+1,)),
"",
VLOOKUP($A12,'Banco de dados de todas as av.'!$B$33:$DI$67,W$9+1,))</f>
        <v>1</v>
      </c>
      <c r="X12" s="80">
        <f>IF(ISERROR(
VLOOKUP($A12,'Banco de dados de todas as av.'!$B$33:$DI$67,X$9+1,)),
"",
VLOOKUP($A12,'Banco de dados de todas as av.'!$B$33:$DI$67,X$9+1,))</f>
        <v>0</v>
      </c>
      <c r="Y12" s="80">
        <f>IF(ISERROR(
VLOOKUP($A12,'Banco de dados de todas as av.'!$B$33:$DI$67,Y$9+1,)),
"",
VLOOKUP($A12,'Banco de dados de todas as av.'!$B$33:$DI$67,Y$9+1,))</f>
        <v>0</v>
      </c>
      <c r="Z12" s="80">
        <f>IF(ISERROR(
VLOOKUP($A12,'Banco de dados de todas as av.'!$B$33:$DI$67,Z$9+1,)),
"",
VLOOKUP($A12,'Banco de dados de todas as av.'!$B$33:$DI$67,Z$9+1,))</f>
        <v>1</v>
      </c>
      <c r="AA12" s="80">
        <f>IF(ISERROR(
VLOOKUP($A12,'Banco de dados de todas as av.'!$B$33:$DI$67,AA$9+1,)),
"",
VLOOKUP($A12,'Banco de dados de todas as av.'!$B$33:$DI$67,AA$9+1,))</f>
        <v>2</v>
      </c>
      <c r="AB12" s="80">
        <f>IF(ISERROR(
VLOOKUP($A12,'Banco de dados de todas as av.'!$B$33:$DI$67,AB$9+1,)),
"",
VLOOKUP($A12,'Banco de dados de todas as av.'!$B$33:$DI$67,AB$9+1,))</f>
        <v>0</v>
      </c>
      <c r="AC12" s="80">
        <f>IF(ISERROR(
VLOOKUP($A12,'Banco de dados de todas as av.'!$B$33:$DI$67,AC$9+1,)),
"",
VLOOKUP($A12,'Banco de dados de todas as av.'!$B$33:$DI$67,AC$9+1,))</f>
        <v>0</v>
      </c>
      <c r="AD12" s="80">
        <f>IF(ISERROR(
VLOOKUP($A12,'Banco de dados de todas as av.'!$B$33:$DI$67,AD$9+1,)),
"",
VLOOKUP($A12,'Banco de dados de todas as av.'!$B$33:$DI$67,AD$9+1,))</f>
        <v>0</v>
      </c>
      <c r="AE12" s="80">
        <f>IF(ISERROR(
VLOOKUP($A12,'Banco de dados de todas as av.'!$B$33:$DI$67,AE$9+1,)),
"",
VLOOKUP($A12,'Banco de dados de todas as av.'!$B$33:$DI$67,AE$9+1,))</f>
        <v>0</v>
      </c>
      <c r="AF12" s="80">
        <f>IF(ISERROR(
VLOOKUP($A12,'Banco de dados de todas as av.'!$B$33:$DI$67,AF$9+1,)),
"",
VLOOKUP($A12,'Banco de dados de todas as av.'!$B$33:$DI$67,AF$9+1,))</f>
        <v>0</v>
      </c>
      <c r="AG12" s="80">
        <f>IF(ISERROR(
VLOOKUP($A12,'Banco de dados de todas as av.'!$B$33:$DI$67,AG$9+1,)),
"",
VLOOKUP($A12,'Banco de dados de todas as av.'!$B$33:$DI$67,AG$9+1,))</f>
        <v>0</v>
      </c>
      <c r="AH12" s="80">
        <f>IF(ISERROR(
VLOOKUP($A12,'Banco de dados de todas as av.'!$B$33:$DI$67,AH$9+1,)),
"",
VLOOKUP($A12,'Banco de dados de todas as av.'!$B$33:$DI$67,AH$9+1,))</f>
        <v>0</v>
      </c>
      <c r="AI12" s="80">
        <f>IF(ISERROR(
VLOOKUP($A12,'Banco de dados de todas as av.'!$B$33:$DI$67,AI$9+1,)),
"",
VLOOKUP($A12,'Banco de dados de todas as av.'!$B$33:$DI$67,AI$9+1,))</f>
        <v>0</v>
      </c>
      <c r="AJ12" s="80">
        <f>IF(ISERROR(
VLOOKUP($A12,'Banco de dados de todas as av.'!$B$33:$DI$67,AJ$9+1,)),
"",
VLOOKUP($A12,'Banco de dados de todas as av.'!$B$33:$DI$67,AJ$9+1,))</f>
        <v>0</v>
      </c>
      <c r="AK12" s="80">
        <f>IF(ISERROR(
VLOOKUP($A12,'Banco de dados de todas as av.'!$B$33:$DI$67,AK$9+1,)),
"",
VLOOKUP($A12,'Banco de dados de todas as av.'!$B$33:$DI$67,AK$9+1,))</f>
        <v>0</v>
      </c>
      <c r="AL12" s="80">
        <f>IF(ISERROR(
VLOOKUP($A12,'Banco de dados de todas as av.'!$B$33:$DI$67,AL$9+1,)),
"",
VLOOKUP($A12,'Banco de dados de todas as av.'!$B$33:$DI$67,AL$9+1,))</f>
        <v>0</v>
      </c>
      <c r="AM12" s="80">
        <f>IF(ISERROR(
VLOOKUP($A12,'Banco de dados de todas as av.'!$B$33:$DI$67,AM$9+1,)),
"",
VLOOKUP($A12,'Banco de dados de todas as av.'!$B$33:$DI$67,AM$9+1,))</f>
        <v>0</v>
      </c>
      <c r="AN12" s="80">
        <f>IF(ISERROR(
VLOOKUP($A12,'Banco de dados de todas as av.'!$B$33:$DI$67,AN$9+1,)),
"",
VLOOKUP($A12,'Banco de dados de todas as av.'!$B$33:$DI$67,AN$9+1,))</f>
        <v>0</v>
      </c>
      <c r="AO12" s="80">
        <f>IF(ISERROR(
VLOOKUP($A12,'Banco de dados de todas as av.'!$B$33:$DI$67,AO$9+1,)),
"",
VLOOKUP($A12,'Banco de dados de todas as av.'!$B$33:$DI$67,AO$9+1,))</f>
        <v>0</v>
      </c>
      <c r="AP12" s="80">
        <f>IF(ISERROR(
VLOOKUP($A12,'Banco de dados de todas as av.'!$B$33:$DI$67,AP$9+1,)),
"",
VLOOKUP($A12,'Banco de dados de todas as av.'!$B$33:$DI$67,AP$9+1,))</f>
        <v>0</v>
      </c>
      <c r="AQ12" s="80">
        <f>IF(ISERROR(
VLOOKUP($A12,'Banco de dados de todas as av.'!$B$33:$DI$67,AQ$9+1,)),
"",
VLOOKUP($A12,'Banco de dados de todas as av.'!$B$33:$DI$67,AQ$9+1,))</f>
        <v>0</v>
      </c>
      <c r="AR12" s="80">
        <f>IF(ISERROR(
VLOOKUP($A12,'Banco de dados de todas as av.'!$B$33:$DI$67,AR$9+1,)),
"",
VLOOKUP($A12,'Banco de dados de todas as av.'!$B$33:$DI$67,AR$9+1,))</f>
        <v>0</v>
      </c>
      <c r="AS12" s="80">
        <f>IF(ISERROR(
VLOOKUP($A12,'Banco de dados de todas as av.'!$B$33:$DI$67,AS$9+1,)),
"",
VLOOKUP($A12,'Banco de dados de todas as av.'!$B$33:$DI$67,AS$9+1,))</f>
        <v>0</v>
      </c>
      <c r="AT12" s="80">
        <f>IF(ISERROR(
VLOOKUP($A12,'Banco de dados de todas as av.'!$B$33:$DI$67,AT$9+1,)),
"",
VLOOKUP($A12,'Banco de dados de todas as av.'!$B$33:$DI$67,AT$9+1,))</f>
        <v>0</v>
      </c>
      <c r="AU12" s="80">
        <f>IF(ISERROR(
VLOOKUP($A12,'Banco de dados de todas as av.'!$B$33:$DI$67,AU$9+1,)),
"",
VLOOKUP($A12,'Banco de dados de todas as av.'!$B$33:$DI$67,AU$9+1,))</f>
        <v>0</v>
      </c>
      <c r="AV12" s="80">
        <f>IF(ISERROR(
VLOOKUP($A12,'Banco de dados de todas as av.'!$B$33:$DI$67,AV$9+1,)),
"",
VLOOKUP($A12,'Banco de dados de todas as av.'!$B$33:$DI$67,AV$9+1,))</f>
        <v>0</v>
      </c>
      <c r="AW12" s="80">
        <f>IF(ISERROR(
VLOOKUP($A12,'Banco de dados de todas as av.'!$B$33:$DI$67,AW$9+1,)),
"",
VLOOKUP($A12,'Banco de dados de todas as av.'!$B$33:$DI$67,AW$9+1,))</f>
        <v>0</v>
      </c>
      <c r="AX12" s="80">
        <f>IF(ISERROR(
VLOOKUP($A12,'Banco de dados de todas as av.'!$B$33:$DI$67,AX$9+1,)),
"",
VLOOKUP($A12,'Banco de dados de todas as av.'!$B$33:$DI$67,AX$9+1,))</f>
        <v>0</v>
      </c>
      <c r="AY12" s="80">
        <f>IF(ISERROR(
VLOOKUP($A12,'Banco de dados de todas as av.'!$B$33:$DI$67,AY$9+1,)),
"",
VLOOKUP($A12,'Banco de dados de todas as av.'!$B$33:$DI$67,AY$9+1,))</f>
        <v>0</v>
      </c>
      <c r="AZ12" s="80">
        <f>IF(ISERROR(
VLOOKUP($A12,'Banco de dados de todas as av.'!$B$33:$DI$67,AZ$9+1,)),
"",
VLOOKUP($A12,'Banco de dados de todas as av.'!$B$33:$DI$67,AZ$9+1,))</f>
        <v>0</v>
      </c>
      <c r="BA12" s="80">
        <f>IF(ISERROR(
VLOOKUP($A12,'Banco de dados de todas as av.'!$B$33:$DI$67,BA$9+1,)),
"",
VLOOKUP($A12,'Banco de dados de todas as av.'!$B$33:$DI$67,BA$9+1,))</f>
        <v>0</v>
      </c>
      <c r="BB12" s="80">
        <f>IF(ISERROR(
VLOOKUP($A12,'Banco de dados de todas as av.'!$B$33:$DI$67,BB$9+1,)),
"",
VLOOKUP($A12,'Banco de dados de todas as av.'!$B$33:$DI$67,BB$9+1,))</f>
        <v>0</v>
      </c>
      <c r="BC12" s="80">
        <f>IF(ISERROR(
VLOOKUP($A12,'Banco de dados de todas as av.'!$B$33:$DI$67,BC$9+1,)),
"",
VLOOKUP($A12,'Banco de dados de todas as av.'!$B$33:$DI$67,BC$9+1,))</f>
        <v>0</v>
      </c>
      <c r="BD12" s="80">
        <f>IF(ISERROR(
VLOOKUP($A12,'Banco de dados de todas as av.'!$B$33:$DI$67,BD$9+1,)),
"",
VLOOKUP($A12,'Banco de dados de todas as av.'!$B$33:$DI$67,BD$9+1,))</f>
        <v>0</v>
      </c>
      <c r="BE12" s="80">
        <f>IF(ISERROR(
VLOOKUP($A12,'Banco de dados de todas as av.'!$B$33:$DI$67,BE$9+1,)),
"",
VLOOKUP($A12,'Banco de dados de todas as av.'!$B$33:$DI$67,BE$9+1,))</f>
        <v>0</v>
      </c>
      <c r="BF12" s="80">
        <f>IF(ISERROR(
VLOOKUP($A12,'Banco de dados de todas as av.'!$B$33:$DI$67,BF$9+1,)),
"",
VLOOKUP($A12,'Banco de dados de todas as av.'!$B$33:$DI$67,BF$9+1,))</f>
        <v>0</v>
      </c>
      <c r="BG12" s="80">
        <f>IF(ISERROR(
VLOOKUP($A12,'Banco de dados de todas as av.'!$B$33:$DI$67,BG$9+1,)),
"",
VLOOKUP($A12,'Banco de dados de todas as av.'!$B$33:$DI$67,BG$9+1,))</f>
        <v>0</v>
      </c>
      <c r="BH12" s="80">
        <f>IF(ISERROR(
VLOOKUP($A12,'Banco de dados de todas as av.'!$B$33:$DI$67,BH$9+1,)),
"",
VLOOKUP($A12,'Banco de dados de todas as av.'!$B$33:$DI$67,BH$9+1,))</f>
        <v>0</v>
      </c>
      <c r="BI12" s="80">
        <f>IF(ISERROR(
VLOOKUP($A12,'Banco de dados de todas as av.'!$B$33:$DI$67,BI$9+1,)),
"",
VLOOKUP($A12,'Banco de dados de todas as av.'!$B$33:$DI$67,BI$9+1,))</f>
        <v>0</v>
      </c>
      <c r="BJ12" s="80">
        <f>IF(ISERROR(
VLOOKUP($A12,'Banco de dados de todas as av.'!$B$33:$DI$67,BJ$9+1,)),
"",
VLOOKUP($A12,'Banco de dados de todas as av.'!$B$33:$DI$67,BJ$9+1,))</f>
        <v>0</v>
      </c>
      <c r="BK12" s="80">
        <f>IF(ISERROR(
VLOOKUP($A12,'Banco de dados de todas as av.'!$B$33:$DI$67,BK$9+1,)),
"",
VLOOKUP($A12,'Banco de dados de todas as av.'!$B$33:$DI$67,BK$9+1,))</f>
        <v>0</v>
      </c>
      <c r="BL12" s="80">
        <f>IF(ISERROR(
VLOOKUP($A12,'Banco de dados de todas as av.'!$B$33:$DI$67,BL$9+1,)),
"",
VLOOKUP($A12,'Banco de dados de todas as av.'!$B$33:$DI$67,BL$9+1,))</f>
        <v>0</v>
      </c>
      <c r="BM12" s="80">
        <f>IF(ISERROR(
VLOOKUP($A12,'Banco de dados de todas as av.'!$B$33:$DI$67,BM$9+1,)),
"",
VLOOKUP($A12,'Banco de dados de todas as av.'!$B$33:$DI$67,BM$9+1,))</f>
        <v>0</v>
      </c>
      <c r="BN12" s="80">
        <f>IF(ISERROR(
VLOOKUP($A12,'Banco de dados de todas as av.'!$B$33:$DI$67,BN$9+1,)),
"",
VLOOKUP($A12,'Banco de dados de todas as av.'!$B$33:$DI$67,BN$9+1,))</f>
        <v>0</v>
      </c>
      <c r="BO12" s="80">
        <f>IF(ISERROR(
VLOOKUP($A12,'Banco de dados de todas as av.'!$B$33:$DI$67,BO$9+1,)),
"",
VLOOKUP($A12,'Banco de dados de todas as av.'!$B$33:$DI$67,BO$9+1,))</f>
        <v>0</v>
      </c>
      <c r="BP12" s="80">
        <f>IF(ISERROR(
VLOOKUP($A12,'Banco de dados de todas as av.'!$B$33:$DI$67,BP$9+1,)),
"",
VLOOKUP($A12,'Banco de dados de todas as av.'!$B$33:$DI$67,BP$9+1,))</f>
        <v>0</v>
      </c>
      <c r="BQ12" s="80">
        <f>IF(ISERROR(
VLOOKUP($A12,'Banco de dados de todas as av.'!$B$33:$DI$67,BQ$9+1,)),
"",
VLOOKUP($A12,'Banco de dados de todas as av.'!$B$33:$DI$67,BQ$9+1,))</f>
        <v>0</v>
      </c>
      <c r="BR12" s="80">
        <f>IF(ISERROR(
VLOOKUP($A12,'Banco de dados de todas as av.'!$B$33:$DI$67,BR$9+1,)),
"",
VLOOKUP($A12,'Banco de dados de todas as av.'!$B$33:$DI$67,BR$9+1,))</f>
        <v>0</v>
      </c>
      <c r="BS12" s="80">
        <f>IF(ISERROR(
VLOOKUP($A12,'Banco de dados de todas as av.'!$B$33:$DI$67,BS$9+1,)),
"",
VLOOKUP($A12,'Banco de dados de todas as av.'!$B$33:$DI$67,BS$9+1,))</f>
        <v>0</v>
      </c>
      <c r="BT12" s="80">
        <f>IF(ISERROR(
VLOOKUP($A12,'Banco de dados de todas as av.'!$B$33:$DI$67,BT$9+1,)),
"",
VLOOKUP($A12,'Banco de dados de todas as av.'!$B$33:$DI$67,BT$9+1,))</f>
        <v>0</v>
      </c>
      <c r="BU12" s="80">
        <f>IF(ISERROR(
VLOOKUP($A12,'Banco de dados de todas as av.'!$B$33:$DI$67,BU$9+1,)),
"",
VLOOKUP($A12,'Banco de dados de todas as av.'!$B$33:$DI$67,BU$9+1,))</f>
        <v>0</v>
      </c>
      <c r="BV12" s="80">
        <f>IF(ISERROR(
VLOOKUP($A12,'Banco de dados de todas as av.'!$B$33:$DI$67,BV$9+1,)),
"",
VLOOKUP($A12,'Banco de dados de todas as av.'!$B$33:$DI$67,BV$9+1,))</f>
        <v>0</v>
      </c>
      <c r="BW12" s="80">
        <f>IF(ISERROR(
VLOOKUP($A12,'Banco de dados de todas as av.'!$B$33:$DI$67,BW$9+1,)),
"",
VLOOKUP($A12,'Banco de dados de todas as av.'!$B$33:$DI$67,BW$9+1,))</f>
        <v>0</v>
      </c>
      <c r="BX12" s="80">
        <f>IF(ISERROR(
VLOOKUP($A12,'Banco de dados de todas as av.'!$B$33:$DI$67,BX$9+1,)),
"",
VLOOKUP($A12,'Banco de dados de todas as av.'!$B$33:$DI$67,BX$9+1,))</f>
        <v>0</v>
      </c>
      <c r="BY12" s="80">
        <f>IF(ISERROR(
VLOOKUP($A12,'Banco de dados de todas as av.'!$B$33:$DI$67,BY$9+1,)),
"",
VLOOKUP($A12,'Banco de dados de todas as av.'!$B$33:$DI$67,BY$9+1,))</f>
        <v>0</v>
      </c>
      <c r="BZ12" s="80">
        <f>IF(ISERROR(
VLOOKUP($A12,'Banco de dados de todas as av.'!$B$33:$DI$67,BZ$9+1,)),
"",
VLOOKUP($A12,'Banco de dados de todas as av.'!$B$33:$DI$67,BZ$9+1,))</f>
        <v>0</v>
      </c>
      <c r="CA12" s="80">
        <f>IF(ISERROR(
VLOOKUP($A12,'Banco de dados de todas as av.'!$B$33:$DI$67,CA$9+1,)),
"",
VLOOKUP($A12,'Banco de dados de todas as av.'!$B$33:$DI$67,CA$9+1,))</f>
        <v>0</v>
      </c>
      <c r="CB12" s="80">
        <f>IF(ISERROR(
VLOOKUP($A12,'Banco de dados de todas as av.'!$B$33:$DI$67,CB$9+1,)),
"",
VLOOKUP($A12,'Banco de dados de todas as av.'!$B$33:$DI$67,CB$9+1,))</f>
        <v>0</v>
      </c>
      <c r="CC12" s="80">
        <f>IF(ISERROR(
VLOOKUP($A12,'Banco de dados de todas as av.'!$B$33:$DI$67,CC$9+1,)),
"",
VLOOKUP($A12,'Banco de dados de todas as av.'!$B$33:$DI$67,CC$9+1,))</f>
        <v>0</v>
      </c>
      <c r="CD12" s="80">
        <f>IF(ISERROR(
VLOOKUP($A12,'Banco de dados de todas as av.'!$B$33:$DI$67,CD$9+1,)),
"",
VLOOKUP($A12,'Banco de dados de todas as av.'!$B$33:$DI$67,CD$9+1,))</f>
        <v>0</v>
      </c>
      <c r="CE12" s="80">
        <f>IF(ISERROR(
VLOOKUP($A12,'Banco de dados de todas as av.'!$B$33:$DI$67,CE$9+1,)),
"",
VLOOKUP($A12,'Banco de dados de todas as av.'!$B$33:$DI$67,CE$9+1,))</f>
        <v>0</v>
      </c>
      <c r="CF12" s="80">
        <f>IF(ISERROR(
VLOOKUP($A12,'Banco de dados de todas as av.'!$B$33:$DI$67,CF$9+1,)),
"",
VLOOKUP($A12,'Banco de dados de todas as av.'!$B$33:$DI$67,CF$9+1,))</f>
        <v>0</v>
      </c>
      <c r="CG12" s="80">
        <f>IF(ISERROR(
VLOOKUP($A12,'Banco de dados de todas as av.'!$B$33:$DI$67,CG$9+1,)),
"",
VLOOKUP($A12,'Banco de dados de todas as av.'!$B$33:$DI$67,CG$9+1,))</f>
        <v>0</v>
      </c>
      <c r="CH12" s="80">
        <f>IF(ISERROR(
VLOOKUP($A12,'Banco de dados de todas as av.'!$B$33:$DI$67,CH$9+1,)),
"",
VLOOKUP($A12,'Banco de dados de todas as av.'!$B$33:$DI$67,CH$9+1,))</f>
        <v>0</v>
      </c>
      <c r="CI12" s="80">
        <f>IF(ISERROR(
VLOOKUP($A12,'Banco de dados de todas as av.'!$B$33:$DI$67,CI$9+1,)),
"",
VLOOKUP($A12,'Banco de dados de todas as av.'!$B$33:$DI$67,CI$9+1,))</f>
        <v>0</v>
      </c>
      <c r="CJ12" s="80">
        <f>IF(ISERROR(
VLOOKUP($A12,'Banco de dados de todas as av.'!$B$33:$DI$67,CJ$9+1,)),
"",
VLOOKUP($A12,'Banco de dados de todas as av.'!$B$33:$DI$67,CJ$9+1,))</f>
        <v>0</v>
      </c>
      <c r="CK12" s="80">
        <f>IF(ISERROR(
VLOOKUP($A12,'Banco de dados de todas as av.'!$B$33:$DI$67,CK$9+1,)),
"",
VLOOKUP($A12,'Banco de dados de todas as av.'!$B$33:$DI$67,CK$9+1,))</f>
        <v>0</v>
      </c>
      <c r="CL12" s="80">
        <f>IF(ISERROR(
VLOOKUP($A12,'Banco de dados de todas as av.'!$B$33:$DI$67,CL$9+1,)),
"",
VLOOKUP($A12,'Banco de dados de todas as av.'!$B$33:$DI$67,CL$9+1,))</f>
        <v>0</v>
      </c>
      <c r="CM12" s="80">
        <f>IF(ISERROR(
VLOOKUP($A12,'Banco de dados de todas as av.'!$B$33:$DI$67,CM$9+1,)),
"",
VLOOKUP($A12,'Banco de dados de todas as av.'!$B$33:$DI$67,CM$9+1,))</f>
        <v>0</v>
      </c>
      <c r="CN12" s="80">
        <f>IF(ISERROR(
VLOOKUP($A12,'Banco de dados de todas as av.'!$B$33:$DI$67,CN$9+1,)),
"",
VLOOKUP($A12,'Banco de dados de todas as av.'!$B$33:$DI$67,CN$9+1,))</f>
        <v>0</v>
      </c>
      <c r="CO12" s="80">
        <f>IF(ISERROR(
VLOOKUP($A12,'Banco de dados de todas as av.'!$B$33:$DI$67,CO$9+1,)),
"",
VLOOKUP($A12,'Banco de dados de todas as av.'!$B$33:$DI$67,CO$9+1,))</f>
        <v>0</v>
      </c>
      <c r="CP12" s="80">
        <f>IF(ISERROR(
VLOOKUP($A12,'Banco de dados de todas as av.'!$B$33:$DI$67,CP$9+1,)),
"",
VLOOKUP($A12,'Banco de dados de todas as av.'!$B$33:$DI$67,CP$9+1,))</f>
        <v>0</v>
      </c>
      <c r="CQ12" s="80">
        <f>IF(ISERROR(
VLOOKUP($A12,'Banco de dados de todas as av.'!$B$33:$DI$67,CQ$9+1,)),
"",
VLOOKUP($A12,'Banco de dados de todas as av.'!$B$33:$DI$67,CQ$9+1,))</f>
        <v>0</v>
      </c>
      <c r="CR12" s="80">
        <f>IF(ISERROR(
VLOOKUP($A12,'Banco de dados de todas as av.'!$B$33:$DI$67,CR$9+1,)),
"",
VLOOKUP($A12,'Banco de dados de todas as av.'!$B$33:$DI$67,CR$9+1,))</f>
        <v>0</v>
      </c>
      <c r="CS12" s="80">
        <f>IF(ISERROR(
VLOOKUP($A12,'Banco de dados de todas as av.'!$B$33:$DI$67,CS$9+1,)),
"",
VLOOKUP($A12,'Banco de dados de todas as av.'!$B$33:$DI$67,CS$9+1,))</f>
        <v>0</v>
      </c>
      <c r="CT12" s="80">
        <f>IF(ISERROR(
VLOOKUP($A12,'Banco de dados de todas as av.'!$B$33:$DI$67,CT$9+1,)),
"",
VLOOKUP($A12,'Banco de dados de todas as av.'!$B$33:$DI$67,CT$9+1,))</f>
        <v>0</v>
      </c>
      <c r="CU12" s="80">
        <f>IF(ISERROR(
VLOOKUP($A12,'Banco de dados de todas as av.'!$B$33:$DI$67,CU$9+1,)),
"",
VLOOKUP($A12,'Banco de dados de todas as av.'!$B$33:$DI$67,CU$9+1,))</f>
        <v>0</v>
      </c>
      <c r="CV12" s="80">
        <f>IF(ISERROR(
VLOOKUP($A12,'Banco de dados de todas as av.'!$B$33:$DI$67,CV$9+1,)),
"",
VLOOKUP($A12,'Banco de dados de todas as av.'!$B$33:$DI$67,CV$9+1,))</f>
        <v>0</v>
      </c>
      <c r="CW12" s="80">
        <f>IF(ISERROR(
VLOOKUP($A12,'Banco de dados de todas as av.'!$B$33:$DI$67,CW$9+1,)),
"",
VLOOKUP($A12,'Banco de dados de todas as av.'!$B$33:$DI$67,CW$9+1,))</f>
        <v>0</v>
      </c>
      <c r="CX12" s="80">
        <f>IF(ISERROR(
VLOOKUP($A12,'Banco de dados de todas as av.'!$B$33:$DI$67,CX$9+1,)),
"",
VLOOKUP($A12,'Banco de dados de todas as av.'!$B$33:$DI$67,CX$9+1,))</f>
        <v>0</v>
      </c>
      <c r="CY12" s="80">
        <f>IF(ISERROR(
VLOOKUP($A12,'Banco de dados de todas as av.'!$B$33:$DI$67,CY$9+1,)),
"",
VLOOKUP($A12,'Banco de dados de todas as av.'!$B$33:$DI$67,CY$9+1,))</f>
        <v>0</v>
      </c>
      <c r="CZ12" s="80">
        <f>IF(ISERROR(
VLOOKUP($A12,'Banco de dados de todas as av.'!$B$33:$DI$67,CZ$9+1,)),
"",
VLOOKUP($A12,'Banco de dados de todas as av.'!$B$33:$DI$67,CZ$9+1,))</f>
        <v>0</v>
      </c>
      <c r="DA12" s="80">
        <f>IF(ISERROR(
VLOOKUP($A12,'Banco de dados de todas as av.'!$B$33:$DI$67,DA$9+1,)),
"",
VLOOKUP($A12,'Banco de dados de todas as av.'!$B$33:$DI$67,DA$9+1,))</f>
        <v>0</v>
      </c>
      <c r="DB12" s="80">
        <f>IF(ISERROR(
VLOOKUP($A12,'Banco de dados de todas as av.'!$B$33:$DI$67,DB$9+1,)),
"",
VLOOKUP($A12,'Banco de dados de todas as av.'!$B$33:$DI$67,DB$9+1,))</f>
        <v>0</v>
      </c>
      <c r="DC12" s="80">
        <f>IF(ISERROR(
VLOOKUP($A12,'Banco de dados de todas as av.'!$B$33:$DI$67,DC$9+1,)),
"",
VLOOKUP($A12,'Banco de dados de todas as av.'!$B$33:$DI$67,DC$9+1,))</f>
        <v>0</v>
      </c>
      <c r="DD12" s="80">
        <f>IF(ISERROR(
VLOOKUP($A12,'Banco de dados de todas as av.'!$B$33:$DI$67,DD$9+1,)),
"",
VLOOKUP($A12,'Banco de dados de todas as av.'!$B$33:$DI$67,DD$9+1,))</f>
        <v>0</v>
      </c>
      <c r="DE12" s="80">
        <f>IF(ISERROR(
VLOOKUP($A12,'Banco de dados de todas as av.'!$B$33:$DI$67,DE$9+1,)),
"",
VLOOKUP($A12,'Banco de dados de todas as av.'!$B$33:$DI$67,DE$9+1,))</f>
        <v>0</v>
      </c>
      <c r="DF12" s="80">
        <f>IF(ISERROR(
VLOOKUP($A12,'Banco de dados de todas as av.'!$B$33:$DI$67,DF$9+1,)),
"",
VLOOKUP($A12,'Banco de dados de todas as av.'!$B$33:$DI$67,DF$9+1,))</f>
        <v>1.25</v>
      </c>
      <c r="DG12" s="80">
        <f>IF(ISERROR(
VLOOKUP($A12,'Banco de dados de todas as av.'!$B$33:$DI$67,DG$9+1,)),
"",
VLOOKUP($A12,'Banco de dados de todas as av.'!$B$33:$DI$67,DG$9+1,))</f>
        <v>1.25</v>
      </c>
      <c r="DH12" s="80">
        <f>IF(ISERROR(
VLOOKUP($A12,'Banco de dados de todas as av.'!$B$33:$DI$67,DH$9+1,)),
"",
VLOOKUP($A12,'Banco de dados de todas as av.'!$B$33:$DI$67,DH$9+1,))</f>
        <v>1.375</v>
      </c>
      <c r="DI12" s="80">
        <f>IF(ISERROR(
VLOOKUP($A12,'Banco de dados de todas as av.'!$B$33:$DI$67,DI$9+1,)),
"",
VLOOKUP($A12,'Banco de dados de todas as av.'!$B$33:$DI$67,DI$9+1,))</f>
        <v>1.25</v>
      </c>
      <c r="DJ12" s="80" t="str">
        <f>IF(ISERROR(
VLOOKUP($A12,'Banco de dados de todas as av.'!$B$33:$DI$67,DJ$9+1,)),
"leer",
VLOOKUP($A12,'Banco de dados de todas as av.'!$B$33:$DI$67,DJ$9+1,))</f>
        <v>Pedro Silva; TT.11.JJ</v>
      </c>
    </row>
    <row r="13" spans="1:119" s="31" customFormat="1" ht="13" x14ac:dyDescent="0.2">
      <c r="A13" s="94">
        <v>1</v>
      </c>
      <c r="B13" s="80">
        <f>IF(ISERROR(
VLOOKUP($A13,'Banco de dados de todas as av.'!$B$33:$DI$67,B$9+1,)),
"",
VLOOKUP($A13,'Banco de dados de todas as av.'!$B$33:$DI$67,B$9+1,))</f>
        <v>1</v>
      </c>
      <c r="C13" s="80" t="str">
        <f>IF(ISERROR(
VLOOKUP($A13,'Banco de dados de todas as av.'!$B$33:$DI$67,C$9+1,)),
"",
VLOOKUP($A13,'Banco de dados de todas as av.'!$B$33:$DI$67,C$9+1,))</f>
        <v>Pedro Silva</v>
      </c>
      <c r="D13" s="80" t="str">
        <f>IF(ISERROR(
VLOOKUP($A13,'Banco de dados de todas as av.'!$B$33:$DI$67,D$9+1,)),
"",
VLOOKUP($A13,'Banco de dados de todas as av.'!$B$33:$DI$67,D$9+1,))</f>
        <v>Desenvolvedor de Softwares</v>
      </c>
      <c r="E13" s="80" t="str">
        <f>IF(ISERROR(
VLOOKUP($A13,'Banco de dados de todas as av.'!$B$33:$DI$67,E$9+1,)),
"",
VLOOKUP($A13,'Banco de dados de todas as av.'!$B$33:$DI$67,E$9+1,))</f>
        <v>Marisa Lima</v>
      </c>
      <c r="F13" s="80" t="str">
        <f>IF(ISERROR(
VLOOKUP($A13,'Banco de dados de todas as av.'!$B$33:$DI$67,F$9+1,)),
"",
VLOOKUP($A13,'Banco de dados de todas as av.'!$B$33:$DI$67,F$9+1,))</f>
        <v>Desenvolvimento de Tecnologia</v>
      </c>
      <c r="G13" s="82">
        <f>IF(ISERROR(
VLOOKUP($A13,'Banco de dados de todas as av.'!$B$33:$DI$67,G$9+1,)),
"",
VLOOKUP($A13,'Banco de dados de todas as av.'!$B$33:$DI$67,G$9+1,))</f>
        <v>45089</v>
      </c>
      <c r="H13" s="80">
        <f>IF(ISERROR(
VLOOKUP($A13,'Banco de dados de todas as av.'!$B$33:$DI$67,H$9+1,)),
"",
VLOOKUP($A13,'Banco de dados de todas as av.'!$B$33:$DI$67,H$9+1,))</f>
        <v>1</v>
      </c>
      <c r="I13" s="80">
        <f>IF(ISERROR(
VLOOKUP($A13,'Banco de dados de todas as av.'!$B$33:$DI$67,I$9+1,)),
"",
VLOOKUP($A13,'Banco de dados de todas as av.'!$B$33:$DI$67,I$9+1,))</f>
        <v>1</v>
      </c>
      <c r="J13" s="80">
        <f>IF(ISERROR(
VLOOKUP($A13,'Banco de dados de todas as av.'!$B$33:$DI$67,J$9+1,)),
"",
VLOOKUP($A13,'Banco de dados de todas as av.'!$B$33:$DI$67,J$9+1,))</f>
        <v>0</v>
      </c>
      <c r="K13" s="80">
        <f>IF(ISERROR(
VLOOKUP($A13,'Banco de dados de todas as av.'!$B$33:$DI$67,K$9+1,)),
"",
VLOOKUP($A13,'Banco de dados de todas as av.'!$B$33:$DI$67,K$9+1,))</f>
        <v>1</v>
      </c>
      <c r="L13" s="80">
        <f>IF(ISERROR(
VLOOKUP($A13,'Banco de dados de todas as av.'!$B$33:$DI$67,L$9+1,)),
"",
VLOOKUP($A13,'Banco de dados de todas as av.'!$B$33:$DI$67,L$9+1,))</f>
        <v>2</v>
      </c>
      <c r="M13" s="80">
        <f>IF(ISERROR(
VLOOKUP($A13,'Banco de dados de todas as av.'!$B$33:$DI$67,M$9+1,)),
"",
VLOOKUP($A13,'Banco de dados de todas as av.'!$B$33:$DI$67,M$9+1,))</f>
        <v>1</v>
      </c>
      <c r="N13" s="80">
        <f>IF(ISERROR(
VLOOKUP($A13,'Banco de dados de todas as av.'!$B$33:$DI$67,N$9+1,)),
"",
VLOOKUP($A13,'Banco de dados de todas as av.'!$B$33:$DI$67,N$9+1,))</f>
        <v>1</v>
      </c>
      <c r="O13" s="80">
        <f>IF(ISERROR(
VLOOKUP($A13,'Banco de dados de todas as av.'!$B$33:$DI$67,O$9+1,)),
"",
VLOOKUP($A13,'Banco de dados de todas as av.'!$B$33:$DI$67,O$9+1,))</f>
        <v>1</v>
      </c>
      <c r="P13" s="80">
        <f>IF(ISERROR(
VLOOKUP($A13,'Banco de dados de todas as av.'!$B$33:$DI$67,P$9+1,)),
"",
VLOOKUP($A13,'Banco de dados de todas as av.'!$B$33:$DI$67,P$9+1,))</f>
        <v>1.5</v>
      </c>
      <c r="Q13" s="80">
        <f>IF(ISERROR(
VLOOKUP($A13,'Banco de dados de todas as av.'!$B$33:$DI$67,Q$9+1,)),
"",
VLOOKUP($A13,'Banco de dados de todas as av.'!$B$33:$DI$67,Q$9+1,))</f>
        <v>2</v>
      </c>
      <c r="R13" s="80">
        <f>IF(ISERROR(
VLOOKUP($A13,'Banco de dados de todas as av.'!$B$33:$DI$67,R$9+1,)),
"",
VLOOKUP($A13,'Banco de dados de todas as av.'!$B$33:$DI$67,R$9+1,))</f>
        <v>1</v>
      </c>
      <c r="S13" s="80">
        <f>IF(ISERROR(
VLOOKUP($A13,'Banco de dados de todas as av.'!$B$33:$DI$67,S$9+1,)),
"",
VLOOKUP($A13,'Banco de dados de todas as av.'!$B$33:$DI$67,S$9+1,))</f>
        <v>1</v>
      </c>
      <c r="T13" s="80">
        <f>IF(ISERROR(
VLOOKUP($A13,'Banco de dados de todas as av.'!$B$33:$DI$67,T$9+1,)),
"",
VLOOKUP($A13,'Banco de dados de todas as av.'!$B$33:$DI$67,T$9+1,))</f>
        <v>1.5</v>
      </c>
      <c r="U13" s="80">
        <f>IF(ISERROR(
VLOOKUP($A13,'Banco de dados de todas as av.'!$B$33:$DI$67,U$9+1,)),
"",
VLOOKUP($A13,'Banco de dados de todas as av.'!$B$33:$DI$67,U$9+1,))</f>
        <v>1</v>
      </c>
      <c r="V13" s="80">
        <f>IF(ISERROR(
VLOOKUP($A13,'Banco de dados de todas as av.'!$B$33:$DI$67,V$9+1,)),
"",
VLOOKUP($A13,'Banco de dados de todas as av.'!$B$33:$DI$67,V$9+1,))</f>
        <v>1</v>
      </c>
      <c r="W13" s="80">
        <f>IF(ISERROR(
VLOOKUP($A13,'Banco de dados de todas as av.'!$B$33:$DI$67,W$9+1,)),
"",
VLOOKUP($A13,'Banco de dados de todas as av.'!$B$33:$DI$67,W$9+1,))</f>
        <v>1.5</v>
      </c>
      <c r="X13" s="80">
        <f>IF(ISERROR(
VLOOKUP($A13,'Banco de dados de todas as av.'!$B$33:$DI$67,X$9+1,)),
"",
VLOOKUP($A13,'Banco de dados de todas as av.'!$B$33:$DI$67,X$9+1,))</f>
        <v>0</v>
      </c>
      <c r="Y13" s="80">
        <f>IF(ISERROR(
VLOOKUP($A13,'Banco de dados de todas as av.'!$B$33:$DI$67,Y$9+1,)),
"",
VLOOKUP($A13,'Banco de dados de todas as av.'!$B$33:$DI$67,Y$9+1,))</f>
        <v>0</v>
      </c>
      <c r="Z13" s="80">
        <f>IF(ISERROR(
VLOOKUP($A13,'Banco de dados de todas as av.'!$B$33:$DI$67,Z$9+1,)),
"",
VLOOKUP($A13,'Banco de dados de todas as av.'!$B$33:$DI$67,Z$9+1,))</f>
        <v>1</v>
      </c>
      <c r="AA13" s="80">
        <f>IF(ISERROR(
VLOOKUP($A13,'Banco de dados de todas as av.'!$B$33:$DI$67,AA$9+1,)),
"",
VLOOKUP($A13,'Banco de dados de todas as av.'!$B$33:$DI$67,AA$9+1,))</f>
        <v>1</v>
      </c>
      <c r="AB13" s="80">
        <f>IF(ISERROR(
VLOOKUP($A13,'Banco de dados de todas as av.'!$B$33:$DI$67,AB$9+1,)),
"",
VLOOKUP($A13,'Banco de dados de todas as av.'!$B$33:$DI$67,AB$9+1,))</f>
        <v>0</v>
      </c>
      <c r="AC13" s="80">
        <f>IF(ISERROR(
VLOOKUP($A13,'Banco de dados de todas as av.'!$B$33:$DI$67,AC$9+1,)),
"",
VLOOKUP($A13,'Banco de dados de todas as av.'!$B$33:$DI$67,AC$9+1,))</f>
        <v>0</v>
      </c>
      <c r="AD13" s="80">
        <f>IF(ISERROR(
VLOOKUP($A13,'Banco de dados de todas as av.'!$B$33:$DI$67,AD$9+1,)),
"",
VLOOKUP($A13,'Banco de dados de todas as av.'!$B$33:$DI$67,AD$9+1,))</f>
        <v>0</v>
      </c>
      <c r="AE13" s="80">
        <f>IF(ISERROR(
VLOOKUP($A13,'Banco de dados de todas as av.'!$B$33:$DI$67,AE$9+1,)),
"",
VLOOKUP($A13,'Banco de dados de todas as av.'!$B$33:$DI$67,AE$9+1,))</f>
        <v>0</v>
      </c>
      <c r="AF13" s="80">
        <f>IF(ISERROR(
VLOOKUP($A13,'Banco de dados de todas as av.'!$B$33:$DI$67,AF$9+1,)),
"",
VLOOKUP($A13,'Banco de dados de todas as av.'!$B$33:$DI$67,AF$9+1,))</f>
        <v>0</v>
      </c>
      <c r="AG13" s="80">
        <f>IF(ISERROR(
VLOOKUP($A13,'Banco de dados de todas as av.'!$B$33:$DI$67,AG$9+1,)),
"",
VLOOKUP($A13,'Banco de dados de todas as av.'!$B$33:$DI$67,AG$9+1,))</f>
        <v>0</v>
      </c>
      <c r="AH13" s="80">
        <f>IF(ISERROR(
VLOOKUP($A13,'Banco de dados de todas as av.'!$B$33:$DI$67,AH$9+1,)),
"",
VLOOKUP($A13,'Banco de dados de todas as av.'!$B$33:$DI$67,AH$9+1,))</f>
        <v>0</v>
      </c>
      <c r="AI13" s="80">
        <f>IF(ISERROR(
VLOOKUP($A13,'Banco de dados de todas as av.'!$B$33:$DI$67,AI$9+1,)),
"",
VLOOKUP($A13,'Banco de dados de todas as av.'!$B$33:$DI$67,AI$9+1,))</f>
        <v>0</v>
      </c>
      <c r="AJ13" s="80">
        <f>IF(ISERROR(
VLOOKUP($A13,'Banco de dados de todas as av.'!$B$33:$DI$67,AJ$9+1,)),
"",
VLOOKUP($A13,'Banco de dados de todas as av.'!$B$33:$DI$67,AJ$9+1,))</f>
        <v>0</v>
      </c>
      <c r="AK13" s="80">
        <f>IF(ISERROR(
VLOOKUP($A13,'Banco de dados de todas as av.'!$B$33:$DI$67,AK$9+1,)),
"",
VLOOKUP($A13,'Banco de dados de todas as av.'!$B$33:$DI$67,AK$9+1,))</f>
        <v>0</v>
      </c>
      <c r="AL13" s="80">
        <f>IF(ISERROR(
VLOOKUP($A13,'Banco de dados de todas as av.'!$B$33:$DI$67,AL$9+1,)),
"",
VLOOKUP($A13,'Banco de dados de todas as av.'!$B$33:$DI$67,AL$9+1,))</f>
        <v>0</v>
      </c>
      <c r="AM13" s="80">
        <f>IF(ISERROR(
VLOOKUP($A13,'Banco de dados de todas as av.'!$B$33:$DI$67,AM$9+1,)),
"",
VLOOKUP($A13,'Banco de dados de todas as av.'!$B$33:$DI$67,AM$9+1,))</f>
        <v>0</v>
      </c>
      <c r="AN13" s="80">
        <f>IF(ISERROR(
VLOOKUP($A13,'Banco de dados de todas as av.'!$B$33:$DI$67,AN$9+1,)),
"",
VLOOKUP($A13,'Banco de dados de todas as av.'!$B$33:$DI$67,AN$9+1,))</f>
        <v>0</v>
      </c>
      <c r="AO13" s="80">
        <f>IF(ISERROR(
VLOOKUP($A13,'Banco de dados de todas as av.'!$B$33:$DI$67,AO$9+1,)),
"",
VLOOKUP($A13,'Banco de dados de todas as av.'!$B$33:$DI$67,AO$9+1,))</f>
        <v>0</v>
      </c>
      <c r="AP13" s="80">
        <f>IF(ISERROR(
VLOOKUP($A13,'Banco de dados de todas as av.'!$B$33:$DI$67,AP$9+1,)),
"",
VLOOKUP($A13,'Banco de dados de todas as av.'!$B$33:$DI$67,AP$9+1,))</f>
        <v>0</v>
      </c>
      <c r="AQ13" s="80">
        <f>IF(ISERROR(
VLOOKUP($A13,'Banco de dados de todas as av.'!$B$33:$DI$67,AQ$9+1,)),
"",
VLOOKUP($A13,'Banco de dados de todas as av.'!$B$33:$DI$67,AQ$9+1,))</f>
        <v>0</v>
      </c>
      <c r="AR13" s="80">
        <f>IF(ISERROR(
VLOOKUP($A13,'Banco de dados de todas as av.'!$B$33:$DI$67,AR$9+1,)),
"",
VLOOKUP($A13,'Banco de dados de todas as av.'!$B$33:$DI$67,AR$9+1,))</f>
        <v>0</v>
      </c>
      <c r="AS13" s="80">
        <f>IF(ISERROR(
VLOOKUP($A13,'Banco de dados de todas as av.'!$B$33:$DI$67,AS$9+1,)),
"",
VLOOKUP($A13,'Banco de dados de todas as av.'!$B$33:$DI$67,AS$9+1,))</f>
        <v>0</v>
      </c>
      <c r="AT13" s="80">
        <f>IF(ISERROR(
VLOOKUP($A13,'Banco de dados de todas as av.'!$B$33:$DI$67,AT$9+1,)),
"",
VLOOKUP($A13,'Banco de dados de todas as av.'!$B$33:$DI$67,AT$9+1,))</f>
        <v>0</v>
      </c>
      <c r="AU13" s="80">
        <f>IF(ISERROR(
VLOOKUP($A13,'Banco de dados de todas as av.'!$B$33:$DI$67,AU$9+1,)),
"",
VLOOKUP($A13,'Banco de dados de todas as av.'!$B$33:$DI$67,AU$9+1,))</f>
        <v>0</v>
      </c>
      <c r="AV13" s="80">
        <f>IF(ISERROR(
VLOOKUP($A13,'Banco de dados de todas as av.'!$B$33:$DI$67,AV$9+1,)),
"",
VLOOKUP($A13,'Banco de dados de todas as av.'!$B$33:$DI$67,AV$9+1,))</f>
        <v>0</v>
      </c>
      <c r="AW13" s="80">
        <f>IF(ISERROR(
VLOOKUP($A13,'Banco de dados de todas as av.'!$B$33:$DI$67,AW$9+1,)),
"",
VLOOKUP($A13,'Banco de dados de todas as av.'!$B$33:$DI$67,AW$9+1,))</f>
        <v>0</v>
      </c>
      <c r="AX13" s="80">
        <f>IF(ISERROR(
VLOOKUP($A13,'Banco de dados de todas as av.'!$B$33:$DI$67,AX$9+1,)),
"",
VLOOKUP($A13,'Banco de dados de todas as av.'!$B$33:$DI$67,AX$9+1,))</f>
        <v>0</v>
      </c>
      <c r="AY13" s="80">
        <f>IF(ISERROR(
VLOOKUP($A13,'Banco de dados de todas as av.'!$B$33:$DI$67,AY$9+1,)),
"",
VLOOKUP($A13,'Banco de dados de todas as av.'!$B$33:$DI$67,AY$9+1,))</f>
        <v>0</v>
      </c>
      <c r="AZ13" s="80">
        <f>IF(ISERROR(
VLOOKUP($A13,'Banco de dados de todas as av.'!$B$33:$DI$67,AZ$9+1,)),
"",
VLOOKUP($A13,'Banco de dados de todas as av.'!$B$33:$DI$67,AZ$9+1,))</f>
        <v>0</v>
      </c>
      <c r="BA13" s="80">
        <f>IF(ISERROR(
VLOOKUP($A13,'Banco de dados de todas as av.'!$B$33:$DI$67,BA$9+1,)),
"",
VLOOKUP($A13,'Banco de dados de todas as av.'!$B$33:$DI$67,BA$9+1,))</f>
        <v>0</v>
      </c>
      <c r="BB13" s="80">
        <f>IF(ISERROR(
VLOOKUP($A13,'Banco de dados de todas as av.'!$B$33:$DI$67,BB$9+1,)),
"",
VLOOKUP($A13,'Banco de dados de todas as av.'!$B$33:$DI$67,BB$9+1,))</f>
        <v>0</v>
      </c>
      <c r="BC13" s="80">
        <f>IF(ISERROR(
VLOOKUP($A13,'Banco de dados de todas as av.'!$B$33:$DI$67,BC$9+1,)),
"",
VLOOKUP($A13,'Banco de dados de todas as av.'!$B$33:$DI$67,BC$9+1,))</f>
        <v>0</v>
      </c>
      <c r="BD13" s="80">
        <f>IF(ISERROR(
VLOOKUP($A13,'Banco de dados de todas as av.'!$B$33:$DI$67,BD$9+1,)),
"",
VLOOKUP($A13,'Banco de dados de todas as av.'!$B$33:$DI$67,BD$9+1,))</f>
        <v>0</v>
      </c>
      <c r="BE13" s="80">
        <f>IF(ISERROR(
VLOOKUP($A13,'Banco de dados de todas as av.'!$B$33:$DI$67,BE$9+1,)),
"",
VLOOKUP($A13,'Banco de dados de todas as av.'!$B$33:$DI$67,BE$9+1,))</f>
        <v>0</v>
      </c>
      <c r="BF13" s="80">
        <f>IF(ISERROR(
VLOOKUP($A13,'Banco de dados de todas as av.'!$B$33:$DI$67,BF$9+1,)),
"",
VLOOKUP($A13,'Banco de dados de todas as av.'!$B$33:$DI$67,BF$9+1,))</f>
        <v>0</v>
      </c>
      <c r="BG13" s="80">
        <f>IF(ISERROR(
VLOOKUP($A13,'Banco de dados de todas as av.'!$B$33:$DI$67,BG$9+1,)),
"",
VLOOKUP($A13,'Banco de dados de todas as av.'!$B$33:$DI$67,BG$9+1,))</f>
        <v>0</v>
      </c>
      <c r="BH13" s="80">
        <f>IF(ISERROR(
VLOOKUP($A13,'Banco de dados de todas as av.'!$B$33:$DI$67,BH$9+1,)),
"",
VLOOKUP($A13,'Banco de dados de todas as av.'!$B$33:$DI$67,BH$9+1,))</f>
        <v>0</v>
      </c>
      <c r="BI13" s="80">
        <f>IF(ISERROR(
VLOOKUP($A13,'Banco de dados de todas as av.'!$B$33:$DI$67,BI$9+1,)),
"",
VLOOKUP($A13,'Banco de dados de todas as av.'!$B$33:$DI$67,BI$9+1,))</f>
        <v>0</v>
      </c>
      <c r="BJ13" s="80">
        <f>IF(ISERROR(
VLOOKUP($A13,'Banco de dados de todas as av.'!$B$33:$DI$67,BJ$9+1,)),
"",
VLOOKUP($A13,'Banco de dados de todas as av.'!$B$33:$DI$67,BJ$9+1,))</f>
        <v>0</v>
      </c>
      <c r="BK13" s="80">
        <f>IF(ISERROR(
VLOOKUP($A13,'Banco de dados de todas as av.'!$B$33:$DI$67,BK$9+1,)),
"",
VLOOKUP($A13,'Banco de dados de todas as av.'!$B$33:$DI$67,BK$9+1,))</f>
        <v>0</v>
      </c>
      <c r="BL13" s="80">
        <f>IF(ISERROR(
VLOOKUP($A13,'Banco de dados de todas as av.'!$B$33:$DI$67,BL$9+1,)),
"",
VLOOKUP($A13,'Banco de dados de todas as av.'!$B$33:$DI$67,BL$9+1,))</f>
        <v>0</v>
      </c>
      <c r="BM13" s="80">
        <f>IF(ISERROR(
VLOOKUP($A13,'Banco de dados de todas as av.'!$B$33:$DI$67,BM$9+1,)),
"",
VLOOKUP($A13,'Banco de dados de todas as av.'!$B$33:$DI$67,BM$9+1,))</f>
        <v>0</v>
      </c>
      <c r="BN13" s="80">
        <f>IF(ISERROR(
VLOOKUP($A13,'Banco de dados de todas as av.'!$B$33:$DI$67,BN$9+1,)),
"",
VLOOKUP($A13,'Banco de dados de todas as av.'!$B$33:$DI$67,BN$9+1,))</f>
        <v>0</v>
      </c>
      <c r="BO13" s="80">
        <f>IF(ISERROR(
VLOOKUP($A13,'Banco de dados de todas as av.'!$B$33:$DI$67,BO$9+1,)),
"",
VLOOKUP($A13,'Banco de dados de todas as av.'!$B$33:$DI$67,BO$9+1,))</f>
        <v>0</v>
      </c>
      <c r="BP13" s="80">
        <f>IF(ISERROR(
VLOOKUP($A13,'Banco de dados de todas as av.'!$B$33:$DI$67,BP$9+1,)),
"",
VLOOKUP($A13,'Banco de dados de todas as av.'!$B$33:$DI$67,BP$9+1,))</f>
        <v>0</v>
      </c>
      <c r="BQ13" s="80">
        <f>IF(ISERROR(
VLOOKUP($A13,'Banco de dados de todas as av.'!$B$33:$DI$67,BQ$9+1,)),
"",
VLOOKUP($A13,'Banco de dados de todas as av.'!$B$33:$DI$67,BQ$9+1,))</f>
        <v>0</v>
      </c>
      <c r="BR13" s="80">
        <f>IF(ISERROR(
VLOOKUP($A13,'Banco de dados de todas as av.'!$B$33:$DI$67,BR$9+1,)),
"",
VLOOKUP($A13,'Banco de dados de todas as av.'!$B$33:$DI$67,BR$9+1,))</f>
        <v>0</v>
      </c>
      <c r="BS13" s="80">
        <f>IF(ISERROR(
VLOOKUP($A13,'Banco de dados de todas as av.'!$B$33:$DI$67,BS$9+1,)),
"",
VLOOKUP($A13,'Banco de dados de todas as av.'!$B$33:$DI$67,BS$9+1,))</f>
        <v>0</v>
      </c>
      <c r="BT13" s="80">
        <f>IF(ISERROR(
VLOOKUP($A13,'Banco de dados de todas as av.'!$B$33:$DI$67,BT$9+1,)),
"",
VLOOKUP($A13,'Banco de dados de todas as av.'!$B$33:$DI$67,BT$9+1,))</f>
        <v>0</v>
      </c>
      <c r="BU13" s="80">
        <f>IF(ISERROR(
VLOOKUP($A13,'Banco de dados de todas as av.'!$B$33:$DI$67,BU$9+1,)),
"",
VLOOKUP($A13,'Banco de dados de todas as av.'!$B$33:$DI$67,BU$9+1,))</f>
        <v>0</v>
      </c>
      <c r="BV13" s="80">
        <f>IF(ISERROR(
VLOOKUP($A13,'Banco de dados de todas as av.'!$B$33:$DI$67,BV$9+1,)),
"",
VLOOKUP($A13,'Banco de dados de todas as av.'!$B$33:$DI$67,BV$9+1,))</f>
        <v>0</v>
      </c>
      <c r="BW13" s="80">
        <f>IF(ISERROR(
VLOOKUP($A13,'Banco de dados de todas as av.'!$B$33:$DI$67,BW$9+1,)),
"",
VLOOKUP($A13,'Banco de dados de todas as av.'!$B$33:$DI$67,BW$9+1,))</f>
        <v>0</v>
      </c>
      <c r="BX13" s="80">
        <f>IF(ISERROR(
VLOOKUP($A13,'Banco de dados de todas as av.'!$B$33:$DI$67,BX$9+1,)),
"",
VLOOKUP($A13,'Banco de dados de todas as av.'!$B$33:$DI$67,BX$9+1,))</f>
        <v>0</v>
      </c>
      <c r="BY13" s="80">
        <f>IF(ISERROR(
VLOOKUP($A13,'Banco de dados de todas as av.'!$B$33:$DI$67,BY$9+1,)),
"",
VLOOKUP($A13,'Banco de dados de todas as av.'!$B$33:$DI$67,BY$9+1,))</f>
        <v>0</v>
      </c>
      <c r="BZ13" s="80">
        <f>IF(ISERROR(
VLOOKUP($A13,'Banco de dados de todas as av.'!$B$33:$DI$67,BZ$9+1,)),
"",
VLOOKUP($A13,'Banco de dados de todas as av.'!$B$33:$DI$67,BZ$9+1,))</f>
        <v>0</v>
      </c>
      <c r="CA13" s="80">
        <f>IF(ISERROR(
VLOOKUP($A13,'Banco de dados de todas as av.'!$B$33:$DI$67,CA$9+1,)),
"",
VLOOKUP($A13,'Banco de dados de todas as av.'!$B$33:$DI$67,CA$9+1,))</f>
        <v>0</v>
      </c>
      <c r="CB13" s="80">
        <f>IF(ISERROR(
VLOOKUP($A13,'Banco de dados de todas as av.'!$B$33:$DI$67,CB$9+1,)),
"",
VLOOKUP($A13,'Banco de dados de todas as av.'!$B$33:$DI$67,CB$9+1,))</f>
        <v>0</v>
      </c>
      <c r="CC13" s="80">
        <f>IF(ISERROR(
VLOOKUP($A13,'Banco de dados de todas as av.'!$B$33:$DI$67,CC$9+1,)),
"",
VLOOKUP($A13,'Banco de dados de todas as av.'!$B$33:$DI$67,CC$9+1,))</f>
        <v>0</v>
      </c>
      <c r="CD13" s="80">
        <f>IF(ISERROR(
VLOOKUP($A13,'Banco de dados de todas as av.'!$B$33:$DI$67,CD$9+1,)),
"",
VLOOKUP($A13,'Banco de dados de todas as av.'!$B$33:$DI$67,CD$9+1,))</f>
        <v>0</v>
      </c>
      <c r="CE13" s="80">
        <f>IF(ISERROR(
VLOOKUP($A13,'Banco de dados de todas as av.'!$B$33:$DI$67,CE$9+1,)),
"",
VLOOKUP($A13,'Banco de dados de todas as av.'!$B$33:$DI$67,CE$9+1,))</f>
        <v>0</v>
      </c>
      <c r="CF13" s="80">
        <f>IF(ISERROR(
VLOOKUP($A13,'Banco de dados de todas as av.'!$B$33:$DI$67,CF$9+1,)),
"",
VLOOKUP($A13,'Banco de dados de todas as av.'!$B$33:$DI$67,CF$9+1,))</f>
        <v>0</v>
      </c>
      <c r="CG13" s="80">
        <f>IF(ISERROR(
VLOOKUP($A13,'Banco de dados de todas as av.'!$B$33:$DI$67,CG$9+1,)),
"",
VLOOKUP($A13,'Banco de dados de todas as av.'!$B$33:$DI$67,CG$9+1,))</f>
        <v>0</v>
      </c>
      <c r="CH13" s="80">
        <f>IF(ISERROR(
VLOOKUP($A13,'Banco de dados de todas as av.'!$B$33:$DI$67,CH$9+1,)),
"",
VLOOKUP($A13,'Banco de dados de todas as av.'!$B$33:$DI$67,CH$9+1,))</f>
        <v>0</v>
      </c>
      <c r="CI13" s="80">
        <f>IF(ISERROR(
VLOOKUP($A13,'Banco de dados de todas as av.'!$B$33:$DI$67,CI$9+1,)),
"",
VLOOKUP($A13,'Banco de dados de todas as av.'!$B$33:$DI$67,CI$9+1,))</f>
        <v>0</v>
      </c>
      <c r="CJ13" s="80">
        <f>IF(ISERROR(
VLOOKUP($A13,'Banco de dados de todas as av.'!$B$33:$DI$67,CJ$9+1,)),
"",
VLOOKUP($A13,'Banco de dados de todas as av.'!$B$33:$DI$67,CJ$9+1,))</f>
        <v>0</v>
      </c>
      <c r="CK13" s="80">
        <f>IF(ISERROR(
VLOOKUP($A13,'Banco de dados de todas as av.'!$B$33:$DI$67,CK$9+1,)),
"",
VLOOKUP($A13,'Banco de dados de todas as av.'!$B$33:$DI$67,CK$9+1,))</f>
        <v>0</v>
      </c>
      <c r="CL13" s="80">
        <f>IF(ISERROR(
VLOOKUP($A13,'Banco de dados de todas as av.'!$B$33:$DI$67,CL$9+1,)),
"",
VLOOKUP($A13,'Banco de dados de todas as av.'!$B$33:$DI$67,CL$9+1,))</f>
        <v>0</v>
      </c>
      <c r="CM13" s="80">
        <f>IF(ISERROR(
VLOOKUP($A13,'Banco de dados de todas as av.'!$B$33:$DI$67,CM$9+1,)),
"",
VLOOKUP($A13,'Banco de dados de todas as av.'!$B$33:$DI$67,CM$9+1,))</f>
        <v>0</v>
      </c>
      <c r="CN13" s="80">
        <f>IF(ISERROR(
VLOOKUP($A13,'Banco de dados de todas as av.'!$B$33:$DI$67,CN$9+1,)),
"",
VLOOKUP($A13,'Banco de dados de todas as av.'!$B$33:$DI$67,CN$9+1,))</f>
        <v>0</v>
      </c>
      <c r="CO13" s="80">
        <f>IF(ISERROR(
VLOOKUP($A13,'Banco de dados de todas as av.'!$B$33:$DI$67,CO$9+1,)),
"",
VLOOKUP($A13,'Banco de dados de todas as av.'!$B$33:$DI$67,CO$9+1,))</f>
        <v>0</v>
      </c>
      <c r="CP13" s="80">
        <f>IF(ISERROR(
VLOOKUP($A13,'Banco de dados de todas as av.'!$B$33:$DI$67,CP$9+1,)),
"",
VLOOKUP($A13,'Banco de dados de todas as av.'!$B$33:$DI$67,CP$9+1,))</f>
        <v>0</v>
      </c>
      <c r="CQ13" s="80">
        <f>IF(ISERROR(
VLOOKUP($A13,'Banco de dados de todas as av.'!$B$33:$DI$67,CQ$9+1,)),
"",
VLOOKUP($A13,'Banco de dados de todas as av.'!$B$33:$DI$67,CQ$9+1,))</f>
        <v>0</v>
      </c>
      <c r="CR13" s="80">
        <f>IF(ISERROR(
VLOOKUP($A13,'Banco de dados de todas as av.'!$B$33:$DI$67,CR$9+1,)),
"",
VLOOKUP($A13,'Banco de dados de todas as av.'!$B$33:$DI$67,CR$9+1,))</f>
        <v>0</v>
      </c>
      <c r="CS13" s="80">
        <f>IF(ISERROR(
VLOOKUP($A13,'Banco de dados de todas as av.'!$B$33:$DI$67,CS$9+1,)),
"",
VLOOKUP($A13,'Banco de dados de todas as av.'!$B$33:$DI$67,CS$9+1,))</f>
        <v>0</v>
      </c>
      <c r="CT13" s="80">
        <f>IF(ISERROR(
VLOOKUP($A13,'Banco de dados de todas as av.'!$B$33:$DI$67,CT$9+1,)),
"",
VLOOKUP($A13,'Banco de dados de todas as av.'!$B$33:$DI$67,CT$9+1,))</f>
        <v>0</v>
      </c>
      <c r="CU13" s="80">
        <f>IF(ISERROR(
VLOOKUP($A13,'Banco de dados de todas as av.'!$B$33:$DI$67,CU$9+1,)),
"",
VLOOKUP($A13,'Banco de dados de todas as av.'!$B$33:$DI$67,CU$9+1,))</f>
        <v>0</v>
      </c>
      <c r="CV13" s="80">
        <f>IF(ISERROR(
VLOOKUP($A13,'Banco de dados de todas as av.'!$B$33:$DI$67,CV$9+1,)),
"",
VLOOKUP($A13,'Banco de dados de todas as av.'!$B$33:$DI$67,CV$9+1,))</f>
        <v>0</v>
      </c>
      <c r="CW13" s="80">
        <f>IF(ISERROR(
VLOOKUP($A13,'Banco de dados de todas as av.'!$B$33:$DI$67,CW$9+1,)),
"",
VLOOKUP($A13,'Banco de dados de todas as av.'!$B$33:$DI$67,CW$9+1,))</f>
        <v>0</v>
      </c>
      <c r="CX13" s="80">
        <f>IF(ISERROR(
VLOOKUP($A13,'Banco de dados de todas as av.'!$B$33:$DI$67,CX$9+1,)),
"",
VLOOKUP($A13,'Banco de dados de todas as av.'!$B$33:$DI$67,CX$9+1,))</f>
        <v>0</v>
      </c>
      <c r="CY13" s="80">
        <f>IF(ISERROR(
VLOOKUP($A13,'Banco de dados de todas as av.'!$B$33:$DI$67,CY$9+1,)),
"",
VLOOKUP($A13,'Banco de dados de todas as av.'!$B$33:$DI$67,CY$9+1,))</f>
        <v>0</v>
      </c>
      <c r="CZ13" s="80">
        <f>IF(ISERROR(
VLOOKUP($A13,'Banco de dados de todas as av.'!$B$33:$DI$67,CZ$9+1,)),
"",
VLOOKUP($A13,'Banco de dados de todas as av.'!$B$33:$DI$67,CZ$9+1,))</f>
        <v>0</v>
      </c>
      <c r="DA13" s="80">
        <f>IF(ISERROR(
VLOOKUP($A13,'Banco de dados de todas as av.'!$B$33:$DI$67,DA$9+1,)),
"",
VLOOKUP($A13,'Banco de dados de todas as av.'!$B$33:$DI$67,DA$9+1,))</f>
        <v>0</v>
      </c>
      <c r="DB13" s="80">
        <f>IF(ISERROR(
VLOOKUP($A13,'Banco de dados de todas as av.'!$B$33:$DI$67,DB$9+1,)),
"",
VLOOKUP($A13,'Banco de dados de todas as av.'!$B$33:$DI$67,DB$9+1,))</f>
        <v>0</v>
      </c>
      <c r="DC13" s="80">
        <f>IF(ISERROR(
VLOOKUP($A13,'Banco de dados de todas as av.'!$B$33:$DI$67,DC$9+1,)),
"",
VLOOKUP($A13,'Banco de dados de todas as av.'!$B$33:$DI$67,DC$9+1,))</f>
        <v>0</v>
      </c>
      <c r="DD13" s="80">
        <f>IF(ISERROR(
VLOOKUP($A13,'Banco de dados de todas as av.'!$B$33:$DI$67,DD$9+1,)),
"",
VLOOKUP($A13,'Banco de dados de todas as av.'!$B$33:$DI$67,DD$9+1,))</f>
        <v>0</v>
      </c>
      <c r="DE13" s="80">
        <f>IF(ISERROR(
VLOOKUP($A13,'Banco de dados de todas as av.'!$B$33:$DI$67,DE$9+1,)),
"",
VLOOKUP($A13,'Banco de dados de todas as av.'!$B$33:$DI$67,DE$9+1,))</f>
        <v>0</v>
      </c>
      <c r="DF13" s="80">
        <f>IF(ISERROR(
VLOOKUP($A13,'Banco de dados de todas as av.'!$B$33:$DI$67,DF$9+1,)),
"",
VLOOKUP($A13,'Banco de dados de todas as av.'!$B$33:$DI$67,DF$9+1,))</f>
        <v>1</v>
      </c>
      <c r="DG13" s="80">
        <f>IF(ISERROR(
VLOOKUP($A13,'Banco de dados de todas as av.'!$B$33:$DI$67,DG$9+1,)),
"",
VLOOKUP($A13,'Banco de dados de todas as av.'!$B$33:$DI$67,DG$9+1,))</f>
        <v>1.375</v>
      </c>
      <c r="DH13" s="80">
        <f>IF(ISERROR(
VLOOKUP($A13,'Banco de dados de todas as av.'!$B$33:$DI$67,DH$9+1,)),
"",
VLOOKUP($A13,'Banco de dados de todas as av.'!$B$33:$DI$67,DH$9+1,))</f>
        <v>1.125</v>
      </c>
      <c r="DI13" s="80">
        <f>IF(ISERROR(
VLOOKUP($A13,'Banco de dados de todas as av.'!$B$33:$DI$67,DI$9+1,)),
"",
VLOOKUP($A13,'Banco de dados de todas as av.'!$B$33:$DI$67,DI$9+1,))</f>
        <v>1.125</v>
      </c>
      <c r="DJ13" s="80" t="str">
        <f>IF(ISERROR(
VLOOKUP($A13,'Banco de dados de todas as av.'!$B$33:$DI$67,DJ$9+1,)),
"leer",
VLOOKUP($A13,'Banco de dados de todas as av.'!$B$33:$DI$67,DJ$9+1,))</f>
        <v>Pedro Silva; TT.06.JJ</v>
      </c>
    </row>
    <row r="14" spans="1:119" s="31" customFormat="1" ht="13" x14ac:dyDescent="0.2">
      <c r="A14" s="94">
        <v>2</v>
      </c>
      <c r="B14" s="80">
        <f>IF(ISERROR(
VLOOKUP($A14,'Banco de dados de todas as av.'!$B$33:$DI$67,B$9+1,)),
"",
VLOOKUP($A14,'Banco de dados de todas as av.'!$B$33:$DI$67,B$9+1,))</f>
        <v>3</v>
      </c>
      <c r="C14" s="80" t="str">
        <f>IF(ISERROR(
VLOOKUP($A14,'Banco de dados de todas as av.'!$B$33:$DI$67,C$9+1,)),
"",
VLOOKUP($A14,'Banco de dados de todas as av.'!$B$33:$DI$67,C$9+1,))</f>
        <v>Marisa Lima</v>
      </c>
      <c r="D14" s="80" t="str">
        <f>IF(ISERROR(
VLOOKUP($A14,'Banco de dados de todas as av.'!$B$33:$DI$67,D$9+1,)),
"",
VLOOKUP($A14,'Banco de dados de todas as av.'!$B$33:$DI$67,D$9+1,))</f>
        <v>Gerente de Recursos Humanos</v>
      </c>
      <c r="E14" s="80">
        <f>IF(ISERROR(
VLOOKUP($A14,'Banco de dados de todas as av.'!$B$33:$DI$67,E$9+1,)),
"",
VLOOKUP($A14,'Banco de dados de todas as av.'!$B$33:$DI$67,E$9+1,))</f>
        <v>0</v>
      </c>
      <c r="F14" s="80" t="str">
        <f>IF(ISERROR(
VLOOKUP($A14,'Banco de dados de todas as av.'!$B$33:$DI$67,F$9+1,)),
"",
VLOOKUP($A14,'Banco de dados de todas as av.'!$B$33:$DI$67,F$9+1,))</f>
        <v>Recursos Humanos</v>
      </c>
      <c r="G14" s="82">
        <f>IF(ISERROR(
VLOOKUP($A14,'Banco de dados de todas as av.'!$B$33:$DI$67,G$9+1,)),
"",
VLOOKUP($A14,'Banco de dados de todas as av.'!$B$33:$DI$67,G$9+1,))</f>
        <v>45241</v>
      </c>
      <c r="H14" s="80">
        <f>IF(ISERROR(
VLOOKUP($A14,'Banco de dados de todas as av.'!$B$33:$DI$67,H$9+1,)),
"",
VLOOKUP($A14,'Banco de dados de todas as av.'!$B$33:$DI$67,H$9+1,))</f>
        <v>2</v>
      </c>
      <c r="I14" s="80">
        <f>IF(ISERROR(
VLOOKUP($A14,'Banco de dados de todas as av.'!$B$33:$DI$67,I$9+1,)),
"",
VLOOKUP($A14,'Banco de dados de todas as av.'!$B$33:$DI$67,I$9+1,))</f>
        <v>2</v>
      </c>
      <c r="J14" s="80">
        <f>IF(ISERROR(
VLOOKUP($A14,'Banco de dados de todas as av.'!$B$33:$DI$67,J$9+1,)),
"",
VLOOKUP($A14,'Banco de dados de todas as av.'!$B$33:$DI$67,J$9+1,))</f>
        <v>0</v>
      </c>
      <c r="K14" s="80">
        <f>IF(ISERROR(
VLOOKUP($A14,'Banco de dados de todas as av.'!$B$33:$DI$67,K$9+1,)),
"",
VLOOKUP($A14,'Banco de dados de todas as av.'!$B$33:$DI$67,K$9+1,))</f>
        <v>0</v>
      </c>
      <c r="L14" s="80">
        <f>IF(ISERROR(
VLOOKUP($A14,'Banco de dados de todas as av.'!$B$33:$DI$67,L$9+1,)),
"",
VLOOKUP($A14,'Banco de dados de todas as av.'!$B$33:$DI$67,L$9+1,))</f>
        <v>0</v>
      </c>
      <c r="M14" s="80">
        <f>IF(ISERROR(
VLOOKUP($A14,'Banco de dados de todas as av.'!$B$33:$DI$67,M$9+1,)),
"",
VLOOKUP($A14,'Banco de dados de todas as av.'!$B$33:$DI$67,M$9+1,))</f>
        <v>0</v>
      </c>
      <c r="N14" s="80">
        <f>IF(ISERROR(
VLOOKUP($A14,'Banco de dados de todas as av.'!$B$33:$DI$67,N$9+1,)),
"",
VLOOKUP($A14,'Banco de dados de todas as av.'!$B$33:$DI$67,N$9+1,))</f>
        <v>0</v>
      </c>
      <c r="O14" s="80">
        <f>IF(ISERROR(
VLOOKUP($A14,'Banco de dados de todas as av.'!$B$33:$DI$67,O$9+1,)),
"",
VLOOKUP($A14,'Banco de dados de todas as av.'!$B$33:$DI$67,O$9+1,))</f>
        <v>0</v>
      </c>
      <c r="P14" s="80">
        <f>IF(ISERROR(
VLOOKUP($A14,'Banco de dados de todas as av.'!$B$33:$DI$67,P$9+1,)),
"",
VLOOKUP($A14,'Banco de dados de todas as av.'!$B$33:$DI$67,P$9+1,))</f>
        <v>0</v>
      </c>
      <c r="Q14" s="80">
        <f>IF(ISERROR(
VLOOKUP($A14,'Banco de dados de todas as av.'!$B$33:$DI$67,Q$9+1,)),
"",
VLOOKUP($A14,'Banco de dados de todas as av.'!$B$33:$DI$67,Q$9+1,))</f>
        <v>0</v>
      </c>
      <c r="R14" s="80">
        <f>IF(ISERROR(
VLOOKUP($A14,'Banco de dados de todas as av.'!$B$33:$DI$67,R$9+1,)),
"",
VLOOKUP($A14,'Banco de dados de todas as av.'!$B$33:$DI$67,R$9+1,))</f>
        <v>0</v>
      </c>
      <c r="S14" s="80">
        <f>IF(ISERROR(
VLOOKUP($A14,'Banco de dados de todas as av.'!$B$33:$DI$67,S$9+1,)),
"",
VLOOKUP($A14,'Banco de dados de todas as av.'!$B$33:$DI$67,S$9+1,))</f>
        <v>0</v>
      </c>
      <c r="T14" s="80">
        <f>IF(ISERROR(
VLOOKUP($A14,'Banco de dados de todas as av.'!$B$33:$DI$67,T$9+1,)),
"",
VLOOKUP($A14,'Banco de dados de todas as av.'!$B$33:$DI$67,T$9+1,))</f>
        <v>0</v>
      </c>
      <c r="U14" s="80">
        <f>IF(ISERROR(
VLOOKUP($A14,'Banco de dados de todas as av.'!$B$33:$DI$67,U$9+1,)),
"",
VLOOKUP($A14,'Banco de dados de todas as av.'!$B$33:$DI$67,U$9+1,))</f>
        <v>0</v>
      </c>
      <c r="V14" s="80">
        <f>IF(ISERROR(
VLOOKUP($A14,'Banco de dados de todas as av.'!$B$33:$DI$67,V$9+1,)),
"",
VLOOKUP($A14,'Banco de dados de todas as av.'!$B$33:$DI$67,V$9+1,))</f>
        <v>0</v>
      </c>
      <c r="W14" s="80">
        <f>IF(ISERROR(
VLOOKUP($A14,'Banco de dados de todas as av.'!$B$33:$DI$67,W$9+1,)),
"",
VLOOKUP($A14,'Banco de dados de todas as av.'!$B$33:$DI$67,W$9+1,))</f>
        <v>0</v>
      </c>
      <c r="X14" s="80">
        <f>IF(ISERROR(
VLOOKUP($A14,'Banco de dados de todas as av.'!$B$33:$DI$67,X$9+1,)),
"",
VLOOKUP($A14,'Banco de dados de todas as av.'!$B$33:$DI$67,X$9+1,))</f>
        <v>1</v>
      </c>
      <c r="Y14" s="80">
        <f>IF(ISERROR(
VLOOKUP($A14,'Banco de dados de todas as av.'!$B$33:$DI$67,Y$9+1,)),
"",
VLOOKUP($A14,'Banco de dados de todas as av.'!$B$33:$DI$67,Y$9+1,))</f>
        <v>1</v>
      </c>
      <c r="Z14" s="80">
        <f>IF(ISERROR(
VLOOKUP($A14,'Banco de dados de todas as av.'!$B$33:$DI$67,Z$9+1,)),
"",
VLOOKUP($A14,'Banco de dados de todas as av.'!$B$33:$DI$67,Z$9+1,))</f>
        <v>0</v>
      </c>
      <c r="AA14" s="80">
        <f>IF(ISERROR(
VLOOKUP($A14,'Banco de dados de todas as av.'!$B$33:$DI$67,AA$9+1,)),
"",
VLOOKUP($A14,'Banco de dados de todas as av.'!$B$33:$DI$67,AA$9+1,))</f>
        <v>0</v>
      </c>
      <c r="AB14" s="80">
        <f>IF(ISERROR(
VLOOKUP($A14,'Banco de dados de todas as av.'!$B$33:$DI$67,AB$9+1,)),
"",
VLOOKUP($A14,'Banco de dados de todas as av.'!$B$33:$DI$67,AB$9+1,))</f>
        <v>1</v>
      </c>
      <c r="AC14" s="80">
        <f>IF(ISERROR(
VLOOKUP($A14,'Banco de dados de todas as av.'!$B$33:$DI$67,AC$9+1,)),
"",
VLOOKUP($A14,'Banco de dados de todas as av.'!$B$33:$DI$67,AC$9+1,))</f>
        <v>1</v>
      </c>
      <c r="AD14" s="80">
        <f>IF(ISERROR(
VLOOKUP($A14,'Banco de dados de todas as av.'!$B$33:$DI$67,AD$9+1,)),
"",
VLOOKUP($A14,'Banco de dados de todas as av.'!$B$33:$DI$67,AD$9+1,))</f>
        <v>1</v>
      </c>
      <c r="AE14" s="80">
        <f>IF(ISERROR(
VLOOKUP($A14,'Banco de dados de todas as av.'!$B$33:$DI$67,AE$9+1,)),
"",
VLOOKUP($A14,'Banco de dados de todas as av.'!$B$33:$DI$67,AE$9+1,))</f>
        <v>1.5</v>
      </c>
      <c r="AF14" s="80">
        <f>IF(ISERROR(
VLOOKUP($A14,'Banco de dados de todas as av.'!$B$33:$DI$67,AF$9+1,)),
"",
VLOOKUP($A14,'Banco de dados de todas as av.'!$B$33:$DI$67,AF$9+1,))</f>
        <v>1.5</v>
      </c>
      <c r="AG14" s="80">
        <f>IF(ISERROR(
VLOOKUP($A14,'Banco de dados de todas as av.'!$B$33:$DI$67,AG$9+1,)),
"",
VLOOKUP($A14,'Banco de dados de todas as av.'!$B$33:$DI$67,AG$9+1,))</f>
        <v>1.5</v>
      </c>
      <c r="AH14" s="80">
        <f>IF(ISERROR(
VLOOKUP($A14,'Banco de dados de todas as av.'!$B$33:$DI$67,AH$9+1,)),
"",
VLOOKUP($A14,'Banco de dados de todas as av.'!$B$33:$DI$67,AH$9+1,))</f>
        <v>1.5</v>
      </c>
      <c r="AI14" s="80">
        <f>IF(ISERROR(
VLOOKUP($A14,'Banco de dados de todas as av.'!$B$33:$DI$67,AI$9+1,)),
"",
VLOOKUP($A14,'Banco de dados de todas as av.'!$B$33:$DI$67,AI$9+1,))</f>
        <v>1</v>
      </c>
      <c r="AJ14" s="80">
        <f>IF(ISERROR(
VLOOKUP($A14,'Banco de dados de todas as av.'!$B$33:$DI$67,AJ$9+1,)),
"",
VLOOKUP($A14,'Banco de dados de todas as av.'!$B$33:$DI$67,AJ$9+1,))</f>
        <v>0.5</v>
      </c>
      <c r="AK14" s="80">
        <f>IF(ISERROR(
VLOOKUP($A14,'Banco de dados de todas as av.'!$B$33:$DI$67,AK$9+1,)),
"",
VLOOKUP($A14,'Banco de dados de todas as av.'!$B$33:$DI$67,AK$9+1,))</f>
        <v>1</v>
      </c>
      <c r="AL14" s="80">
        <f>IF(ISERROR(
VLOOKUP($A14,'Banco de dados de todas as av.'!$B$33:$DI$67,AL$9+1,)),
"",
VLOOKUP($A14,'Banco de dados de todas as av.'!$B$33:$DI$67,AL$9+1,))</f>
        <v>1</v>
      </c>
      <c r="AM14" s="80">
        <f>IF(ISERROR(
VLOOKUP($A14,'Banco de dados de todas as av.'!$B$33:$DI$67,AM$9+1,)),
"",
VLOOKUP($A14,'Banco de dados de todas as av.'!$B$33:$DI$67,AM$9+1,))</f>
        <v>1</v>
      </c>
      <c r="AN14" s="80">
        <f>IF(ISERROR(
VLOOKUP($A14,'Banco de dados de todas as av.'!$B$33:$DI$67,AN$9+1,)),
"",
VLOOKUP($A14,'Banco de dados de todas as av.'!$B$33:$DI$67,AN$9+1,))</f>
        <v>0</v>
      </c>
      <c r="AO14" s="80">
        <f>IF(ISERROR(
VLOOKUP($A14,'Banco de dados de todas as av.'!$B$33:$DI$67,AO$9+1,)),
"",
VLOOKUP($A14,'Banco de dados de todas as av.'!$B$33:$DI$67,AO$9+1,))</f>
        <v>0</v>
      </c>
      <c r="AP14" s="80">
        <f>IF(ISERROR(
VLOOKUP($A14,'Banco de dados de todas as av.'!$B$33:$DI$67,AP$9+1,)),
"",
VLOOKUP($A14,'Banco de dados de todas as av.'!$B$33:$DI$67,AP$9+1,))</f>
        <v>0</v>
      </c>
      <c r="AQ14" s="80">
        <f>IF(ISERROR(
VLOOKUP($A14,'Banco de dados de todas as av.'!$B$33:$DI$67,AQ$9+1,)),
"",
VLOOKUP($A14,'Banco de dados de todas as av.'!$B$33:$DI$67,AQ$9+1,))</f>
        <v>0</v>
      </c>
      <c r="AR14" s="80">
        <f>IF(ISERROR(
VLOOKUP($A14,'Banco de dados de todas as av.'!$B$33:$DI$67,AR$9+1,)),
"",
VLOOKUP($A14,'Banco de dados de todas as av.'!$B$33:$DI$67,AR$9+1,))</f>
        <v>0</v>
      </c>
      <c r="AS14" s="80">
        <f>IF(ISERROR(
VLOOKUP($A14,'Banco de dados de todas as av.'!$B$33:$DI$67,AS$9+1,)),
"",
VLOOKUP($A14,'Banco de dados de todas as av.'!$B$33:$DI$67,AS$9+1,))</f>
        <v>0</v>
      </c>
      <c r="AT14" s="80">
        <f>IF(ISERROR(
VLOOKUP($A14,'Banco de dados de todas as av.'!$B$33:$DI$67,AT$9+1,)),
"",
VLOOKUP($A14,'Banco de dados de todas as av.'!$B$33:$DI$67,AT$9+1,))</f>
        <v>0</v>
      </c>
      <c r="AU14" s="80">
        <f>IF(ISERROR(
VLOOKUP($A14,'Banco de dados de todas as av.'!$B$33:$DI$67,AU$9+1,)),
"",
VLOOKUP($A14,'Banco de dados de todas as av.'!$B$33:$DI$67,AU$9+1,))</f>
        <v>0</v>
      </c>
      <c r="AV14" s="80">
        <f>IF(ISERROR(
VLOOKUP($A14,'Banco de dados de todas as av.'!$B$33:$DI$67,AV$9+1,)),
"",
VLOOKUP($A14,'Banco de dados de todas as av.'!$B$33:$DI$67,AV$9+1,))</f>
        <v>0</v>
      </c>
      <c r="AW14" s="80">
        <f>IF(ISERROR(
VLOOKUP($A14,'Banco de dados de todas as av.'!$B$33:$DI$67,AW$9+1,)),
"",
VLOOKUP($A14,'Banco de dados de todas as av.'!$B$33:$DI$67,AW$9+1,))</f>
        <v>0</v>
      </c>
      <c r="AX14" s="80">
        <f>IF(ISERROR(
VLOOKUP($A14,'Banco de dados de todas as av.'!$B$33:$DI$67,AX$9+1,)),
"",
VLOOKUP($A14,'Banco de dados de todas as av.'!$B$33:$DI$67,AX$9+1,))</f>
        <v>0</v>
      </c>
      <c r="AY14" s="80">
        <f>IF(ISERROR(
VLOOKUP($A14,'Banco de dados de todas as av.'!$B$33:$DI$67,AY$9+1,)),
"",
VLOOKUP($A14,'Banco de dados de todas as av.'!$B$33:$DI$67,AY$9+1,))</f>
        <v>0</v>
      </c>
      <c r="AZ14" s="80">
        <f>IF(ISERROR(
VLOOKUP($A14,'Banco de dados de todas as av.'!$B$33:$DI$67,AZ$9+1,)),
"",
VLOOKUP($A14,'Banco de dados de todas as av.'!$B$33:$DI$67,AZ$9+1,))</f>
        <v>0</v>
      </c>
      <c r="BA14" s="80">
        <f>IF(ISERROR(
VLOOKUP($A14,'Banco de dados de todas as av.'!$B$33:$DI$67,BA$9+1,)),
"",
VLOOKUP($A14,'Banco de dados de todas as av.'!$B$33:$DI$67,BA$9+1,))</f>
        <v>0</v>
      </c>
      <c r="BB14" s="80">
        <f>IF(ISERROR(
VLOOKUP($A14,'Banco de dados de todas as av.'!$B$33:$DI$67,BB$9+1,)),
"",
VLOOKUP($A14,'Banco de dados de todas as av.'!$B$33:$DI$67,BB$9+1,))</f>
        <v>0</v>
      </c>
      <c r="BC14" s="80">
        <f>IF(ISERROR(
VLOOKUP($A14,'Banco de dados de todas as av.'!$B$33:$DI$67,BC$9+1,)),
"",
VLOOKUP($A14,'Banco de dados de todas as av.'!$B$33:$DI$67,BC$9+1,))</f>
        <v>0</v>
      </c>
      <c r="BD14" s="80">
        <f>IF(ISERROR(
VLOOKUP($A14,'Banco de dados de todas as av.'!$B$33:$DI$67,BD$9+1,)),
"",
VLOOKUP($A14,'Banco de dados de todas as av.'!$B$33:$DI$67,BD$9+1,))</f>
        <v>0</v>
      </c>
      <c r="BE14" s="80">
        <f>IF(ISERROR(
VLOOKUP($A14,'Banco de dados de todas as av.'!$B$33:$DI$67,BE$9+1,)),
"",
VLOOKUP($A14,'Banco de dados de todas as av.'!$B$33:$DI$67,BE$9+1,))</f>
        <v>0</v>
      </c>
      <c r="BF14" s="80">
        <f>IF(ISERROR(
VLOOKUP($A14,'Banco de dados de todas as av.'!$B$33:$DI$67,BF$9+1,)),
"",
VLOOKUP($A14,'Banco de dados de todas as av.'!$B$33:$DI$67,BF$9+1,))</f>
        <v>0</v>
      </c>
      <c r="BG14" s="80">
        <f>IF(ISERROR(
VLOOKUP($A14,'Banco de dados de todas as av.'!$B$33:$DI$67,BG$9+1,)),
"",
VLOOKUP($A14,'Banco de dados de todas as av.'!$B$33:$DI$67,BG$9+1,))</f>
        <v>0</v>
      </c>
      <c r="BH14" s="80">
        <f>IF(ISERROR(
VLOOKUP($A14,'Banco de dados de todas as av.'!$B$33:$DI$67,BH$9+1,)),
"",
VLOOKUP($A14,'Banco de dados de todas as av.'!$B$33:$DI$67,BH$9+1,))</f>
        <v>0</v>
      </c>
      <c r="BI14" s="80">
        <f>IF(ISERROR(
VLOOKUP($A14,'Banco de dados de todas as av.'!$B$33:$DI$67,BI$9+1,)),
"",
VLOOKUP($A14,'Banco de dados de todas as av.'!$B$33:$DI$67,BI$9+1,))</f>
        <v>0</v>
      </c>
      <c r="BJ14" s="80">
        <f>IF(ISERROR(
VLOOKUP($A14,'Banco de dados de todas as av.'!$B$33:$DI$67,BJ$9+1,)),
"",
VLOOKUP($A14,'Banco de dados de todas as av.'!$B$33:$DI$67,BJ$9+1,))</f>
        <v>0</v>
      </c>
      <c r="BK14" s="80">
        <f>IF(ISERROR(
VLOOKUP($A14,'Banco de dados de todas as av.'!$B$33:$DI$67,BK$9+1,)),
"",
VLOOKUP($A14,'Banco de dados de todas as av.'!$B$33:$DI$67,BK$9+1,))</f>
        <v>0</v>
      </c>
      <c r="BL14" s="80">
        <f>IF(ISERROR(
VLOOKUP($A14,'Banco de dados de todas as av.'!$B$33:$DI$67,BL$9+1,)),
"",
VLOOKUP($A14,'Banco de dados de todas as av.'!$B$33:$DI$67,BL$9+1,))</f>
        <v>0</v>
      </c>
      <c r="BM14" s="80">
        <f>IF(ISERROR(
VLOOKUP($A14,'Banco de dados de todas as av.'!$B$33:$DI$67,BM$9+1,)),
"",
VLOOKUP($A14,'Banco de dados de todas as av.'!$B$33:$DI$67,BM$9+1,))</f>
        <v>0</v>
      </c>
      <c r="BN14" s="80">
        <f>IF(ISERROR(
VLOOKUP($A14,'Banco de dados de todas as av.'!$B$33:$DI$67,BN$9+1,)),
"",
VLOOKUP($A14,'Banco de dados de todas as av.'!$B$33:$DI$67,BN$9+1,))</f>
        <v>0</v>
      </c>
      <c r="BO14" s="80">
        <f>IF(ISERROR(
VLOOKUP($A14,'Banco de dados de todas as av.'!$B$33:$DI$67,BO$9+1,)),
"",
VLOOKUP($A14,'Banco de dados de todas as av.'!$B$33:$DI$67,BO$9+1,))</f>
        <v>0</v>
      </c>
      <c r="BP14" s="80">
        <f>IF(ISERROR(
VLOOKUP($A14,'Banco de dados de todas as av.'!$B$33:$DI$67,BP$9+1,)),
"",
VLOOKUP($A14,'Banco de dados de todas as av.'!$B$33:$DI$67,BP$9+1,))</f>
        <v>0</v>
      </c>
      <c r="BQ14" s="80">
        <f>IF(ISERROR(
VLOOKUP($A14,'Banco de dados de todas as av.'!$B$33:$DI$67,BQ$9+1,)),
"",
VLOOKUP($A14,'Banco de dados de todas as av.'!$B$33:$DI$67,BQ$9+1,))</f>
        <v>0</v>
      </c>
      <c r="BR14" s="80">
        <f>IF(ISERROR(
VLOOKUP($A14,'Banco de dados de todas as av.'!$B$33:$DI$67,BR$9+1,)),
"",
VLOOKUP($A14,'Banco de dados de todas as av.'!$B$33:$DI$67,BR$9+1,))</f>
        <v>0</v>
      </c>
      <c r="BS14" s="80">
        <f>IF(ISERROR(
VLOOKUP($A14,'Banco de dados de todas as av.'!$B$33:$DI$67,BS$9+1,)),
"",
VLOOKUP($A14,'Banco de dados de todas as av.'!$B$33:$DI$67,BS$9+1,))</f>
        <v>0</v>
      </c>
      <c r="BT14" s="80">
        <f>IF(ISERROR(
VLOOKUP($A14,'Banco de dados de todas as av.'!$B$33:$DI$67,BT$9+1,)),
"",
VLOOKUP($A14,'Banco de dados de todas as av.'!$B$33:$DI$67,BT$9+1,))</f>
        <v>0</v>
      </c>
      <c r="BU14" s="80">
        <f>IF(ISERROR(
VLOOKUP($A14,'Banco de dados de todas as av.'!$B$33:$DI$67,BU$9+1,)),
"",
VLOOKUP($A14,'Banco de dados de todas as av.'!$B$33:$DI$67,BU$9+1,))</f>
        <v>0</v>
      </c>
      <c r="BV14" s="80">
        <f>IF(ISERROR(
VLOOKUP($A14,'Banco de dados de todas as av.'!$B$33:$DI$67,BV$9+1,)),
"",
VLOOKUP($A14,'Banco de dados de todas as av.'!$B$33:$DI$67,BV$9+1,))</f>
        <v>0</v>
      </c>
      <c r="BW14" s="80">
        <f>IF(ISERROR(
VLOOKUP($A14,'Banco de dados de todas as av.'!$B$33:$DI$67,BW$9+1,)),
"",
VLOOKUP($A14,'Banco de dados de todas as av.'!$B$33:$DI$67,BW$9+1,))</f>
        <v>0</v>
      </c>
      <c r="BX14" s="80">
        <f>IF(ISERROR(
VLOOKUP($A14,'Banco de dados de todas as av.'!$B$33:$DI$67,BX$9+1,)),
"",
VLOOKUP($A14,'Banco de dados de todas as av.'!$B$33:$DI$67,BX$9+1,))</f>
        <v>0</v>
      </c>
      <c r="BY14" s="80">
        <f>IF(ISERROR(
VLOOKUP($A14,'Banco de dados de todas as av.'!$B$33:$DI$67,BY$9+1,)),
"",
VLOOKUP($A14,'Banco de dados de todas as av.'!$B$33:$DI$67,BY$9+1,))</f>
        <v>0</v>
      </c>
      <c r="BZ14" s="80">
        <f>IF(ISERROR(
VLOOKUP($A14,'Banco de dados de todas as av.'!$B$33:$DI$67,BZ$9+1,)),
"",
VLOOKUP($A14,'Banco de dados de todas as av.'!$B$33:$DI$67,BZ$9+1,))</f>
        <v>0</v>
      </c>
      <c r="CA14" s="80">
        <f>IF(ISERROR(
VLOOKUP($A14,'Banco de dados de todas as av.'!$B$33:$DI$67,CA$9+1,)),
"",
VLOOKUP($A14,'Banco de dados de todas as av.'!$B$33:$DI$67,CA$9+1,))</f>
        <v>0</v>
      </c>
      <c r="CB14" s="80">
        <f>IF(ISERROR(
VLOOKUP($A14,'Banco de dados de todas as av.'!$B$33:$DI$67,CB$9+1,)),
"",
VLOOKUP($A14,'Banco de dados de todas as av.'!$B$33:$DI$67,CB$9+1,))</f>
        <v>0</v>
      </c>
      <c r="CC14" s="80">
        <f>IF(ISERROR(
VLOOKUP($A14,'Banco de dados de todas as av.'!$B$33:$DI$67,CC$9+1,)),
"",
VLOOKUP($A14,'Banco de dados de todas as av.'!$B$33:$DI$67,CC$9+1,))</f>
        <v>0</v>
      </c>
      <c r="CD14" s="80">
        <f>IF(ISERROR(
VLOOKUP($A14,'Banco de dados de todas as av.'!$B$33:$DI$67,CD$9+1,)),
"",
VLOOKUP($A14,'Banco de dados de todas as av.'!$B$33:$DI$67,CD$9+1,))</f>
        <v>0</v>
      </c>
      <c r="CE14" s="80">
        <f>IF(ISERROR(
VLOOKUP($A14,'Banco de dados de todas as av.'!$B$33:$DI$67,CE$9+1,)),
"",
VLOOKUP($A14,'Banco de dados de todas as av.'!$B$33:$DI$67,CE$9+1,))</f>
        <v>0</v>
      </c>
      <c r="CF14" s="80">
        <f>IF(ISERROR(
VLOOKUP($A14,'Banco de dados de todas as av.'!$B$33:$DI$67,CF$9+1,)),
"",
VLOOKUP($A14,'Banco de dados de todas as av.'!$B$33:$DI$67,CF$9+1,))</f>
        <v>0</v>
      </c>
      <c r="CG14" s="80">
        <f>IF(ISERROR(
VLOOKUP($A14,'Banco de dados de todas as av.'!$B$33:$DI$67,CG$9+1,)),
"",
VLOOKUP($A14,'Banco de dados de todas as av.'!$B$33:$DI$67,CG$9+1,))</f>
        <v>0</v>
      </c>
      <c r="CH14" s="80">
        <f>IF(ISERROR(
VLOOKUP($A14,'Banco de dados de todas as av.'!$B$33:$DI$67,CH$9+1,)),
"",
VLOOKUP($A14,'Banco de dados de todas as av.'!$B$33:$DI$67,CH$9+1,))</f>
        <v>0</v>
      </c>
      <c r="CI14" s="80">
        <f>IF(ISERROR(
VLOOKUP($A14,'Banco de dados de todas as av.'!$B$33:$DI$67,CI$9+1,)),
"",
VLOOKUP($A14,'Banco de dados de todas as av.'!$B$33:$DI$67,CI$9+1,))</f>
        <v>0</v>
      </c>
      <c r="CJ14" s="80">
        <f>IF(ISERROR(
VLOOKUP($A14,'Banco de dados de todas as av.'!$B$33:$DI$67,CJ$9+1,)),
"",
VLOOKUP($A14,'Banco de dados de todas as av.'!$B$33:$DI$67,CJ$9+1,))</f>
        <v>0</v>
      </c>
      <c r="CK14" s="80">
        <f>IF(ISERROR(
VLOOKUP($A14,'Banco de dados de todas as av.'!$B$33:$DI$67,CK$9+1,)),
"",
VLOOKUP($A14,'Banco de dados de todas as av.'!$B$33:$DI$67,CK$9+1,))</f>
        <v>0</v>
      </c>
      <c r="CL14" s="80">
        <f>IF(ISERROR(
VLOOKUP($A14,'Banco de dados de todas as av.'!$B$33:$DI$67,CL$9+1,)),
"",
VLOOKUP($A14,'Banco de dados de todas as av.'!$B$33:$DI$67,CL$9+1,))</f>
        <v>0</v>
      </c>
      <c r="CM14" s="80">
        <f>IF(ISERROR(
VLOOKUP($A14,'Banco de dados de todas as av.'!$B$33:$DI$67,CM$9+1,)),
"",
VLOOKUP($A14,'Banco de dados de todas as av.'!$B$33:$DI$67,CM$9+1,))</f>
        <v>0</v>
      </c>
      <c r="CN14" s="80">
        <f>IF(ISERROR(
VLOOKUP($A14,'Banco de dados de todas as av.'!$B$33:$DI$67,CN$9+1,)),
"",
VLOOKUP($A14,'Banco de dados de todas as av.'!$B$33:$DI$67,CN$9+1,))</f>
        <v>0</v>
      </c>
      <c r="CO14" s="80">
        <f>IF(ISERROR(
VLOOKUP($A14,'Banco de dados de todas as av.'!$B$33:$DI$67,CO$9+1,)),
"",
VLOOKUP($A14,'Banco de dados de todas as av.'!$B$33:$DI$67,CO$9+1,))</f>
        <v>0</v>
      </c>
      <c r="CP14" s="80">
        <f>IF(ISERROR(
VLOOKUP($A14,'Banco de dados de todas as av.'!$B$33:$DI$67,CP$9+1,)),
"",
VLOOKUP($A14,'Banco de dados de todas as av.'!$B$33:$DI$67,CP$9+1,))</f>
        <v>0</v>
      </c>
      <c r="CQ14" s="80">
        <f>IF(ISERROR(
VLOOKUP($A14,'Banco de dados de todas as av.'!$B$33:$DI$67,CQ$9+1,)),
"",
VLOOKUP($A14,'Banco de dados de todas as av.'!$B$33:$DI$67,CQ$9+1,))</f>
        <v>0</v>
      </c>
      <c r="CR14" s="80">
        <f>IF(ISERROR(
VLOOKUP($A14,'Banco de dados de todas as av.'!$B$33:$DI$67,CR$9+1,)),
"",
VLOOKUP($A14,'Banco de dados de todas as av.'!$B$33:$DI$67,CR$9+1,))</f>
        <v>0</v>
      </c>
      <c r="CS14" s="80">
        <f>IF(ISERROR(
VLOOKUP($A14,'Banco de dados de todas as av.'!$B$33:$DI$67,CS$9+1,)),
"",
VLOOKUP($A14,'Banco de dados de todas as av.'!$B$33:$DI$67,CS$9+1,))</f>
        <v>0</v>
      </c>
      <c r="CT14" s="80">
        <f>IF(ISERROR(
VLOOKUP($A14,'Banco de dados de todas as av.'!$B$33:$DI$67,CT$9+1,)),
"",
VLOOKUP($A14,'Banco de dados de todas as av.'!$B$33:$DI$67,CT$9+1,))</f>
        <v>0</v>
      </c>
      <c r="CU14" s="80">
        <f>IF(ISERROR(
VLOOKUP($A14,'Banco de dados de todas as av.'!$B$33:$DI$67,CU$9+1,)),
"",
VLOOKUP($A14,'Banco de dados de todas as av.'!$B$33:$DI$67,CU$9+1,))</f>
        <v>0</v>
      </c>
      <c r="CV14" s="80">
        <f>IF(ISERROR(
VLOOKUP($A14,'Banco de dados de todas as av.'!$B$33:$DI$67,CV$9+1,)),
"",
VLOOKUP($A14,'Banco de dados de todas as av.'!$B$33:$DI$67,CV$9+1,))</f>
        <v>0</v>
      </c>
      <c r="CW14" s="80">
        <f>IF(ISERROR(
VLOOKUP($A14,'Banco de dados de todas as av.'!$B$33:$DI$67,CW$9+1,)),
"",
VLOOKUP($A14,'Banco de dados de todas as av.'!$B$33:$DI$67,CW$9+1,))</f>
        <v>0</v>
      </c>
      <c r="CX14" s="80">
        <f>IF(ISERROR(
VLOOKUP($A14,'Banco de dados de todas as av.'!$B$33:$DI$67,CX$9+1,)),
"",
VLOOKUP($A14,'Banco de dados de todas as av.'!$B$33:$DI$67,CX$9+1,))</f>
        <v>0</v>
      </c>
      <c r="CY14" s="80">
        <f>IF(ISERROR(
VLOOKUP($A14,'Banco de dados de todas as av.'!$B$33:$DI$67,CY$9+1,)),
"",
VLOOKUP($A14,'Banco de dados de todas as av.'!$B$33:$DI$67,CY$9+1,))</f>
        <v>0</v>
      </c>
      <c r="CZ14" s="80">
        <f>IF(ISERROR(
VLOOKUP($A14,'Banco de dados de todas as av.'!$B$33:$DI$67,CZ$9+1,)),
"",
VLOOKUP($A14,'Banco de dados de todas as av.'!$B$33:$DI$67,CZ$9+1,))</f>
        <v>0</v>
      </c>
      <c r="DA14" s="80">
        <f>IF(ISERROR(
VLOOKUP($A14,'Banco de dados de todas as av.'!$B$33:$DI$67,DA$9+1,)),
"",
VLOOKUP($A14,'Banco de dados de todas as av.'!$B$33:$DI$67,DA$9+1,))</f>
        <v>0</v>
      </c>
      <c r="DB14" s="80">
        <f>IF(ISERROR(
VLOOKUP($A14,'Banco de dados de todas as av.'!$B$33:$DI$67,DB$9+1,)),
"",
VLOOKUP($A14,'Banco de dados de todas as av.'!$B$33:$DI$67,DB$9+1,))</f>
        <v>0</v>
      </c>
      <c r="DC14" s="80">
        <f>IF(ISERROR(
VLOOKUP($A14,'Banco de dados de todas as av.'!$B$33:$DI$67,DC$9+1,)),
"",
VLOOKUP($A14,'Banco de dados de todas as av.'!$B$33:$DI$67,DC$9+1,))</f>
        <v>0</v>
      </c>
      <c r="DD14" s="80">
        <f>IF(ISERROR(
VLOOKUP($A14,'Banco de dados de todas as av.'!$B$33:$DI$67,DD$9+1,)),
"",
VLOOKUP($A14,'Banco de dados de todas as av.'!$B$33:$DI$67,DD$9+1,))</f>
        <v>0</v>
      </c>
      <c r="DE14" s="80">
        <f>IF(ISERROR(
VLOOKUP($A14,'Banco de dados de todas as av.'!$B$33:$DI$67,DE$9+1,)),
"",
VLOOKUP($A14,'Banco de dados de todas as av.'!$B$33:$DI$67,DE$9+1,))</f>
        <v>0</v>
      </c>
      <c r="DF14" s="80">
        <f>IF(ISERROR(
VLOOKUP($A14,'Banco de dados de todas as av.'!$B$33:$DI$67,DF$9+1,)),
"",
VLOOKUP($A14,'Banco de dados de todas as av.'!$B$33:$DI$67,DF$9+1,))</f>
        <v>1.125</v>
      </c>
      <c r="DG14" s="80">
        <f>IF(ISERROR(
VLOOKUP($A14,'Banco de dados de todas as av.'!$B$33:$DI$67,DG$9+1,)),
"",
VLOOKUP($A14,'Banco de dados de todas as av.'!$B$33:$DI$67,DG$9+1,))</f>
        <v>1.375</v>
      </c>
      <c r="DH14" s="80">
        <f>IF(ISERROR(
VLOOKUP($A14,'Banco de dados de todas as av.'!$B$33:$DI$67,DH$9+1,)),
"",
VLOOKUP($A14,'Banco de dados de todas as av.'!$B$33:$DI$67,DH$9+1,))</f>
        <v>0.875</v>
      </c>
      <c r="DI14" s="80">
        <f>IF(ISERROR(
VLOOKUP($A14,'Banco de dados de todas as av.'!$B$33:$DI$67,DI$9+1,)),
"",
VLOOKUP($A14,'Banco de dados de todas as av.'!$B$33:$DI$67,DI$9+1,))</f>
        <v>1</v>
      </c>
      <c r="DJ14" s="80" t="str">
        <f>IF(ISERROR(
VLOOKUP($A14,'Banco de dados de todas as av.'!$B$33:$DI$67,DJ$9+1,)),
"leer",
VLOOKUP($A14,'Banco de dados de todas as av.'!$B$33:$DI$67,DJ$9+1,))</f>
        <v>Marisa Lima; TT.11.JJ</v>
      </c>
    </row>
    <row r="15" spans="1:119" s="31" customFormat="1" ht="13" x14ac:dyDescent="0.2">
      <c r="F15" s="65"/>
      <c r="G15" s="66"/>
      <c r="H15" s="66"/>
      <c r="I15" s="66"/>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7"/>
      <c r="DM15" s="67"/>
      <c r="DN15" s="67"/>
      <c r="DO15" s="67"/>
    </row>
    <row r="16" spans="1:119" s="31" customFormat="1" ht="13" x14ac:dyDescent="0.2">
      <c r="A16" s="95"/>
      <c r="B16" s="95"/>
      <c r="C16" s="95"/>
      <c r="D16" s="95"/>
      <c r="E16" s="95"/>
      <c r="F16" s="96"/>
      <c r="G16" s="97"/>
      <c r="H16" s="97"/>
      <c r="I16" s="97"/>
      <c r="J16" s="96"/>
      <c r="K16" s="96"/>
      <c r="L16" s="96"/>
      <c r="M16" s="96"/>
      <c r="N16" s="96"/>
      <c r="O16" s="96"/>
      <c r="P16" s="96"/>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7"/>
      <c r="DM16" s="67"/>
      <c r="DN16" s="67"/>
      <c r="DO16" s="67"/>
    </row>
    <row r="17" spans="1:119" s="31" customFormat="1" ht="13" x14ac:dyDescent="0.2">
      <c r="A17" s="95"/>
      <c r="B17" s="95"/>
      <c r="C17" s="95"/>
      <c r="D17" s="95"/>
      <c r="E17" s="95"/>
      <c r="F17" s="96"/>
      <c r="G17" s="97"/>
      <c r="H17" s="97"/>
      <c r="I17" s="97"/>
      <c r="J17" s="96"/>
      <c r="K17" s="96"/>
      <c r="L17" s="96"/>
      <c r="M17" s="96"/>
      <c r="N17" s="96"/>
      <c r="O17" s="96"/>
      <c r="P17" s="96"/>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7"/>
      <c r="DM17" s="67"/>
      <c r="DN17" s="67"/>
      <c r="DO17" s="67"/>
    </row>
    <row r="18" spans="1:119" s="31" customFormat="1" ht="24" x14ac:dyDescent="0.2">
      <c r="A18" s="95"/>
      <c r="B18" s="95"/>
      <c r="C18" s="95"/>
      <c r="D18" s="95"/>
      <c r="E18" s="95"/>
      <c r="F18" s="105" t="s">
        <v>82</v>
      </c>
      <c r="G18" s="97"/>
      <c r="H18" s="97"/>
      <c r="I18" s="97"/>
      <c r="J18" s="96"/>
      <c r="K18" s="96"/>
      <c r="L18" s="96"/>
      <c r="M18" s="96"/>
      <c r="N18" s="96"/>
      <c r="O18" s="96"/>
      <c r="P18" s="96"/>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7"/>
      <c r="DM18" s="67"/>
      <c r="DN18" s="67"/>
      <c r="DO18" s="67"/>
    </row>
    <row r="19" spans="1:119" s="31" customFormat="1" ht="21" x14ac:dyDescent="0.2">
      <c r="A19" s="95"/>
      <c r="B19" s="95"/>
      <c r="C19" s="95"/>
      <c r="D19" s="95"/>
      <c r="E19" s="95"/>
      <c r="F19" s="106" t="s">
        <v>18</v>
      </c>
      <c r="G19" s="97"/>
      <c r="H19" s="97"/>
      <c r="I19" s="97"/>
      <c r="J19" s="96"/>
      <c r="K19" s="96"/>
      <c r="L19" s="96"/>
      <c r="M19" s="96"/>
      <c r="N19" s="96"/>
      <c r="O19" s="96"/>
      <c r="P19" s="96"/>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7"/>
      <c r="DG19" s="67"/>
      <c r="DH19" s="67"/>
      <c r="DI19" s="67"/>
    </row>
    <row r="20" spans="1:119" s="31" customFormat="1" ht="13" x14ac:dyDescent="0.2">
      <c r="A20" s="95"/>
      <c r="B20" s="95"/>
      <c r="C20" s="95"/>
      <c r="D20" s="95"/>
      <c r="E20" s="95"/>
      <c r="F20" s="96"/>
      <c r="G20" s="97"/>
      <c r="H20" s="97"/>
      <c r="I20" s="97"/>
      <c r="J20" s="96"/>
      <c r="K20" s="96"/>
      <c r="L20" s="96"/>
      <c r="M20" s="96"/>
      <c r="N20" s="96"/>
      <c r="O20" s="96"/>
      <c r="P20" s="96"/>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7"/>
      <c r="DG20" s="67"/>
      <c r="DH20" s="67"/>
      <c r="DI20" s="67"/>
    </row>
    <row r="21" spans="1:119" x14ac:dyDescent="0.2">
      <c r="A21" s="95"/>
      <c r="B21" s="95"/>
      <c r="C21" s="95"/>
      <c r="D21" s="95"/>
      <c r="E21" s="95"/>
      <c r="F21" s="96"/>
      <c r="G21" s="97"/>
      <c r="H21" s="97"/>
      <c r="I21" s="97"/>
      <c r="J21" s="96"/>
      <c r="K21" s="96"/>
      <c r="L21" s="96"/>
      <c r="M21" s="96"/>
      <c r="N21" s="96"/>
      <c r="O21" s="96"/>
      <c r="P21" s="96"/>
      <c r="Q21" s="65"/>
      <c r="R21" s="65"/>
      <c r="S21" s="65"/>
      <c r="T21" s="65"/>
      <c r="U21" s="65"/>
      <c r="V21" s="65"/>
      <c r="W21" s="65"/>
    </row>
    <row r="22" spans="1:119" x14ac:dyDescent="0.2">
      <c r="A22" s="95"/>
      <c r="B22" s="95"/>
      <c r="C22" s="95"/>
      <c r="D22" s="95"/>
      <c r="E22" s="95"/>
      <c r="F22" s="96"/>
      <c r="G22" s="97"/>
      <c r="H22" s="97"/>
      <c r="I22" s="97"/>
      <c r="J22" s="96"/>
      <c r="K22" s="96"/>
      <c r="L22" s="96"/>
      <c r="M22" s="96"/>
      <c r="N22" s="96"/>
      <c r="O22" s="96"/>
      <c r="P22" s="96"/>
      <c r="Q22" s="65"/>
      <c r="R22" s="65"/>
      <c r="S22" s="65"/>
      <c r="T22" s="65"/>
      <c r="U22" s="65"/>
      <c r="V22" s="65"/>
      <c r="W22" s="65"/>
    </row>
    <row r="23" spans="1:119" x14ac:dyDescent="0.2">
      <c r="A23" s="95"/>
      <c r="B23" s="95"/>
      <c r="C23" s="95"/>
      <c r="D23" s="95"/>
      <c r="E23" s="95"/>
      <c r="F23" s="96"/>
      <c r="G23" s="97"/>
      <c r="H23" s="97"/>
      <c r="I23" s="97"/>
      <c r="J23" s="96"/>
      <c r="K23" s="96"/>
      <c r="L23" s="96"/>
      <c r="M23" s="96"/>
      <c r="N23" s="96"/>
      <c r="O23" s="96"/>
      <c r="P23" s="96"/>
      <c r="Q23" s="65"/>
      <c r="R23" s="65"/>
      <c r="S23" s="65"/>
      <c r="T23" s="65"/>
      <c r="U23" s="65"/>
      <c r="V23" s="65"/>
      <c r="W23" s="65"/>
    </row>
    <row r="24" spans="1:119" x14ac:dyDescent="0.2">
      <c r="A24" s="95"/>
      <c r="B24" s="95"/>
      <c r="C24" s="95"/>
      <c r="D24" s="95"/>
      <c r="E24" s="95"/>
      <c r="F24" s="96"/>
      <c r="G24" s="97"/>
      <c r="H24" s="97"/>
      <c r="I24" s="97"/>
      <c r="J24" s="96"/>
      <c r="K24" s="96"/>
      <c r="L24" s="96"/>
      <c r="M24" s="96"/>
      <c r="N24" s="96"/>
      <c r="O24" s="96"/>
      <c r="P24" s="96"/>
      <c r="Q24" s="65"/>
      <c r="R24" s="65"/>
      <c r="S24" s="65"/>
      <c r="T24" s="65"/>
      <c r="U24" s="65"/>
      <c r="V24" s="65"/>
      <c r="W24" s="65"/>
    </row>
    <row r="25" spans="1:119" x14ac:dyDescent="0.2">
      <c r="A25" s="95"/>
      <c r="B25" s="95"/>
      <c r="C25" s="95"/>
      <c r="D25" s="95"/>
      <c r="E25" s="95"/>
      <c r="F25" s="96"/>
      <c r="G25" s="97"/>
      <c r="H25" s="97"/>
      <c r="I25" s="97"/>
      <c r="J25" s="96"/>
      <c r="K25" s="96"/>
      <c r="L25" s="96"/>
      <c r="M25" s="96"/>
      <c r="N25" s="96"/>
      <c r="O25" s="96"/>
      <c r="P25" s="96"/>
      <c r="Q25" s="65"/>
      <c r="R25" s="65"/>
      <c r="S25" s="65"/>
      <c r="T25" s="65"/>
      <c r="U25" s="65"/>
      <c r="V25" s="65"/>
      <c r="W25" s="65"/>
    </row>
    <row r="26" spans="1:119" x14ac:dyDescent="0.2">
      <c r="A26" s="95"/>
      <c r="B26" s="95"/>
      <c r="C26" s="95"/>
      <c r="D26" s="95"/>
      <c r="E26" s="95"/>
      <c r="F26" s="96"/>
      <c r="G26" s="97"/>
      <c r="H26" s="97"/>
      <c r="I26" s="97"/>
      <c r="J26" s="96"/>
      <c r="K26" s="96"/>
      <c r="L26" s="96"/>
      <c r="M26" s="96"/>
      <c r="N26" s="96"/>
      <c r="O26" s="96"/>
      <c r="P26" s="96"/>
      <c r="Q26" s="65"/>
      <c r="R26" s="65"/>
      <c r="S26" s="65"/>
      <c r="T26" s="65"/>
      <c r="U26" s="65"/>
      <c r="V26" s="65"/>
      <c r="W26" s="65"/>
    </row>
    <row r="27" spans="1:119" x14ac:dyDescent="0.2">
      <c r="A27" s="95"/>
      <c r="B27" s="95"/>
      <c r="C27" s="95"/>
      <c r="D27" s="95"/>
      <c r="E27" s="95"/>
      <c r="F27" s="96"/>
      <c r="G27" s="97"/>
      <c r="H27" s="97"/>
      <c r="I27" s="97"/>
      <c r="J27" s="96"/>
      <c r="K27" s="96"/>
      <c r="L27" s="96"/>
      <c r="M27" s="96"/>
      <c r="N27" s="96"/>
      <c r="O27" s="96"/>
      <c r="P27" s="96"/>
      <c r="Q27" s="65"/>
      <c r="R27" s="65"/>
      <c r="S27" s="65"/>
      <c r="T27" s="65"/>
      <c r="U27" s="65"/>
      <c r="V27" s="65"/>
      <c r="W27" s="65"/>
    </row>
    <row r="28" spans="1:119" x14ac:dyDescent="0.2">
      <c r="A28" s="95"/>
      <c r="B28" s="95"/>
      <c r="C28" s="95"/>
      <c r="D28" s="95"/>
      <c r="E28" s="95"/>
      <c r="F28" s="96"/>
      <c r="G28" s="97"/>
      <c r="H28" s="97"/>
      <c r="I28" s="97"/>
      <c r="J28" s="96"/>
      <c r="K28" s="96"/>
      <c r="L28" s="96"/>
      <c r="M28" s="96"/>
      <c r="N28" s="96"/>
      <c r="O28" s="96"/>
      <c r="P28" s="96"/>
      <c r="Q28" s="65"/>
      <c r="R28" s="65"/>
      <c r="S28" s="65"/>
      <c r="T28" s="65"/>
      <c r="U28" s="65"/>
      <c r="V28" s="65"/>
      <c r="W28" s="65"/>
    </row>
    <row r="29" spans="1:119" x14ac:dyDescent="0.2">
      <c r="A29" s="95"/>
      <c r="B29" s="95"/>
      <c r="C29" s="95"/>
      <c r="D29" s="95"/>
      <c r="E29" s="95"/>
      <c r="F29" s="96"/>
      <c r="G29" s="97"/>
      <c r="H29" s="97"/>
      <c r="I29" s="97"/>
      <c r="J29" s="96"/>
      <c r="K29" s="96"/>
      <c r="L29" s="96"/>
      <c r="M29" s="96"/>
      <c r="N29" s="96"/>
      <c r="O29" s="96"/>
      <c r="P29" s="96"/>
      <c r="Q29" s="65"/>
      <c r="R29" s="65"/>
      <c r="S29" s="65"/>
      <c r="T29" s="65"/>
      <c r="U29" s="65"/>
      <c r="V29" s="65"/>
      <c r="W29" s="65"/>
    </row>
    <row r="30" spans="1:119" x14ac:dyDescent="0.2">
      <c r="A30" s="95"/>
      <c r="B30" s="95"/>
      <c r="C30" s="95"/>
      <c r="D30" s="95"/>
      <c r="E30" s="95"/>
      <c r="F30" s="96"/>
      <c r="G30" s="97"/>
      <c r="H30" s="97"/>
      <c r="I30" s="97"/>
      <c r="J30" s="96"/>
      <c r="K30" s="96"/>
      <c r="L30" s="96"/>
      <c r="M30" s="96"/>
      <c r="N30" s="96"/>
      <c r="O30" s="96"/>
      <c r="P30" s="96"/>
      <c r="Q30" s="65"/>
      <c r="R30" s="65"/>
      <c r="S30" s="65"/>
      <c r="T30" s="65"/>
      <c r="U30" s="65"/>
      <c r="V30" s="65"/>
      <c r="W30" s="65"/>
    </row>
    <row r="31" spans="1:119" x14ac:dyDescent="0.2">
      <c r="A31" s="95"/>
      <c r="B31" s="95"/>
      <c r="C31" s="95"/>
      <c r="D31" s="95"/>
      <c r="E31" s="95"/>
      <c r="F31" s="96"/>
      <c r="G31" s="97"/>
      <c r="H31" s="97"/>
      <c r="I31" s="97"/>
      <c r="J31" s="96"/>
      <c r="K31" s="96"/>
      <c r="L31" s="96"/>
      <c r="M31" s="96"/>
      <c r="N31" s="96"/>
      <c r="O31" s="96"/>
      <c r="P31" s="96"/>
      <c r="Q31" s="65"/>
      <c r="R31" s="65"/>
      <c r="S31" s="65"/>
      <c r="T31" s="65"/>
      <c r="U31" s="65"/>
      <c r="V31" s="65"/>
      <c r="W31" s="65"/>
    </row>
    <row r="32" spans="1:119" x14ac:dyDescent="0.2">
      <c r="A32" s="95"/>
      <c r="B32" s="95"/>
      <c r="C32" s="95"/>
      <c r="D32" s="95"/>
      <c r="E32" s="95"/>
      <c r="F32" s="96"/>
      <c r="G32" s="97"/>
      <c r="H32" s="97"/>
      <c r="I32" s="97"/>
      <c r="J32" s="96"/>
      <c r="K32" s="96"/>
      <c r="L32" s="96"/>
      <c r="M32" s="96"/>
      <c r="N32" s="96"/>
      <c r="O32" s="96"/>
      <c r="P32" s="96"/>
      <c r="Q32" s="65"/>
      <c r="R32" s="65"/>
      <c r="S32" s="65"/>
      <c r="T32" s="65"/>
      <c r="U32" s="65"/>
      <c r="V32" s="65"/>
      <c r="W32" s="65"/>
    </row>
    <row r="33" spans="1:38" x14ac:dyDescent="0.2">
      <c r="A33" s="95"/>
      <c r="B33" s="95"/>
      <c r="C33" s="95"/>
      <c r="D33" s="95"/>
      <c r="E33" s="95"/>
      <c r="F33" s="96"/>
      <c r="G33" s="97"/>
      <c r="H33" s="97"/>
      <c r="I33" s="97"/>
      <c r="J33" s="96"/>
      <c r="K33" s="96"/>
      <c r="L33" s="96"/>
      <c r="M33" s="96"/>
      <c r="N33" s="96"/>
      <c r="O33" s="96"/>
      <c r="P33" s="96"/>
      <c r="Q33" s="65"/>
      <c r="R33" s="65"/>
      <c r="S33" s="65"/>
      <c r="T33" s="65"/>
      <c r="U33" s="65"/>
      <c r="V33" s="65"/>
      <c r="W33" s="65"/>
    </row>
    <row r="34" spans="1:38" x14ac:dyDescent="0.2">
      <c r="A34" s="95"/>
      <c r="B34" s="95"/>
      <c r="C34" s="95"/>
      <c r="D34" s="95"/>
      <c r="E34" s="95"/>
      <c r="F34" s="96"/>
      <c r="G34" s="97"/>
      <c r="H34" s="97"/>
      <c r="I34" s="97"/>
      <c r="J34" s="96"/>
      <c r="K34" s="96"/>
      <c r="L34" s="96"/>
      <c r="M34" s="96"/>
      <c r="N34" s="96"/>
      <c r="O34" s="96"/>
      <c r="P34" s="96"/>
      <c r="Q34" s="65"/>
      <c r="R34" s="65"/>
      <c r="S34" s="65"/>
      <c r="T34" s="65"/>
      <c r="U34" s="65"/>
      <c r="V34" s="65"/>
      <c r="W34" s="65"/>
    </row>
    <row r="35" spans="1:38" x14ac:dyDescent="0.2">
      <c r="A35" s="95"/>
      <c r="B35" s="95"/>
      <c r="C35" s="95"/>
      <c r="D35" s="95"/>
      <c r="E35" s="95"/>
      <c r="F35" s="96"/>
      <c r="G35" s="97"/>
      <c r="H35" s="97"/>
      <c r="I35" s="97"/>
      <c r="J35" s="96"/>
      <c r="K35" s="96"/>
      <c r="L35" s="96"/>
      <c r="M35" s="96"/>
      <c r="N35" s="96"/>
      <c r="O35" s="96"/>
      <c r="P35" s="96"/>
      <c r="Q35" s="65"/>
      <c r="R35" s="65"/>
      <c r="S35" s="65"/>
      <c r="T35" s="65"/>
      <c r="U35" s="65"/>
      <c r="V35" s="65"/>
      <c r="W35" s="65"/>
    </row>
    <row r="36" spans="1:38" x14ac:dyDescent="0.2">
      <c r="A36" s="95"/>
      <c r="B36" s="95"/>
      <c r="C36" s="95"/>
      <c r="D36" s="95"/>
      <c r="E36" s="95"/>
      <c r="F36" s="96"/>
      <c r="G36" s="97"/>
      <c r="H36" s="97"/>
      <c r="I36" s="97"/>
      <c r="J36" s="96"/>
      <c r="K36" s="96"/>
      <c r="L36" s="96"/>
      <c r="M36" s="96"/>
      <c r="N36" s="96"/>
      <c r="O36" s="96"/>
      <c r="P36" s="96"/>
      <c r="Q36" s="65"/>
      <c r="R36" s="65"/>
      <c r="S36" s="65"/>
      <c r="T36" s="65"/>
      <c r="U36" s="65"/>
      <c r="V36" s="65"/>
      <c r="W36" s="65"/>
    </row>
    <row r="37" spans="1:38" x14ac:dyDescent="0.2">
      <c r="A37" s="95"/>
      <c r="B37" s="95"/>
      <c r="C37" s="95"/>
      <c r="D37" s="95"/>
      <c r="E37" s="95"/>
      <c r="F37" s="96"/>
      <c r="G37" s="97"/>
      <c r="H37" s="97"/>
      <c r="I37" s="97"/>
      <c r="J37" s="96"/>
      <c r="K37" s="96"/>
      <c r="L37" s="96"/>
      <c r="M37" s="96"/>
      <c r="N37" s="96"/>
      <c r="O37" s="96"/>
      <c r="P37" s="96"/>
      <c r="Q37" s="65"/>
      <c r="R37" s="65"/>
      <c r="S37" s="65"/>
      <c r="T37" s="65"/>
      <c r="U37" s="65"/>
      <c r="V37" s="65"/>
      <c r="W37" s="65"/>
    </row>
    <row r="38" spans="1:38" x14ac:dyDescent="0.2">
      <c r="A38" s="95"/>
      <c r="B38" s="95"/>
      <c r="C38" s="95"/>
      <c r="D38" s="95"/>
      <c r="E38" s="95"/>
      <c r="F38" s="96"/>
      <c r="G38" s="97"/>
      <c r="H38" s="97"/>
      <c r="I38" s="97"/>
      <c r="J38" s="96"/>
      <c r="K38" s="96"/>
      <c r="L38" s="96"/>
      <c r="M38" s="96"/>
      <c r="N38" s="96"/>
      <c r="O38" s="96"/>
      <c r="P38" s="96"/>
      <c r="Q38" s="65"/>
      <c r="R38" s="65"/>
      <c r="S38" s="65"/>
      <c r="T38" s="65"/>
      <c r="U38" s="65"/>
      <c r="V38" s="65"/>
      <c r="W38" s="65"/>
    </row>
    <row r="39" spans="1:38" x14ac:dyDescent="0.2">
      <c r="A39" s="95"/>
      <c r="B39" s="95"/>
      <c r="C39" s="95"/>
      <c r="D39" s="95"/>
      <c r="E39" s="95"/>
      <c r="F39" s="96"/>
      <c r="G39" s="97"/>
      <c r="H39" s="97"/>
      <c r="I39" s="97"/>
      <c r="J39" s="96"/>
      <c r="K39" s="96"/>
      <c r="L39" s="96"/>
      <c r="M39" s="96"/>
      <c r="N39" s="96"/>
      <c r="O39" s="96"/>
      <c r="P39" s="96"/>
      <c r="Q39" s="65"/>
      <c r="R39" s="65"/>
      <c r="S39" s="65"/>
      <c r="T39" s="65"/>
      <c r="U39" s="65"/>
      <c r="V39" s="65"/>
      <c r="W39" s="65"/>
    </row>
    <row r="40" spans="1:38" x14ac:dyDescent="0.2">
      <c r="A40" s="95"/>
      <c r="B40" s="95"/>
      <c r="C40" s="95"/>
      <c r="D40" s="95"/>
      <c r="E40" s="95"/>
      <c r="F40" s="96"/>
      <c r="G40" s="97"/>
      <c r="H40" s="97"/>
      <c r="I40" s="97"/>
      <c r="J40" s="96"/>
      <c r="K40" s="96"/>
      <c r="L40" s="96"/>
      <c r="M40" s="96"/>
      <c r="N40" s="96"/>
      <c r="O40" s="96"/>
      <c r="P40" s="96"/>
      <c r="Q40" s="65"/>
      <c r="R40" s="65"/>
      <c r="S40" s="65"/>
      <c r="T40" s="65"/>
      <c r="U40" s="65"/>
      <c r="V40" s="65"/>
      <c r="W40" s="65"/>
    </row>
    <row r="41" spans="1:38" ht="15" x14ac:dyDescent="0.2">
      <c r="A41" s="95"/>
      <c r="B41" s="95"/>
      <c r="C41" s="95"/>
      <c r="D41" s="95"/>
      <c r="E41" s="95"/>
      <c r="F41" s="96"/>
      <c r="G41" s="97"/>
      <c r="H41" s="97"/>
      <c r="I41" s="97"/>
      <c r="J41" s="96"/>
      <c r="K41" s="96"/>
      <c r="L41" s="96"/>
      <c r="M41" s="96"/>
      <c r="N41" s="96"/>
      <c r="O41" s="96"/>
      <c r="P41" s="96"/>
      <c r="Q41" s="65"/>
      <c r="R41" s="65"/>
      <c r="S41" s="65"/>
      <c r="T41" s="65"/>
      <c r="U41" s="65"/>
      <c r="V41" s="65"/>
      <c r="W41" s="65"/>
      <c r="AH41"/>
      <c r="AI41"/>
      <c r="AJ41"/>
      <c r="AK41"/>
      <c r="AL41"/>
    </row>
    <row r="42" spans="1:38" ht="15" x14ac:dyDescent="0.2">
      <c r="A42" s="95"/>
      <c r="B42" s="95"/>
      <c r="C42" s="95"/>
      <c r="D42" s="95"/>
      <c r="E42" s="95"/>
      <c r="F42" s="96"/>
      <c r="G42" s="97"/>
      <c r="H42" s="97"/>
      <c r="I42" s="97"/>
      <c r="J42" s="96"/>
      <c r="K42" s="96"/>
      <c r="L42" s="96"/>
      <c r="M42" s="96"/>
      <c r="N42" s="96"/>
      <c r="O42" s="96"/>
      <c r="P42" s="96"/>
      <c r="Q42" s="65"/>
      <c r="R42" s="65"/>
      <c r="S42" s="65"/>
      <c r="T42" s="65"/>
      <c r="U42" s="65"/>
      <c r="V42" s="65"/>
      <c r="W42" s="65"/>
      <c r="AF42"/>
      <c r="AH42"/>
      <c r="AI42"/>
      <c r="AJ42"/>
      <c r="AK42"/>
      <c r="AL42"/>
    </row>
    <row r="43" spans="1:38" ht="15" x14ac:dyDescent="0.2">
      <c r="A43" s="95"/>
      <c r="B43" s="95"/>
      <c r="C43" s="95"/>
      <c r="D43" s="95"/>
      <c r="E43" s="95"/>
      <c r="F43" s="96"/>
      <c r="G43" s="97"/>
      <c r="H43" s="97"/>
      <c r="I43" s="97"/>
      <c r="J43" s="96"/>
      <c r="K43" s="96"/>
      <c r="L43" s="96"/>
      <c r="M43" s="96"/>
      <c r="N43" s="96"/>
      <c r="O43" s="96"/>
      <c r="P43" s="96"/>
      <c r="Q43" s="65"/>
      <c r="R43" s="65"/>
      <c r="S43" s="65"/>
      <c r="T43" s="65"/>
      <c r="U43" s="65"/>
      <c r="V43" s="65"/>
      <c r="W43" s="65"/>
      <c r="AF43"/>
      <c r="AH43"/>
      <c r="AI43"/>
      <c r="AJ43"/>
      <c r="AK43"/>
      <c r="AL43"/>
    </row>
    <row r="44" spans="1:38" ht="15" x14ac:dyDescent="0.2">
      <c r="A44" s="31"/>
      <c r="B44" s="31"/>
      <c r="C44" s="31"/>
      <c r="D44" s="31"/>
      <c r="E44" s="31"/>
      <c r="F44" s="65"/>
      <c r="G44" s="66"/>
      <c r="H44" s="66"/>
      <c r="I44" s="66"/>
      <c r="J44" s="65"/>
      <c r="K44" s="65"/>
      <c r="L44" s="65"/>
      <c r="M44" s="65"/>
      <c r="N44" s="65"/>
      <c r="O44" s="65"/>
      <c r="P44" s="65"/>
      <c r="Q44" s="65"/>
      <c r="R44" s="65"/>
      <c r="S44" s="65"/>
      <c r="T44" s="65"/>
      <c r="U44" s="65"/>
      <c r="V44" s="65"/>
      <c r="W44" s="65"/>
      <c r="AF44"/>
      <c r="AH44"/>
      <c r="AI44"/>
      <c r="AJ44"/>
      <c r="AK44"/>
      <c r="AL44"/>
    </row>
    <row r="45" spans="1:38" ht="15" x14ac:dyDescent="0.2">
      <c r="A45" s="31"/>
      <c r="B45" s="31"/>
      <c r="C45" s="31"/>
      <c r="D45" s="31"/>
      <c r="E45" s="31"/>
      <c r="F45" s="65"/>
      <c r="G45" s="66"/>
      <c r="H45" s="66"/>
      <c r="I45" s="66"/>
      <c r="J45" s="65"/>
      <c r="K45" s="65"/>
      <c r="L45" s="65"/>
      <c r="M45" s="65"/>
      <c r="N45" s="65"/>
      <c r="O45" s="65"/>
      <c r="P45" s="65"/>
      <c r="Q45" s="65"/>
      <c r="R45" s="65"/>
      <c r="S45" s="65"/>
      <c r="T45" s="65"/>
      <c r="U45" s="65"/>
      <c r="V45" s="65"/>
      <c r="W45" s="65"/>
      <c r="AF45"/>
      <c r="AH45"/>
      <c r="AI45"/>
      <c r="AJ45"/>
      <c r="AK45"/>
      <c r="AL45"/>
    </row>
    <row r="46" spans="1:38" ht="15" x14ac:dyDescent="0.2">
      <c r="K46" s="33"/>
      <c r="L46" s="33"/>
      <c r="M46" s="33"/>
      <c r="N46" s="33"/>
      <c r="O46" s="33"/>
      <c r="P46" s="33"/>
      <c r="Q46" s="33"/>
      <c r="R46" s="33"/>
      <c r="AF46"/>
      <c r="AH46"/>
      <c r="AI46"/>
      <c r="AJ46"/>
      <c r="AK46"/>
      <c r="AL46"/>
    </row>
    <row r="47" spans="1:38" ht="15" x14ac:dyDescent="0.2">
      <c r="F47" s="91" t="s">
        <v>80</v>
      </c>
      <c r="G47" s="114">
        <f>A11</f>
        <v>4</v>
      </c>
      <c r="H47" s="114"/>
      <c r="I47" s="114"/>
      <c r="J47" s="114"/>
      <c r="K47" s="114">
        <f>A12</f>
        <v>3</v>
      </c>
      <c r="L47" s="114"/>
      <c r="M47" s="114"/>
      <c r="N47" s="114"/>
      <c r="O47" s="114">
        <f>A13</f>
        <v>1</v>
      </c>
      <c r="P47" s="114"/>
      <c r="Q47" s="114"/>
      <c r="R47" s="114"/>
      <c r="S47" s="114">
        <f>A14</f>
        <v>2</v>
      </c>
      <c r="T47" s="114"/>
      <c r="U47" s="114"/>
      <c r="V47" s="114"/>
      <c r="AF47"/>
      <c r="AH47"/>
      <c r="AI47"/>
      <c r="AJ47"/>
      <c r="AK47"/>
      <c r="AL47"/>
    </row>
    <row r="48" spans="1:38" ht="15" x14ac:dyDescent="0.2">
      <c r="F48" s="91" t="str">
        <f>'1. Dados básicos'!C10</f>
        <v>Competências profissionais</v>
      </c>
      <c r="G48" s="25">
        <f>DF11</f>
        <v>1.5</v>
      </c>
      <c r="H48" s="93"/>
      <c r="I48" s="93"/>
      <c r="J48" s="92"/>
      <c r="K48" s="25">
        <f>DF12</f>
        <v>1.25</v>
      </c>
      <c r="L48" s="93"/>
      <c r="M48" s="93"/>
      <c r="N48" s="92"/>
      <c r="O48" s="25">
        <f>DF13</f>
        <v>1</v>
      </c>
      <c r="P48" s="93"/>
      <c r="Q48" s="93"/>
      <c r="R48" s="92"/>
      <c r="S48" s="25">
        <f>DF14</f>
        <v>1.125</v>
      </c>
      <c r="T48" s="93"/>
      <c r="U48" s="93"/>
      <c r="V48" s="92"/>
      <c r="AF48"/>
      <c r="AH48"/>
      <c r="AI48"/>
      <c r="AJ48"/>
      <c r="AK48"/>
      <c r="AL48"/>
    </row>
    <row r="49" spans="2:38" ht="15" x14ac:dyDescent="0.2">
      <c r="F49" s="91" t="str">
        <f>'1. Dados básicos'!C11</f>
        <v>Competências metodológicas</v>
      </c>
      <c r="G49" s="25">
        <f ca="1">OFFSET($DF$11,0,1)</f>
        <v>1.25</v>
      </c>
      <c r="H49" s="93"/>
      <c r="I49" s="93"/>
      <c r="J49" s="92"/>
      <c r="K49" s="25">
        <f ca="1">OFFSET($DF$12,0,1)</f>
        <v>1.25</v>
      </c>
      <c r="L49" s="93"/>
      <c r="M49" s="93"/>
      <c r="N49" s="92"/>
      <c r="O49" s="25">
        <f ca="1">OFFSET($DF$13,0,1)</f>
        <v>1.375</v>
      </c>
      <c r="P49" s="93"/>
      <c r="Q49" s="93"/>
      <c r="R49" s="92"/>
      <c r="S49" s="25">
        <f ca="1">OFFSET($DF$14,0,1)</f>
        <v>1.375</v>
      </c>
      <c r="T49" s="93"/>
      <c r="U49" s="93"/>
      <c r="V49" s="92"/>
      <c r="AF49"/>
      <c r="AH49"/>
      <c r="AI49"/>
      <c r="AJ49"/>
      <c r="AK49"/>
      <c r="AL49"/>
    </row>
    <row r="50" spans="2:38" ht="15" x14ac:dyDescent="0.2">
      <c r="F50" s="91" t="str">
        <f>'1. Dados básicos'!C12</f>
        <v>Competências pessoais</v>
      </c>
      <c r="G50" s="25">
        <f ca="1">OFFSET($DF$11,0,2)</f>
        <v>1.375</v>
      </c>
      <c r="H50" s="93"/>
      <c r="I50" s="93"/>
      <c r="J50" s="92"/>
      <c r="K50" s="25">
        <f ca="1">OFFSET($DF$12,0,2)</f>
        <v>1.375</v>
      </c>
      <c r="L50" s="93"/>
      <c r="M50" s="93"/>
      <c r="N50" s="92"/>
      <c r="O50" s="25">
        <f ca="1">OFFSET($DF$13,0,2)</f>
        <v>1.125</v>
      </c>
      <c r="P50" s="93"/>
      <c r="Q50" s="93"/>
      <c r="R50" s="92"/>
      <c r="S50" s="25">
        <f ca="1">OFFSET($DF$14,0,2)</f>
        <v>0.875</v>
      </c>
      <c r="T50" s="93"/>
      <c r="U50" s="93"/>
      <c r="V50" s="92"/>
      <c r="AF50"/>
      <c r="AH50"/>
      <c r="AI50"/>
      <c r="AJ50"/>
      <c r="AK50"/>
      <c r="AL50"/>
    </row>
    <row r="51" spans="2:38" ht="15" x14ac:dyDescent="0.2">
      <c r="F51" s="91" t="str">
        <f>'1. Dados básicos'!C13</f>
        <v>Competências sociais</v>
      </c>
      <c r="G51" s="110">
        <f ca="1">OFFSET($DF$11,0,3)</f>
        <v>1.25</v>
      </c>
      <c r="H51" s="93"/>
      <c r="I51" s="93"/>
      <c r="J51" s="92"/>
      <c r="K51" s="110">
        <f ca="1">OFFSET($DF$12,0,3)</f>
        <v>1.25</v>
      </c>
      <c r="L51" s="93"/>
      <c r="M51" s="93"/>
      <c r="N51" s="92"/>
      <c r="O51" s="110">
        <f ca="1">OFFSET($DF$13,0,3)</f>
        <v>1.125</v>
      </c>
      <c r="P51" s="93"/>
      <c r="Q51" s="93"/>
      <c r="R51" s="92"/>
      <c r="S51" s="110">
        <f ca="1">OFFSET($DF$14,0,3)</f>
        <v>1</v>
      </c>
      <c r="T51" s="93"/>
      <c r="U51" s="93"/>
      <c r="V51" s="92"/>
      <c r="AF51"/>
      <c r="AH51"/>
      <c r="AI51"/>
      <c r="AJ51"/>
      <c r="AK51"/>
      <c r="AL51"/>
    </row>
    <row r="52" spans="2:38" ht="16" x14ac:dyDescent="0.2">
      <c r="B52" s="16" t="s">
        <v>67</v>
      </c>
      <c r="G52" s="115" t="str">
        <f>DJ11</f>
        <v>Vitor Sousa; TT.11.JJ</v>
      </c>
      <c r="H52" s="115"/>
      <c r="I52" s="115"/>
      <c r="J52" s="115"/>
      <c r="K52" s="115" t="str">
        <f>DJ12</f>
        <v>Pedro Silva; TT.11.JJ</v>
      </c>
      <c r="L52" s="115"/>
      <c r="M52" s="115"/>
      <c r="N52" s="115"/>
      <c r="O52" s="115" t="str">
        <f>DJ13</f>
        <v>Pedro Silva; TT.06.JJ</v>
      </c>
      <c r="P52" s="115"/>
      <c r="Q52" s="115"/>
      <c r="R52" s="115"/>
      <c r="S52" s="115" t="str">
        <f>DJ14</f>
        <v>Marisa Lima; TT.11.JJ</v>
      </c>
      <c r="T52" s="115"/>
      <c r="U52" s="115"/>
      <c r="V52" s="115"/>
      <c r="AD52"/>
      <c r="AH52"/>
      <c r="AI52"/>
      <c r="AJ52"/>
      <c r="AK52"/>
      <c r="AL52"/>
    </row>
    <row r="53" spans="2:38" ht="68" x14ac:dyDescent="0.2">
      <c r="B53" s="107" t="s">
        <v>41</v>
      </c>
      <c r="C53" s="108" t="s">
        <v>42</v>
      </c>
      <c r="D53" s="108" t="s">
        <v>43</v>
      </c>
      <c r="E53" s="108" t="s">
        <v>67</v>
      </c>
      <c r="F53" s="108" t="s">
        <v>83</v>
      </c>
      <c r="G53" s="109" t="s">
        <v>84</v>
      </c>
      <c r="H53" s="111" t="s">
        <v>63</v>
      </c>
      <c r="I53" s="111" t="str">
        <f>G52</f>
        <v>Vitor Sousa; TT.11.JJ</v>
      </c>
      <c r="J53" s="109" t="s">
        <v>70</v>
      </c>
      <c r="K53" s="109" t="s">
        <v>84</v>
      </c>
      <c r="L53" s="111" t="s">
        <v>63</v>
      </c>
      <c r="M53" s="111" t="str">
        <f>K52</f>
        <v>Pedro Silva; TT.11.JJ</v>
      </c>
      <c r="N53" s="109" t="s">
        <v>70</v>
      </c>
      <c r="O53" s="109" t="s">
        <v>84</v>
      </c>
      <c r="P53" s="111" t="s">
        <v>63</v>
      </c>
      <c r="Q53" s="111" t="str">
        <f>O52</f>
        <v>Pedro Silva; TT.06.JJ</v>
      </c>
      <c r="R53" s="109" t="s">
        <v>70</v>
      </c>
      <c r="S53" s="109" t="s">
        <v>84</v>
      </c>
      <c r="T53" s="111" t="s">
        <v>63</v>
      </c>
      <c r="U53" s="111" t="str">
        <f>S52</f>
        <v>Marisa Lima; TT.11.JJ</v>
      </c>
      <c r="V53" s="109" t="s">
        <v>70</v>
      </c>
      <c r="AD53"/>
      <c r="AH53"/>
      <c r="AI53"/>
      <c r="AJ53"/>
      <c r="AK53"/>
      <c r="AL53"/>
    </row>
    <row r="54" spans="2:38" ht="28" x14ac:dyDescent="0.2">
      <c r="B54" s="20">
        <v>1</v>
      </c>
      <c r="C54" s="9" t="str">
        <f>VLOOKUP($B54,'2. Requisitos básicos'!$B$9:$F$108,COLUMN(C54)-COLUMN($B$54)+1,)</f>
        <v>Competências profissionais</v>
      </c>
      <c r="D54" s="10" t="str">
        <f>VLOOKUP($B54,'2. Requisitos básicos'!$B$9:$F$108,COLUMN(D54)-COLUMN($B$54)+2,)</f>
        <v>Linguagens de programação</v>
      </c>
      <c r="E54" s="11" t="str">
        <f>VLOOKUP($B54,'2. Requisitos básicos'!$B$9:$F$108,COLUMN(E54)-COLUMN($B$54)+2,)</f>
        <v>É especialista nas principais linguagens de programação.</v>
      </c>
      <c r="F54" s="22">
        <f>'Entradas do banco de dados'!F156</f>
        <v>0</v>
      </c>
      <c r="G54" s="22" t="str">
        <f ca="1">IF(
HLOOKUP($D$11,'2. Requisitos básicos'!$G$8:$M$108,B54+1,)&gt;0,"ja","-")</f>
        <v>ja</v>
      </c>
      <c r="H54" s="22">
        <f ca="1">COUNTIFS($D$54:$D$153,$D54,G$54:G$153,"ja")</f>
        <v>2</v>
      </c>
      <c r="I54" s="73">
        <f t="shared" ref="I54:I85" ca="1" si="0">IF(H54&gt;0,
SUMIFS(J$54:J$153,$D$54:$D$153,$D54,$G$54:$G$153,"ja")/H54,
0)</f>
        <v>1.5</v>
      </c>
      <c r="J54" s="25">
        <f t="shared" ref="J54:J85" ca="1" si="1">OFFSET($J$11,0,ROW(J54)-ROW($J$54))</f>
        <v>1.5</v>
      </c>
      <c r="K54" s="22" t="str">
        <f ca="1">IF(
HLOOKUP($D$12,'2. Requisitos básicos'!$G$8:$M$108,B54+1,)&gt;0,"sim","-")</f>
        <v>sim</v>
      </c>
      <c r="L54" s="22">
        <f t="shared" ref="L54:L85" ca="1" si="2">COUNTIFS($D$54:$D$153,$D54,K$54:K$153,"ja")</f>
        <v>1</v>
      </c>
      <c r="M54" s="73">
        <f ca="1">IF(L54&gt;0,
SUMIFS(N$54:N$153,$D$54:$D$153,$D54,$K$54:$K$153,"ja")/L54,
0)</f>
        <v>1</v>
      </c>
      <c r="N54" s="25">
        <f t="shared" ref="N54:N85" ca="1" si="3">OFFSET($J$12,0,ROW(N54)-ROW($J$54))</f>
        <v>1</v>
      </c>
      <c r="O54" s="22" t="str">
        <f ca="1">IF(
HLOOKUP($D$13,'2. Requisitos básicos'!$G$8:$M$108,B54+1,)&gt;0,"sim","-")</f>
        <v>sim</v>
      </c>
      <c r="P54" s="22">
        <f t="shared" ref="P54:P85" ca="1" si="4">COUNTIFS($D$54:$D$153,$D54,O$54:O$153,"ja")</f>
        <v>1</v>
      </c>
      <c r="Q54" s="73">
        <f ca="1">IF(P54&gt;0,
SUMIFS(R$54:R$153,$D$54:$D$153,$D54,$O$54:$O$153,"ja")/P54,
0)</f>
        <v>1</v>
      </c>
      <c r="R54" s="25">
        <f t="shared" ref="R54:R85" ca="1" si="5">OFFSET($J$13,0,ROW(R54)-ROW($J$54))</f>
        <v>0</v>
      </c>
      <c r="S54" s="22" t="str">
        <f ca="1">IF(
HLOOKUP($D$14,'2. Requisitos básicos'!$G$8:$M$108,B54+1,)&gt;0,"ja","-")</f>
        <v>-</v>
      </c>
      <c r="T54" s="22">
        <f t="shared" ref="T54:T85" ca="1" si="6">COUNTIFS($D$54:$D$153,$D54,S$54:S$153,"ja")</f>
        <v>0</v>
      </c>
      <c r="U54" s="73">
        <f ca="1">IF(T54&gt;0,
SUMIFS(V$54:V$153,$D$54:$D$153,$D54,$S$54:$S$153,"ja")/T54,
0)</f>
        <v>0</v>
      </c>
      <c r="V54" s="25">
        <f t="shared" ref="V54:V85" ca="1" si="7">OFFSET($J$14,0,ROW(V54)-ROW($J$54))</f>
        <v>0</v>
      </c>
      <c r="AD54"/>
      <c r="AH54"/>
      <c r="AI54"/>
      <c r="AJ54"/>
      <c r="AK54"/>
      <c r="AL54"/>
    </row>
    <row r="55" spans="2:38" ht="42" x14ac:dyDescent="0.2">
      <c r="B55" s="20">
        <v>2</v>
      </c>
      <c r="C55" s="9" t="str">
        <f>VLOOKUP($B55,'2. Requisitos básicos'!$B$9:$F$108,COLUMN(C55)-COLUMN($B$54)+1,)</f>
        <v>Competências profissionais</v>
      </c>
      <c r="D55" s="10" t="str">
        <f>VLOOKUP($B55,'2. Requisitos básicos'!$B$9:$F$108,COLUMN(D55)-COLUMN($B$54)+2,)</f>
        <v>Linguagens de programação</v>
      </c>
      <c r="E55" s="11" t="str">
        <f>VLOOKUP($B55,'2. Requisitos básicos'!$B$9:$F$108,COLUMN(E55)-COLUMN($B$54)+2,)</f>
        <v>Está atualizado com as últimas tecnologias em linguagem de programação.</v>
      </c>
      <c r="F55" s="22" t="str">
        <f ca="1">IF(
HLOOKUP($F$19,'2. Requisitos básicos'!$G$8:$M$108,B55+1,)&gt;0,
IF(COUNTIFS($D$54:D54,Tabela2[[#This Row],[Competências]],$F$54:F54,"ja")&lt;1,
"ja","-"),
"-"
)</f>
        <v>ja</v>
      </c>
      <c r="G55" s="22" t="str">
        <f ca="1">IF(
HLOOKUP($D$11,'2. Requisitos básicos'!$G$8:$M$108,B55+1,)&gt;0,"ja","-")</f>
        <v>ja</v>
      </c>
      <c r="H55" s="22">
        <f t="shared" ref="H55:H86" ca="1" si="8">COUNTIFS($D$54:$D$153,D55,$G$54:$G$153,"ja")</f>
        <v>2</v>
      </c>
      <c r="I55" s="73">
        <f t="shared" ca="1" si="0"/>
        <v>1.5</v>
      </c>
      <c r="J55" s="25">
        <f t="shared" ca="1" si="1"/>
        <v>1.5</v>
      </c>
      <c r="K55" s="22" t="str">
        <f ca="1">IF(
HLOOKUP($D$12,'2. Requisitos básicos'!$G$8:$M$108,B55+1,)&gt;0,"ja","-")</f>
        <v>ja</v>
      </c>
      <c r="L55" s="22">
        <f t="shared" ca="1" si="2"/>
        <v>1</v>
      </c>
      <c r="M55" s="73">
        <f t="shared" ref="M55:M118" ca="1" si="9">IF(L55&gt;0,
SUMIFS(N$54:N$153,$D$54:$D$153,$D55,$K$54:$K$153,"ja")/L55,
0)</f>
        <v>1</v>
      </c>
      <c r="N55" s="25">
        <f t="shared" ca="1" si="3"/>
        <v>1</v>
      </c>
      <c r="O55" s="22" t="str">
        <f ca="1">IF(
HLOOKUP($D$13,'2. Requisitos básicos'!$G$8:$M$108,B55+1,)&gt;0,"ja","-")</f>
        <v>ja</v>
      </c>
      <c r="P55" s="22">
        <f t="shared" ca="1" si="4"/>
        <v>1</v>
      </c>
      <c r="Q55" s="73">
        <f t="shared" ref="Q55:Q118" ca="1" si="10">IF(P55&gt;0,
SUMIFS(R$54:R$153,$D$54:$D$153,$D55,$O$54:$O$153,"ja")/P55,
0)</f>
        <v>1</v>
      </c>
      <c r="R55" s="25">
        <f t="shared" ca="1" si="5"/>
        <v>1</v>
      </c>
      <c r="S55" s="22" t="str">
        <f ca="1">IF(
HLOOKUP($D$14,'2. Requisitos básicos'!$G$8:$M$108,B55+1,)&gt;0,"ja","-")</f>
        <v>-</v>
      </c>
      <c r="T55" s="22">
        <f t="shared" ca="1" si="6"/>
        <v>0</v>
      </c>
      <c r="U55" s="73">
        <f t="shared" ref="U55:U118" ca="1" si="11">IF(T55&gt;0,
SUMIFS(V$54:V$153,$D$54:$D$153,$D55,$S$54:$S$153,"ja")/T55,
0)</f>
        <v>0</v>
      </c>
      <c r="V55" s="25">
        <f t="shared" ca="1" si="7"/>
        <v>0</v>
      </c>
      <c r="AD55"/>
      <c r="AH55"/>
      <c r="AI55"/>
      <c r="AJ55"/>
      <c r="AK55"/>
      <c r="AL55"/>
    </row>
    <row r="56" spans="2:38" ht="28" x14ac:dyDescent="0.2">
      <c r="B56" s="20">
        <v>3</v>
      </c>
      <c r="C56" s="9" t="str">
        <f>VLOOKUP($B56,'2. Requisitos básicos'!$B$9:$F$108,COLUMN(C56)-COLUMN($B$54)+1,)</f>
        <v>Competências profissionais</v>
      </c>
      <c r="D56" s="10" t="str">
        <f>VLOOKUP($B56,'2. Requisitos básicos'!$B$9:$F$108,COLUMN(D56)-COLUMN($B$54)+2,)</f>
        <v>Teste e Depuração</v>
      </c>
      <c r="E56" s="11" t="str">
        <f>VLOOKUP($B56,'2. Requisitos básicos'!$B$9:$F$108,COLUMN(E56)-COLUMN($B$54)+2,)</f>
        <v>Apresenta proficiência em métodos de teste.</v>
      </c>
      <c r="F56" s="22" t="str">
        <f ca="1">IF(
HLOOKUP($F$19,'2. Requisitos básicos'!$G$8:$M$108,B56+1,)&gt;0,
IF(COUNTIFS($D$54:D55,Tabela2[[#This Row],[Competências]],$F$54:F55,"ja")&lt;1,
"sim","-"),
"-"
)</f>
        <v>sim</v>
      </c>
      <c r="G56" s="22" t="str">
        <f ca="1">IF(
HLOOKUP($D$11,'2. Requisitos básicos'!$G$8:$M$108,B56+1,)&gt;0,"ja","-")</f>
        <v>ja</v>
      </c>
      <c r="H56" s="22">
        <f t="shared" ca="1" si="8"/>
        <v>2</v>
      </c>
      <c r="I56" s="73">
        <f t="shared" ca="1" si="0"/>
        <v>1.5</v>
      </c>
      <c r="J56" s="25">
        <f t="shared" ca="1" si="1"/>
        <v>1.5</v>
      </c>
      <c r="K56" s="22" t="str">
        <f ca="1">IF(
HLOOKUP($D$12,'2. Requisitos básicos'!$G$8:$M$108,B56+1,)&gt;0,"sim","-")</f>
        <v>sim</v>
      </c>
      <c r="L56" s="22">
        <f t="shared" ca="1" si="2"/>
        <v>1</v>
      </c>
      <c r="M56" s="73">
        <f t="shared" ca="1" si="9"/>
        <v>1</v>
      </c>
      <c r="N56" s="25">
        <f t="shared" ca="1" si="3"/>
        <v>2</v>
      </c>
      <c r="O56" s="22" t="str">
        <f ca="1">IF(
HLOOKUP($D$13,'2. Requisitos básicos'!$G$8:$M$108,B56+1,)&gt;0,"sim","-")</f>
        <v>sim</v>
      </c>
      <c r="P56" s="22">
        <f t="shared" ca="1" si="4"/>
        <v>1</v>
      </c>
      <c r="Q56" s="73">
        <f t="shared" ca="1" si="10"/>
        <v>1</v>
      </c>
      <c r="R56" s="25">
        <f t="shared" ca="1" si="5"/>
        <v>2</v>
      </c>
      <c r="S56" s="22" t="str">
        <f ca="1">IF(
HLOOKUP($D$14,'2. Requisitos básicos'!$G$8:$M$108,B56+1,)&gt;0,"ja","-")</f>
        <v>-</v>
      </c>
      <c r="T56" s="22">
        <f t="shared" ca="1" si="6"/>
        <v>0</v>
      </c>
      <c r="U56" s="73">
        <f t="shared" ca="1" si="11"/>
        <v>0</v>
      </c>
      <c r="V56" s="25">
        <f t="shared" ca="1" si="7"/>
        <v>0</v>
      </c>
      <c r="AD56"/>
      <c r="AH56"/>
      <c r="AI56"/>
      <c r="AJ56"/>
      <c r="AK56"/>
      <c r="AL56"/>
    </row>
    <row r="57" spans="2:38" ht="28" x14ac:dyDescent="0.2">
      <c r="B57" s="20">
        <v>4</v>
      </c>
      <c r="C57" s="9" t="str">
        <f>VLOOKUP($B57,'2. Requisitos básicos'!$B$9:$F$108,COLUMN(C57)-COLUMN($B$54)+1,)</f>
        <v>Competências profissionais</v>
      </c>
      <c r="D57" s="10" t="str">
        <f>VLOOKUP($B57,'2. Requisitos básicos'!$B$9:$F$108,COLUMN(D57)-COLUMN($B$54)+2,)</f>
        <v>Teste e Depuração</v>
      </c>
      <c r="E57" s="11" t="str">
        <f>VLOOKUP($B57,'2. Requisitos básicos'!$B$9:$F$108,COLUMN(E57)-COLUMN($B$54)+2,)</f>
        <v>Trabalha cuidadosamente no processo de depuração.</v>
      </c>
      <c r="F57" s="22" t="str">
        <f ca="1">IF(
HLOOKUP($F$19,'2. Requisitos básicos'!$G$8:$M$108,B57+1,)&gt;0,
IF(COUNTIFS($D$54:D56,Tabela2[[#This Row],[Competências]],$F$54:F56,"ja")&lt;1,
"ja","-"),
"-"
)</f>
        <v>ja</v>
      </c>
      <c r="G57" s="22" t="str">
        <f ca="1">IF(
HLOOKUP($D$11,'2. Requisitos básicos'!$G$8:$M$108,B57+1,)&gt;0,"ja","-")</f>
        <v>ja</v>
      </c>
      <c r="H57" s="22">
        <f t="shared" ca="1" si="8"/>
        <v>2</v>
      </c>
      <c r="I57" s="73">
        <f t="shared" ca="1" si="0"/>
        <v>1.5</v>
      </c>
      <c r="J57" s="25">
        <f t="shared" ca="1" si="1"/>
        <v>1.5</v>
      </c>
      <c r="K57" s="22" t="str">
        <f ca="1">IF(
HLOOKUP($D$12,'2. Requisitos básicos'!$G$8:$M$108,B57+1,)&gt;0,"ja","-")</f>
        <v>ja</v>
      </c>
      <c r="L57" s="22">
        <f t="shared" ca="1" si="2"/>
        <v>1</v>
      </c>
      <c r="M57" s="73">
        <f t="shared" ca="1" si="9"/>
        <v>1</v>
      </c>
      <c r="N57" s="25">
        <f t="shared" ca="1" si="3"/>
        <v>1</v>
      </c>
      <c r="O57" s="22" t="str">
        <f ca="1">IF(
HLOOKUP($D$13,'2. Requisitos básicos'!$G$8:$M$108,B57+1,)&gt;0,"ja","-")</f>
        <v>ja</v>
      </c>
      <c r="P57" s="22">
        <f t="shared" ca="1" si="4"/>
        <v>1</v>
      </c>
      <c r="Q57" s="73">
        <f t="shared" ca="1" si="10"/>
        <v>1</v>
      </c>
      <c r="R57" s="25">
        <f t="shared" ca="1" si="5"/>
        <v>1</v>
      </c>
      <c r="S57" s="22" t="str">
        <f ca="1">IF(
HLOOKUP($D$14,'2. Requisitos básicos'!$G$8:$M$108,B57+1,)&gt;0,"ja","-")</f>
        <v>-</v>
      </c>
      <c r="T57" s="22">
        <f t="shared" ca="1" si="6"/>
        <v>0</v>
      </c>
      <c r="U57" s="73">
        <f t="shared" ca="1" si="11"/>
        <v>0</v>
      </c>
      <c r="V57" s="25">
        <f t="shared" ca="1" si="7"/>
        <v>0</v>
      </c>
      <c r="AD57"/>
      <c r="AH57"/>
      <c r="AI57"/>
      <c r="AJ57"/>
      <c r="AK57"/>
      <c r="AL57"/>
    </row>
    <row r="58" spans="2:38" ht="28" x14ac:dyDescent="0.2">
      <c r="B58" s="20">
        <v>5</v>
      </c>
      <c r="C58" s="9" t="str">
        <f>VLOOKUP($B58,'2. Requisitos básicos'!$B$9:$F$108,COLUMN(C58)-COLUMN($B$54)+1,)</f>
        <v>Competências metodológicas</v>
      </c>
      <c r="D58" s="10" t="str">
        <f>VLOOKUP($B58,'2. Requisitos básicos'!$B$9:$F$108,COLUMN(D58)-COLUMN($B$54)+2,)</f>
        <v>Gestão de Qualidade</v>
      </c>
      <c r="E58" s="11" t="str">
        <f>VLOOKUP($B58,'2. Requisitos básicos'!$B$9:$F$108,COLUMN(E58)-COLUMN($B$54)+2,)</f>
        <v>Está apto a criar uma estrutura de código limpa e adequada.</v>
      </c>
      <c r="F58" s="22" t="str">
        <f ca="1">IF(
HLOOKUP($F$19,'2. Requisitos básicos'!$G$8:$M$108,B58+1,)&gt;0,
IF(COUNTIFS($D$54:D57,Tabela2[[#This Row],[Competências]],$F$54:F57,"ja")&lt;1,
"sim","-"),
"-"
)</f>
        <v>sim</v>
      </c>
      <c r="G58" s="22" t="str">
        <f ca="1">IF(
HLOOKUP($D$11,'2. Requisitos básicos'!$G$8:$M$108,B58+1,)&gt;0,"ja","-")</f>
        <v>ja</v>
      </c>
      <c r="H58" s="22">
        <f t="shared" ca="1" si="8"/>
        <v>2</v>
      </c>
      <c r="I58" s="73">
        <f t="shared" ca="1" si="0"/>
        <v>2</v>
      </c>
      <c r="J58" s="25">
        <f t="shared" ca="1" si="1"/>
        <v>2</v>
      </c>
      <c r="K58" s="22" t="str">
        <f ca="1">IF(
HLOOKUP($D$12,'2. Requisitos básicos'!$G$8:$M$108,B58+1,)&gt;0,"sim","-")</f>
        <v>sim</v>
      </c>
      <c r="L58" s="22">
        <f t="shared" ca="1" si="2"/>
        <v>1</v>
      </c>
      <c r="M58" s="73">
        <f t="shared" ca="1" si="9"/>
        <v>0.5</v>
      </c>
      <c r="N58" s="25">
        <f t="shared" ca="1" si="3"/>
        <v>1</v>
      </c>
      <c r="O58" s="22" t="str">
        <f ca="1">IF(
HLOOKUP($D$13,'2. Requisitos básicos'!$G$8:$M$108,B58+1,)&gt;0,"sim","-")</f>
        <v>sim</v>
      </c>
      <c r="P58" s="22">
        <f t="shared" ca="1" si="4"/>
        <v>1</v>
      </c>
      <c r="Q58" s="73">
        <f t="shared" ca="1" si="10"/>
        <v>1</v>
      </c>
      <c r="R58" s="25">
        <f t="shared" ca="1" si="5"/>
        <v>1</v>
      </c>
      <c r="S58" s="22" t="str">
        <f ca="1">IF(
HLOOKUP($D$14,'2. Requisitos básicos'!$G$8:$M$108,B58+1,)&gt;0,"ja","-")</f>
        <v>-</v>
      </c>
      <c r="T58" s="22">
        <f t="shared" ca="1" si="6"/>
        <v>0</v>
      </c>
      <c r="U58" s="73">
        <f t="shared" ca="1" si="11"/>
        <v>0</v>
      </c>
      <c r="V58" s="25">
        <f t="shared" ca="1" si="7"/>
        <v>0</v>
      </c>
      <c r="AD58"/>
      <c r="AH58"/>
      <c r="AI58"/>
      <c r="AJ58"/>
      <c r="AK58"/>
      <c r="AL58"/>
    </row>
    <row r="59" spans="2:38" ht="56" x14ac:dyDescent="0.2">
      <c r="B59" s="20">
        <v>6</v>
      </c>
      <c r="C59" s="9" t="str">
        <f>VLOOKUP($B59,'2. Requisitos básicos'!$B$9:$F$108,COLUMN(C59)-COLUMN($B$54)+1,)</f>
        <v>Competências metodológicas</v>
      </c>
      <c r="D59" s="10" t="str">
        <f>VLOOKUP($B59,'2. Requisitos básicos'!$B$9:$F$108,COLUMN(D59)-COLUMN($B$54)+2,)</f>
        <v>Gestão de Qualidade</v>
      </c>
      <c r="E59" s="11" t="str">
        <f>VLOOKUP($B59,'2. Requisitos básicos'!$B$9:$F$108,COLUMN(E59)-COLUMN($B$54)+2,)</f>
        <v>Possui altos padrões de segurança, confiabilidade e proteção de dados no desenvolvimento de softwares.</v>
      </c>
      <c r="F59" s="22" t="str">
        <f ca="1">IF(
HLOOKUP($F$19,'2. Requisitos básicos'!$G$8:$M$108,B59+1,)&gt;0,
IF(COUNTIFS($D$54:D58,Tabela2[[#This Row],[Competências]],$F$54:F58,"ja")&lt;1,
"ja","-"),
"-"
)</f>
        <v>ja</v>
      </c>
      <c r="G59" s="22" t="str">
        <f ca="1">IF(
HLOOKUP($D$11,'2. Requisitos básicos'!$G$8:$M$108,B59+1,)&gt;0,"ja","-")</f>
        <v>ja</v>
      </c>
      <c r="H59" s="22">
        <f t="shared" ca="1" si="8"/>
        <v>2</v>
      </c>
      <c r="I59" s="73">
        <f t="shared" ca="1" si="0"/>
        <v>2</v>
      </c>
      <c r="J59" s="25">
        <f t="shared" ca="1" si="1"/>
        <v>2</v>
      </c>
      <c r="K59" s="22" t="str">
        <f ca="1">IF(
HLOOKUP($D$12,'2. Requisitos básicos'!$G$8:$M$108,B59+1,)&gt;0,"ja","-")</f>
        <v>ja</v>
      </c>
      <c r="L59" s="22">
        <f t="shared" ca="1" si="2"/>
        <v>1</v>
      </c>
      <c r="M59" s="73">
        <f t="shared" ca="1" si="9"/>
        <v>0.5</v>
      </c>
      <c r="N59" s="25">
        <f t="shared" ca="1" si="3"/>
        <v>0.5</v>
      </c>
      <c r="O59" s="22" t="str">
        <f ca="1">IF(
HLOOKUP($D$13,'2. Requisitos básicos'!$G$8:$M$108,B59+1,)&gt;0,"ja","-")</f>
        <v>ja</v>
      </c>
      <c r="P59" s="22">
        <f t="shared" ca="1" si="4"/>
        <v>1</v>
      </c>
      <c r="Q59" s="73">
        <f t="shared" ca="1" si="10"/>
        <v>1</v>
      </c>
      <c r="R59" s="25">
        <f t="shared" ca="1" si="5"/>
        <v>1</v>
      </c>
      <c r="S59" s="22" t="str">
        <f ca="1">IF(
HLOOKUP($D$14,'2. Requisitos básicos'!$G$8:$M$108,B59+1,)&gt;0,"ja","-")</f>
        <v>-</v>
      </c>
      <c r="T59" s="22">
        <f t="shared" ca="1" si="6"/>
        <v>0</v>
      </c>
      <c r="U59" s="73">
        <f t="shared" ca="1" si="11"/>
        <v>0</v>
      </c>
      <c r="V59" s="25">
        <f t="shared" ca="1" si="7"/>
        <v>0</v>
      </c>
      <c r="AD59"/>
      <c r="AH59"/>
      <c r="AI59"/>
      <c r="AJ59"/>
      <c r="AK59"/>
      <c r="AL59"/>
    </row>
    <row r="60" spans="2:38" ht="56" x14ac:dyDescent="0.2">
      <c r="B60" s="20">
        <v>7</v>
      </c>
      <c r="C60" s="9" t="str">
        <f>VLOOKUP($B60,'2. Requisitos básicos'!$B$9:$F$108,COLUMN(C60)-COLUMN($B$54)+1,)</f>
        <v>Competências metodológicas</v>
      </c>
      <c r="D60" s="10" t="str">
        <f>VLOOKUP($B60,'2. Requisitos básicos'!$B$9:$F$108,COLUMN(D60)-COLUMN($B$54)+2,)</f>
        <v>Análise e Solução de Problemas</v>
      </c>
      <c r="E60" s="11" t="str">
        <f>VLOOKUP($B60,'2. Requisitos básicos'!$B$9:$F$108,COLUMN(E60)-COLUMN($B$54)+2,)</f>
        <v>Consegue compreender problemas de alta complexidade com eficiência e desenvolver boas estratégias de solução.</v>
      </c>
      <c r="F60" s="22" t="str">
        <f ca="1">IF(
HLOOKUP($F$19,'2. Requisitos básicos'!$G$8:$M$108,B60+1,)&gt;0,
IF(COUNTIFS($D$54:D59,Tabela2[[#This Row],[Competências]],$F$54:F59,"ja")&lt;1,
"sim","-"),
"-"
)</f>
        <v>sim</v>
      </c>
      <c r="G60" s="22" t="str">
        <f ca="1">IF(
HLOOKUP($D$11,'2. Requisitos básicos'!$G$8:$M$108,B60+1,)&gt;0,"ja","-")</f>
        <v>ja</v>
      </c>
      <c r="H60" s="22">
        <f t="shared" ca="1" si="8"/>
        <v>2</v>
      </c>
      <c r="I60" s="73">
        <f t="shared" ca="1" si="0"/>
        <v>0.5</v>
      </c>
      <c r="J60" s="25">
        <f t="shared" ca="1" si="1"/>
        <v>0.5</v>
      </c>
      <c r="K60" s="22" t="str">
        <f ca="1">IF(
HLOOKUP($D$12,'2. Requisitos básicos'!$G$8:$M$108,B60+1,)&gt;0,"sim","-")</f>
        <v>sim</v>
      </c>
      <c r="L60" s="22">
        <f t="shared" ca="1" si="2"/>
        <v>1</v>
      </c>
      <c r="M60" s="73">
        <f t="shared" ca="1" si="9"/>
        <v>2</v>
      </c>
      <c r="N60" s="25">
        <f t="shared" ca="1" si="3"/>
        <v>1.5</v>
      </c>
      <c r="O60" s="22" t="str">
        <f ca="1">IF(
HLOOKUP($D$13,'2. Requisitos básicos'!$G$8:$M$108,B60+1,)&gt;0,"sim","-")</f>
        <v>sim</v>
      </c>
      <c r="P60" s="22">
        <f t="shared" ca="1" si="4"/>
        <v>1</v>
      </c>
      <c r="Q60" s="73">
        <f t="shared" ca="1" si="10"/>
        <v>2</v>
      </c>
      <c r="R60" s="25">
        <f t="shared" ca="1" si="5"/>
        <v>1.5</v>
      </c>
      <c r="S60" s="22" t="str">
        <f ca="1">IF(
HLOOKUP($D$14,'2. Requisitos básicos'!$G$8:$M$108,B60+1,)&gt;0,"ja","-")</f>
        <v>-</v>
      </c>
      <c r="T60" s="22">
        <f t="shared" ca="1" si="6"/>
        <v>0</v>
      </c>
      <c r="U60" s="73">
        <f t="shared" ca="1" si="11"/>
        <v>0</v>
      </c>
      <c r="V60" s="25">
        <f t="shared" ca="1" si="7"/>
        <v>0</v>
      </c>
      <c r="AD60"/>
      <c r="AH60"/>
      <c r="AI60"/>
      <c r="AJ60"/>
      <c r="AK60"/>
      <c r="AL60"/>
    </row>
    <row r="61" spans="2:38" ht="56" x14ac:dyDescent="0.2">
      <c r="B61" s="20">
        <v>8</v>
      </c>
      <c r="C61" s="9" t="str">
        <f>VLOOKUP($B61,'2. Requisitos básicos'!$B$9:$F$108,COLUMN(C61)-COLUMN($B$54)+1,)</f>
        <v>Competências metodológicas</v>
      </c>
      <c r="D61" s="10" t="str">
        <f>VLOOKUP($B61,'2. Requisitos básicos'!$B$9:$F$108,COLUMN(D61)-COLUMN($B$54)+2,)</f>
        <v>Análise e Solução de Problemas</v>
      </c>
      <c r="E61" s="11" t="str">
        <f>VLOOKUP($B61,'2. Requisitos básicos'!$B$9:$F$108,COLUMN(E61)-COLUMN($B$54)+2,)</f>
        <v>Demonstra uma técnica de trabalho estratégica e sempre pensa no futuro, inclusive ao lidar com orçamentos.</v>
      </c>
      <c r="F61" s="22" t="str">
        <f ca="1">IF(
HLOOKUP($F$19,'2. Requisitos básicos'!$G$8:$M$108,B61+1,)&gt;0,
IF(COUNTIFS($D$54:D60,Tabela2[[#This Row],[Competências]],$F$54:F60,"ja")&lt;1,
"ja","-"),
"-"
)</f>
        <v>ja</v>
      </c>
      <c r="G61" s="22" t="str">
        <f ca="1">IF(
HLOOKUP($D$11,'2. Requisitos básicos'!$G$8:$M$108,B61+1,)&gt;0,"ja","-")</f>
        <v>ja</v>
      </c>
      <c r="H61" s="22">
        <f t="shared" ca="1" si="8"/>
        <v>2</v>
      </c>
      <c r="I61" s="73">
        <f t="shared" ca="1" si="0"/>
        <v>0.5</v>
      </c>
      <c r="J61" s="25">
        <f t="shared" ca="1" si="1"/>
        <v>0.5</v>
      </c>
      <c r="K61" s="22" t="str">
        <f ca="1">IF(
HLOOKUP($D$12,'2. Requisitos básicos'!$G$8:$M$108,B61+1,)&gt;0,"ja","-")</f>
        <v>ja</v>
      </c>
      <c r="L61" s="22">
        <f t="shared" ca="1" si="2"/>
        <v>1</v>
      </c>
      <c r="M61" s="73">
        <f t="shared" ca="1" si="9"/>
        <v>2</v>
      </c>
      <c r="N61" s="25">
        <f t="shared" ca="1" si="3"/>
        <v>2</v>
      </c>
      <c r="O61" s="22" t="str">
        <f ca="1">IF(
HLOOKUP($D$13,'2. Requisitos básicos'!$G$8:$M$108,B61+1,)&gt;0,"ja","-")</f>
        <v>ja</v>
      </c>
      <c r="P61" s="22">
        <f t="shared" ca="1" si="4"/>
        <v>1</v>
      </c>
      <c r="Q61" s="73">
        <f t="shared" ca="1" si="10"/>
        <v>2</v>
      </c>
      <c r="R61" s="25">
        <f t="shared" ca="1" si="5"/>
        <v>2</v>
      </c>
      <c r="S61" s="22" t="str">
        <f ca="1">IF(
HLOOKUP($D$14,'2. Requisitos básicos'!$G$8:$M$108,B61+1,)&gt;0,"ja","-")</f>
        <v>-</v>
      </c>
      <c r="T61" s="22">
        <f t="shared" ca="1" si="6"/>
        <v>0</v>
      </c>
      <c r="U61" s="73">
        <f t="shared" ca="1" si="11"/>
        <v>0</v>
      </c>
      <c r="V61" s="25">
        <f t="shared" ca="1" si="7"/>
        <v>0</v>
      </c>
      <c r="AD61"/>
    </row>
    <row r="62" spans="2:38" ht="28" x14ac:dyDescent="0.2">
      <c r="B62" s="20">
        <v>9</v>
      </c>
      <c r="C62" s="9" t="str">
        <f>VLOOKUP($B62,'2. Requisitos básicos'!$B$9:$F$108,COLUMN(C62)-COLUMN($B$54)+1,)</f>
        <v>Competências pessoais</v>
      </c>
      <c r="D62" s="10" t="str">
        <f>VLOOKUP($B62,'2. Requisitos básicos'!$B$9:$F$108,COLUMN(D62)-COLUMN($B$54)+2,)</f>
        <v>Vontade de aprender</v>
      </c>
      <c r="E62" s="11" t="str">
        <f>VLOOKUP($B62,'2. Requisitos básicos'!$B$9:$F$108,COLUMN(E62)-COLUMN($B$54)+2,)</f>
        <v>Demonstra interesse em aprender novas tecnologias.</v>
      </c>
      <c r="F62" s="22" t="str">
        <f ca="1">IF(
HLOOKUP($F$19,'2. Requisitos básicos'!$G$8:$M$108,B62+1,)&gt;0,
IF(COUNTIFS($D$54:D61,Tabela2[[#This Row],[Competências]],$F$54:F61,"ja")&lt;1,
"sim","-"),
"-"
)</f>
        <v>sim</v>
      </c>
      <c r="G62" s="22" t="str">
        <f ca="1">IF(
HLOOKUP($D$11,'2. Requisitos básicos'!$G$8:$M$108,B62+1,)&gt;0,"ja","-")</f>
        <v>ja</v>
      </c>
      <c r="H62" s="22">
        <f t="shared" ca="1" si="8"/>
        <v>2</v>
      </c>
      <c r="I62" s="73">
        <f t="shared" ca="1" si="0"/>
        <v>1.25</v>
      </c>
      <c r="J62" s="25">
        <f t="shared" ca="1" si="1"/>
        <v>1</v>
      </c>
      <c r="K62" s="22" t="str">
        <f ca="1">IF(
HLOOKUP($D$12,'2. Requisitos básicos'!$G$8:$M$108,B62+1,)&gt;0,"sim","-")</f>
        <v>sim</v>
      </c>
      <c r="L62" s="22">
        <f t="shared" ca="1" si="2"/>
        <v>1</v>
      </c>
      <c r="M62" s="73">
        <f t="shared" ca="1" si="9"/>
        <v>1.5</v>
      </c>
      <c r="N62" s="25">
        <f t="shared" ca="1" si="3"/>
        <v>1.5</v>
      </c>
      <c r="O62" s="22" t="str">
        <f ca="1">IF(
HLOOKUP($D$13,'2. Requisitos básicos'!$G$8:$M$108,B62+1,)&gt;0,"sim","-")</f>
        <v>sim</v>
      </c>
      <c r="P62" s="22">
        <f t="shared" ca="1" si="4"/>
        <v>1</v>
      </c>
      <c r="Q62" s="73">
        <f t="shared" ca="1" si="10"/>
        <v>1</v>
      </c>
      <c r="R62" s="25">
        <f t="shared" ca="1" si="5"/>
        <v>1</v>
      </c>
      <c r="S62" s="22" t="str">
        <f ca="1">IF(
HLOOKUP($D$14,'2. Requisitos básicos'!$G$8:$M$108,B62+1,)&gt;0,"ja","-")</f>
        <v>-</v>
      </c>
      <c r="T62" s="22">
        <f t="shared" ca="1" si="6"/>
        <v>0</v>
      </c>
      <c r="U62" s="73">
        <f t="shared" ca="1" si="11"/>
        <v>0</v>
      </c>
      <c r="V62" s="25">
        <f t="shared" ca="1" si="7"/>
        <v>0</v>
      </c>
      <c r="AD62"/>
    </row>
    <row r="63" spans="2:38" ht="28" x14ac:dyDescent="0.2">
      <c r="B63" s="20">
        <v>10</v>
      </c>
      <c r="C63" s="9" t="str">
        <f>VLOOKUP($B63,'2. Requisitos básicos'!$B$9:$F$108,COLUMN(C63)-COLUMN($B$54)+1,)</f>
        <v>Competências pessoais</v>
      </c>
      <c r="D63" s="10" t="str">
        <f>VLOOKUP($B63,'2. Requisitos básicos'!$B$9:$F$108,COLUMN(D63)-COLUMN($B$54)+2,)</f>
        <v>Vontade de aprender</v>
      </c>
      <c r="E63" s="11" t="str">
        <f>VLOOKUP($B63,'2. Requisitos básicos'!$B$9:$F$108,COLUMN(E63)-COLUMN($B$54)+2,)</f>
        <v>Apresenta motivação para se desenvolver continuamente</v>
      </c>
      <c r="F63" s="22" t="str">
        <f ca="1">IF(
HLOOKUP($F$19,'2. Requisitos básicos'!$G$8:$M$108,B63+1,)&gt;0,
IF(COUNTIFS($D$54:D62,Tabela2[[#This Row],[Competências]],$F$54:F62,"ja")&lt;1,
"ja","-"),
"-"
)</f>
        <v>ja</v>
      </c>
      <c r="G63" s="22" t="str">
        <f ca="1">IF(
HLOOKUP($D$11,'2. Requisitos básicos'!$G$8:$M$108,B63+1,)&gt;0,"ja","-")</f>
        <v>ja</v>
      </c>
      <c r="H63" s="22">
        <f t="shared" ca="1" si="8"/>
        <v>2</v>
      </c>
      <c r="I63" s="73">
        <f t="shared" ca="1" si="0"/>
        <v>1.25</v>
      </c>
      <c r="J63" s="25">
        <f t="shared" ca="1" si="1"/>
        <v>1.5</v>
      </c>
      <c r="K63" s="22" t="str">
        <f ca="1">IF(
HLOOKUP($D$12,'2. Requisitos básicos'!$G$8:$M$108,B63+1,)&gt;0,"ja","-")</f>
        <v>ja</v>
      </c>
      <c r="L63" s="22">
        <f t="shared" ca="1" si="2"/>
        <v>1</v>
      </c>
      <c r="M63" s="73">
        <f t="shared" ca="1" si="9"/>
        <v>1.5</v>
      </c>
      <c r="N63" s="25">
        <f t="shared" ca="1" si="3"/>
        <v>1.5</v>
      </c>
      <c r="O63" s="22" t="str">
        <f ca="1">IF(
HLOOKUP($D$13,'2. Requisitos básicos'!$G$8:$M$108,B63+1,)&gt;0,"ja","-")</f>
        <v>ja</v>
      </c>
      <c r="P63" s="22">
        <f t="shared" ca="1" si="4"/>
        <v>1</v>
      </c>
      <c r="Q63" s="73">
        <f t="shared" ca="1" si="10"/>
        <v>1</v>
      </c>
      <c r="R63" s="25">
        <f t="shared" ca="1" si="5"/>
        <v>1</v>
      </c>
      <c r="S63" s="22" t="str">
        <f ca="1">IF(
HLOOKUP($D$14,'2. Requisitos básicos'!$G$8:$M$108,B63+1,)&gt;0,"ja","-")</f>
        <v>-</v>
      </c>
      <c r="T63" s="22">
        <f t="shared" ca="1" si="6"/>
        <v>0</v>
      </c>
      <c r="U63" s="73">
        <f t="shared" ca="1" si="11"/>
        <v>0</v>
      </c>
      <c r="V63" s="25">
        <f t="shared" ca="1" si="7"/>
        <v>0</v>
      </c>
      <c r="AD63"/>
    </row>
    <row r="64" spans="2:38" ht="56" x14ac:dyDescent="0.2">
      <c r="B64" s="20">
        <v>11</v>
      </c>
      <c r="C64" s="9" t="str">
        <f>VLOOKUP($B64,'2. Requisitos básicos'!$B$9:$F$108,COLUMN(C64)-COLUMN($B$54)+1,)</f>
        <v>Competências pessoais</v>
      </c>
      <c r="D64" s="10" t="str">
        <f>VLOOKUP($B64,'2. Requisitos básicos'!$B$9:$F$108,COLUMN(D64)-COLUMN($B$54)+2,)</f>
        <v>Pensamento Interdisciplinar</v>
      </c>
      <c r="E64" s="11" t="str">
        <f>VLOOKUP($B64,'2. Requisitos básicos'!$B$9:$F$108,COLUMN(E64)-COLUMN($B$54)+2,)</f>
        <v>Estabelece conexões entre diferentes áreas de conhecimento e as incorpora em suas rotinas de trabalho</v>
      </c>
      <c r="F64" s="22" t="str">
        <f ca="1">IF(
HLOOKUP($F$19,'2. Requisitos básicos'!$G$8:$M$108,B64+1,)&gt;0,
IF(COUNTIFS($D$54:D63,Tabela2[[#This Row],[Competências]],$F$54:F63,"ja")&lt;1,
"sim","-"),
"-"
)</f>
        <v>sim</v>
      </c>
      <c r="G64" s="22" t="str">
        <f ca="1">IF(
HLOOKUP($D$11,'2. Requisitos básicos'!$G$8:$M$108,B64+1,)&gt;0,"ja","-")</f>
        <v>ja</v>
      </c>
      <c r="H64" s="22">
        <f t="shared" ca="1" si="8"/>
        <v>2</v>
      </c>
      <c r="I64" s="73">
        <f t="shared" ca="1" si="0"/>
        <v>1.5</v>
      </c>
      <c r="J64" s="25">
        <f t="shared" ca="1" si="1"/>
        <v>1.5</v>
      </c>
      <c r="K64" s="22" t="str">
        <f ca="1">IF(
HLOOKUP($D$12,'2. Requisitos básicos'!$G$8:$M$108,B64+1,)&gt;0,"sim","-")</f>
        <v>sim</v>
      </c>
      <c r="L64" s="22">
        <f t="shared" ca="1" si="2"/>
        <v>1</v>
      </c>
      <c r="M64" s="73">
        <f t="shared" ca="1" si="9"/>
        <v>1</v>
      </c>
      <c r="N64" s="25">
        <f t="shared" ca="1" si="3"/>
        <v>1.5</v>
      </c>
      <c r="O64" s="22" t="str">
        <f ca="1">IF(
HLOOKUP($D$13,'2. Requisitos básicos'!$G$8:$M$108,B64+1,)&gt;0,"sim","-")</f>
        <v>sim</v>
      </c>
      <c r="P64" s="22">
        <f t="shared" ca="1" si="4"/>
        <v>1</v>
      </c>
      <c r="Q64" s="73">
        <f t="shared" ca="1" si="10"/>
        <v>1</v>
      </c>
      <c r="R64" s="25">
        <f t="shared" ca="1" si="5"/>
        <v>1.5</v>
      </c>
      <c r="S64" s="22" t="str">
        <f ca="1">IF(
HLOOKUP($D$14,'2. Requisitos básicos'!$G$8:$M$108,B64+1,)&gt;0,"ja","-")</f>
        <v>-</v>
      </c>
      <c r="T64" s="22">
        <f t="shared" ca="1" si="6"/>
        <v>0</v>
      </c>
      <c r="U64" s="73">
        <f t="shared" ca="1" si="11"/>
        <v>0</v>
      </c>
      <c r="V64" s="25">
        <f t="shared" ca="1" si="7"/>
        <v>0</v>
      </c>
      <c r="AD64"/>
    </row>
    <row r="65" spans="2:30" ht="28" x14ac:dyDescent="0.2">
      <c r="B65" s="20">
        <v>12</v>
      </c>
      <c r="C65" s="9" t="str">
        <f>VLOOKUP($B65,'2. Requisitos básicos'!$B$9:$F$108,COLUMN(C65)-COLUMN($B$54)+1,)</f>
        <v>Competências pessoais</v>
      </c>
      <c r="D65" s="10" t="str">
        <f>VLOOKUP($B65,'2. Requisitos básicos'!$B$9:$F$108,COLUMN(D65)-COLUMN($B$54)+2,)</f>
        <v>Pensamento Interdisciplinar</v>
      </c>
      <c r="E65" s="11" t="str">
        <f>VLOOKUP($B65,'2. Requisitos básicos'!$B$9:$F$108,COLUMN(E65)-COLUMN($B$54)+2,)</f>
        <v>Consegue lidar com situações de tensão e ambivalência.</v>
      </c>
      <c r="F65" s="22" t="str">
        <f ca="1">IF(
HLOOKUP($F$19,'2. Requisitos básicos'!$G$8:$M$108,B65+1,)&gt;0,
IF(COUNTIFS($D$54:D64,Tabela2[[#This Row],[Competências]],$F$54:F64,"ja")&lt;1,
"ja","-"),
"-"
)</f>
        <v>ja</v>
      </c>
      <c r="G65" s="22" t="str">
        <f ca="1">IF(
HLOOKUP($D$11,'2. Requisitos básicos'!$G$8:$M$108,B65+1,)&gt;0,"ja","-")</f>
        <v>ja</v>
      </c>
      <c r="H65" s="22">
        <f t="shared" ca="1" si="8"/>
        <v>2</v>
      </c>
      <c r="I65" s="73">
        <f t="shared" ca="1" si="0"/>
        <v>1.5</v>
      </c>
      <c r="J65" s="25">
        <f t="shared" ca="1" si="1"/>
        <v>1.5</v>
      </c>
      <c r="K65" s="22" t="str">
        <f ca="1">IF(
HLOOKUP($D$12,'2. Requisitos básicos'!$G$8:$M$108,B65+1,)&gt;0,"ja","-")</f>
        <v>ja</v>
      </c>
      <c r="L65" s="22">
        <f t="shared" ca="1" si="2"/>
        <v>1</v>
      </c>
      <c r="M65" s="73">
        <f t="shared" ca="1" si="9"/>
        <v>1</v>
      </c>
      <c r="N65" s="25">
        <f t="shared" ca="1" si="3"/>
        <v>1</v>
      </c>
      <c r="O65" s="22" t="str">
        <f ca="1">IF(
HLOOKUP($D$13,'2. Requisitos básicos'!$G$8:$M$108,B65+1,)&gt;0,"ja","-")</f>
        <v>ja</v>
      </c>
      <c r="P65" s="22">
        <f t="shared" ca="1" si="4"/>
        <v>1</v>
      </c>
      <c r="Q65" s="73">
        <f t="shared" ca="1" si="10"/>
        <v>1</v>
      </c>
      <c r="R65" s="25">
        <f t="shared" ca="1" si="5"/>
        <v>1</v>
      </c>
      <c r="S65" s="22" t="str">
        <f ca="1">IF(
HLOOKUP($D$14,'2. Requisitos básicos'!$G$8:$M$108,B65+1,)&gt;0,"ja","-")</f>
        <v>-</v>
      </c>
      <c r="T65" s="22">
        <f t="shared" ca="1" si="6"/>
        <v>0</v>
      </c>
      <c r="U65" s="73">
        <f t="shared" ca="1" si="11"/>
        <v>0</v>
      </c>
      <c r="V65" s="25">
        <f t="shared" ca="1" si="7"/>
        <v>0</v>
      </c>
      <c r="AD65"/>
    </row>
    <row r="66" spans="2:30" ht="42" x14ac:dyDescent="0.2">
      <c r="B66" s="20">
        <v>13</v>
      </c>
      <c r="C66" s="9" t="str">
        <f>VLOOKUP($B66,'2. Requisitos básicos'!$B$9:$F$108,COLUMN(C66)-COLUMN($B$54)+1,)</f>
        <v>Competências sociais</v>
      </c>
      <c r="D66" s="10" t="str">
        <f>VLOOKUP($B66,'2. Requisitos básicos'!$B$9:$F$108,COLUMN(D66)-COLUMN($B$54)+2,)</f>
        <v>Capacidade de Comunicação</v>
      </c>
      <c r="E66" s="11" t="str">
        <f>VLOOKUP($B66,'2. Requisitos básicos'!$B$9:$F$108,COLUMN(E66)-COLUMN($B$54)+2,)</f>
        <v>É capaz de comunicar questões e ideias complexas de forma clara e efetiva.</v>
      </c>
      <c r="F66" s="22" t="str">
        <f ca="1">IF(
HLOOKUP($F$19,'2. Requisitos básicos'!$G$8:$M$108,B66+1,)&gt;0,
IF(COUNTIFS($D$54:D65,Tabela2[[#This Row],[Competências]],$F$54:F65,"ja")&lt;1,
"sim","-"),
"-"
)</f>
        <v>sim</v>
      </c>
      <c r="G66" s="22" t="str">
        <f ca="1">IF(
HLOOKUP($D$11,'2. Requisitos básicos'!$G$8:$M$108,B66+1,)&gt;0,"ja","-")</f>
        <v>ja</v>
      </c>
      <c r="H66" s="22">
        <f t="shared" ca="1" si="8"/>
        <v>2</v>
      </c>
      <c r="I66" s="73">
        <f t="shared" ca="1" si="0"/>
        <v>1</v>
      </c>
      <c r="J66" s="25">
        <f t="shared" ca="1" si="1"/>
        <v>1</v>
      </c>
      <c r="K66" s="22" t="str">
        <f ca="1">IF(
HLOOKUP($D$12,'2. Requisitos básicos'!$G$8:$M$108,B66+1,)&gt;0,"sim","-")</f>
        <v>sim</v>
      </c>
      <c r="L66" s="22">
        <f t="shared" ca="1" si="2"/>
        <v>1</v>
      </c>
      <c r="M66" s="73">
        <f t="shared" ca="1" si="9"/>
        <v>1</v>
      </c>
      <c r="N66" s="25">
        <f t="shared" ca="1" si="3"/>
        <v>1</v>
      </c>
      <c r="O66" s="22" t="str">
        <f ca="1">IF(
HLOOKUP($D$13,'2. Requisitos básicos'!$G$8:$M$108,B66+1,)&gt;0,"sim","-")</f>
        <v>sim</v>
      </c>
      <c r="P66" s="22">
        <f t="shared" ca="1" si="4"/>
        <v>1</v>
      </c>
      <c r="Q66" s="73">
        <f t="shared" ca="1" si="10"/>
        <v>1.5</v>
      </c>
      <c r="R66" s="25">
        <f t="shared" ca="1" si="5"/>
        <v>1</v>
      </c>
      <c r="S66" s="22" t="str">
        <f ca="1">IF(
HLOOKUP($D$14,'2. Requisitos básicos'!$G$8:$M$108,B66+1,)&gt;0,"ja","-")</f>
        <v>-</v>
      </c>
      <c r="T66" s="22">
        <f t="shared" ca="1" si="6"/>
        <v>2</v>
      </c>
      <c r="U66" s="73">
        <f t="shared" ca="1" si="11"/>
        <v>1</v>
      </c>
      <c r="V66" s="25">
        <f t="shared" ca="1" si="7"/>
        <v>0</v>
      </c>
    </row>
    <row r="67" spans="2:30" ht="28" x14ac:dyDescent="0.2">
      <c r="B67" s="20">
        <v>14</v>
      </c>
      <c r="C67" s="9" t="str">
        <f>VLOOKUP($B67,'2. Requisitos básicos'!$B$9:$F$108,COLUMN(C67)-COLUMN($B$54)+1,)</f>
        <v>Competências sociais</v>
      </c>
      <c r="D67" s="10" t="str">
        <f>VLOOKUP($B67,'2. Requisitos básicos'!$B$9:$F$108,COLUMN(D67)-COLUMN($B$54)+2,)</f>
        <v>Capacidade de Comunicação</v>
      </c>
      <c r="E67" s="11" t="str">
        <f>VLOOKUP($B67,'2. Requisitos básicos'!$B$9:$F$108,COLUMN(E67)-COLUMN($B$54)+2,)</f>
        <v>Escuta os demais e consegue fazer perguntas esclarecedoras.</v>
      </c>
      <c r="F67" s="22" t="str">
        <f ca="1">IF(
HLOOKUP($F$19,'2. Requisitos básicos'!$G$8:$M$108,B67+1,)&gt;0,
IF(COUNTIFS($D$54:D66,Tabela2[[#This Row],[Competências]],$F$54:F66,"ja")&lt;1,
"ja","-"),
"-"
)</f>
        <v>ja</v>
      </c>
      <c r="G67" s="22" t="str">
        <f ca="1">IF(
HLOOKUP($D$11,'2. Requisitos básicos'!$G$8:$M$108,B67+1,)&gt;0,"ja","-")</f>
        <v>ja</v>
      </c>
      <c r="H67" s="22">
        <f t="shared" ca="1" si="8"/>
        <v>2</v>
      </c>
      <c r="I67" s="73">
        <f t="shared" ca="1" si="0"/>
        <v>1</v>
      </c>
      <c r="J67" s="25">
        <f t="shared" ca="1" si="1"/>
        <v>1</v>
      </c>
      <c r="K67" s="22" t="str">
        <f ca="1">IF(
HLOOKUP($D$12,'2. Requisitos básicos'!$G$8:$M$108,B67+1,)&gt;0,"ja","-")</f>
        <v>ja</v>
      </c>
      <c r="L67" s="22">
        <f t="shared" ca="1" si="2"/>
        <v>1</v>
      </c>
      <c r="M67" s="73">
        <f t="shared" ca="1" si="9"/>
        <v>1</v>
      </c>
      <c r="N67" s="25">
        <f t="shared" ca="1" si="3"/>
        <v>1</v>
      </c>
      <c r="O67" s="22" t="str">
        <f ca="1">IF(
HLOOKUP($D$13,'2. Requisitos básicos'!$G$8:$M$108,B67+1,)&gt;0,"ja","-")</f>
        <v>ja</v>
      </c>
      <c r="P67" s="22">
        <f t="shared" ca="1" si="4"/>
        <v>1</v>
      </c>
      <c r="Q67" s="73">
        <f t="shared" ca="1" si="10"/>
        <v>1.5</v>
      </c>
      <c r="R67" s="25">
        <f t="shared" ca="1" si="5"/>
        <v>1.5</v>
      </c>
      <c r="S67" s="22" t="str">
        <f ca="1">IF(
HLOOKUP($D$14,'2. Requisitos básicos'!$G$8:$M$108,B67+1,)&gt;0,"ja","-")</f>
        <v>-</v>
      </c>
      <c r="T67" s="22">
        <f t="shared" ca="1" si="6"/>
        <v>2</v>
      </c>
      <c r="U67" s="73">
        <f t="shared" ca="1" si="11"/>
        <v>1</v>
      </c>
      <c r="V67" s="25">
        <f t="shared" ca="1" si="7"/>
        <v>0</v>
      </c>
    </row>
    <row r="68" spans="2:30" ht="112" x14ac:dyDescent="0.2">
      <c r="B68" s="20">
        <v>15</v>
      </c>
      <c r="C68" s="9" t="str">
        <f>VLOOKUP($B68,'2. Requisitos básicos'!$B$9:$F$108,COLUMN(C68)-COLUMN($B$54)+1,)</f>
        <v>Competências sociais</v>
      </c>
      <c r="D68" s="10" t="str">
        <f>VLOOKUP($B68,'2. Requisitos básicos'!$B$9:$F$108,COLUMN(D68)-COLUMN($B$54)+2,)</f>
        <v>Capacidade de Comunicação</v>
      </c>
      <c r="E68" s="11" t="str">
        <f>VLOOKUP($B68,'2. Requisitos básicos'!$B$9:$F$108,COLUMN(E68)-COLUMN($B$54)+2,)</f>
        <v>Contribui para o fluxo de informações dentro de uma equipe e repassa o que há de mais relevante. Envolve outras pessoas ao tomar decisões e justifica seus procedimentos de forma transparente e compreensível.</v>
      </c>
      <c r="F68" s="22" t="str">
        <f ca="1">IF(
HLOOKUP($F$19,'2. Requisitos básicos'!$G$8:$M$108,B68+1,)&gt;0,
IF(COUNTIFS($D$54:D67,Tabela2[[#This Row],[Competências]],$F$54:F67,"ja")&lt;1,
"ja","-"),
"-"
)</f>
        <v>-</v>
      </c>
      <c r="G68" s="22" t="str">
        <f ca="1">IF(
HLOOKUP($D$11,'2. Requisitos básicos'!$G$8:$M$108,B68+1,)&gt;0,"ja","-")</f>
        <v>-</v>
      </c>
      <c r="H68" s="22">
        <f t="shared" ca="1" si="8"/>
        <v>2</v>
      </c>
      <c r="I68" s="73">
        <f t="shared" ca="1" si="0"/>
        <v>1</v>
      </c>
      <c r="J68" s="25">
        <f t="shared" ca="1" si="1"/>
        <v>0</v>
      </c>
      <c r="K68" s="22" t="str">
        <f ca="1">IF(
HLOOKUP($D$12,'2. Requisitos básicos'!$G$8:$M$108,B68+1,)&gt;0,"ja","-")</f>
        <v>-</v>
      </c>
      <c r="L68" s="22">
        <f t="shared" ca="1" si="2"/>
        <v>1</v>
      </c>
      <c r="M68" s="73">
        <f t="shared" ca="1" si="9"/>
        <v>1</v>
      </c>
      <c r="N68" s="25">
        <f t="shared" ca="1" si="3"/>
        <v>0</v>
      </c>
      <c r="O68" s="22" t="str">
        <f ca="1">IF(
HLOOKUP($D$13,'2. Requisitos básicos'!$G$8:$M$108,B68+1,)&gt;0,"ja","-")</f>
        <v>-</v>
      </c>
      <c r="P68" s="22">
        <f t="shared" ca="1" si="4"/>
        <v>1</v>
      </c>
      <c r="Q68" s="73">
        <f t="shared" ca="1" si="10"/>
        <v>1.5</v>
      </c>
      <c r="R68" s="25">
        <f t="shared" ca="1" si="5"/>
        <v>0</v>
      </c>
      <c r="S68" s="22" t="str">
        <f ca="1">IF(
HLOOKUP($D$14,'2. Requisitos básicos'!$G$8:$M$108,B68+1,)&gt;0,"ja","-")</f>
        <v>ja</v>
      </c>
      <c r="T68" s="22">
        <f t="shared" ca="1" si="6"/>
        <v>2</v>
      </c>
      <c r="U68" s="73">
        <f t="shared" ca="1" si="11"/>
        <v>1</v>
      </c>
      <c r="V68" s="25">
        <f t="shared" ca="1" si="7"/>
        <v>1</v>
      </c>
    </row>
    <row r="69" spans="2:30" ht="84" x14ac:dyDescent="0.2">
      <c r="B69" s="20">
        <v>16</v>
      </c>
      <c r="C69" s="9" t="str">
        <f>VLOOKUP($B69,'2. Requisitos básicos'!$B$9:$F$108,COLUMN(C69)-COLUMN($B$54)+1,)</f>
        <v>Competências sociais</v>
      </c>
      <c r="D69" s="10" t="str">
        <f>VLOOKUP($B69,'2. Requisitos básicos'!$B$9:$F$108,COLUMN(D69)-COLUMN($B$54)+2,)</f>
        <v>Capacidade de Comunicação</v>
      </c>
      <c r="E69" s="11" t="str">
        <f>VLOOKUP($B69,'2. Requisitos básicos'!$B$9:$F$108,COLUMN(E69)-COLUMN($B$54)+2,)</f>
        <v>Consegue se comunicar profissionalmente com as outras pessoas, separando o nível pessoal do factual. Possui suas emoções sob controle o tempo inteiro.</v>
      </c>
      <c r="F69" s="22" t="str">
        <f ca="1">IF(
HLOOKUP($F$19,'2. Requisitos básicos'!$G$8:$M$108,B69+1,)&gt;0,
IF(COUNTIFS($D$54:D68,Tabela2[[#This Row],[Competências]],$F$54:F68,"ja")&lt;1,
"ja","-"),
"-"
)</f>
        <v>-</v>
      </c>
      <c r="G69" s="22" t="str">
        <f ca="1">IF(
HLOOKUP($D$11,'2. Requisitos básicos'!$G$8:$M$108,B69+1,)&gt;0,"ja","-")</f>
        <v>-</v>
      </c>
      <c r="H69" s="22">
        <f t="shared" ca="1" si="8"/>
        <v>2</v>
      </c>
      <c r="I69" s="73">
        <f t="shared" ca="1" si="0"/>
        <v>1</v>
      </c>
      <c r="J69" s="25">
        <f t="shared" ca="1" si="1"/>
        <v>0</v>
      </c>
      <c r="K69" s="22" t="str">
        <f ca="1">IF(
HLOOKUP($D$12,'2. Requisitos básicos'!$G$8:$M$108,B69+1,)&gt;0,"ja","-")</f>
        <v>-</v>
      </c>
      <c r="L69" s="22">
        <f t="shared" ca="1" si="2"/>
        <v>1</v>
      </c>
      <c r="M69" s="73">
        <f t="shared" ca="1" si="9"/>
        <v>1</v>
      </c>
      <c r="N69" s="25">
        <f t="shared" ca="1" si="3"/>
        <v>0</v>
      </c>
      <c r="O69" s="22" t="str">
        <f ca="1">IF(
HLOOKUP($D$13,'2. Requisitos básicos'!$G$8:$M$108,B69+1,)&gt;0,"ja","-")</f>
        <v>-</v>
      </c>
      <c r="P69" s="22">
        <f t="shared" ca="1" si="4"/>
        <v>1</v>
      </c>
      <c r="Q69" s="73">
        <f t="shared" ca="1" si="10"/>
        <v>1.5</v>
      </c>
      <c r="R69" s="25">
        <f t="shared" ca="1" si="5"/>
        <v>0</v>
      </c>
      <c r="S69" s="22" t="str">
        <f ca="1">IF(
HLOOKUP($D$14,'2. Requisitos básicos'!$G$8:$M$108,B69+1,)&gt;0,"ja","-")</f>
        <v>ja</v>
      </c>
      <c r="T69" s="22">
        <f t="shared" ca="1" si="6"/>
        <v>2</v>
      </c>
      <c r="U69" s="73">
        <f t="shared" ca="1" si="11"/>
        <v>1</v>
      </c>
      <c r="V69" s="25">
        <f t="shared" ca="1" si="7"/>
        <v>1</v>
      </c>
    </row>
    <row r="70" spans="2:30" ht="56" x14ac:dyDescent="0.2">
      <c r="B70" s="20">
        <v>17</v>
      </c>
      <c r="C70" s="9" t="str">
        <f>VLOOKUP($B70,'2. Requisitos básicos'!$B$9:$F$108,COLUMN(C70)-COLUMN($B$54)+1,)</f>
        <v>Competências sociais</v>
      </c>
      <c r="D70" s="10" t="str">
        <f>VLOOKUP($B70,'2. Requisitos básicos'!$B$9:$F$108,COLUMN(D70)-COLUMN($B$54)+2,)</f>
        <v>Resolução de Conflitos</v>
      </c>
      <c r="E70" s="11" t="str">
        <f>VLOOKUP($B70,'2. Requisitos básicos'!$B$9:$F$108,COLUMN(E70)-COLUMN($B$54)+2,)</f>
        <v>Está aberto a receber feedback de colegas e gestores, e consegue lidar com isso de forma construtiva.</v>
      </c>
      <c r="F70" s="22" t="str">
        <f ca="1">IF(
HLOOKUP($F$19,'2. Requisitos básicos'!$G$8:$M$108,B70+1,)&gt;0,
IF(COUNTIFS($D$54:D69,Tabela2[[#This Row],[Competências]],$F$54:F69,"ja")&lt;1,
"sim","-"),
"-"
)</f>
        <v>sim</v>
      </c>
      <c r="G70" s="22" t="str">
        <f ca="1">IF(
HLOOKUP($D$11,'2. Requisitos básicos'!$G$8:$M$108,B70+1,)&gt;0,"ja","-")</f>
        <v>ja</v>
      </c>
      <c r="H70" s="22">
        <f t="shared" ca="1" si="8"/>
        <v>2</v>
      </c>
      <c r="I70" s="73">
        <f t="shared" ca="1" si="0"/>
        <v>1.5</v>
      </c>
      <c r="J70" s="25">
        <f t="shared" ca="1" si="1"/>
        <v>1.5</v>
      </c>
      <c r="K70" s="22" t="str">
        <f ca="1">IF(
HLOOKUP($D$12,'2. Requisitos básicos'!$G$8:$M$108,B70+1,)&gt;0,"sim","-")</f>
        <v>sim</v>
      </c>
      <c r="L70" s="22">
        <f t="shared" ca="1" si="2"/>
        <v>1</v>
      </c>
      <c r="M70" s="73">
        <f t="shared" ca="1" si="9"/>
        <v>2</v>
      </c>
      <c r="N70" s="25">
        <f t="shared" ca="1" si="3"/>
        <v>1</v>
      </c>
      <c r="O70" s="22" t="str">
        <f ca="1">IF(
HLOOKUP($D$13,'2. Requisitos básicos'!$G$8:$M$108,B70+1,)&gt;0,"sim","-")</f>
        <v>sim</v>
      </c>
      <c r="P70" s="22">
        <f t="shared" ca="1" si="4"/>
        <v>1</v>
      </c>
      <c r="Q70" s="73">
        <f t="shared" ca="1" si="10"/>
        <v>1</v>
      </c>
      <c r="R70" s="25">
        <f t="shared" ca="1" si="5"/>
        <v>1</v>
      </c>
      <c r="S70" s="22" t="str">
        <f ca="1">IF(
HLOOKUP($D$14,'2. Requisitos básicos'!$G$8:$M$108,B70+1,)&gt;0,"ja","-")</f>
        <v>-</v>
      </c>
      <c r="T70" s="22">
        <f t="shared" ca="1" si="6"/>
        <v>0</v>
      </c>
      <c r="U70" s="73">
        <f t="shared" ca="1" si="11"/>
        <v>0</v>
      </c>
      <c r="V70" s="25">
        <f t="shared" ca="1" si="7"/>
        <v>0</v>
      </c>
    </row>
    <row r="71" spans="2:30" ht="56" x14ac:dyDescent="0.2">
      <c r="B71" s="20">
        <v>18</v>
      </c>
      <c r="C71" s="9" t="str">
        <f>VLOOKUP($B71,'2. Requisitos básicos'!$B$9:$F$108,COLUMN(C71)-COLUMN($B$54)+1,)</f>
        <v>Competências sociais</v>
      </c>
      <c r="D71" s="10" t="str">
        <f>VLOOKUP($B71,'2. Requisitos básicos'!$B$9:$F$108,COLUMN(D71)-COLUMN($B$54)+2,)</f>
        <v>Resolução de Conflitos</v>
      </c>
      <c r="E71" s="11" t="str">
        <f>VLOOKUP($B71,'2. Requisitos básicos'!$B$9:$F$108,COLUMN(E71)-COLUMN($B$54)+2,)</f>
        <v>É capaz de realizar reflexões pessoais e ao mesmo tempo manter uma distância das situações analisadas.</v>
      </c>
      <c r="F71" s="22" t="str">
        <f ca="1">IF(
HLOOKUP($F$19,'2. Requisitos básicos'!$G$8:$M$108,B71+1,)&gt;0,
IF(COUNTIFS($D$54:D70,Tabela2[[#This Row],[Competências]],$F$54:F70,"ja")&lt;1,
"ja","-"),
"-"
)</f>
        <v>ja</v>
      </c>
      <c r="G71" s="22" t="str">
        <f ca="1">IF(
HLOOKUP($D$11,'2. Requisitos básicos'!$G$8:$M$108,B71+1,)&gt;0,"ja","-")</f>
        <v>ja</v>
      </c>
      <c r="H71" s="22">
        <f t="shared" ca="1" si="8"/>
        <v>2</v>
      </c>
      <c r="I71" s="73">
        <f t="shared" ca="1" si="0"/>
        <v>1.5</v>
      </c>
      <c r="J71" s="25">
        <f t="shared" ca="1" si="1"/>
        <v>1.5</v>
      </c>
      <c r="K71" s="22" t="str">
        <f ca="1">IF(
HLOOKUP($D$12,'2. Requisitos básicos'!$G$8:$M$108,B71+1,)&gt;0,"ja","-")</f>
        <v>ja</v>
      </c>
      <c r="L71" s="22">
        <f t="shared" ca="1" si="2"/>
        <v>1</v>
      </c>
      <c r="M71" s="73">
        <f t="shared" ca="1" si="9"/>
        <v>2</v>
      </c>
      <c r="N71" s="25">
        <f t="shared" ca="1" si="3"/>
        <v>2</v>
      </c>
      <c r="O71" s="22" t="str">
        <f ca="1">IF(
HLOOKUP($D$13,'2. Requisitos básicos'!$G$8:$M$108,B71+1,)&gt;0,"ja","-")</f>
        <v>ja</v>
      </c>
      <c r="P71" s="22">
        <f t="shared" ca="1" si="4"/>
        <v>1</v>
      </c>
      <c r="Q71" s="73">
        <f t="shared" ca="1" si="10"/>
        <v>1</v>
      </c>
      <c r="R71" s="25">
        <f t="shared" ca="1" si="5"/>
        <v>1</v>
      </c>
      <c r="S71" s="22" t="str">
        <f ca="1">IF(
HLOOKUP($D$14,'2. Requisitos básicos'!$G$8:$M$108,B71+1,)&gt;0,"ja","-")</f>
        <v>-</v>
      </c>
      <c r="T71" s="22">
        <f t="shared" ca="1" si="6"/>
        <v>0</v>
      </c>
      <c r="U71" s="73">
        <f t="shared" ca="1" si="11"/>
        <v>0</v>
      </c>
      <c r="V71" s="25">
        <f t="shared" ca="1" si="7"/>
        <v>0</v>
      </c>
    </row>
    <row r="72" spans="2:30" ht="126" x14ac:dyDescent="0.2">
      <c r="B72" s="20">
        <v>19</v>
      </c>
      <c r="C72" s="9" t="str">
        <f>VLOOKUP($B72,'2. Requisitos básicos'!$B$9:$F$108,COLUMN(C72)-COLUMN($B$54)+1,)</f>
        <v>Competências profissionais</v>
      </c>
      <c r="D72" s="10" t="str">
        <f>VLOOKUP($B72,'2. Requisitos básicos'!$B$9:$F$108,COLUMN(D72)-COLUMN($B$54)+2,)</f>
        <v>Gerenciamento de Projetos</v>
      </c>
      <c r="E72" s="11" t="str">
        <f>VLOOKUP($B72,'2. Requisitos básicos'!$B$9:$F$108,COLUMN(E72)-COLUMN($B$54)+2,)</f>
        <v>Possui experiência em dar início, planejar, executar, gerenciar e concluir um projeto. Isso inclui as seguintes atividades: definição de requisitos, gestão das partes interessadas, definição de escopo, gestão da qualidade, cronograma, orçamento, controle de recursos e riscos.</v>
      </c>
      <c r="F72" s="22" t="str">
        <f ca="1">IF(
HLOOKUP($F$19,'2. Requisitos básicos'!$G$8:$M$108,B72+1,)&gt;0,
IF(COUNTIFS($D$54:D71,Tabela2[[#This Row],[Competências]],$F$54:F71,"ja")&lt;1,
"ja","-"),
"-"
)</f>
        <v>-</v>
      </c>
      <c r="G72" s="22" t="str">
        <f ca="1">IF(
HLOOKUP($D$11,'2. Requisitos básicos'!$G$8:$M$108,B72+1,)&gt;0,"ja","-")</f>
        <v>-</v>
      </c>
      <c r="H72" s="22">
        <f t="shared" ca="1" si="8"/>
        <v>0</v>
      </c>
      <c r="I72" s="73">
        <f t="shared" ca="1" si="0"/>
        <v>0</v>
      </c>
      <c r="J72" s="25">
        <f t="shared" ca="1" si="1"/>
        <v>0</v>
      </c>
      <c r="K72" s="22" t="str">
        <f ca="1">IF(
HLOOKUP($D$12,'2. Requisitos básicos'!$G$8:$M$108,B72+1,)&gt;0,"ja","-")</f>
        <v>-</v>
      </c>
      <c r="L72" s="22">
        <f t="shared" ca="1" si="2"/>
        <v>0</v>
      </c>
      <c r="M72" s="73">
        <f t="shared" ca="1" si="9"/>
        <v>0</v>
      </c>
      <c r="N72" s="25">
        <f t="shared" ca="1" si="3"/>
        <v>0</v>
      </c>
      <c r="O72" s="22" t="str">
        <f ca="1">IF(
HLOOKUP($D$13,'2. Requisitos básicos'!$G$8:$M$108,B72+1,)&gt;0,"ja","-")</f>
        <v>-</v>
      </c>
      <c r="P72" s="22">
        <f t="shared" ca="1" si="4"/>
        <v>0</v>
      </c>
      <c r="Q72" s="73">
        <f t="shared" ca="1" si="10"/>
        <v>0</v>
      </c>
      <c r="R72" s="25">
        <f t="shared" ca="1" si="5"/>
        <v>0</v>
      </c>
      <c r="S72" s="22" t="str">
        <f ca="1">IF(
HLOOKUP($D$14,'2. Requisitos básicos'!$G$8:$M$108,B72+1,)&gt;0,"ja","-")</f>
        <v>ja</v>
      </c>
      <c r="T72" s="22">
        <f t="shared" ca="1" si="6"/>
        <v>2</v>
      </c>
      <c r="U72" s="73">
        <f t="shared" ca="1" si="11"/>
        <v>1</v>
      </c>
      <c r="V72" s="25">
        <f t="shared" ca="1" si="7"/>
        <v>1</v>
      </c>
    </row>
    <row r="73" spans="2:30" ht="56" x14ac:dyDescent="0.2">
      <c r="B73" s="20">
        <v>20</v>
      </c>
      <c r="C73" s="9" t="str">
        <f>VLOOKUP($B73,'2. Requisitos básicos'!$B$9:$F$108,COLUMN(C73)-COLUMN($B$54)+1,)</f>
        <v>Competências profissionais</v>
      </c>
      <c r="D73" s="10" t="str">
        <f>VLOOKUP($B73,'2. Requisitos básicos'!$B$9:$F$108,COLUMN(D73)-COLUMN($B$54)+2,)</f>
        <v>Gerenciamento de Projetos</v>
      </c>
      <c r="E73" s="11" t="str">
        <f>VLOOKUP($B73,'2. Requisitos básicos'!$B$9:$F$108,COLUMN(E73)-COLUMN($B$54)+2,)</f>
        <v>Apresenta grande experiência no gerenciamento de projetos aplicados a múltiplas áreas e contextos.</v>
      </c>
      <c r="F73" s="22" t="str">
        <f ca="1">IF(
HLOOKUP($F$19,'2. Requisitos básicos'!$G$8:$M$108,B73+1,)&gt;0,
IF(COUNTIFS($D$54:D72,Tabela2[[#This Row],[Competências]],$F$54:F72,"ja")&lt;1,
"ja","-"),
"-"
)</f>
        <v>-</v>
      </c>
      <c r="G73" s="22" t="str">
        <f ca="1">IF(
HLOOKUP($D$11,'2. Requisitos básicos'!$G$8:$M$108,B73+1,)&gt;0,"ja","-")</f>
        <v>-</v>
      </c>
      <c r="H73" s="22">
        <f t="shared" ca="1" si="8"/>
        <v>0</v>
      </c>
      <c r="I73" s="73">
        <f t="shared" ca="1" si="0"/>
        <v>0</v>
      </c>
      <c r="J73" s="25">
        <f t="shared" ca="1" si="1"/>
        <v>0</v>
      </c>
      <c r="K73" s="22" t="str">
        <f ca="1">IF(
HLOOKUP($D$12,'2. Requisitos básicos'!$G$8:$M$108,B73+1,)&gt;0,"ja","-")</f>
        <v>-</v>
      </c>
      <c r="L73" s="22">
        <f t="shared" ca="1" si="2"/>
        <v>0</v>
      </c>
      <c r="M73" s="73">
        <f t="shared" ca="1" si="9"/>
        <v>0</v>
      </c>
      <c r="N73" s="25">
        <f t="shared" ca="1" si="3"/>
        <v>0</v>
      </c>
      <c r="O73" s="22" t="str">
        <f ca="1">IF(
HLOOKUP($D$13,'2. Requisitos básicos'!$G$8:$M$108,B73+1,)&gt;0,"ja","-")</f>
        <v>-</v>
      </c>
      <c r="P73" s="22">
        <f t="shared" ca="1" si="4"/>
        <v>0</v>
      </c>
      <c r="Q73" s="73">
        <f t="shared" ca="1" si="10"/>
        <v>0</v>
      </c>
      <c r="R73" s="25">
        <f t="shared" ca="1" si="5"/>
        <v>0</v>
      </c>
      <c r="S73" s="22" t="str">
        <f ca="1">IF(
HLOOKUP($D$14,'2. Requisitos básicos'!$G$8:$M$108,B73+1,)&gt;0,"ja","-")</f>
        <v>ja</v>
      </c>
      <c r="T73" s="22">
        <f t="shared" ca="1" si="6"/>
        <v>2</v>
      </c>
      <c r="U73" s="73">
        <f t="shared" ca="1" si="11"/>
        <v>1</v>
      </c>
      <c r="V73" s="25">
        <f t="shared" ca="1" si="7"/>
        <v>1</v>
      </c>
    </row>
    <row r="74" spans="2:30" ht="140" x14ac:dyDescent="0.2">
      <c r="B74" s="20">
        <v>21</v>
      </c>
      <c r="C74" s="9" t="str">
        <f>VLOOKUP($B74,'2. Requisitos básicos'!$B$9:$F$108,COLUMN(C74)-COLUMN($B$54)+1,)</f>
        <v>Competências profissionais</v>
      </c>
      <c r="D74" s="10" t="str">
        <f>VLOOKUP($B74,'2. Requisitos básicos'!$B$9:$F$108,COLUMN(D74)-COLUMN($B$54)+2,)</f>
        <v>Recursos Humanos</v>
      </c>
      <c r="E74" s="11" t="str">
        <f>VLOOKUP($B74,'2. Requisitos básicos'!$B$9:$F$108,COLUMN(E74)-COLUMN($B$54)+2,)</f>
        <v>Tem experiência em recursos humanos dentro de uma organização. Isso engloba aspectos como o desenvolvimento de pessoal e a descoberta de funcionários qualificados com base nas necessidades da empresa, através do uso de análises potenciais e dos canais adequados.</v>
      </c>
      <c r="F74" s="22" t="str">
        <f ca="1">IF(
HLOOKUP($F$19,'2. Requisitos básicos'!$G$8:$M$108,B74+1,)&gt;0,
IF(COUNTIFS($D$54:D73,Tabela2[[#This Row],[Competências]],$F$54:F73,"ja")&lt;1,
"ja","-"),
"-"
)</f>
        <v>-</v>
      </c>
      <c r="G74" s="22" t="str">
        <f ca="1">IF(
HLOOKUP($D$11,'2. Requisitos básicos'!$G$8:$M$108,B74+1,)&gt;0,"ja","-")</f>
        <v>-</v>
      </c>
      <c r="H74" s="22">
        <f t="shared" ca="1" si="8"/>
        <v>0</v>
      </c>
      <c r="I74" s="73">
        <f t="shared" ca="1" si="0"/>
        <v>0</v>
      </c>
      <c r="J74" s="25">
        <f t="shared" ca="1" si="1"/>
        <v>0</v>
      </c>
      <c r="K74" s="22" t="str">
        <f ca="1">IF(
HLOOKUP($D$12,'2. Requisitos básicos'!$G$8:$M$108,B74+1,)&gt;0,"ja","-")</f>
        <v>-</v>
      </c>
      <c r="L74" s="22">
        <f t="shared" ca="1" si="2"/>
        <v>0</v>
      </c>
      <c r="M74" s="73">
        <f t="shared" ca="1" si="9"/>
        <v>0</v>
      </c>
      <c r="N74" s="25">
        <f t="shared" ca="1" si="3"/>
        <v>0</v>
      </c>
      <c r="O74" s="22" t="str">
        <f ca="1">IF(
HLOOKUP($D$13,'2. Requisitos básicos'!$G$8:$M$108,B74+1,)&gt;0,"ja","-")</f>
        <v>-</v>
      </c>
      <c r="P74" s="22">
        <f t="shared" ca="1" si="4"/>
        <v>0</v>
      </c>
      <c r="Q74" s="73">
        <f t="shared" ca="1" si="10"/>
        <v>0</v>
      </c>
      <c r="R74" s="25">
        <f t="shared" ca="1" si="5"/>
        <v>0</v>
      </c>
      <c r="S74" s="22" t="str">
        <f ca="1">IF(
HLOOKUP($D$14,'2. Requisitos básicos'!$G$8:$M$108,B74+1,)&gt;0,"ja","-")</f>
        <v>ja</v>
      </c>
      <c r="T74" s="22">
        <f t="shared" ca="1" si="6"/>
        <v>2</v>
      </c>
      <c r="U74" s="73">
        <f t="shared" ca="1" si="11"/>
        <v>1.25</v>
      </c>
      <c r="V74" s="25">
        <f t="shared" ca="1" si="7"/>
        <v>1</v>
      </c>
    </row>
    <row r="75" spans="2:30" ht="42" x14ac:dyDescent="0.2">
      <c r="B75" s="20">
        <v>22</v>
      </c>
      <c r="C75" s="9" t="str">
        <f>VLOOKUP($B75,'2. Requisitos básicos'!$B$9:$F$108,COLUMN(C75)-COLUMN($B$54)+1,)</f>
        <v>Competências profissionais</v>
      </c>
      <c r="D75" s="10" t="str">
        <f>VLOOKUP($B75,'2. Requisitos básicos'!$B$9:$F$108,COLUMN(D75)-COLUMN($B$54)+2,)</f>
        <v>Recursos Humanos</v>
      </c>
      <c r="E75" s="11" t="str">
        <f>VLOOKUP($B75,'2. Requisitos básicos'!$B$9:$F$108,COLUMN(E75)-COLUMN($B$54)+2,)</f>
        <v>Já trabalhou com recursos humanos em diversos projetos e contextos.</v>
      </c>
      <c r="F75" s="22" t="str">
        <f ca="1">IF(
HLOOKUP($F$19,'2. Requisitos básicos'!$G$8:$M$108,B75+1,)&gt;0,
IF(COUNTIFS($D$54:D74,Tabela2[[#This Row],[Competências]],$F$54:F74,"ja")&lt;1,
"ja","-"),
"-"
)</f>
        <v>-</v>
      </c>
      <c r="G75" s="22" t="str">
        <f ca="1">IF(
HLOOKUP($D$11,'2. Requisitos básicos'!$G$8:$M$108,B75+1,)&gt;0,"ja","-")</f>
        <v>-</v>
      </c>
      <c r="H75" s="22">
        <f t="shared" ca="1" si="8"/>
        <v>0</v>
      </c>
      <c r="I75" s="73">
        <f t="shared" ca="1" si="0"/>
        <v>0</v>
      </c>
      <c r="J75" s="25">
        <f t="shared" ca="1" si="1"/>
        <v>0</v>
      </c>
      <c r="K75" s="22" t="str">
        <f ca="1">IF(
HLOOKUP($D$12,'2. Requisitos básicos'!$G$8:$M$108,B75+1,)&gt;0,"ja","-")</f>
        <v>-</v>
      </c>
      <c r="L75" s="22">
        <f t="shared" ca="1" si="2"/>
        <v>0</v>
      </c>
      <c r="M75" s="73">
        <f t="shared" ca="1" si="9"/>
        <v>0</v>
      </c>
      <c r="N75" s="25">
        <f t="shared" ca="1" si="3"/>
        <v>0</v>
      </c>
      <c r="O75" s="22" t="str">
        <f ca="1">IF(
HLOOKUP($D$13,'2. Requisitos básicos'!$G$8:$M$108,B75+1,)&gt;0,"ja","-")</f>
        <v>-</v>
      </c>
      <c r="P75" s="22">
        <f t="shared" ca="1" si="4"/>
        <v>0</v>
      </c>
      <c r="Q75" s="73">
        <f t="shared" ca="1" si="10"/>
        <v>0</v>
      </c>
      <c r="R75" s="25">
        <f t="shared" ca="1" si="5"/>
        <v>0</v>
      </c>
      <c r="S75" s="22" t="str">
        <f ca="1">IF(
HLOOKUP($D$14,'2. Requisitos básicos'!$G$8:$M$108,B75+1,)&gt;0,"ja","-")</f>
        <v>ja</v>
      </c>
      <c r="T75" s="22">
        <f t="shared" ca="1" si="6"/>
        <v>2</v>
      </c>
      <c r="U75" s="73">
        <f t="shared" ca="1" si="11"/>
        <v>1.25</v>
      </c>
      <c r="V75" s="25">
        <f t="shared" ca="1" si="7"/>
        <v>1.5</v>
      </c>
    </row>
    <row r="76" spans="2:30" ht="42" x14ac:dyDescent="0.2">
      <c r="B76" s="20">
        <v>23</v>
      </c>
      <c r="C76" s="9" t="str">
        <f>VLOOKUP($B76,'2. Requisitos básicos'!$B$9:$F$108,COLUMN(C76)-COLUMN($B$54)+1,)</f>
        <v>Competências metodológicas</v>
      </c>
      <c r="D76" s="10" t="str">
        <f>VLOOKUP($B76,'2. Requisitos básicos'!$B$9:$F$108,COLUMN(D76)-COLUMN($B$54)+2,)</f>
        <v>Moderação</v>
      </c>
      <c r="E76" s="11" t="str">
        <f>VLOOKUP($B76,'2. Requisitos básicos'!$B$9:$F$108,COLUMN(E76)-COLUMN($B$54)+2,)</f>
        <v>É capaz de planejar, executar e avaliar situações de moderação com grupos-alvo específicos.</v>
      </c>
      <c r="F76" s="22" t="str">
        <f ca="1">IF(
HLOOKUP($F$19,'2. Requisitos básicos'!$G$8:$M$108,B76+1,)&gt;0,
IF(COUNTIFS($D$54:D75,Tabela2[[#This Row],[Competências]],$F$54:F75,"ja")&lt;1,
"ja","-"),
"-"
)</f>
        <v>-</v>
      </c>
      <c r="G76" s="22" t="str">
        <f ca="1">IF(
HLOOKUP($D$11,'2. Requisitos básicos'!$G$8:$M$108,B76+1,)&gt;0,"ja","-")</f>
        <v>-</v>
      </c>
      <c r="H76" s="22">
        <f t="shared" ca="1" si="8"/>
        <v>0</v>
      </c>
      <c r="I76" s="73">
        <f t="shared" ca="1" si="0"/>
        <v>0</v>
      </c>
      <c r="J76" s="25">
        <f t="shared" ca="1" si="1"/>
        <v>0</v>
      </c>
      <c r="K76" s="22" t="str">
        <f ca="1">IF(
HLOOKUP($D$12,'2. Requisitos básicos'!$G$8:$M$108,B76+1,)&gt;0,"ja","-")</f>
        <v>-</v>
      </c>
      <c r="L76" s="22">
        <f t="shared" ca="1" si="2"/>
        <v>0</v>
      </c>
      <c r="M76" s="73">
        <f t="shared" ca="1" si="9"/>
        <v>0</v>
      </c>
      <c r="N76" s="25">
        <f t="shared" ca="1" si="3"/>
        <v>0</v>
      </c>
      <c r="O76" s="22" t="str">
        <f ca="1">IF(
HLOOKUP($D$13,'2. Requisitos básicos'!$G$8:$M$108,B76+1,)&gt;0,"ja","-")</f>
        <v>-</v>
      </c>
      <c r="P76" s="22">
        <f t="shared" ca="1" si="4"/>
        <v>0</v>
      </c>
      <c r="Q76" s="73">
        <f t="shared" ca="1" si="10"/>
        <v>0</v>
      </c>
      <c r="R76" s="25">
        <f t="shared" ca="1" si="5"/>
        <v>0</v>
      </c>
      <c r="S76" s="22" t="str">
        <f ca="1">IF(
HLOOKUP($D$14,'2. Requisitos básicos'!$G$8:$M$108,B76+1,)&gt;0,"ja","-")</f>
        <v>ja</v>
      </c>
      <c r="T76" s="22">
        <f t="shared" ca="1" si="6"/>
        <v>2</v>
      </c>
      <c r="U76" s="73">
        <f t="shared" ca="1" si="11"/>
        <v>1.5</v>
      </c>
      <c r="V76" s="25">
        <f t="shared" ca="1" si="7"/>
        <v>1.5</v>
      </c>
    </row>
    <row r="77" spans="2:30" ht="56" x14ac:dyDescent="0.2">
      <c r="B77" s="20">
        <v>24</v>
      </c>
      <c r="C77" s="9" t="str">
        <f>VLOOKUP($B77,'2. Requisitos básicos'!$B$9:$F$108,COLUMN(C77)-COLUMN($B$54)+1,)</f>
        <v>Competências metodológicas</v>
      </c>
      <c r="D77" s="10" t="str">
        <f>VLOOKUP($B77,'2. Requisitos básicos'!$B$9:$F$108,COLUMN(D77)-COLUMN($B$54)+2,)</f>
        <v>Moderação</v>
      </c>
      <c r="E77" s="11" t="str">
        <f>VLOOKUP($B77,'2. Requisitos básicos'!$B$9:$F$108,COLUMN(E77)-COLUMN($B$54)+2,)</f>
        <v>Modera as situações para que as mesmas sejam construtivas e orientadas para os objetivos empresariais.</v>
      </c>
      <c r="F77" s="22" t="str">
        <f ca="1">IF(
HLOOKUP($F$19,'2. Requisitos básicos'!$G$8:$M$108,B77+1,)&gt;0,
IF(COUNTIFS($D$54:D76,Tabela2[[#This Row],[Competências]],$F$54:F76,"ja")&lt;1,
"ja","-"),
"-"
)</f>
        <v>-</v>
      </c>
      <c r="G77" s="22" t="str">
        <f ca="1">IF(
HLOOKUP($D$11,'2. Requisitos básicos'!$G$8:$M$108,B77+1,)&gt;0,"ja","-")</f>
        <v>-</v>
      </c>
      <c r="H77" s="22">
        <f t="shared" ca="1" si="8"/>
        <v>0</v>
      </c>
      <c r="I77" s="73">
        <f t="shared" ca="1" si="0"/>
        <v>0</v>
      </c>
      <c r="J77" s="25">
        <f t="shared" ca="1" si="1"/>
        <v>0</v>
      </c>
      <c r="K77" s="22" t="str">
        <f ca="1">IF(
HLOOKUP($D$12,'2. Requisitos básicos'!$G$8:$M$108,B77+1,)&gt;0,"ja","-")</f>
        <v>-</v>
      </c>
      <c r="L77" s="22">
        <f t="shared" ca="1" si="2"/>
        <v>0</v>
      </c>
      <c r="M77" s="73">
        <f t="shared" ca="1" si="9"/>
        <v>0</v>
      </c>
      <c r="N77" s="25">
        <f t="shared" ca="1" si="3"/>
        <v>0</v>
      </c>
      <c r="O77" s="22" t="str">
        <f ca="1">IF(
HLOOKUP($D$13,'2. Requisitos básicos'!$G$8:$M$108,B77+1,)&gt;0,"ja","-")</f>
        <v>-</v>
      </c>
      <c r="P77" s="22">
        <f t="shared" ca="1" si="4"/>
        <v>0</v>
      </c>
      <c r="Q77" s="73">
        <f t="shared" ca="1" si="10"/>
        <v>0</v>
      </c>
      <c r="R77" s="25">
        <f t="shared" ca="1" si="5"/>
        <v>0</v>
      </c>
      <c r="S77" s="22" t="str">
        <f ca="1">IF(
HLOOKUP($D$14,'2. Requisitos básicos'!$G$8:$M$108,B77+1,)&gt;0,"ja","-")</f>
        <v>ja</v>
      </c>
      <c r="T77" s="22">
        <f t="shared" ca="1" si="6"/>
        <v>2</v>
      </c>
      <c r="U77" s="73">
        <f t="shared" ca="1" si="11"/>
        <v>1.5</v>
      </c>
      <c r="V77" s="25">
        <f t="shared" ca="1" si="7"/>
        <v>1.5</v>
      </c>
    </row>
    <row r="78" spans="2:30" ht="98" x14ac:dyDescent="0.2">
      <c r="B78" s="20">
        <v>25</v>
      </c>
      <c r="C78" s="9" t="str">
        <f>VLOOKUP($B78,'2. Requisitos básicos'!$B$9:$F$108,COLUMN(C78)-COLUMN($B$54)+1,)</f>
        <v>Competências metodológicas</v>
      </c>
      <c r="D78" s="10" t="str">
        <f>VLOOKUP($B78,'2. Requisitos básicos'!$B$9:$F$108,COLUMN(D78)-COLUMN($B$54)+2,)</f>
        <v>Construção de Consenso</v>
      </c>
      <c r="E78" s="11" t="str">
        <f>VLOOKUP($B78,'2. Requisitos básicos'!$B$9:$F$108,COLUMN(E78)-COLUMN($B$54)+2,)</f>
        <v>Consegue selecionar o método mais adequado para a construção de consenso, conforme o propósito da empresa e com base em suas próprias experiências. É capaz de adaptar o método de acordo com a aplicação.</v>
      </c>
      <c r="F78" s="22" t="str">
        <f ca="1">IF(
HLOOKUP($F$19,'2. Requisitos básicos'!$G$8:$M$108,B78+1,)&gt;0,
IF(COUNTIFS($D$54:D77,Tabela2[[#This Row],[Competências]],$F$54:F77,"ja")&lt;1,
"ja","-"),
"-"
)</f>
        <v>-</v>
      </c>
      <c r="G78" s="22" t="str">
        <f ca="1">IF(
HLOOKUP($D$11,'2. Requisitos básicos'!$G$8:$M$108,B78+1,)&gt;0,"ja","-")</f>
        <v>-</v>
      </c>
      <c r="H78" s="22">
        <f t="shared" ca="1" si="8"/>
        <v>0</v>
      </c>
      <c r="I78" s="73">
        <f t="shared" ca="1" si="0"/>
        <v>0</v>
      </c>
      <c r="J78" s="25">
        <f t="shared" ca="1" si="1"/>
        <v>0</v>
      </c>
      <c r="K78" s="22" t="str">
        <f ca="1">IF(
HLOOKUP($D$12,'2. Requisitos básicos'!$G$8:$M$108,B78+1,)&gt;0,"ja","-")</f>
        <v>-</v>
      </c>
      <c r="L78" s="22">
        <f t="shared" ca="1" si="2"/>
        <v>0</v>
      </c>
      <c r="M78" s="73">
        <f t="shared" ca="1" si="9"/>
        <v>0</v>
      </c>
      <c r="N78" s="25">
        <f t="shared" ca="1" si="3"/>
        <v>0</v>
      </c>
      <c r="O78" s="22" t="str">
        <f ca="1">IF(
HLOOKUP($D$13,'2. Requisitos básicos'!$G$8:$M$108,B78+1,)&gt;0,"ja","-")</f>
        <v>-</v>
      </c>
      <c r="P78" s="22">
        <f t="shared" ca="1" si="4"/>
        <v>0</v>
      </c>
      <c r="Q78" s="73">
        <f t="shared" ca="1" si="10"/>
        <v>0</v>
      </c>
      <c r="R78" s="25">
        <f t="shared" ca="1" si="5"/>
        <v>0</v>
      </c>
      <c r="S78" s="22" t="str">
        <f ca="1">IF(
HLOOKUP($D$14,'2. Requisitos básicos'!$G$8:$M$108,B78+1,)&gt;0,"ja","-")</f>
        <v>ja</v>
      </c>
      <c r="T78" s="22">
        <f t="shared" ca="1" si="6"/>
        <v>2</v>
      </c>
      <c r="U78" s="73">
        <f t="shared" ca="1" si="11"/>
        <v>1.25</v>
      </c>
      <c r="V78" s="25">
        <f t="shared" ca="1" si="7"/>
        <v>1.5</v>
      </c>
    </row>
    <row r="79" spans="2:30" ht="70" x14ac:dyDescent="0.2">
      <c r="B79" s="20">
        <v>26</v>
      </c>
      <c r="C79" s="9" t="str">
        <f>VLOOKUP($B79,'2. Requisitos básicos'!$B$9:$F$108,COLUMN(C79)-COLUMN($B$54)+1,)</f>
        <v>Competências metodológicas</v>
      </c>
      <c r="D79" s="10" t="str">
        <f>VLOOKUP($B79,'2. Requisitos básicos'!$B$9:$F$108,COLUMN(D79)-COLUMN($B$54)+2,)</f>
        <v>Construção de Consenso</v>
      </c>
      <c r="E79" s="11" t="str">
        <f>VLOOKUP($B79,'2. Requisitos básicos'!$B$9:$F$108,COLUMN(E79)-COLUMN($B$54)+2,)</f>
        <v>Introduz métodos adicionais para gerar o maior valor agregado. Também consegue utilizar métodos que não se limitam somente a sua área de atuação.</v>
      </c>
      <c r="F79" s="22" t="str">
        <f ca="1">IF(
HLOOKUP($F$19,'2. Requisitos básicos'!$G$8:$M$108,B79+1,)&gt;0,
IF(COUNTIFS($D$54:D78,Tabela2[[#This Row],[Competências]],$F$54:F78,"ja")&lt;1,
"ja","-"),
"-"
)</f>
        <v>-</v>
      </c>
      <c r="G79" s="22" t="str">
        <f ca="1">IF(
HLOOKUP($D$11,'2. Requisitos básicos'!$G$8:$M$108,B79+1,)&gt;0,"ja","-")</f>
        <v>-</v>
      </c>
      <c r="H79" s="22">
        <f t="shared" ca="1" si="8"/>
        <v>0</v>
      </c>
      <c r="I79" s="73">
        <f t="shared" ca="1" si="0"/>
        <v>0</v>
      </c>
      <c r="J79" s="25">
        <f t="shared" ca="1" si="1"/>
        <v>0</v>
      </c>
      <c r="K79" s="22" t="str">
        <f ca="1">IF(
HLOOKUP($D$12,'2. Requisitos básicos'!$G$8:$M$108,B79+1,)&gt;0,"ja","-")</f>
        <v>-</v>
      </c>
      <c r="L79" s="22">
        <f t="shared" ca="1" si="2"/>
        <v>0</v>
      </c>
      <c r="M79" s="73">
        <f t="shared" ca="1" si="9"/>
        <v>0</v>
      </c>
      <c r="N79" s="25">
        <f t="shared" ca="1" si="3"/>
        <v>0</v>
      </c>
      <c r="O79" s="22" t="str">
        <f ca="1">IF(
HLOOKUP($D$13,'2. Requisitos básicos'!$G$8:$M$108,B79+1,)&gt;0,"ja","-")</f>
        <v>-</v>
      </c>
      <c r="P79" s="22">
        <f t="shared" ca="1" si="4"/>
        <v>0</v>
      </c>
      <c r="Q79" s="73">
        <f t="shared" ca="1" si="10"/>
        <v>0</v>
      </c>
      <c r="R79" s="25">
        <f t="shared" ca="1" si="5"/>
        <v>0</v>
      </c>
      <c r="S79" s="22" t="str">
        <f ca="1">IF(
HLOOKUP($D$14,'2. Requisitos básicos'!$G$8:$M$108,B79+1,)&gt;0,"ja","-")</f>
        <v>ja</v>
      </c>
      <c r="T79" s="22">
        <f t="shared" ca="1" si="6"/>
        <v>2</v>
      </c>
      <c r="U79" s="73">
        <f t="shared" ca="1" si="11"/>
        <v>1.25</v>
      </c>
      <c r="V79" s="25">
        <f t="shared" ca="1" si="7"/>
        <v>1</v>
      </c>
    </row>
    <row r="80" spans="2:30" ht="84" x14ac:dyDescent="0.2">
      <c r="B80" s="20">
        <v>27</v>
      </c>
      <c r="C80" s="9" t="str">
        <f>VLOOKUP($B80,'2. Requisitos básicos'!$B$9:$F$108,COLUMN(C80)-COLUMN($B$54)+1,)</f>
        <v>Competências pessoais</v>
      </c>
      <c r="D80" s="10" t="str">
        <f>VLOOKUP($B80,'2. Requisitos básicos'!$B$9:$F$108,COLUMN(D80)-COLUMN($B$54)+2,)</f>
        <v>Autoconfiança</v>
      </c>
      <c r="E80" s="11" t="str">
        <f>VLOOKUP($B80,'2. Requisitos básicos'!$B$9:$F$108,COLUMN(E80)-COLUMN($B$54)+2,)</f>
        <v>Possui uma visão realista dos seus próprios pontos fortes e fracos, e apresenta disposição em se aperfeiçoar. Exala autoconfiança e responde com segurança a contra-argumentos.</v>
      </c>
      <c r="F80" s="22" t="str">
        <f ca="1">IF(
HLOOKUP($F$19,'2. Requisitos básicos'!$G$8:$M$108,B80+1,)&gt;0,
IF(COUNTIFS($D$54:D79,Tabela2[[#This Row],[Competências]],$F$54:F79,"ja")&lt;1,
"ja","-"),
"-"
)</f>
        <v>-</v>
      </c>
      <c r="G80" s="22" t="str">
        <f ca="1">IF(
HLOOKUP($D$11,'2. Requisitos básicos'!$G$8:$M$108,B80+1,)&gt;0,"ja","-")</f>
        <v>-</v>
      </c>
      <c r="H80" s="22">
        <f t="shared" ca="1" si="8"/>
        <v>0</v>
      </c>
      <c r="I80" s="73">
        <f t="shared" ca="1" si="0"/>
        <v>0</v>
      </c>
      <c r="J80" s="25">
        <f t="shared" ca="1" si="1"/>
        <v>0</v>
      </c>
      <c r="K80" s="22" t="str">
        <f ca="1">IF(
HLOOKUP($D$12,'2. Requisitos básicos'!$G$8:$M$108,B80+1,)&gt;0,"ja","-")</f>
        <v>-</v>
      </c>
      <c r="L80" s="22">
        <f t="shared" ca="1" si="2"/>
        <v>0</v>
      </c>
      <c r="M80" s="73">
        <f t="shared" ca="1" si="9"/>
        <v>0</v>
      </c>
      <c r="N80" s="25">
        <f t="shared" ca="1" si="3"/>
        <v>0</v>
      </c>
      <c r="O80" s="22" t="str">
        <f ca="1">IF(
HLOOKUP($D$13,'2. Requisitos básicos'!$G$8:$M$108,B80+1,)&gt;0,"ja","-")</f>
        <v>-</v>
      </c>
      <c r="P80" s="22">
        <f t="shared" ca="1" si="4"/>
        <v>0</v>
      </c>
      <c r="Q80" s="73">
        <f t="shared" ca="1" si="10"/>
        <v>0</v>
      </c>
      <c r="R80" s="25">
        <f t="shared" ca="1" si="5"/>
        <v>0</v>
      </c>
      <c r="S80" s="22" t="str">
        <f ca="1">IF(
HLOOKUP($D$14,'2. Requisitos básicos'!$G$8:$M$108,B80+1,)&gt;0,"ja","-")</f>
        <v>ja</v>
      </c>
      <c r="T80" s="22">
        <f t="shared" ca="1" si="6"/>
        <v>2</v>
      </c>
      <c r="U80" s="73">
        <f t="shared" ca="1" si="11"/>
        <v>0.75</v>
      </c>
      <c r="V80" s="25">
        <f t="shared" ca="1" si="7"/>
        <v>0.5</v>
      </c>
    </row>
    <row r="81" spans="2:22" ht="84" x14ac:dyDescent="0.2">
      <c r="B81" s="20">
        <v>28</v>
      </c>
      <c r="C81" s="9" t="str">
        <f>VLOOKUP($B81,'2. Requisitos básicos'!$B$9:$F$108,COLUMN(C81)-COLUMN($B$54)+1,)</f>
        <v>Competências pessoais</v>
      </c>
      <c r="D81" s="10" t="str">
        <f>VLOOKUP($B81,'2. Requisitos básicos'!$B$9:$F$108,COLUMN(D81)-COLUMN($B$54)+2,)</f>
        <v>Autoconfiança</v>
      </c>
      <c r="E81" s="11" t="str">
        <f>VLOOKUP($B81,'2. Requisitos básicos'!$B$9:$F$108,COLUMN(E81)-COLUMN($B$54)+2,)</f>
        <v>Se esforça em prol de seu desenvolvimento e realização pessoal. Observa continuamente seus próprios comportamentos, pensamentos e sentimentos, e os questiona criticamente.</v>
      </c>
      <c r="F81" s="22" t="str">
        <f ca="1">IF(
HLOOKUP($F$19,'2. Requisitos básicos'!$G$8:$M$108,B81+1,)&gt;0,
IF(COUNTIFS($D$54:D80,Tabela2[[#This Row],[Competências]],$F$54:F80,"ja")&lt;1,
"ja","-"),
"-"
)</f>
        <v>-</v>
      </c>
      <c r="G81" s="22" t="str">
        <f ca="1">IF(
HLOOKUP($D$11,'2. Requisitos básicos'!$G$8:$M$108,B81+1,)&gt;0,"ja","-")</f>
        <v>-</v>
      </c>
      <c r="H81" s="22">
        <f t="shared" ca="1" si="8"/>
        <v>0</v>
      </c>
      <c r="I81" s="73">
        <f t="shared" ca="1" si="0"/>
        <v>0</v>
      </c>
      <c r="J81" s="25">
        <f t="shared" ca="1" si="1"/>
        <v>0</v>
      </c>
      <c r="K81" s="22" t="str">
        <f ca="1">IF(
HLOOKUP($D$12,'2. Requisitos básicos'!$G$8:$M$108,B81+1,)&gt;0,"ja","-")</f>
        <v>-</v>
      </c>
      <c r="L81" s="22">
        <f t="shared" ca="1" si="2"/>
        <v>0</v>
      </c>
      <c r="M81" s="73">
        <f t="shared" ca="1" si="9"/>
        <v>0</v>
      </c>
      <c r="N81" s="25">
        <f t="shared" ca="1" si="3"/>
        <v>0</v>
      </c>
      <c r="O81" s="22" t="str">
        <f ca="1">IF(
HLOOKUP($D$13,'2. Requisitos básicos'!$G$8:$M$108,B81+1,)&gt;0,"ja","-")</f>
        <v>-</v>
      </c>
      <c r="P81" s="22">
        <f t="shared" ca="1" si="4"/>
        <v>0</v>
      </c>
      <c r="Q81" s="73">
        <f t="shared" ca="1" si="10"/>
        <v>0</v>
      </c>
      <c r="R81" s="25">
        <f t="shared" ca="1" si="5"/>
        <v>0</v>
      </c>
      <c r="S81" s="22" t="str">
        <f ca="1">IF(
HLOOKUP($D$14,'2. Requisitos básicos'!$G$8:$M$108,B81+1,)&gt;0,"ja","-")</f>
        <v>ja</v>
      </c>
      <c r="T81" s="22">
        <f t="shared" ca="1" si="6"/>
        <v>2</v>
      </c>
      <c r="U81" s="73">
        <f t="shared" ca="1" si="11"/>
        <v>0.75</v>
      </c>
      <c r="V81" s="25">
        <f t="shared" ca="1" si="7"/>
        <v>1</v>
      </c>
    </row>
    <row r="82" spans="2:22" ht="112" x14ac:dyDescent="0.2">
      <c r="B82" s="20">
        <v>29</v>
      </c>
      <c r="C82" s="9" t="str">
        <f>VLOOKUP($B82,'2. Requisitos básicos'!$B$9:$F$108,COLUMN(C82)-COLUMN($B$54)+1,)</f>
        <v>Competências pessoais</v>
      </c>
      <c r="D82" s="10" t="str">
        <f>VLOOKUP($B82,'2. Requisitos básicos'!$B$9:$F$108,COLUMN(D82)-COLUMN($B$54)+2,)</f>
        <v>Organização e Flexibilidade</v>
      </c>
      <c r="E82" s="11" t="str">
        <f>VLOOKUP($B82,'2. Requisitos básicos'!$B$9:$F$108,COLUMN(E82)-COLUMN($B$54)+2,)</f>
        <v>Organiza suas próprias atividades e a de terceiros de forma independente e reage com flexibilidade à eventuais mudanças de rotina. Não permite que imprevistos o incomodem e adapta seu comportamento e/ou estratégia conforme o necessário.</v>
      </c>
      <c r="F82" s="22" t="str">
        <f ca="1">IF(
HLOOKUP($F$19,'2. Requisitos básicos'!$G$8:$M$108,B82+1,)&gt;0,
IF(COUNTIFS($D$54:D81,Tabela2[[#This Row],[Competências]],$F$54:F81,"ja")&lt;1,
"ja","-"),
"-"
)</f>
        <v>-</v>
      </c>
      <c r="G82" s="22" t="str">
        <f ca="1">IF(
HLOOKUP($D$11,'2. Requisitos básicos'!$G$8:$M$108,B82+1,)&gt;0,"ja","-")</f>
        <v>-</v>
      </c>
      <c r="H82" s="22">
        <f t="shared" ca="1" si="8"/>
        <v>0</v>
      </c>
      <c r="I82" s="73">
        <f t="shared" ca="1" si="0"/>
        <v>0</v>
      </c>
      <c r="J82" s="25">
        <f t="shared" ca="1" si="1"/>
        <v>0</v>
      </c>
      <c r="K82" s="22" t="str">
        <f ca="1">IF(
HLOOKUP($D$12,'2. Requisitos básicos'!$G$8:$M$108,B82+1,)&gt;0,"ja","-")</f>
        <v>-</v>
      </c>
      <c r="L82" s="22">
        <f t="shared" ca="1" si="2"/>
        <v>0</v>
      </c>
      <c r="M82" s="73">
        <f t="shared" ca="1" si="9"/>
        <v>0</v>
      </c>
      <c r="N82" s="25">
        <f t="shared" ca="1" si="3"/>
        <v>0</v>
      </c>
      <c r="O82" s="22" t="str">
        <f ca="1">IF(
HLOOKUP($D$13,'2. Requisitos básicos'!$G$8:$M$108,B82+1,)&gt;0,"ja","-")</f>
        <v>-</v>
      </c>
      <c r="P82" s="22">
        <f t="shared" ca="1" si="4"/>
        <v>0</v>
      </c>
      <c r="Q82" s="73">
        <f t="shared" ca="1" si="10"/>
        <v>0</v>
      </c>
      <c r="R82" s="25">
        <f t="shared" ca="1" si="5"/>
        <v>0</v>
      </c>
      <c r="S82" s="22" t="str">
        <f ca="1">IF(
HLOOKUP($D$14,'2. Requisitos básicos'!$G$8:$M$108,B82+1,)&gt;0,"ja","-")</f>
        <v>ja</v>
      </c>
      <c r="T82" s="22">
        <f t="shared" ca="1" si="6"/>
        <v>2</v>
      </c>
      <c r="U82" s="73">
        <f t="shared" ca="1" si="11"/>
        <v>1</v>
      </c>
      <c r="V82" s="25">
        <f t="shared" ca="1" si="7"/>
        <v>1</v>
      </c>
    </row>
    <row r="83" spans="2:22" ht="84" x14ac:dyDescent="0.2">
      <c r="B83" s="20">
        <v>30</v>
      </c>
      <c r="C83" s="9" t="str">
        <f>VLOOKUP($B83,'2. Requisitos básicos'!$B$9:$F$108,COLUMN(C83)-COLUMN($B$54)+1,)</f>
        <v>Competências pessoais</v>
      </c>
      <c r="D83" s="10" t="str">
        <f>VLOOKUP($B83,'2. Requisitos básicos'!$B$9:$F$108,COLUMN(D83)-COLUMN($B$54)+2,)</f>
        <v>Organização e Flexibilidade</v>
      </c>
      <c r="E83" s="11" t="str">
        <f>VLOOKUP($B83,'2. Requisitos básicos'!$B$9:$F$108,COLUMN(E83)-COLUMN($B$54)+2,)</f>
        <v>Gosta de situações desafiadoras e que exigem reações rápidas. Adapta os seus planos de acordo com a situação, identificando e considerando cuidadosamente todas as alternativas possíveis.</v>
      </c>
      <c r="F83" s="22" t="str">
        <f ca="1">IF(
HLOOKUP($F$19,'2. Requisitos básicos'!$G$8:$M$108,B83+1,)&gt;0,
IF(COUNTIFS($D$54:D82,Tabela2[[#This Row],[Competências]],$F$54:F82,"ja")&lt;1,
"ja","-"),
"-"
)</f>
        <v>-</v>
      </c>
      <c r="G83" s="22" t="str">
        <f ca="1">IF(
HLOOKUP($D$11,'2. Requisitos básicos'!$G$8:$M$108,B83+1,)&gt;0,"ja","-")</f>
        <v>-</v>
      </c>
      <c r="H83" s="22">
        <f t="shared" ca="1" si="8"/>
        <v>0</v>
      </c>
      <c r="I83" s="73">
        <f t="shared" ca="1" si="0"/>
        <v>0</v>
      </c>
      <c r="J83" s="25">
        <f t="shared" ca="1" si="1"/>
        <v>0</v>
      </c>
      <c r="K83" s="22" t="str">
        <f ca="1">IF(
HLOOKUP($D$12,'2. Requisitos básicos'!$G$8:$M$108,B83+1,)&gt;0,"ja","-")</f>
        <v>-</v>
      </c>
      <c r="L83" s="22">
        <f t="shared" ca="1" si="2"/>
        <v>0</v>
      </c>
      <c r="M83" s="73">
        <f t="shared" ca="1" si="9"/>
        <v>0</v>
      </c>
      <c r="N83" s="25">
        <f t="shared" ca="1" si="3"/>
        <v>0</v>
      </c>
      <c r="O83" s="22" t="str">
        <f ca="1">IF(
HLOOKUP($D$13,'2. Requisitos básicos'!$G$8:$M$108,B83+1,)&gt;0,"ja","-")</f>
        <v>-</v>
      </c>
      <c r="P83" s="22">
        <f t="shared" ca="1" si="4"/>
        <v>0</v>
      </c>
      <c r="Q83" s="73">
        <f t="shared" ca="1" si="10"/>
        <v>0</v>
      </c>
      <c r="R83" s="25">
        <f t="shared" ca="1" si="5"/>
        <v>0</v>
      </c>
      <c r="S83" s="22" t="str">
        <f ca="1">IF(
HLOOKUP($D$14,'2. Requisitos básicos'!$G$8:$M$108,B83+1,)&gt;0,"ja","-")</f>
        <v>ja</v>
      </c>
      <c r="T83" s="22">
        <f t="shared" ca="1" si="6"/>
        <v>2</v>
      </c>
      <c r="U83" s="73">
        <f t="shared" ca="1" si="11"/>
        <v>1</v>
      </c>
      <c r="V83" s="25">
        <f t="shared" ca="1" si="7"/>
        <v>1</v>
      </c>
    </row>
    <row r="84" spans="2:22" x14ac:dyDescent="0.2">
      <c r="B84" s="20">
        <v>31</v>
      </c>
      <c r="C84" s="9">
        <f>VLOOKUP($B84,'2. Requisitos básicos'!$B$9:$F$108,COLUMN(C84)-COLUMN($B$54)+1,)</f>
        <v>0</v>
      </c>
      <c r="D84" s="10">
        <f>VLOOKUP($B84,'2. Requisitos básicos'!$B$9:$F$108,COLUMN(D84)-COLUMN($B$54)+2,)</f>
        <v>0</v>
      </c>
      <c r="E84" s="11">
        <f>VLOOKUP($B84,'2. Requisitos básicos'!$B$9:$F$108,COLUMN(E84)-COLUMN($B$54)+2,)</f>
        <v>0</v>
      </c>
      <c r="F84" s="22" t="str">
        <f ca="1">IF(
HLOOKUP($F$19,'2. Requisitos básicos'!$G$8:$M$108,B84+1,)&gt;0,
IF(COUNTIFS($D$54:D83,Tabela2[[#This Row],[Competências]],$F$54:F83,"ja")&lt;1,
"ja","-"),
"-"
)</f>
        <v>-</v>
      </c>
      <c r="G84" s="22" t="str">
        <f ca="1">IF(
HLOOKUP($D$11,'2. Requisitos básicos'!$G$8:$M$108,B84+1,)&gt;0,"ja","-")</f>
        <v>-</v>
      </c>
      <c r="H84" s="22">
        <f t="shared" ca="1" si="8"/>
        <v>0</v>
      </c>
      <c r="I84" s="73">
        <f t="shared" ca="1" si="0"/>
        <v>0</v>
      </c>
      <c r="J84" s="25">
        <f t="shared" ca="1" si="1"/>
        <v>0</v>
      </c>
      <c r="K84" s="22" t="str">
        <f ca="1">IF(
HLOOKUP($D$12,'2. Requisitos básicos'!$G$8:$M$108,B84+1,)&gt;0,"ja","-")</f>
        <v>-</v>
      </c>
      <c r="L84" s="22">
        <f t="shared" ca="1" si="2"/>
        <v>0</v>
      </c>
      <c r="M84" s="73">
        <f t="shared" ca="1" si="9"/>
        <v>0</v>
      </c>
      <c r="N84" s="25">
        <f t="shared" ca="1" si="3"/>
        <v>0</v>
      </c>
      <c r="O84" s="22" t="str">
        <f ca="1">IF(
HLOOKUP($D$13,'2. Requisitos básicos'!$G$8:$M$108,B84+1,)&gt;0,"ja","-")</f>
        <v>-</v>
      </c>
      <c r="P84" s="22">
        <f t="shared" ca="1" si="4"/>
        <v>0</v>
      </c>
      <c r="Q84" s="73">
        <f t="shared" ca="1" si="10"/>
        <v>0</v>
      </c>
      <c r="R84" s="25">
        <f t="shared" ca="1" si="5"/>
        <v>0</v>
      </c>
      <c r="S84" s="22" t="str">
        <f ca="1">IF(
HLOOKUP($D$14,'2. Requisitos básicos'!$G$8:$M$108,B84+1,)&gt;0,"ja","-")</f>
        <v>-</v>
      </c>
      <c r="T84" s="22">
        <f t="shared" ca="1" si="6"/>
        <v>0</v>
      </c>
      <c r="U84" s="73">
        <f t="shared" ca="1" si="11"/>
        <v>0</v>
      </c>
      <c r="V84" s="25">
        <f t="shared" ca="1" si="7"/>
        <v>0</v>
      </c>
    </row>
    <row r="85" spans="2:22" x14ac:dyDescent="0.2">
      <c r="B85" s="20">
        <v>32</v>
      </c>
      <c r="C85" s="9">
        <f>VLOOKUP($B85,'2. Requisitos básicos'!$B$9:$F$108,COLUMN(C85)-COLUMN($B$54)+1,)</f>
        <v>0</v>
      </c>
      <c r="D85" s="10">
        <f>VLOOKUP($B85,'2. Requisitos básicos'!$B$9:$F$108,COLUMN(D85)-COLUMN($B$54)+2,)</f>
        <v>0</v>
      </c>
      <c r="E85" s="11">
        <f>VLOOKUP($B85,'2. Requisitos básicos'!$B$9:$F$108,COLUMN(E85)-COLUMN($B$54)+2,)</f>
        <v>0</v>
      </c>
      <c r="F85" s="22" t="str">
        <f ca="1">IF(
HLOOKUP($F$19,'2. Requisitos básicos'!$G$8:$M$108,B85+1,)&gt;0,
IF(COUNTIFS($D$54:D84,Tabela2[[#This Row],[Competências]],$F$54:F84,"ja")&lt;1,
"ja","-"),
"-"
)</f>
        <v>-</v>
      </c>
      <c r="G85" s="22" t="str">
        <f ca="1">IF(
HLOOKUP($D$11,'2. Requisitos básicos'!$G$8:$M$108,B85+1,)&gt;0,"ja","-")</f>
        <v>-</v>
      </c>
      <c r="H85" s="22">
        <f t="shared" ca="1" si="8"/>
        <v>0</v>
      </c>
      <c r="I85" s="73">
        <f t="shared" ca="1" si="0"/>
        <v>0</v>
      </c>
      <c r="J85" s="25">
        <f t="shared" ca="1" si="1"/>
        <v>0</v>
      </c>
      <c r="K85" s="22" t="str">
        <f ca="1">IF(
HLOOKUP($D$12,'2. Requisitos básicos'!$G$8:$M$108,B85+1,)&gt;0,"ja","-")</f>
        <v>-</v>
      </c>
      <c r="L85" s="22">
        <f t="shared" ca="1" si="2"/>
        <v>0</v>
      </c>
      <c r="M85" s="73">
        <f t="shared" ca="1" si="9"/>
        <v>0</v>
      </c>
      <c r="N85" s="25">
        <f t="shared" ca="1" si="3"/>
        <v>0</v>
      </c>
      <c r="O85" s="22" t="str">
        <f ca="1">IF(
HLOOKUP($D$13,'2. Requisitos básicos'!$G$8:$M$108,B85+1,)&gt;0,"ja","-")</f>
        <v>-</v>
      </c>
      <c r="P85" s="22">
        <f t="shared" ca="1" si="4"/>
        <v>0</v>
      </c>
      <c r="Q85" s="73">
        <f t="shared" ca="1" si="10"/>
        <v>0</v>
      </c>
      <c r="R85" s="25">
        <f t="shared" ca="1" si="5"/>
        <v>0</v>
      </c>
      <c r="S85" s="22" t="str">
        <f ca="1">IF(
HLOOKUP($D$14,'2. Requisitos básicos'!$G$8:$M$108,B85+1,)&gt;0,"ja","-")</f>
        <v>-</v>
      </c>
      <c r="T85" s="22">
        <f t="shared" ca="1" si="6"/>
        <v>0</v>
      </c>
      <c r="U85" s="73">
        <f t="shared" ca="1" si="11"/>
        <v>0</v>
      </c>
      <c r="V85" s="25">
        <f t="shared" ca="1" si="7"/>
        <v>0</v>
      </c>
    </row>
    <row r="86" spans="2:22" x14ac:dyDescent="0.2">
      <c r="B86" s="20">
        <v>33</v>
      </c>
      <c r="C86" s="9">
        <f>VLOOKUP($B86,'2. Requisitos básicos'!$B$9:$F$108,COLUMN(C86)-COLUMN($B$54)+1,)</f>
        <v>0</v>
      </c>
      <c r="D86" s="10">
        <f>VLOOKUP($B86,'2. Requisitos básicos'!$B$9:$F$108,COLUMN(D86)-COLUMN($B$54)+2,)</f>
        <v>0</v>
      </c>
      <c r="E86" s="11">
        <f>VLOOKUP($B86,'2. Requisitos básicos'!$B$9:$F$108,COLUMN(E86)-COLUMN($B$54)+2,)</f>
        <v>0</v>
      </c>
      <c r="F86" s="22" t="str">
        <f ca="1">IF(
HLOOKUP($F$19,'2. Requisitos básicos'!$G$8:$M$108,B86+1,)&gt;0,
IF(COUNTIFS($D$54:D85,Tabela2[[#This Row],[Competências]],$F$54:F85,"ja")&lt;1,
"ja","-"),
"-"
)</f>
        <v>-</v>
      </c>
      <c r="G86" s="22" t="str">
        <f ca="1">IF(
HLOOKUP($D$11,'2. Requisitos básicos'!$G$8:$M$108,B86+1,)&gt;0,"ja","-")</f>
        <v>-</v>
      </c>
      <c r="H86" s="22">
        <f t="shared" ca="1" si="8"/>
        <v>0</v>
      </c>
      <c r="I86" s="73">
        <f t="shared" ref="I86:I117" ca="1" si="12">IF(H86&gt;0,
SUMIFS(J$54:J$153,$D$54:$D$153,$D86,$G$54:$G$153,"ja")/H86,
0)</f>
        <v>0</v>
      </c>
      <c r="J86" s="25">
        <f t="shared" ref="J86:J117" ca="1" si="13">OFFSET($J$11,0,ROW(J86)-ROW($J$54))</f>
        <v>0</v>
      </c>
      <c r="K86" s="22" t="str">
        <f ca="1">IF(
HLOOKUP($D$12,'2. Requisitos básicos'!$G$8:$M$108,B86+1,)&gt;0,"ja","-")</f>
        <v>-</v>
      </c>
      <c r="L86" s="22">
        <f t="shared" ref="L86:L117" ca="1" si="14">COUNTIFS($D$54:$D$153,$D86,K$54:K$153,"ja")</f>
        <v>0</v>
      </c>
      <c r="M86" s="73">
        <f t="shared" ca="1" si="9"/>
        <v>0</v>
      </c>
      <c r="N86" s="25">
        <f t="shared" ref="N86:N117" ca="1" si="15">OFFSET($J$12,0,ROW(N86)-ROW($J$54))</f>
        <v>0</v>
      </c>
      <c r="O86" s="22" t="str">
        <f ca="1">IF(
HLOOKUP($D$13,'2. Requisitos básicos'!$G$8:$M$108,B86+1,)&gt;0,"ja","-")</f>
        <v>-</v>
      </c>
      <c r="P86" s="22">
        <f t="shared" ref="P86:P117" ca="1" si="16">COUNTIFS($D$54:$D$153,$D86,O$54:O$153,"ja")</f>
        <v>0</v>
      </c>
      <c r="Q86" s="73">
        <f t="shared" ca="1" si="10"/>
        <v>0</v>
      </c>
      <c r="R86" s="25">
        <f t="shared" ref="R86:R117" ca="1" si="17">OFFSET($J$13,0,ROW(R86)-ROW($J$54))</f>
        <v>0</v>
      </c>
      <c r="S86" s="22" t="str">
        <f ca="1">IF(
HLOOKUP($D$14,'2. Requisitos básicos'!$G$8:$M$108,B86+1,)&gt;0,"ja","-")</f>
        <v>-</v>
      </c>
      <c r="T86" s="22">
        <f t="shared" ref="T86:T117" ca="1" si="18">COUNTIFS($D$54:$D$153,$D86,S$54:S$153,"ja")</f>
        <v>0</v>
      </c>
      <c r="U86" s="73">
        <f t="shared" ca="1" si="11"/>
        <v>0</v>
      </c>
      <c r="V86" s="25">
        <f t="shared" ref="V86:V117" ca="1" si="19">OFFSET($J$14,0,ROW(V86)-ROW($J$54))</f>
        <v>0</v>
      </c>
    </row>
    <row r="87" spans="2:22" x14ac:dyDescent="0.2">
      <c r="B87" s="20">
        <v>34</v>
      </c>
      <c r="C87" s="9">
        <f>VLOOKUP($B87,'2. Requisitos básicos'!$B$9:$F$108,COLUMN(C87)-COLUMN($B$54)+1,)</f>
        <v>0</v>
      </c>
      <c r="D87" s="10">
        <f>VLOOKUP($B87,'2. Requisitos básicos'!$B$9:$F$108,COLUMN(D87)-COLUMN($B$54)+2,)</f>
        <v>0</v>
      </c>
      <c r="E87" s="11">
        <f>VLOOKUP($B87,'2. Requisitos básicos'!$B$9:$F$108,COLUMN(E87)-COLUMN($B$54)+2,)</f>
        <v>0</v>
      </c>
      <c r="F87" s="22" t="str">
        <f ca="1">IF(
HLOOKUP($F$19,'2. Requisitos básicos'!$G$8:$M$108,B87+1,)&gt;0,
IF(COUNTIFS($D$54:D86,Tabela2[[#This Row],[Competências]],$F$54:F86,"ja")&lt;1,
"ja","-"),
"-"
)</f>
        <v>-</v>
      </c>
      <c r="G87" s="22" t="str">
        <f ca="1">IF(
HLOOKUP($D$11,'2. Requisitos básicos'!$G$8:$M$108,B87+1,)&gt;0,"ja","-")</f>
        <v>-</v>
      </c>
      <c r="H87" s="22">
        <f t="shared" ref="H87:H118" ca="1" si="20">COUNTIFS($D$54:$D$153,D87,$G$54:$G$153,"ja")</f>
        <v>0</v>
      </c>
      <c r="I87" s="73">
        <f t="shared" ca="1" si="12"/>
        <v>0</v>
      </c>
      <c r="J87" s="25">
        <f t="shared" ca="1" si="13"/>
        <v>0</v>
      </c>
      <c r="K87" s="22" t="str">
        <f ca="1">IF(
HLOOKUP($D$12,'2. Requisitos básicos'!$G$8:$M$108,B87+1,)&gt;0,"ja","-")</f>
        <v>-</v>
      </c>
      <c r="L87" s="22">
        <f t="shared" ca="1" si="14"/>
        <v>0</v>
      </c>
      <c r="M87" s="73">
        <f t="shared" ca="1" si="9"/>
        <v>0</v>
      </c>
      <c r="N87" s="25">
        <f t="shared" ca="1" si="15"/>
        <v>0</v>
      </c>
      <c r="O87" s="22" t="str">
        <f ca="1">IF(
HLOOKUP($D$13,'2. Requisitos básicos'!$G$8:$M$108,B87+1,)&gt;0,"ja","-")</f>
        <v>-</v>
      </c>
      <c r="P87" s="22">
        <f t="shared" ca="1" si="16"/>
        <v>0</v>
      </c>
      <c r="Q87" s="73">
        <f t="shared" ca="1" si="10"/>
        <v>0</v>
      </c>
      <c r="R87" s="25">
        <f t="shared" ca="1" si="17"/>
        <v>0</v>
      </c>
      <c r="S87" s="22" t="str">
        <f ca="1">IF(
HLOOKUP($D$14,'2. Requisitos básicos'!$G$8:$M$108,B87+1,)&gt;0,"ja","-")</f>
        <v>-</v>
      </c>
      <c r="T87" s="22">
        <f t="shared" ca="1" si="18"/>
        <v>0</v>
      </c>
      <c r="U87" s="73">
        <f t="shared" ca="1" si="11"/>
        <v>0</v>
      </c>
      <c r="V87" s="25">
        <f t="shared" ca="1" si="19"/>
        <v>0</v>
      </c>
    </row>
    <row r="88" spans="2:22" x14ac:dyDescent="0.2">
      <c r="B88" s="20">
        <v>35</v>
      </c>
      <c r="C88" s="9">
        <f>VLOOKUP($B88,'2. Requisitos básicos'!$B$9:$F$108,COLUMN(C88)-COLUMN($B$54)+1,)</f>
        <v>0</v>
      </c>
      <c r="D88" s="10">
        <f>VLOOKUP($B88,'2. Requisitos básicos'!$B$9:$F$108,COLUMN(D88)-COLUMN($B$54)+2,)</f>
        <v>0</v>
      </c>
      <c r="E88" s="11">
        <f>VLOOKUP($B88,'2. Requisitos básicos'!$B$9:$F$108,COLUMN(E88)-COLUMN($B$54)+2,)</f>
        <v>0</v>
      </c>
      <c r="F88" s="22" t="str">
        <f ca="1">IF(
HLOOKUP($F$19,'2. Requisitos básicos'!$G$8:$M$108,B88+1,)&gt;0,
IF(COUNTIFS($D$54:D87,Tabela2[[#This Row],[Competências]],$F$54:F87,"ja")&lt;1,
"ja","-"),
"-"
)</f>
        <v>-</v>
      </c>
      <c r="G88" s="22" t="str">
        <f ca="1">IF(
HLOOKUP($D$11,'2. Requisitos básicos'!$G$8:$M$108,B88+1,)&gt;0,"ja","-")</f>
        <v>-</v>
      </c>
      <c r="H88" s="22">
        <f t="shared" ca="1" si="20"/>
        <v>0</v>
      </c>
      <c r="I88" s="73">
        <f t="shared" ca="1" si="12"/>
        <v>0</v>
      </c>
      <c r="J88" s="25">
        <f t="shared" ca="1" si="13"/>
        <v>0</v>
      </c>
      <c r="K88" s="22" t="str">
        <f ca="1">IF(
HLOOKUP($D$12,'2. Requisitos básicos'!$G$8:$M$108,B88+1,)&gt;0,"ja","-")</f>
        <v>-</v>
      </c>
      <c r="L88" s="22">
        <f t="shared" ca="1" si="14"/>
        <v>0</v>
      </c>
      <c r="M88" s="73">
        <f t="shared" ca="1" si="9"/>
        <v>0</v>
      </c>
      <c r="N88" s="25">
        <f t="shared" ca="1" si="15"/>
        <v>0</v>
      </c>
      <c r="O88" s="22" t="str">
        <f ca="1">IF(
HLOOKUP($D$13,'2. Requisitos básicos'!$G$8:$M$108,B88+1,)&gt;0,"ja","-")</f>
        <v>-</v>
      </c>
      <c r="P88" s="22">
        <f t="shared" ca="1" si="16"/>
        <v>0</v>
      </c>
      <c r="Q88" s="73">
        <f t="shared" ca="1" si="10"/>
        <v>0</v>
      </c>
      <c r="R88" s="25">
        <f t="shared" ca="1" si="17"/>
        <v>0</v>
      </c>
      <c r="S88" s="22" t="str">
        <f ca="1">IF(
HLOOKUP($D$14,'2. Requisitos básicos'!$G$8:$M$108,B88+1,)&gt;0,"ja","-")</f>
        <v>-</v>
      </c>
      <c r="T88" s="22">
        <f t="shared" ca="1" si="18"/>
        <v>0</v>
      </c>
      <c r="U88" s="73">
        <f t="shared" ca="1" si="11"/>
        <v>0</v>
      </c>
      <c r="V88" s="25">
        <f t="shared" ca="1" si="19"/>
        <v>0</v>
      </c>
    </row>
    <row r="89" spans="2:22" x14ac:dyDescent="0.2">
      <c r="B89" s="20">
        <v>36</v>
      </c>
      <c r="C89" s="9">
        <f>VLOOKUP($B89,'2. Requisitos básicos'!$B$9:$F$108,COLUMN(C89)-COLUMN($B$54)+1,)</f>
        <v>0</v>
      </c>
      <c r="D89" s="10">
        <f>VLOOKUP($B89,'2. Requisitos básicos'!$B$9:$F$108,COLUMN(D89)-COLUMN($B$54)+2,)</f>
        <v>0</v>
      </c>
      <c r="E89" s="11">
        <f>VLOOKUP($B89,'2. Requisitos básicos'!$B$9:$F$108,COLUMN(E89)-COLUMN($B$54)+2,)</f>
        <v>0</v>
      </c>
      <c r="F89" s="22" t="str">
        <f ca="1">IF(
HLOOKUP($F$19,'2. Requisitos básicos'!$G$8:$M$108,B89+1,)&gt;0,
IF(COUNTIFS($D$54:D88,Tabela2[[#This Row],[Competências]],$F$54:F88,"ja")&lt;1,
"ja","-"),
"-"
)</f>
        <v>-</v>
      </c>
      <c r="G89" s="22" t="str">
        <f ca="1">IF(
HLOOKUP($D$11,'2. Requisitos básicos'!$G$8:$M$108,B89+1,)&gt;0,"ja","-")</f>
        <v>-</v>
      </c>
      <c r="H89" s="22">
        <f t="shared" ca="1" si="20"/>
        <v>0</v>
      </c>
      <c r="I89" s="73">
        <f t="shared" ca="1" si="12"/>
        <v>0</v>
      </c>
      <c r="J89" s="25">
        <f t="shared" ca="1" si="13"/>
        <v>0</v>
      </c>
      <c r="K89" s="22" t="str">
        <f ca="1">IF(
HLOOKUP($D$12,'2. Requisitos básicos'!$G$8:$M$108,B89+1,)&gt;0,"ja","-")</f>
        <v>-</v>
      </c>
      <c r="L89" s="22">
        <f t="shared" ca="1" si="14"/>
        <v>0</v>
      </c>
      <c r="M89" s="73">
        <f t="shared" ca="1" si="9"/>
        <v>0</v>
      </c>
      <c r="N89" s="25">
        <f t="shared" ca="1" si="15"/>
        <v>0</v>
      </c>
      <c r="O89" s="22" t="str">
        <f ca="1">IF(
HLOOKUP($D$13,'2. Requisitos básicos'!$G$8:$M$108,B89+1,)&gt;0,"ja","-")</f>
        <v>-</v>
      </c>
      <c r="P89" s="22">
        <f t="shared" ca="1" si="16"/>
        <v>0</v>
      </c>
      <c r="Q89" s="73">
        <f t="shared" ca="1" si="10"/>
        <v>0</v>
      </c>
      <c r="R89" s="25">
        <f t="shared" ca="1" si="17"/>
        <v>0</v>
      </c>
      <c r="S89" s="22" t="str">
        <f ca="1">IF(
HLOOKUP($D$14,'2. Requisitos básicos'!$G$8:$M$108,B89+1,)&gt;0,"ja","-")</f>
        <v>-</v>
      </c>
      <c r="T89" s="22">
        <f t="shared" ca="1" si="18"/>
        <v>0</v>
      </c>
      <c r="U89" s="73">
        <f t="shared" ca="1" si="11"/>
        <v>0</v>
      </c>
      <c r="V89" s="25">
        <f t="shared" ca="1" si="19"/>
        <v>0</v>
      </c>
    </row>
    <row r="90" spans="2:22" x14ac:dyDescent="0.2">
      <c r="B90" s="20">
        <v>37</v>
      </c>
      <c r="C90" s="9">
        <f>VLOOKUP($B90,'2. Requisitos básicos'!$B$9:$F$108,COLUMN(C90)-COLUMN($B$54)+1,)</f>
        <v>0</v>
      </c>
      <c r="D90" s="10">
        <f>VLOOKUP($B90,'2. Requisitos básicos'!$B$9:$F$108,COLUMN(D90)-COLUMN($B$54)+2,)</f>
        <v>0</v>
      </c>
      <c r="E90" s="11">
        <f>VLOOKUP($B90,'2. Requisitos básicos'!$B$9:$F$108,COLUMN(E90)-COLUMN($B$54)+2,)</f>
        <v>0</v>
      </c>
      <c r="F90" s="22" t="str">
        <f ca="1">IF(
HLOOKUP($F$19,'2. Requisitos básicos'!$G$8:$M$108,B90+1,)&gt;0,
IF(COUNTIFS($D$54:D89,Tabela2[[#This Row],[Competências]],$F$54:F89,"ja")&lt;1,
"ja","-"),
"-"
)</f>
        <v>-</v>
      </c>
      <c r="G90" s="22" t="str">
        <f ca="1">IF(
HLOOKUP($D$11,'2. Requisitos básicos'!$G$8:$M$108,B90+1,)&gt;0,"ja","-")</f>
        <v>-</v>
      </c>
      <c r="H90" s="22">
        <f t="shared" ca="1" si="20"/>
        <v>0</v>
      </c>
      <c r="I90" s="73">
        <f t="shared" ca="1" si="12"/>
        <v>0</v>
      </c>
      <c r="J90" s="25">
        <f t="shared" ca="1" si="13"/>
        <v>0</v>
      </c>
      <c r="K90" s="22" t="str">
        <f ca="1">IF(
HLOOKUP($D$12,'2. Requisitos básicos'!$G$8:$M$108,B90+1,)&gt;0,"ja","-")</f>
        <v>-</v>
      </c>
      <c r="L90" s="22">
        <f t="shared" ca="1" si="14"/>
        <v>0</v>
      </c>
      <c r="M90" s="73">
        <f t="shared" ca="1" si="9"/>
        <v>0</v>
      </c>
      <c r="N90" s="25">
        <f t="shared" ca="1" si="15"/>
        <v>0</v>
      </c>
      <c r="O90" s="22" t="str">
        <f ca="1">IF(
HLOOKUP($D$13,'2. Requisitos básicos'!$G$8:$M$108,B90+1,)&gt;0,"ja","-")</f>
        <v>-</v>
      </c>
      <c r="P90" s="22">
        <f t="shared" ca="1" si="16"/>
        <v>0</v>
      </c>
      <c r="Q90" s="73">
        <f t="shared" ca="1" si="10"/>
        <v>0</v>
      </c>
      <c r="R90" s="25">
        <f t="shared" ca="1" si="17"/>
        <v>0</v>
      </c>
      <c r="S90" s="22" t="str">
        <f ca="1">IF(
HLOOKUP($D$14,'2. Requisitos básicos'!$G$8:$M$108,B90+1,)&gt;0,"ja","-")</f>
        <v>-</v>
      </c>
      <c r="T90" s="22">
        <f t="shared" ca="1" si="18"/>
        <v>0</v>
      </c>
      <c r="U90" s="73">
        <f t="shared" ca="1" si="11"/>
        <v>0</v>
      </c>
      <c r="V90" s="25">
        <f t="shared" ca="1" si="19"/>
        <v>0</v>
      </c>
    </row>
    <row r="91" spans="2:22" x14ac:dyDescent="0.2">
      <c r="B91" s="20">
        <v>38</v>
      </c>
      <c r="C91" s="9">
        <f>VLOOKUP($B91,'2. Requisitos básicos'!$B$9:$F$108,COLUMN(C91)-COLUMN($B$54)+1,)</f>
        <v>0</v>
      </c>
      <c r="D91" s="10">
        <f>VLOOKUP($B91,'2. Requisitos básicos'!$B$9:$F$108,COLUMN(D91)-COLUMN($B$54)+2,)</f>
        <v>0</v>
      </c>
      <c r="E91" s="11">
        <f>VLOOKUP($B91,'2. Requisitos básicos'!$B$9:$F$108,COLUMN(E91)-COLUMN($B$54)+2,)</f>
        <v>0</v>
      </c>
      <c r="F91" s="22" t="str">
        <f ca="1">IF(
HLOOKUP($F$19,'2. Requisitos básicos'!$G$8:$M$108,B91+1,)&gt;0,
IF(COUNTIFS($D$54:D90,Tabela2[[#This Row],[Competências]],$F$54:F90,"ja")&lt;1,
"ja","-"),
"-"
)</f>
        <v>-</v>
      </c>
      <c r="G91" s="22" t="str">
        <f ca="1">IF(
HLOOKUP($D$11,'2. Requisitos básicos'!$G$8:$M$108,B91+1,)&gt;0,"ja","-")</f>
        <v>-</v>
      </c>
      <c r="H91" s="22">
        <f t="shared" ca="1" si="20"/>
        <v>0</v>
      </c>
      <c r="I91" s="73">
        <f t="shared" ca="1" si="12"/>
        <v>0</v>
      </c>
      <c r="J91" s="25">
        <f t="shared" ca="1" si="13"/>
        <v>0</v>
      </c>
      <c r="K91" s="22" t="str">
        <f ca="1">IF(
HLOOKUP($D$12,'2. Requisitos básicos'!$G$8:$M$108,B91+1,)&gt;0,"ja","-")</f>
        <v>-</v>
      </c>
      <c r="L91" s="22">
        <f t="shared" ca="1" si="14"/>
        <v>0</v>
      </c>
      <c r="M91" s="73">
        <f t="shared" ca="1" si="9"/>
        <v>0</v>
      </c>
      <c r="N91" s="25">
        <f t="shared" ca="1" si="15"/>
        <v>0</v>
      </c>
      <c r="O91" s="22" t="str">
        <f ca="1">IF(
HLOOKUP($D$13,'2. Requisitos básicos'!$G$8:$M$108,B91+1,)&gt;0,"ja","-")</f>
        <v>-</v>
      </c>
      <c r="P91" s="22">
        <f t="shared" ca="1" si="16"/>
        <v>0</v>
      </c>
      <c r="Q91" s="73">
        <f t="shared" ca="1" si="10"/>
        <v>0</v>
      </c>
      <c r="R91" s="25">
        <f t="shared" ca="1" si="17"/>
        <v>0</v>
      </c>
      <c r="S91" s="22" t="str">
        <f ca="1">IF(
HLOOKUP($D$14,'2. Requisitos básicos'!$G$8:$M$108,B91+1,)&gt;0,"ja","-")</f>
        <v>-</v>
      </c>
      <c r="T91" s="22">
        <f t="shared" ca="1" si="18"/>
        <v>0</v>
      </c>
      <c r="U91" s="73">
        <f t="shared" ca="1" si="11"/>
        <v>0</v>
      </c>
      <c r="V91" s="25">
        <f t="shared" ca="1" si="19"/>
        <v>0</v>
      </c>
    </row>
    <row r="92" spans="2:22" x14ac:dyDescent="0.2">
      <c r="B92" s="20">
        <v>39</v>
      </c>
      <c r="C92" s="9">
        <f>VLOOKUP($B92,'2. Requisitos básicos'!$B$9:$F$108,COLUMN(C92)-COLUMN($B$54)+1,)</f>
        <v>0</v>
      </c>
      <c r="D92" s="10">
        <f>VLOOKUP($B92,'2. Requisitos básicos'!$B$9:$F$108,COLUMN(D92)-COLUMN($B$54)+2,)</f>
        <v>0</v>
      </c>
      <c r="E92" s="11">
        <f>VLOOKUP($B92,'2. Requisitos básicos'!$B$9:$F$108,COLUMN(E92)-COLUMN($B$54)+2,)</f>
        <v>0</v>
      </c>
      <c r="F92" s="22" t="str">
        <f ca="1">IF(
HLOOKUP($F$19,'2. Requisitos básicos'!$G$8:$M$108,B92+1,)&gt;0,
IF(COUNTIFS($D$54:D91,Tabela2[[#This Row],[Competências]],$F$54:F91,"ja")&lt;1,
"ja","-"),
"-"
)</f>
        <v>-</v>
      </c>
      <c r="G92" s="22" t="str">
        <f ca="1">IF(
HLOOKUP($D$11,'2. Requisitos básicos'!$G$8:$M$108,B92+1,)&gt;0,"ja","-")</f>
        <v>-</v>
      </c>
      <c r="H92" s="22">
        <f t="shared" ca="1" si="20"/>
        <v>0</v>
      </c>
      <c r="I92" s="73">
        <f t="shared" ca="1" si="12"/>
        <v>0</v>
      </c>
      <c r="J92" s="25">
        <f t="shared" ca="1" si="13"/>
        <v>0</v>
      </c>
      <c r="K92" s="22" t="str">
        <f ca="1">IF(
HLOOKUP($D$12,'2. Requisitos básicos'!$G$8:$M$108,B92+1,)&gt;0,"ja","-")</f>
        <v>-</v>
      </c>
      <c r="L92" s="22">
        <f t="shared" ca="1" si="14"/>
        <v>0</v>
      </c>
      <c r="M92" s="73">
        <f t="shared" ca="1" si="9"/>
        <v>0</v>
      </c>
      <c r="N92" s="25">
        <f t="shared" ca="1" si="15"/>
        <v>0</v>
      </c>
      <c r="O92" s="22" t="str">
        <f ca="1">IF(
HLOOKUP($D$13,'2. Requisitos básicos'!$G$8:$M$108,B92+1,)&gt;0,"ja","-")</f>
        <v>-</v>
      </c>
      <c r="P92" s="22">
        <f t="shared" ca="1" si="16"/>
        <v>0</v>
      </c>
      <c r="Q92" s="73">
        <f t="shared" ca="1" si="10"/>
        <v>0</v>
      </c>
      <c r="R92" s="25">
        <f t="shared" ca="1" si="17"/>
        <v>0</v>
      </c>
      <c r="S92" s="22" t="str">
        <f ca="1">IF(
HLOOKUP($D$14,'2. Requisitos básicos'!$G$8:$M$108,B92+1,)&gt;0,"ja","-")</f>
        <v>-</v>
      </c>
      <c r="T92" s="22">
        <f t="shared" ca="1" si="18"/>
        <v>0</v>
      </c>
      <c r="U92" s="73">
        <f t="shared" ca="1" si="11"/>
        <v>0</v>
      </c>
      <c r="V92" s="25">
        <f t="shared" ca="1" si="19"/>
        <v>0</v>
      </c>
    </row>
    <row r="93" spans="2:22" x14ac:dyDescent="0.2">
      <c r="B93" s="20">
        <v>40</v>
      </c>
      <c r="C93" s="9">
        <f>VLOOKUP($B93,'2. Requisitos básicos'!$B$9:$F$108,COLUMN(C93)-COLUMN($B$54)+1,)</f>
        <v>0</v>
      </c>
      <c r="D93" s="10">
        <f>VLOOKUP($B93,'2. Requisitos básicos'!$B$9:$F$108,COLUMN(D93)-COLUMN($B$54)+2,)</f>
        <v>0</v>
      </c>
      <c r="E93" s="11">
        <f>VLOOKUP($B93,'2. Requisitos básicos'!$B$9:$F$108,COLUMN(E93)-COLUMN($B$54)+2,)</f>
        <v>0</v>
      </c>
      <c r="F93" s="22" t="str">
        <f ca="1">IF(
HLOOKUP($F$19,'2. Requisitos básicos'!$G$8:$M$108,B93+1,)&gt;0,
IF(COUNTIFS($D$54:D92,Tabela2[[#This Row],[Competências]],$F$54:F92,"ja")&lt;1,
"ja","-"),
"-"
)</f>
        <v>-</v>
      </c>
      <c r="G93" s="22" t="str">
        <f ca="1">IF(
HLOOKUP($D$11,'2. Requisitos básicos'!$G$8:$M$108,B93+1,)&gt;0,"ja","-")</f>
        <v>-</v>
      </c>
      <c r="H93" s="22">
        <f t="shared" ca="1" si="20"/>
        <v>0</v>
      </c>
      <c r="I93" s="73">
        <f t="shared" ca="1" si="12"/>
        <v>0</v>
      </c>
      <c r="J93" s="25">
        <f t="shared" ca="1" si="13"/>
        <v>0</v>
      </c>
      <c r="K93" s="22" t="str">
        <f ca="1">IF(
HLOOKUP($D$12,'2. Requisitos básicos'!$G$8:$M$108,B93+1,)&gt;0,"ja","-")</f>
        <v>-</v>
      </c>
      <c r="L93" s="22">
        <f t="shared" ca="1" si="14"/>
        <v>0</v>
      </c>
      <c r="M93" s="73">
        <f t="shared" ca="1" si="9"/>
        <v>0</v>
      </c>
      <c r="N93" s="25">
        <f t="shared" ca="1" si="15"/>
        <v>0</v>
      </c>
      <c r="O93" s="22" t="str">
        <f ca="1">IF(
HLOOKUP($D$13,'2. Requisitos básicos'!$G$8:$M$108,B93+1,)&gt;0,"ja","-")</f>
        <v>-</v>
      </c>
      <c r="P93" s="22">
        <f t="shared" ca="1" si="16"/>
        <v>0</v>
      </c>
      <c r="Q93" s="73">
        <f t="shared" ca="1" si="10"/>
        <v>0</v>
      </c>
      <c r="R93" s="25">
        <f t="shared" ca="1" si="17"/>
        <v>0</v>
      </c>
      <c r="S93" s="22" t="str">
        <f ca="1">IF(
HLOOKUP($D$14,'2. Requisitos básicos'!$G$8:$M$108,B93+1,)&gt;0,"ja","-")</f>
        <v>-</v>
      </c>
      <c r="T93" s="22">
        <f t="shared" ca="1" si="18"/>
        <v>0</v>
      </c>
      <c r="U93" s="73">
        <f t="shared" ca="1" si="11"/>
        <v>0</v>
      </c>
      <c r="V93" s="25">
        <f t="shared" ca="1" si="19"/>
        <v>0</v>
      </c>
    </row>
    <row r="94" spans="2:22" x14ac:dyDescent="0.2">
      <c r="B94" s="20">
        <v>41</v>
      </c>
      <c r="C94" s="9">
        <f>VLOOKUP($B94,'2. Requisitos básicos'!$B$9:$F$108,COLUMN(C94)-COLUMN($B$54)+1,)</f>
        <v>0</v>
      </c>
      <c r="D94" s="10">
        <f>VLOOKUP($B94,'2. Requisitos básicos'!$B$9:$F$108,COLUMN(D94)-COLUMN($B$54)+2,)</f>
        <v>0</v>
      </c>
      <c r="E94" s="11">
        <f>VLOOKUP($B94,'2. Requisitos básicos'!$B$9:$F$108,COLUMN(E94)-COLUMN($B$54)+2,)</f>
        <v>0</v>
      </c>
      <c r="F94" s="22" t="str">
        <f ca="1">IF(
HLOOKUP($F$19,'2. Requisitos básicos'!$G$8:$M$108,B94+1,)&gt;0,
IF(COUNTIFS($D$54:D93,Tabela2[[#This Row],[Competências]],$F$54:F93,"ja")&lt;1,
"ja","-"),
"-"
)</f>
        <v>-</v>
      </c>
      <c r="G94" s="22" t="str">
        <f ca="1">IF(
HLOOKUP($D$11,'2. Requisitos básicos'!$G$8:$M$108,B94+1,)&gt;0,"ja","-")</f>
        <v>-</v>
      </c>
      <c r="H94" s="22">
        <f t="shared" ca="1" si="20"/>
        <v>0</v>
      </c>
      <c r="I94" s="73">
        <f t="shared" ca="1" si="12"/>
        <v>0</v>
      </c>
      <c r="J94" s="25">
        <f t="shared" ca="1" si="13"/>
        <v>0</v>
      </c>
      <c r="K94" s="22" t="str">
        <f ca="1">IF(
HLOOKUP($D$12,'2. Requisitos básicos'!$G$8:$M$108,B94+1,)&gt;0,"ja","-")</f>
        <v>-</v>
      </c>
      <c r="L94" s="22">
        <f t="shared" ca="1" si="14"/>
        <v>0</v>
      </c>
      <c r="M94" s="73">
        <f t="shared" ca="1" si="9"/>
        <v>0</v>
      </c>
      <c r="N94" s="25">
        <f t="shared" ca="1" si="15"/>
        <v>0</v>
      </c>
      <c r="O94" s="22" t="str">
        <f ca="1">IF(
HLOOKUP($D$13,'2. Requisitos básicos'!$G$8:$M$108,B94+1,)&gt;0,"ja","-")</f>
        <v>-</v>
      </c>
      <c r="P94" s="22">
        <f t="shared" ca="1" si="16"/>
        <v>0</v>
      </c>
      <c r="Q94" s="73">
        <f t="shared" ca="1" si="10"/>
        <v>0</v>
      </c>
      <c r="R94" s="25">
        <f t="shared" ca="1" si="17"/>
        <v>0</v>
      </c>
      <c r="S94" s="22" t="str">
        <f ca="1">IF(
HLOOKUP($D$14,'2. Requisitos básicos'!$G$8:$M$108,B94+1,)&gt;0,"ja","-")</f>
        <v>-</v>
      </c>
      <c r="T94" s="22">
        <f t="shared" ca="1" si="18"/>
        <v>0</v>
      </c>
      <c r="U94" s="73">
        <f t="shared" ca="1" si="11"/>
        <v>0</v>
      </c>
      <c r="V94" s="25">
        <f t="shared" ca="1" si="19"/>
        <v>0</v>
      </c>
    </row>
    <row r="95" spans="2:22" x14ac:dyDescent="0.2">
      <c r="B95" s="20">
        <v>42</v>
      </c>
      <c r="C95" s="9">
        <f>VLOOKUP($B95,'2. Requisitos básicos'!$B$9:$F$108,COLUMN(C95)-COLUMN($B$54)+1,)</f>
        <v>0</v>
      </c>
      <c r="D95" s="10">
        <f>VLOOKUP($B95,'2. Requisitos básicos'!$B$9:$F$108,COLUMN(D95)-COLUMN($B$54)+2,)</f>
        <v>0</v>
      </c>
      <c r="E95" s="11">
        <f>VLOOKUP($B95,'2. Requisitos básicos'!$B$9:$F$108,COLUMN(E95)-COLUMN($B$54)+2,)</f>
        <v>0</v>
      </c>
      <c r="F95" s="22" t="str">
        <f ca="1">IF(
HLOOKUP($F$19,'2. Requisitos básicos'!$G$8:$M$108,B95+1,)&gt;0,
IF(COUNTIFS($D$54:D94,Tabela2[[#This Row],[Competências]],$F$54:F94,"ja")&lt;1,
"ja","-"),
"-"
)</f>
        <v>-</v>
      </c>
      <c r="G95" s="22" t="str">
        <f ca="1">IF(
HLOOKUP($D$11,'2. Requisitos básicos'!$G$8:$M$108,B95+1,)&gt;0,"ja","-")</f>
        <v>-</v>
      </c>
      <c r="H95" s="22">
        <f t="shared" ca="1" si="20"/>
        <v>0</v>
      </c>
      <c r="I95" s="73">
        <f t="shared" ca="1" si="12"/>
        <v>0</v>
      </c>
      <c r="J95" s="25">
        <f t="shared" ca="1" si="13"/>
        <v>0</v>
      </c>
      <c r="K95" s="22" t="str">
        <f ca="1">IF(
HLOOKUP($D$12,'2. Requisitos básicos'!$G$8:$M$108,B95+1,)&gt;0,"ja","-")</f>
        <v>-</v>
      </c>
      <c r="L95" s="22">
        <f t="shared" ca="1" si="14"/>
        <v>0</v>
      </c>
      <c r="M95" s="73">
        <f t="shared" ca="1" si="9"/>
        <v>0</v>
      </c>
      <c r="N95" s="25">
        <f t="shared" ca="1" si="15"/>
        <v>0</v>
      </c>
      <c r="O95" s="22" t="str">
        <f ca="1">IF(
HLOOKUP($D$13,'2. Requisitos básicos'!$G$8:$M$108,B95+1,)&gt;0,"ja","-")</f>
        <v>-</v>
      </c>
      <c r="P95" s="22">
        <f t="shared" ca="1" si="16"/>
        <v>0</v>
      </c>
      <c r="Q95" s="73">
        <f t="shared" ca="1" si="10"/>
        <v>0</v>
      </c>
      <c r="R95" s="25">
        <f t="shared" ca="1" si="17"/>
        <v>0</v>
      </c>
      <c r="S95" s="22" t="str">
        <f ca="1">IF(
HLOOKUP($D$14,'2. Requisitos básicos'!$G$8:$M$108,B95+1,)&gt;0,"ja","-")</f>
        <v>-</v>
      </c>
      <c r="T95" s="22">
        <f t="shared" ca="1" si="18"/>
        <v>0</v>
      </c>
      <c r="U95" s="73">
        <f t="shared" ca="1" si="11"/>
        <v>0</v>
      </c>
      <c r="V95" s="25">
        <f t="shared" ca="1" si="19"/>
        <v>0</v>
      </c>
    </row>
    <row r="96" spans="2:22" x14ac:dyDescent="0.2">
      <c r="B96" s="20">
        <v>43</v>
      </c>
      <c r="C96" s="9">
        <f>VLOOKUP($B96,'2. Requisitos básicos'!$B$9:$F$108,COLUMN(C96)-COLUMN($B$54)+1,)</f>
        <v>0</v>
      </c>
      <c r="D96" s="10">
        <f>VLOOKUP($B96,'2. Requisitos básicos'!$B$9:$F$108,COLUMN(D96)-COLUMN($B$54)+2,)</f>
        <v>0</v>
      </c>
      <c r="E96" s="11">
        <f>VLOOKUP($B96,'2. Requisitos básicos'!$B$9:$F$108,COLUMN(E96)-COLUMN($B$54)+2,)</f>
        <v>0</v>
      </c>
      <c r="F96" s="22" t="str">
        <f ca="1">IF(
HLOOKUP($F$19,'2. Requisitos básicos'!$G$8:$M$108,B96+1,)&gt;0,
IF(COUNTIFS($D$54:D95,Tabela2[[#This Row],[Competências]],$F$54:F95,"ja")&lt;1,
"ja","-"),
"-"
)</f>
        <v>-</v>
      </c>
      <c r="G96" s="22" t="str">
        <f ca="1">IF(
HLOOKUP($D$11,'2. Requisitos básicos'!$G$8:$M$108,B96+1,)&gt;0,"ja","-")</f>
        <v>-</v>
      </c>
      <c r="H96" s="22">
        <f t="shared" ca="1" si="20"/>
        <v>0</v>
      </c>
      <c r="I96" s="73">
        <f t="shared" ca="1" si="12"/>
        <v>0</v>
      </c>
      <c r="J96" s="25">
        <f t="shared" ca="1" si="13"/>
        <v>0</v>
      </c>
      <c r="K96" s="22" t="str">
        <f ca="1">IF(
HLOOKUP($D$12,'2. Requisitos básicos'!$G$8:$M$108,B96+1,)&gt;0,"ja","-")</f>
        <v>-</v>
      </c>
      <c r="L96" s="22">
        <f t="shared" ca="1" si="14"/>
        <v>0</v>
      </c>
      <c r="M96" s="73">
        <f t="shared" ca="1" si="9"/>
        <v>0</v>
      </c>
      <c r="N96" s="25">
        <f t="shared" ca="1" si="15"/>
        <v>0</v>
      </c>
      <c r="O96" s="22" t="str">
        <f ca="1">IF(
HLOOKUP($D$13,'2. Requisitos básicos'!$G$8:$M$108,B96+1,)&gt;0,"ja","-")</f>
        <v>-</v>
      </c>
      <c r="P96" s="22">
        <f t="shared" ca="1" si="16"/>
        <v>0</v>
      </c>
      <c r="Q96" s="73">
        <f t="shared" ca="1" si="10"/>
        <v>0</v>
      </c>
      <c r="R96" s="25">
        <f t="shared" ca="1" si="17"/>
        <v>0</v>
      </c>
      <c r="S96" s="22" t="str">
        <f ca="1">IF(
HLOOKUP($D$14,'2. Requisitos básicos'!$G$8:$M$108,B96+1,)&gt;0,"ja","-")</f>
        <v>-</v>
      </c>
      <c r="T96" s="22">
        <f t="shared" ca="1" si="18"/>
        <v>0</v>
      </c>
      <c r="U96" s="73">
        <f t="shared" ca="1" si="11"/>
        <v>0</v>
      </c>
      <c r="V96" s="25">
        <f t="shared" ca="1" si="19"/>
        <v>0</v>
      </c>
    </row>
    <row r="97" spans="2:22" x14ac:dyDescent="0.2">
      <c r="B97" s="20">
        <v>44</v>
      </c>
      <c r="C97" s="9">
        <f>VLOOKUP($B97,'2. Requisitos básicos'!$B$9:$F$108,COLUMN(C97)-COLUMN($B$54)+1,)</f>
        <v>0</v>
      </c>
      <c r="D97" s="10">
        <f>VLOOKUP($B97,'2. Requisitos básicos'!$B$9:$F$108,COLUMN(D97)-COLUMN($B$54)+2,)</f>
        <v>0</v>
      </c>
      <c r="E97" s="11">
        <f>VLOOKUP($B97,'2. Requisitos básicos'!$B$9:$F$108,COLUMN(E97)-COLUMN($B$54)+2,)</f>
        <v>0</v>
      </c>
      <c r="F97" s="22" t="str">
        <f ca="1">IF(
HLOOKUP($F$19,'2. Requisitos básicos'!$G$8:$M$108,B97+1,)&gt;0,
IF(COUNTIFS($D$54:D96,Tabela2[[#This Row],[Competências]],$F$54:F96,"ja")&lt;1,
"ja","-"),
"-"
)</f>
        <v>-</v>
      </c>
      <c r="G97" s="22" t="str">
        <f ca="1">IF(
HLOOKUP($D$11,'2. Requisitos básicos'!$G$8:$M$108,B97+1,)&gt;0,"ja","-")</f>
        <v>-</v>
      </c>
      <c r="H97" s="22">
        <f t="shared" ca="1" si="20"/>
        <v>0</v>
      </c>
      <c r="I97" s="73">
        <f t="shared" ca="1" si="12"/>
        <v>0</v>
      </c>
      <c r="J97" s="25">
        <f t="shared" ca="1" si="13"/>
        <v>0</v>
      </c>
      <c r="K97" s="22" t="str">
        <f ca="1">IF(
HLOOKUP($D$12,'2. Requisitos básicos'!$G$8:$M$108,B97+1,)&gt;0,"ja","-")</f>
        <v>-</v>
      </c>
      <c r="L97" s="22">
        <f t="shared" ca="1" si="14"/>
        <v>0</v>
      </c>
      <c r="M97" s="73">
        <f t="shared" ca="1" si="9"/>
        <v>0</v>
      </c>
      <c r="N97" s="25">
        <f t="shared" ca="1" si="15"/>
        <v>0</v>
      </c>
      <c r="O97" s="22" t="str">
        <f ca="1">IF(
HLOOKUP($D$13,'2. Requisitos básicos'!$G$8:$M$108,B97+1,)&gt;0,"ja","-")</f>
        <v>-</v>
      </c>
      <c r="P97" s="22">
        <f t="shared" ca="1" si="16"/>
        <v>0</v>
      </c>
      <c r="Q97" s="73">
        <f t="shared" ca="1" si="10"/>
        <v>0</v>
      </c>
      <c r="R97" s="25">
        <f t="shared" ca="1" si="17"/>
        <v>0</v>
      </c>
      <c r="S97" s="22" t="str">
        <f ca="1">IF(
HLOOKUP($D$14,'2. Requisitos básicos'!$G$8:$M$108,B97+1,)&gt;0,"ja","-")</f>
        <v>-</v>
      </c>
      <c r="T97" s="22">
        <f t="shared" ca="1" si="18"/>
        <v>0</v>
      </c>
      <c r="U97" s="73">
        <f t="shared" ca="1" si="11"/>
        <v>0</v>
      </c>
      <c r="V97" s="25">
        <f t="shared" ca="1" si="19"/>
        <v>0</v>
      </c>
    </row>
    <row r="98" spans="2:22" x14ac:dyDescent="0.2">
      <c r="B98" s="20">
        <v>45</v>
      </c>
      <c r="C98" s="9">
        <f>VLOOKUP($B98,'2. Requisitos básicos'!$B$9:$F$108,COLUMN(C98)-COLUMN($B$54)+1,)</f>
        <v>0</v>
      </c>
      <c r="D98" s="10">
        <f>VLOOKUP($B98,'2. Requisitos básicos'!$B$9:$F$108,COLUMN(D98)-COLUMN($B$54)+2,)</f>
        <v>0</v>
      </c>
      <c r="E98" s="11">
        <f>VLOOKUP($B98,'2. Requisitos básicos'!$B$9:$F$108,COLUMN(E98)-COLUMN($B$54)+2,)</f>
        <v>0</v>
      </c>
      <c r="F98" s="22" t="str">
        <f ca="1">IF(
HLOOKUP($F$19,'2. Requisitos básicos'!$G$8:$M$108,B98+1,)&gt;0,
IF(COUNTIFS($D$54:D97,Tabela2[[#This Row],[Competências]],$F$54:F97,"ja")&lt;1,
"ja","-"),
"-"
)</f>
        <v>-</v>
      </c>
      <c r="G98" s="22" t="str">
        <f ca="1">IF(
HLOOKUP($D$11,'2. Requisitos básicos'!$G$8:$M$108,B98+1,)&gt;0,"ja","-")</f>
        <v>-</v>
      </c>
      <c r="H98" s="22">
        <f t="shared" ca="1" si="20"/>
        <v>0</v>
      </c>
      <c r="I98" s="73">
        <f t="shared" ca="1" si="12"/>
        <v>0</v>
      </c>
      <c r="J98" s="25">
        <f t="shared" ca="1" si="13"/>
        <v>0</v>
      </c>
      <c r="K98" s="22" t="str">
        <f ca="1">IF(
HLOOKUP($D$12,'2. Requisitos básicos'!$G$8:$M$108,B98+1,)&gt;0,"ja","-")</f>
        <v>-</v>
      </c>
      <c r="L98" s="22">
        <f t="shared" ca="1" si="14"/>
        <v>0</v>
      </c>
      <c r="M98" s="73">
        <f t="shared" ca="1" si="9"/>
        <v>0</v>
      </c>
      <c r="N98" s="25">
        <f t="shared" ca="1" si="15"/>
        <v>0</v>
      </c>
      <c r="O98" s="22" t="str">
        <f ca="1">IF(
HLOOKUP($D$13,'2. Requisitos básicos'!$G$8:$M$108,B98+1,)&gt;0,"ja","-")</f>
        <v>-</v>
      </c>
      <c r="P98" s="22">
        <f t="shared" ca="1" si="16"/>
        <v>0</v>
      </c>
      <c r="Q98" s="73">
        <f t="shared" ca="1" si="10"/>
        <v>0</v>
      </c>
      <c r="R98" s="25">
        <f t="shared" ca="1" si="17"/>
        <v>0</v>
      </c>
      <c r="S98" s="22" t="str">
        <f ca="1">IF(
HLOOKUP($D$14,'2. Requisitos básicos'!$G$8:$M$108,B98+1,)&gt;0,"ja","-")</f>
        <v>-</v>
      </c>
      <c r="T98" s="22">
        <f t="shared" ca="1" si="18"/>
        <v>0</v>
      </c>
      <c r="U98" s="73">
        <f t="shared" ca="1" si="11"/>
        <v>0</v>
      </c>
      <c r="V98" s="25">
        <f t="shared" ca="1" si="19"/>
        <v>0</v>
      </c>
    </row>
    <row r="99" spans="2:22" x14ac:dyDescent="0.2">
      <c r="B99" s="20">
        <v>46</v>
      </c>
      <c r="C99" s="9">
        <f>VLOOKUP($B99,'2. Requisitos básicos'!$B$9:$F$108,COLUMN(C99)-COLUMN($B$54)+1,)</f>
        <v>0</v>
      </c>
      <c r="D99" s="10">
        <f>VLOOKUP($B99,'2. Requisitos básicos'!$B$9:$F$108,COLUMN(D99)-COLUMN($B$54)+2,)</f>
        <v>0</v>
      </c>
      <c r="E99" s="11">
        <f>VLOOKUP($B99,'2. Requisitos básicos'!$B$9:$F$108,COLUMN(E99)-COLUMN($B$54)+2,)</f>
        <v>0</v>
      </c>
      <c r="F99" s="22" t="str">
        <f ca="1">IF(
HLOOKUP($F$19,'2. Requisitos básicos'!$G$8:$M$108,B99+1,)&gt;0,
IF(COUNTIFS($D$54:D98,Tabela2[[#This Row],[Competências]],$F$54:F98,"ja")&lt;1,
"ja","-"),
"-"
)</f>
        <v>-</v>
      </c>
      <c r="G99" s="22" t="str">
        <f ca="1">IF(
HLOOKUP($D$11,'2. Requisitos básicos'!$G$8:$M$108,B99+1,)&gt;0,"ja","-")</f>
        <v>-</v>
      </c>
      <c r="H99" s="22">
        <f t="shared" ca="1" si="20"/>
        <v>0</v>
      </c>
      <c r="I99" s="73">
        <f t="shared" ca="1" si="12"/>
        <v>0</v>
      </c>
      <c r="J99" s="25">
        <f t="shared" ca="1" si="13"/>
        <v>0</v>
      </c>
      <c r="K99" s="22" t="str">
        <f ca="1">IF(
HLOOKUP($D$12,'2. Requisitos básicos'!$G$8:$M$108,B99+1,)&gt;0,"ja","-")</f>
        <v>-</v>
      </c>
      <c r="L99" s="22">
        <f t="shared" ca="1" si="14"/>
        <v>0</v>
      </c>
      <c r="M99" s="73">
        <f t="shared" ca="1" si="9"/>
        <v>0</v>
      </c>
      <c r="N99" s="25">
        <f t="shared" ca="1" si="15"/>
        <v>0</v>
      </c>
      <c r="O99" s="22" t="str">
        <f ca="1">IF(
HLOOKUP($D$13,'2. Requisitos básicos'!$G$8:$M$108,B99+1,)&gt;0,"ja","-")</f>
        <v>-</v>
      </c>
      <c r="P99" s="22">
        <f t="shared" ca="1" si="16"/>
        <v>0</v>
      </c>
      <c r="Q99" s="73">
        <f t="shared" ca="1" si="10"/>
        <v>0</v>
      </c>
      <c r="R99" s="25">
        <f t="shared" ca="1" si="17"/>
        <v>0</v>
      </c>
      <c r="S99" s="22" t="str">
        <f ca="1">IF(
HLOOKUP($D$14,'2. Requisitos básicos'!$G$8:$M$108,B99+1,)&gt;0,"ja","-")</f>
        <v>-</v>
      </c>
      <c r="T99" s="22">
        <f t="shared" ca="1" si="18"/>
        <v>0</v>
      </c>
      <c r="U99" s="73">
        <f t="shared" ca="1" si="11"/>
        <v>0</v>
      </c>
      <c r="V99" s="25">
        <f t="shared" ca="1" si="19"/>
        <v>0</v>
      </c>
    </row>
    <row r="100" spans="2:22" x14ac:dyDescent="0.2">
      <c r="B100" s="20">
        <v>47</v>
      </c>
      <c r="C100" s="9">
        <f>VLOOKUP($B100,'2. Requisitos básicos'!$B$9:$F$108,COLUMN(C100)-COLUMN($B$54)+1,)</f>
        <v>0</v>
      </c>
      <c r="D100" s="10">
        <f>VLOOKUP($B100,'2. Requisitos básicos'!$B$9:$F$108,COLUMN(D100)-COLUMN($B$54)+2,)</f>
        <v>0</v>
      </c>
      <c r="E100" s="11">
        <f>VLOOKUP($B100,'2. Requisitos básicos'!$B$9:$F$108,COLUMN(E100)-COLUMN($B$54)+2,)</f>
        <v>0</v>
      </c>
      <c r="F100" s="22" t="str">
        <f ca="1">IF(
HLOOKUP($F$19,'2. Requisitos básicos'!$G$8:$M$108,B100+1,)&gt;0,
IF(COUNTIFS($D$54:D99,Tabela2[[#This Row],[Competências]],$F$54:F99,"ja")&lt;1,
"ja","-"),
"-"
)</f>
        <v>-</v>
      </c>
      <c r="G100" s="22" t="str">
        <f ca="1">IF(
HLOOKUP($D$11,'2. Requisitos básicos'!$G$8:$M$108,B100+1,)&gt;0,"ja","-")</f>
        <v>-</v>
      </c>
      <c r="H100" s="22">
        <f t="shared" ca="1" si="20"/>
        <v>0</v>
      </c>
      <c r="I100" s="73">
        <f t="shared" ca="1" si="12"/>
        <v>0</v>
      </c>
      <c r="J100" s="25">
        <f t="shared" ca="1" si="13"/>
        <v>0</v>
      </c>
      <c r="K100" s="22" t="str">
        <f ca="1">IF(
HLOOKUP($D$12,'2. Requisitos básicos'!$G$8:$M$108,B100+1,)&gt;0,"ja","-")</f>
        <v>-</v>
      </c>
      <c r="L100" s="22">
        <f t="shared" ca="1" si="14"/>
        <v>0</v>
      </c>
      <c r="M100" s="73">
        <f t="shared" ca="1" si="9"/>
        <v>0</v>
      </c>
      <c r="N100" s="25">
        <f t="shared" ca="1" si="15"/>
        <v>0</v>
      </c>
      <c r="O100" s="22" t="str">
        <f ca="1">IF(
HLOOKUP($D$13,'2. Requisitos básicos'!$G$8:$M$108,B100+1,)&gt;0,"ja","-")</f>
        <v>-</v>
      </c>
      <c r="P100" s="22">
        <f t="shared" ca="1" si="16"/>
        <v>0</v>
      </c>
      <c r="Q100" s="73">
        <f t="shared" ca="1" si="10"/>
        <v>0</v>
      </c>
      <c r="R100" s="25">
        <f t="shared" ca="1" si="17"/>
        <v>0</v>
      </c>
      <c r="S100" s="22" t="str">
        <f ca="1">IF(
HLOOKUP($D$14,'2. Requisitos básicos'!$G$8:$M$108,B100+1,)&gt;0,"ja","-")</f>
        <v>-</v>
      </c>
      <c r="T100" s="22">
        <f t="shared" ca="1" si="18"/>
        <v>0</v>
      </c>
      <c r="U100" s="73">
        <f t="shared" ca="1" si="11"/>
        <v>0</v>
      </c>
      <c r="V100" s="25">
        <f t="shared" ca="1" si="19"/>
        <v>0</v>
      </c>
    </row>
    <row r="101" spans="2:22" x14ac:dyDescent="0.2">
      <c r="B101" s="20">
        <v>48</v>
      </c>
      <c r="C101" s="9">
        <f>VLOOKUP($B101,'2. Requisitos básicos'!$B$9:$F$108,COLUMN(C101)-COLUMN($B$54)+1,)</f>
        <v>0</v>
      </c>
      <c r="D101" s="10">
        <f>VLOOKUP($B101,'2. Requisitos básicos'!$B$9:$F$108,COLUMN(D101)-COLUMN($B$54)+2,)</f>
        <v>0</v>
      </c>
      <c r="E101" s="11">
        <f>VLOOKUP($B101,'2. Requisitos básicos'!$B$9:$F$108,COLUMN(E101)-COLUMN($B$54)+2,)</f>
        <v>0</v>
      </c>
      <c r="F101" s="22" t="str">
        <f ca="1">IF(
HLOOKUP($F$19,'2. Requisitos básicos'!$G$8:$M$108,B101+1,)&gt;0,
IF(COUNTIFS($D$54:D100,Tabela2[[#This Row],[Competências]],$F$54:F100,"ja")&lt;1,
"ja","-"),
"-"
)</f>
        <v>-</v>
      </c>
      <c r="G101" s="22" t="str">
        <f ca="1">IF(
HLOOKUP($D$11,'2. Requisitos básicos'!$G$8:$M$108,B101+1,)&gt;0,"ja","-")</f>
        <v>-</v>
      </c>
      <c r="H101" s="22">
        <f t="shared" ca="1" si="20"/>
        <v>0</v>
      </c>
      <c r="I101" s="73">
        <f t="shared" ca="1" si="12"/>
        <v>0</v>
      </c>
      <c r="J101" s="25">
        <f t="shared" ca="1" si="13"/>
        <v>0</v>
      </c>
      <c r="K101" s="22" t="str">
        <f ca="1">IF(
HLOOKUP($D$12,'2. Requisitos básicos'!$G$8:$M$108,B101+1,)&gt;0,"ja","-")</f>
        <v>-</v>
      </c>
      <c r="L101" s="22">
        <f t="shared" ca="1" si="14"/>
        <v>0</v>
      </c>
      <c r="M101" s="73">
        <f t="shared" ca="1" si="9"/>
        <v>0</v>
      </c>
      <c r="N101" s="25">
        <f t="shared" ca="1" si="15"/>
        <v>0</v>
      </c>
      <c r="O101" s="22" t="str">
        <f ca="1">IF(
HLOOKUP($D$13,'2. Requisitos básicos'!$G$8:$M$108,B101+1,)&gt;0,"ja","-")</f>
        <v>-</v>
      </c>
      <c r="P101" s="22">
        <f t="shared" ca="1" si="16"/>
        <v>0</v>
      </c>
      <c r="Q101" s="73">
        <f t="shared" ca="1" si="10"/>
        <v>0</v>
      </c>
      <c r="R101" s="25">
        <f t="shared" ca="1" si="17"/>
        <v>0</v>
      </c>
      <c r="S101" s="22" t="str">
        <f ca="1">IF(
HLOOKUP($D$14,'2. Requisitos básicos'!$G$8:$M$108,B101+1,)&gt;0,"ja","-")</f>
        <v>-</v>
      </c>
      <c r="T101" s="22">
        <f t="shared" ca="1" si="18"/>
        <v>0</v>
      </c>
      <c r="U101" s="73">
        <f t="shared" ca="1" si="11"/>
        <v>0</v>
      </c>
      <c r="V101" s="25">
        <f t="shared" ca="1" si="19"/>
        <v>0</v>
      </c>
    </row>
    <row r="102" spans="2:22" x14ac:dyDescent="0.2">
      <c r="B102" s="20">
        <v>49</v>
      </c>
      <c r="C102" s="9">
        <f>VLOOKUP($B102,'2. Requisitos básicos'!$B$9:$F$108,COLUMN(C102)-COLUMN($B$54)+1,)</f>
        <v>0</v>
      </c>
      <c r="D102" s="10">
        <f>VLOOKUP($B102,'2. Requisitos básicos'!$B$9:$F$108,COLUMN(D102)-COLUMN($B$54)+2,)</f>
        <v>0</v>
      </c>
      <c r="E102" s="11">
        <f>VLOOKUP($B102,'2. Requisitos básicos'!$B$9:$F$108,COLUMN(E102)-COLUMN($B$54)+2,)</f>
        <v>0</v>
      </c>
      <c r="F102" s="22" t="str">
        <f ca="1">IF(
HLOOKUP($F$19,'2. Requisitos básicos'!$G$8:$M$108,B102+1,)&gt;0,
IF(COUNTIFS($D$54:D101,Tabela2[[#This Row],[Competências]],$F$54:F101,"ja")&lt;1,
"ja","-"),
"-"
)</f>
        <v>-</v>
      </c>
      <c r="G102" s="22" t="str">
        <f ca="1">IF(
HLOOKUP($D$11,'2. Requisitos básicos'!$G$8:$M$108,B102+1,)&gt;0,"ja","-")</f>
        <v>-</v>
      </c>
      <c r="H102" s="22">
        <f t="shared" ca="1" si="20"/>
        <v>0</v>
      </c>
      <c r="I102" s="73">
        <f t="shared" ca="1" si="12"/>
        <v>0</v>
      </c>
      <c r="J102" s="25">
        <f t="shared" ca="1" si="13"/>
        <v>0</v>
      </c>
      <c r="K102" s="22" t="str">
        <f ca="1">IF(
HLOOKUP($D$12,'2. Requisitos básicos'!$G$8:$M$108,B102+1,)&gt;0,"ja","-")</f>
        <v>-</v>
      </c>
      <c r="L102" s="22">
        <f t="shared" ca="1" si="14"/>
        <v>0</v>
      </c>
      <c r="M102" s="73">
        <f t="shared" ca="1" si="9"/>
        <v>0</v>
      </c>
      <c r="N102" s="25">
        <f t="shared" ca="1" si="15"/>
        <v>0</v>
      </c>
      <c r="O102" s="22" t="str">
        <f ca="1">IF(
HLOOKUP($D$13,'2. Requisitos básicos'!$G$8:$M$108,B102+1,)&gt;0,"ja","-")</f>
        <v>-</v>
      </c>
      <c r="P102" s="22">
        <f t="shared" ca="1" si="16"/>
        <v>0</v>
      </c>
      <c r="Q102" s="73">
        <f t="shared" ca="1" si="10"/>
        <v>0</v>
      </c>
      <c r="R102" s="25">
        <f t="shared" ca="1" si="17"/>
        <v>0</v>
      </c>
      <c r="S102" s="22" t="str">
        <f ca="1">IF(
HLOOKUP($D$14,'2. Requisitos básicos'!$G$8:$M$108,B102+1,)&gt;0,"ja","-")</f>
        <v>-</v>
      </c>
      <c r="T102" s="22">
        <f t="shared" ca="1" si="18"/>
        <v>0</v>
      </c>
      <c r="U102" s="73">
        <f t="shared" ca="1" si="11"/>
        <v>0</v>
      </c>
      <c r="V102" s="25">
        <f t="shared" ca="1" si="19"/>
        <v>0</v>
      </c>
    </row>
    <row r="103" spans="2:22" x14ac:dyDescent="0.2">
      <c r="B103" s="20">
        <v>50</v>
      </c>
      <c r="C103" s="9">
        <f>VLOOKUP($B103,'2. Requisitos básicos'!$B$9:$F$108,COLUMN(C103)-COLUMN($B$54)+1,)</f>
        <v>0</v>
      </c>
      <c r="D103" s="10">
        <f>VLOOKUP($B103,'2. Requisitos básicos'!$B$9:$F$108,COLUMN(D103)-COLUMN($B$54)+2,)</f>
        <v>0</v>
      </c>
      <c r="E103" s="11">
        <f>VLOOKUP($B103,'2. Requisitos básicos'!$B$9:$F$108,COLUMN(E103)-COLUMN($B$54)+2,)</f>
        <v>0</v>
      </c>
      <c r="F103" s="22" t="str">
        <f ca="1">IF(
HLOOKUP($F$19,'2. Requisitos básicos'!$G$8:$M$108,B103+1,)&gt;0,
IF(COUNTIFS($D$54:D102,Tabela2[[#This Row],[Competências]],$F$54:F102,"ja")&lt;1,
"ja","-"),
"-"
)</f>
        <v>-</v>
      </c>
      <c r="G103" s="22" t="str">
        <f ca="1">IF(
HLOOKUP($D$11,'2. Requisitos básicos'!$G$8:$M$108,B103+1,)&gt;0,"ja","-")</f>
        <v>-</v>
      </c>
      <c r="H103" s="22">
        <f t="shared" ca="1" si="20"/>
        <v>0</v>
      </c>
      <c r="I103" s="73">
        <f t="shared" ca="1" si="12"/>
        <v>0</v>
      </c>
      <c r="J103" s="25">
        <f t="shared" ca="1" si="13"/>
        <v>0</v>
      </c>
      <c r="K103" s="22" t="str">
        <f ca="1">IF(
HLOOKUP($D$12,'2. Requisitos básicos'!$G$8:$M$108,B103+1,)&gt;0,"ja","-")</f>
        <v>-</v>
      </c>
      <c r="L103" s="22">
        <f t="shared" ca="1" si="14"/>
        <v>0</v>
      </c>
      <c r="M103" s="73">
        <f t="shared" ca="1" si="9"/>
        <v>0</v>
      </c>
      <c r="N103" s="25">
        <f t="shared" ca="1" si="15"/>
        <v>0</v>
      </c>
      <c r="O103" s="22" t="str">
        <f ca="1">IF(
HLOOKUP($D$13,'2. Requisitos básicos'!$G$8:$M$108,B103+1,)&gt;0,"ja","-")</f>
        <v>-</v>
      </c>
      <c r="P103" s="22">
        <f t="shared" ca="1" si="16"/>
        <v>0</v>
      </c>
      <c r="Q103" s="73">
        <f t="shared" ca="1" si="10"/>
        <v>0</v>
      </c>
      <c r="R103" s="25">
        <f t="shared" ca="1" si="17"/>
        <v>0</v>
      </c>
      <c r="S103" s="22" t="str">
        <f ca="1">IF(
HLOOKUP($D$14,'2. Requisitos básicos'!$G$8:$M$108,B103+1,)&gt;0,"ja","-")</f>
        <v>-</v>
      </c>
      <c r="T103" s="22">
        <f t="shared" ca="1" si="18"/>
        <v>0</v>
      </c>
      <c r="U103" s="73">
        <f t="shared" ca="1" si="11"/>
        <v>0</v>
      </c>
      <c r="V103" s="25">
        <f t="shared" ca="1" si="19"/>
        <v>0</v>
      </c>
    </row>
    <row r="104" spans="2:22" x14ac:dyDescent="0.2">
      <c r="B104" s="20">
        <v>51</v>
      </c>
      <c r="C104" s="9">
        <f>VLOOKUP($B104,'2. Requisitos básicos'!$B$9:$F$108,COLUMN(C104)-COLUMN($B$54)+1,)</f>
        <v>0</v>
      </c>
      <c r="D104" s="10">
        <f>VLOOKUP($B104,'2. Requisitos básicos'!$B$9:$F$108,COLUMN(D104)-COLUMN($B$54)+2,)</f>
        <v>0</v>
      </c>
      <c r="E104" s="11">
        <f>VLOOKUP($B104,'2. Requisitos básicos'!$B$9:$F$108,COLUMN(E104)-COLUMN($B$54)+2,)</f>
        <v>0</v>
      </c>
      <c r="F104" s="22" t="str">
        <f ca="1">IF(
HLOOKUP($F$19,'2. Requisitos básicos'!$G$8:$M$108,B104+1,)&gt;0,
IF(COUNTIFS($D$54:D103,Tabela2[[#This Row],[Competências]],$F$54:F103,"ja")&lt;1,
"ja","-"),
"-"
)</f>
        <v>-</v>
      </c>
      <c r="G104" s="22" t="str">
        <f ca="1">IF(
HLOOKUP($D$11,'2. Requisitos básicos'!$G$8:$M$108,B104+1,)&gt;0,"ja","-")</f>
        <v>-</v>
      </c>
      <c r="H104" s="22">
        <f t="shared" ca="1" si="20"/>
        <v>0</v>
      </c>
      <c r="I104" s="73">
        <f t="shared" ca="1" si="12"/>
        <v>0</v>
      </c>
      <c r="J104" s="25">
        <f t="shared" ca="1" si="13"/>
        <v>0</v>
      </c>
      <c r="K104" s="22" t="str">
        <f ca="1">IF(
HLOOKUP($D$12,'2. Requisitos básicos'!$G$8:$M$108,B104+1,)&gt;0,"ja","-")</f>
        <v>-</v>
      </c>
      <c r="L104" s="22">
        <f t="shared" ca="1" si="14"/>
        <v>0</v>
      </c>
      <c r="M104" s="73">
        <f t="shared" ca="1" si="9"/>
        <v>0</v>
      </c>
      <c r="N104" s="25">
        <f t="shared" ca="1" si="15"/>
        <v>0</v>
      </c>
      <c r="O104" s="22" t="str">
        <f ca="1">IF(
HLOOKUP($D$13,'2. Requisitos básicos'!$G$8:$M$108,B104+1,)&gt;0,"ja","-")</f>
        <v>-</v>
      </c>
      <c r="P104" s="22">
        <f t="shared" ca="1" si="16"/>
        <v>0</v>
      </c>
      <c r="Q104" s="73">
        <f t="shared" ca="1" si="10"/>
        <v>0</v>
      </c>
      <c r="R104" s="25">
        <f t="shared" ca="1" si="17"/>
        <v>0</v>
      </c>
      <c r="S104" s="22" t="str">
        <f ca="1">IF(
HLOOKUP($D$14,'2. Requisitos básicos'!$G$8:$M$108,B104+1,)&gt;0,"ja","-")</f>
        <v>-</v>
      </c>
      <c r="T104" s="22">
        <f t="shared" ca="1" si="18"/>
        <v>0</v>
      </c>
      <c r="U104" s="73">
        <f t="shared" ca="1" si="11"/>
        <v>0</v>
      </c>
      <c r="V104" s="25">
        <f t="shared" ca="1" si="19"/>
        <v>0</v>
      </c>
    </row>
    <row r="105" spans="2:22" x14ac:dyDescent="0.2">
      <c r="B105" s="20">
        <v>52</v>
      </c>
      <c r="C105" s="9">
        <f>VLOOKUP($B105,'2. Requisitos básicos'!$B$9:$F$108,COLUMN(C105)-COLUMN($B$54)+1,)</f>
        <v>0</v>
      </c>
      <c r="D105" s="10">
        <f>VLOOKUP($B105,'2. Requisitos básicos'!$B$9:$F$108,COLUMN(D105)-COLUMN($B$54)+2,)</f>
        <v>0</v>
      </c>
      <c r="E105" s="11">
        <f>VLOOKUP($B105,'2. Requisitos básicos'!$B$9:$F$108,COLUMN(E105)-COLUMN($B$54)+2,)</f>
        <v>0</v>
      </c>
      <c r="F105" s="22" t="str">
        <f ca="1">IF(
HLOOKUP($F$19,'2. Requisitos básicos'!$G$8:$M$108,B105+1,)&gt;0,
IF(COUNTIFS($D$54:D104,Tabela2[[#This Row],[Competências]],$F$54:F104,"ja")&lt;1,
"ja","-"),
"-"
)</f>
        <v>-</v>
      </c>
      <c r="G105" s="22" t="str">
        <f ca="1">IF(
HLOOKUP($D$11,'2. Requisitos básicos'!$G$8:$M$108,B105+1,)&gt;0,"ja","-")</f>
        <v>-</v>
      </c>
      <c r="H105" s="22">
        <f t="shared" ca="1" si="20"/>
        <v>0</v>
      </c>
      <c r="I105" s="73">
        <f t="shared" ca="1" si="12"/>
        <v>0</v>
      </c>
      <c r="J105" s="25">
        <f t="shared" ca="1" si="13"/>
        <v>0</v>
      </c>
      <c r="K105" s="22" t="str">
        <f ca="1">IF(
HLOOKUP($D$12,'2. Requisitos básicos'!$G$8:$M$108,B105+1,)&gt;0,"ja","-")</f>
        <v>-</v>
      </c>
      <c r="L105" s="22">
        <f t="shared" ca="1" si="14"/>
        <v>0</v>
      </c>
      <c r="M105" s="73">
        <f t="shared" ca="1" si="9"/>
        <v>0</v>
      </c>
      <c r="N105" s="25">
        <f t="shared" ca="1" si="15"/>
        <v>0</v>
      </c>
      <c r="O105" s="22" t="str">
        <f ca="1">IF(
HLOOKUP($D$13,'2. Requisitos básicos'!$G$8:$M$108,B105+1,)&gt;0,"ja","-")</f>
        <v>-</v>
      </c>
      <c r="P105" s="22">
        <f t="shared" ca="1" si="16"/>
        <v>0</v>
      </c>
      <c r="Q105" s="73">
        <f t="shared" ca="1" si="10"/>
        <v>0</v>
      </c>
      <c r="R105" s="25">
        <f t="shared" ca="1" si="17"/>
        <v>0</v>
      </c>
      <c r="S105" s="22" t="str">
        <f ca="1">IF(
HLOOKUP($D$14,'2. Requisitos básicos'!$G$8:$M$108,B105+1,)&gt;0,"ja","-")</f>
        <v>-</v>
      </c>
      <c r="T105" s="22">
        <f t="shared" ca="1" si="18"/>
        <v>0</v>
      </c>
      <c r="U105" s="73">
        <f t="shared" ca="1" si="11"/>
        <v>0</v>
      </c>
      <c r="V105" s="25">
        <f t="shared" ca="1" si="19"/>
        <v>0</v>
      </c>
    </row>
    <row r="106" spans="2:22" x14ac:dyDescent="0.2">
      <c r="B106" s="20">
        <v>53</v>
      </c>
      <c r="C106" s="9">
        <f>VLOOKUP($B106,'2. Requisitos básicos'!$B$9:$F$108,COLUMN(C106)-COLUMN($B$54)+1,)</f>
        <v>0</v>
      </c>
      <c r="D106" s="10">
        <f>VLOOKUP($B106,'2. Requisitos básicos'!$B$9:$F$108,COLUMN(D106)-COLUMN($B$54)+2,)</f>
        <v>0</v>
      </c>
      <c r="E106" s="11">
        <f>VLOOKUP($B106,'2. Requisitos básicos'!$B$9:$F$108,COLUMN(E106)-COLUMN($B$54)+2,)</f>
        <v>0</v>
      </c>
      <c r="F106" s="22" t="str">
        <f ca="1">IF(
HLOOKUP($F$19,'2. Requisitos básicos'!$G$8:$M$108,B106+1,)&gt;0,
IF(COUNTIFS($D$54:D105,Tabela2[[#This Row],[Competências]],$F$54:F105,"ja")&lt;1,
"ja","-"),
"-"
)</f>
        <v>-</v>
      </c>
      <c r="G106" s="22" t="str">
        <f ca="1">IF(
HLOOKUP($D$11,'2. Requisitos básicos'!$G$8:$M$108,B106+1,)&gt;0,"ja","-")</f>
        <v>-</v>
      </c>
      <c r="H106" s="22">
        <f t="shared" ca="1" si="20"/>
        <v>0</v>
      </c>
      <c r="I106" s="73">
        <f t="shared" ca="1" si="12"/>
        <v>0</v>
      </c>
      <c r="J106" s="25">
        <f t="shared" ca="1" si="13"/>
        <v>0</v>
      </c>
      <c r="K106" s="22" t="str">
        <f ca="1">IF(
HLOOKUP($D$12,'2. Requisitos básicos'!$G$8:$M$108,B106+1,)&gt;0,"ja","-")</f>
        <v>-</v>
      </c>
      <c r="L106" s="22">
        <f t="shared" ca="1" si="14"/>
        <v>0</v>
      </c>
      <c r="M106" s="73">
        <f t="shared" ca="1" si="9"/>
        <v>0</v>
      </c>
      <c r="N106" s="25">
        <f t="shared" ca="1" si="15"/>
        <v>0</v>
      </c>
      <c r="O106" s="22" t="str">
        <f ca="1">IF(
HLOOKUP($D$13,'2. Requisitos básicos'!$G$8:$M$108,B106+1,)&gt;0,"ja","-")</f>
        <v>-</v>
      </c>
      <c r="P106" s="22">
        <f t="shared" ca="1" si="16"/>
        <v>0</v>
      </c>
      <c r="Q106" s="73">
        <f t="shared" ca="1" si="10"/>
        <v>0</v>
      </c>
      <c r="R106" s="25">
        <f t="shared" ca="1" si="17"/>
        <v>0</v>
      </c>
      <c r="S106" s="22" t="str">
        <f ca="1">IF(
HLOOKUP($D$14,'2. Requisitos básicos'!$G$8:$M$108,B106+1,)&gt;0,"ja","-")</f>
        <v>-</v>
      </c>
      <c r="T106" s="22">
        <f t="shared" ca="1" si="18"/>
        <v>0</v>
      </c>
      <c r="U106" s="73">
        <f t="shared" ca="1" si="11"/>
        <v>0</v>
      </c>
      <c r="V106" s="25">
        <f t="shared" ca="1" si="19"/>
        <v>0</v>
      </c>
    </row>
    <row r="107" spans="2:22" x14ac:dyDescent="0.2">
      <c r="B107" s="20">
        <v>54</v>
      </c>
      <c r="C107" s="9">
        <f>VLOOKUP($B107,'2. Requisitos básicos'!$B$9:$F$108,COLUMN(C107)-COLUMN($B$54)+1,)</f>
        <v>0</v>
      </c>
      <c r="D107" s="10">
        <f>VLOOKUP($B107,'2. Requisitos básicos'!$B$9:$F$108,COLUMN(D107)-COLUMN($B$54)+2,)</f>
        <v>0</v>
      </c>
      <c r="E107" s="11">
        <f>VLOOKUP($B107,'2. Requisitos básicos'!$B$9:$F$108,COLUMN(E107)-COLUMN($B$54)+2,)</f>
        <v>0</v>
      </c>
      <c r="F107" s="22" t="str">
        <f ca="1">IF(
HLOOKUP($F$19,'2. Requisitos básicos'!$G$8:$M$108,B107+1,)&gt;0,
IF(COUNTIFS($D$54:D106,Tabela2[[#This Row],[Competências]],$F$54:F106,"ja")&lt;1,
"ja","-"),
"-"
)</f>
        <v>-</v>
      </c>
      <c r="G107" s="22" t="str">
        <f ca="1">IF(
HLOOKUP($D$11,'2. Requisitos básicos'!$G$8:$M$108,B107+1,)&gt;0,"ja","-")</f>
        <v>-</v>
      </c>
      <c r="H107" s="22">
        <f t="shared" ca="1" si="20"/>
        <v>0</v>
      </c>
      <c r="I107" s="73">
        <f t="shared" ca="1" si="12"/>
        <v>0</v>
      </c>
      <c r="J107" s="25">
        <f t="shared" ca="1" si="13"/>
        <v>0</v>
      </c>
      <c r="K107" s="22" t="str">
        <f ca="1">IF(
HLOOKUP($D$12,'2. Requisitos básicos'!$G$8:$M$108,B107+1,)&gt;0,"ja","-")</f>
        <v>-</v>
      </c>
      <c r="L107" s="22">
        <f t="shared" ca="1" si="14"/>
        <v>0</v>
      </c>
      <c r="M107" s="73">
        <f t="shared" ca="1" si="9"/>
        <v>0</v>
      </c>
      <c r="N107" s="25">
        <f t="shared" ca="1" si="15"/>
        <v>0</v>
      </c>
      <c r="O107" s="22" t="str">
        <f ca="1">IF(
HLOOKUP($D$13,'2. Requisitos básicos'!$G$8:$M$108,B107+1,)&gt;0,"ja","-")</f>
        <v>-</v>
      </c>
      <c r="P107" s="22">
        <f t="shared" ca="1" si="16"/>
        <v>0</v>
      </c>
      <c r="Q107" s="73">
        <f t="shared" ca="1" si="10"/>
        <v>0</v>
      </c>
      <c r="R107" s="25">
        <f t="shared" ca="1" si="17"/>
        <v>0</v>
      </c>
      <c r="S107" s="22" t="str">
        <f ca="1">IF(
HLOOKUP($D$14,'2. Requisitos básicos'!$G$8:$M$108,B107+1,)&gt;0,"ja","-")</f>
        <v>-</v>
      </c>
      <c r="T107" s="22">
        <f t="shared" ca="1" si="18"/>
        <v>0</v>
      </c>
      <c r="U107" s="73">
        <f t="shared" ca="1" si="11"/>
        <v>0</v>
      </c>
      <c r="V107" s="25">
        <f t="shared" ca="1" si="19"/>
        <v>0</v>
      </c>
    </row>
    <row r="108" spans="2:22" x14ac:dyDescent="0.2">
      <c r="B108" s="20">
        <v>55</v>
      </c>
      <c r="C108" s="9">
        <f>VLOOKUP($B108,'2. Requisitos básicos'!$B$9:$F$108,COLUMN(C108)-COLUMN($B$54)+1,)</f>
        <v>0</v>
      </c>
      <c r="D108" s="10">
        <f>VLOOKUP($B108,'2. Requisitos básicos'!$B$9:$F$108,COLUMN(D108)-COLUMN($B$54)+2,)</f>
        <v>0</v>
      </c>
      <c r="E108" s="11">
        <f>VLOOKUP($B108,'2. Requisitos básicos'!$B$9:$F$108,COLUMN(E108)-COLUMN($B$54)+2,)</f>
        <v>0</v>
      </c>
      <c r="F108" s="22" t="str">
        <f ca="1">IF(
HLOOKUP($F$19,'2. Requisitos básicos'!$G$8:$M$108,B108+1,)&gt;0,
IF(COUNTIFS($D$54:D107,Tabela2[[#This Row],[Competências]],$F$54:F107,"ja")&lt;1,
"ja","-"),
"-"
)</f>
        <v>-</v>
      </c>
      <c r="G108" s="22" t="str">
        <f ca="1">IF(
HLOOKUP($D$11,'2. Requisitos básicos'!$G$8:$M$108,B108+1,)&gt;0,"ja","-")</f>
        <v>-</v>
      </c>
      <c r="H108" s="22">
        <f t="shared" ca="1" si="20"/>
        <v>0</v>
      </c>
      <c r="I108" s="73">
        <f t="shared" ca="1" si="12"/>
        <v>0</v>
      </c>
      <c r="J108" s="25">
        <f t="shared" ca="1" si="13"/>
        <v>0</v>
      </c>
      <c r="K108" s="22" t="str">
        <f ca="1">IF(
HLOOKUP($D$12,'2. Requisitos básicos'!$G$8:$M$108,B108+1,)&gt;0,"ja","-")</f>
        <v>-</v>
      </c>
      <c r="L108" s="22">
        <f t="shared" ca="1" si="14"/>
        <v>0</v>
      </c>
      <c r="M108" s="73">
        <f t="shared" ca="1" si="9"/>
        <v>0</v>
      </c>
      <c r="N108" s="25">
        <f t="shared" ca="1" si="15"/>
        <v>0</v>
      </c>
      <c r="O108" s="22" t="str">
        <f ca="1">IF(
HLOOKUP($D$13,'2. Requisitos básicos'!$G$8:$M$108,B108+1,)&gt;0,"ja","-")</f>
        <v>-</v>
      </c>
      <c r="P108" s="22">
        <f t="shared" ca="1" si="16"/>
        <v>0</v>
      </c>
      <c r="Q108" s="73">
        <f t="shared" ca="1" si="10"/>
        <v>0</v>
      </c>
      <c r="R108" s="25">
        <f t="shared" ca="1" si="17"/>
        <v>0</v>
      </c>
      <c r="S108" s="22" t="str">
        <f ca="1">IF(
HLOOKUP($D$14,'2. Requisitos básicos'!$G$8:$M$108,B108+1,)&gt;0,"ja","-")</f>
        <v>-</v>
      </c>
      <c r="T108" s="22">
        <f t="shared" ca="1" si="18"/>
        <v>0</v>
      </c>
      <c r="U108" s="73">
        <f t="shared" ca="1" si="11"/>
        <v>0</v>
      </c>
      <c r="V108" s="25">
        <f t="shared" ca="1" si="19"/>
        <v>0</v>
      </c>
    </row>
    <row r="109" spans="2:22" x14ac:dyDescent="0.2">
      <c r="B109" s="20">
        <v>56</v>
      </c>
      <c r="C109" s="9">
        <f>VLOOKUP($B109,'2. Requisitos básicos'!$B$9:$F$108,COLUMN(C109)-COLUMN($B$54)+1,)</f>
        <v>0</v>
      </c>
      <c r="D109" s="10">
        <f>VLOOKUP($B109,'2. Requisitos básicos'!$B$9:$F$108,COLUMN(D109)-COLUMN($B$54)+2,)</f>
        <v>0</v>
      </c>
      <c r="E109" s="11">
        <f>VLOOKUP($B109,'2. Requisitos básicos'!$B$9:$F$108,COLUMN(E109)-COLUMN($B$54)+2,)</f>
        <v>0</v>
      </c>
      <c r="F109" s="22" t="str">
        <f ca="1">IF(
HLOOKUP($F$19,'2. Requisitos básicos'!$G$8:$M$108,B109+1,)&gt;0,
IF(COUNTIFS($D$54:D108,Tabela2[[#This Row],[Competências]],$F$54:F108,"ja")&lt;1,
"ja","-"),
"-"
)</f>
        <v>-</v>
      </c>
      <c r="G109" s="22" t="str">
        <f ca="1">IF(
HLOOKUP($D$11,'2. Requisitos básicos'!$G$8:$M$108,B109+1,)&gt;0,"ja","-")</f>
        <v>-</v>
      </c>
      <c r="H109" s="22">
        <f t="shared" ca="1" si="20"/>
        <v>0</v>
      </c>
      <c r="I109" s="73">
        <f t="shared" ca="1" si="12"/>
        <v>0</v>
      </c>
      <c r="J109" s="25">
        <f t="shared" ca="1" si="13"/>
        <v>0</v>
      </c>
      <c r="K109" s="22" t="str">
        <f ca="1">IF(
HLOOKUP($D$12,'2. Requisitos básicos'!$G$8:$M$108,B109+1,)&gt;0,"ja","-")</f>
        <v>-</v>
      </c>
      <c r="L109" s="22">
        <f t="shared" ca="1" si="14"/>
        <v>0</v>
      </c>
      <c r="M109" s="73">
        <f t="shared" ca="1" si="9"/>
        <v>0</v>
      </c>
      <c r="N109" s="25">
        <f t="shared" ca="1" si="15"/>
        <v>0</v>
      </c>
      <c r="O109" s="22" t="str">
        <f ca="1">IF(
HLOOKUP($D$13,'2. Requisitos básicos'!$G$8:$M$108,B109+1,)&gt;0,"ja","-")</f>
        <v>-</v>
      </c>
      <c r="P109" s="22">
        <f t="shared" ca="1" si="16"/>
        <v>0</v>
      </c>
      <c r="Q109" s="73">
        <f t="shared" ca="1" si="10"/>
        <v>0</v>
      </c>
      <c r="R109" s="25">
        <f t="shared" ca="1" si="17"/>
        <v>0</v>
      </c>
      <c r="S109" s="22" t="str">
        <f ca="1">IF(
HLOOKUP($D$14,'2. Requisitos básicos'!$G$8:$M$108,B109+1,)&gt;0,"ja","-")</f>
        <v>-</v>
      </c>
      <c r="T109" s="22">
        <f t="shared" ca="1" si="18"/>
        <v>0</v>
      </c>
      <c r="U109" s="73">
        <f t="shared" ca="1" si="11"/>
        <v>0</v>
      </c>
      <c r="V109" s="25">
        <f t="shared" ca="1" si="19"/>
        <v>0</v>
      </c>
    </row>
    <row r="110" spans="2:22" x14ac:dyDescent="0.2">
      <c r="B110" s="20">
        <v>57</v>
      </c>
      <c r="C110" s="9">
        <f>VLOOKUP($B110,'2. Requisitos básicos'!$B$9:$F$108,COLUMN(C110)-COLUMN($B$54)+1,)</f>
        <v>0</v>
      </c>
      <c r="D110" s="10">
        <f>VLOOKUP($B110,'2. Requisitos básicos'!$B$9:$F$108,COLUMN(D110)-COLUMN($B$54)+2,)</f>
        <v>0</v>
      </c>
      <c r="E110" s="11">
        <f>VLOOKUP($B110,'2. Requisitos básicos'!$B$9:$F$108,COLUMN(E110)-COLUMN($B$54)+2,)</f>
        <v>0</v>
      </c>
      <c r="F110" s="22" t="str">
        <f ca="1">IF(
HLOOKUP($F$19,'2. Requisitos básicos'!$G$8:$M$108,B110+1,)&gt;0,
IF(COUNTIFS($D$54:D109,Tabela2[[#This Row],[Competências]],$F$54:F109,"ja")&lt;1,
"ja","-"),
"-"
)</f>
        <v>-</v>
      </c>
      <c r="G110" s="22" t="str">
        <f ca="1">IF(
HLOOKUP($D$11,'2. Requisitos básicos'!$G$8:$M$108,B110+1,)&gt;0,"ja","-")</f>
        <v>-</v>
      </c>
      <c r="H110" s="22">
        <f t="shared" ca="1" si="20"/>
        <v>0</v>
      </c>
      <c r="I110" s="73">
        <f t="shared" ca="1" si="12"/>
        <v>0</v>
      </c>
      <c r="J110" s="25">
        <f t="shared" ca="1" si="13"/>
        <v>0</v>
      </c>
      <c r="K110" s="22" t="str">
        <f ca="1">IF(
HLOOKUP($D$12,'2. Requisitos básicos'!$G$8:$M$108,B110+1,)&gt;0,"ja","-")</f>
        <v>-</v>
      </c>
      <c r="L110" s="22">
        <f t="shared" ca="1" si="14"/>
        <v>0</v>
      </c>
      <c r="M110" s="73">
        <f t="shared" ca="1" si="9"/>
        <v>0</v>
      </c>
      <c r="N110" s="25">
        <f t="shared" ca="1" si="15"/>
        <v>0</v>
      </c>
      <c r="O110" s="22" t="str">
        <f ca="1">IF(
HLOOKUP($D$13,'2. Requisitos básicos'!$G$8:$M$108,B110+1,)&gt;0,"ja","-")</f>
        <v>-</v>
      </c>
      <c r="P110" s="22">
        <f t="shared" ca="1" si="16"/>
        <v>0</v>
      </c>
      <c r="Q110" s="73">
        <f t="shared" ca="1" si="10"/>
        <v>0</v>
      </c>
      <c r="R110" s="25">
        <f t="shared" ca="1" si="17"/>
        <v>0</v>
      </c>
      <c r="S110" s="22" t="str">
        <f ca="1">IF(
HLOOKUP($D$14,'2. Requisitos básicos'!$G$8:$M$108,B110+1,)&gt;0,"ja","-")</f>
        <v>-</v>
      </c>
      <c r="T110" s="22">
        <f t="shared" ca="1" si="18"/>
        <v>0</v>
      </c>
      <c r="U110" s="73">
        <f t="shared" ca="1" si="11"/>
        <v>0</v>
      </c>
      <c r="V110" s="25">
        <f t="shared" ca="1" si="19"/>
        <v>0</v>
      </c>
    </row>
    <row r="111" spans="2:22" x14ac:dyDescent="0.2">
      <c r="B111" s="20">
        <v>58</v>
      </c>
      <c r="C111" s="9">
        <f>VLOOKUP($B111,'2. Requisitos básicos'!$B$9:$F$108,COLUMN(C111)-COLUMN($B$54)+1,)</f>
        <v>0</v>
      </c>
      <c r="D111" s="10">
        <f>VLOOKUP($B111,'2. Requisitos básicos'!$B$9:$F$108,COLUMN(D111)-COLUMN($B$54)+2,)</f>
        <v>0</v>
      </c>
      <c r="E111" s="11">
        <f>VLOOKUP($B111,'2. Requisitos básicos'!$B$9:$F$108,COLUMN(E111)-COLUMN($B$54)+2,)</f>
        <v>0</v>
      </c>
      <c r="F111" s="22" t="str">
        <f ca="1">IF(
HLOOKUP($F$19,'2. Requisitos básicos'!$G$8:$M$108,B111+1,)&gt;0,
IF(COUNTIFS($D$54:D110,Tabela2[[#This Row],[Competências]],$F$54:F110,"ja")&lt;1,
"ja","-"),
"-"
)</f>
        <v>-</v>
      </c>
      <c r="G111" s="22" t="str">
        <f ca="1">IF(
HLOOKUP($D$11,'2. Requisitos básicos'!$G$8:$M$108,B111+1,)&gt;0,"ja","-")</f>
        <v>-</v>
      </c>
      <c r="H111" s="22">
        <f t="shared" ca="1" si="20"/>
        <v>0</v>
      </c>
      <c r="I111" s="73">
        <f t="shared" ca="1" si="12"/>
        <v>0</v>
      </c>
      <c r="J111" s="25">
        <f t="shared" ca="1" si="13"/>
        <v>0</v>
      </c>
      <c r="K111" s="22" t="str">
        <f ca="1">IF(
HLOOKUP($D$12,'2. Requisitos básicos'!$G$8:$M$108,B111+1,)&gt;0,"ja","-")</f>
        <v>-</v>
      </c>
      <c r="L111" s="22">
        <f t="shared" ca="1" si="14"/>
        <v>0</v>
      </c>
      <c r="M111" s="73">
        <f t="shared" ca="1" si="9"/>
        <v>0</v>
      </c>
      <c r="N111" s="25">
        <f t="shared" ca="1" si="15"/>
        <v>0</v>
      </c>
      <c r="O111" s="22" t="str">
        <f ca="1">IF(
HLOOKUP($D$13,'2. Requisitos básicos'!$G$8:$M$108,B111+1,)&gt;0,"ja","-")</f>
        <v>-</v>
      </c>
      <c r="P111" s="22">
        <f t="shared" ca="1" si="16"/>
        <v>0</v>
      </c>
      <c r="Q111" s="73">
        <f t="shared" ca="1" si="10"/>
        <v>0</v>
      </c>
      <c r="R111" s="25">
        <f t="shared" ca="1" si="17"/>
        <v>0</v>
      </c>
      <c r="S111" s="22" t="str">
        <f ca="1">IF(
HLOOKUP($D$14,'2. Requisitos básicos'!$G$8:$M$108,B111+1,)&gt;0,"ja","-")</f>
        <v>-</v>
      </c>
      <c r="T111" s="22">
        <f t="shared" ca="1" si="18"/>
        <v>0</v>
      </c>
      <c r="U111" s="73">
        <f t="shared" ca="1" si="11"/>
        <v>0</v>
      </c>
      <c r="V111" s="25">
        <f t="shared" ca="1" si="19"/>
        <v>0</v>
      </c>
    </row>
    <row r="112" spans="2:22" x14ac:dyDescent="0.2">
      <c r="B112" s="20">
        <v>59</v>
      </c>
      <c r="C112" s="9">
        <f>VLOOKUP($B112,'2. Requisitos básicos'!$B$9:$F$108,COLUMN(C112)-COLUMN($B$54)+1,)</f>
        <v>0</v>
      </c>
      <c r="D112" s="10">
        <f>VLOOKUP($B112,'2. Requisitos básicos'!$B$9:$F$108,COLUMN(D112)-COLUMN($B$54)+2,)</f>
        <v>0</v>
      </c>
      <c r="E112" s="11">
        <f>VLOOKUP($B112,'2. Requisitos básicos'!$B$9:$F$108,COLUMN(E112)-COLUMN($B$54)+2,)</f>
        <v>0</v>
      </c>
      <c r="F112" s="22" t="str">
        <f ca="1">IF(
HLOOKUP($F$19,'2. Requisitos básicos'!$G$8:$M$108,B112+1,)&gt;0,
IF(COUNTIFS($D$54:D111,Tabela2[[#This Row],[Competências]],$F$54:F111,"ja")&lt;1,
"ja","-"),
"-"
)</f>
        <v>-</v>
      </c>
      <c r="G112" s="22" t="str">
        <f ca="1">IF(
HLOOKUP($D$11,'2. Requisitos básicos'!$G$8:$M$108,B112+1,)&gt;0,"ja","-")</f>
        <v>-</v>
      </c>
      <c r="H112" s="22">
        <f t="shared" ca="1" si="20"/>
        <v>0</v>
      </c>
      <c r="I112" s="73">
        <f t="shared" ca="1" si="12"/>
        <v>0</v>
      </c>
      <c r="J112" s="25">
        <f t="shared" ca="1" si="13"/>
        <v>0</v>
      </c>
      <c r="K112" s="22" t="str">
        <f ca="1">IF(
HLOOKUP($D$12,'2. Requisitos básicos'!$G$8:$M$108,B112+1,)&gt;0,"ja","-")</f>
        <v>-</v>
      </c>
      <c r="L112" s="22">
        <f t="shared" ca="1" si="14"/>
        <v>0</v>
      </c>
      <c r="M112" s="73">
        <f t="shared" ca="1" si="9"/>
        <v>0</v>
      </c>
      <c r="N112" s="25">
        <f t="shared" ca="1" si="15"/>
        <v>0</v>
      </c>
      <c r="O112" s="22" t="str">
        <f ca="1">IF(
HLOOKUP($D$13,'2. Requisitos básicos'!$G$8:$M$108,B112+1,)&gt;0,"ja","-")</f>
        <v>-</v>
      </c>
      <c r="P112" s="22">
        <f t="shared" ca="1" si="16"/>
        <v>0</v>
      </c>
      <c r="Q112" s="73">
        <f t="shared" ca="1" si="10"/>
        <v>0</v>
      </c>
      <c r="R112" s="25">
        <f t="shared" ca="1" si="17"/>
        <v>0</v>
      </c>
      <c r="S112" s="22" t="str">
        <f ca="1">IF(
HLOOKUP($D$14,'2. Requisitos básicos'!$G$8:$M$108,B112+1,)&gt;0,"ja","-")</f>
        <v>-</v>
      </c>
      <c r="T112" s="22">
        <f t="shared" ca="1" si="18"/>
        <v>0</v>
      </c>
      <c r="U112" s="73">
        <f t="shared" ca="1" si="11"/>
        <v>0</v>
      </c>
      <c r="V112" s="25">
        <f t="shared" ca="1" si="19"/>
        <v>0</v>
      </c>
    </row>
    <row r="113" spans="2:22" x14ac:dyDescent="0.2">
      <c r="B113" s="20">
        <v>60</v>
      </c>
      <c r="C113" s="9">
        <f>VLOOKUP($B113,'2. Requisitos básicos'!$B$9:$F$108,COLUMN(C113)-COLUMN($B$54)+1,)</f>
        <v>0</v>
      </c>
      <c r="D113" s="10">
        <f>VLOOKUP($B113,'2. Requisitos básicos'!$B$9:$F$108,COLUMN(D113)-COLUMN($B$54)+2,)</f>
        <v>0</v>
      </c>
      <c r="E113" s="11">
        <f>VLOOKUP($B113,'2. Requisitos básicos'!$B$9:$F$108,COLUMN(E113)-COLUMN($B$54)+2,)</f>
        <v>0</v>
      </c>
      <c r="F113" s="22" t="str">
        <f ca="1">IF(
HLOOKUP($F$19,'2. Requisitos básicos'!$G$8:$M$108,B113+1,)&gt;0,
IF(COUNTIFS($D$54:D112,Tabela2[[#This Row],[Competências]],$F$54:F112,"ja")&lt;1,
"ja","-"),
"-"
)</f>
        <v>-</v>
      </c>
      <c r="G113" s="22" t="str">
        <f ca="1">IF(
HLOOKUP($D$11,'2. Requisitos básicos'!$G$8:$M$108,B113+1,)&gt;0,"ja","-")</f>
        <v>-</v>
      </c>
      <c r="H113" s="22">
        <f t="shared" ca="1" si="20"/>
        <v>0</v>
      </c>
      <c r="I113" s="73">
        <f t="shared" ca="1" si="12"/>
        <v>0</v>
      </c>
      <c r="J113" s="25">
        <f t="shared" ca="1" si="13"/>
        <v>0</v>
      </c>
      <c r="K113" s="22" t="str">
        <f ca="1">IF(
HLOOKUP($D$12,'2. Requisitos básicos'!$G$8:$M$108,B113+1,)&gt;0,"ja","-")</f>
        <v>-</v>
      </c>
      <c r="L113" s="22">
        <f t="shared" ca="1" si="14"/>
        <v>0</v>
      </c>
      <c r="M113" s="73">
        <f t="shared" ca="1" si="9"/>
        <v>0</v>
      </c>
      <c r="N113" s="25">
        <f t="shared" ca="1" si="15"/>
        <v>0</v>
      </c>
      <c r="O113" s="22" t="str">
        <f ca="1">IF(
HLOOKUP($D$13,'2. Requisitos básicos'!$G$8:$M$108,B113+1,)&gt;0,"ja","-")</f>
        <v>-</v>
      </c>
      <c r="P113" s="22">
        <f t="shared" ca="1" si="16"/>
        <v>0</v>
      </c>
      <c r="Q113" s="73">
        <f t="shared" ca="1" si="10"/>
        <v>0</v>
      </c>
      <c r="R113" s="25">
        <f t="shared" ca="1" si="17"/>
        <v>0</v>
      </c>
      <c r="S113" s="22" t="str">
        <f ca="1">IF(
HLOOKUP($D$14,'2. Requisitos básicos'!$G$8:$M$108,B113+1,)&gt;0,"ja","-")</f>
        <v>-</v>
      </c>
      <c r="T113" s="22">
        <f t="shared" ca="1" si="18"/>
        <v>0</v>
      </c>
      <c r="U113" s="73">
        <f t="shared" ca="1" si="11"/>
        <v>0</v>
      </c>
      <c r="V113" s="25">
        <f t="shared" ca="1" si="19"/>
        <v>0</v>
      </c>
    </row>
    <row r="114" spans="2:22" x14ac:dyDescent="0.2">
      <c r="B114" s="20">
        <v>61</v>
      </c>
      <c r="C114" s="9">
        <f>VLOOKUP($B114,'2. Requisitos básicos'!$B$9:$F$108,COLUMN(C114)-COLUMN($B$54)+1,)</f>
        <v>0</v>
      </c>
      <c r="D114" s="10">
        <f>VLOOKUP($B114,'2. Requisitos básicos'!$B$9:$F$108,COLUMN(D114)-COLUMN($B$54)+2,)</f>
        <v>0</v>
      </c>
      <c r="E114" s="11">
        <f>VLOOKUP($B114,'2. Requisitos básicos'!$B$9:$F$108,COLUMN(E114)-COLUMN($B$54)+2,)</f>
        <v>0</v>
      </c>
      <c r="F114" s="22" t="str">
        <f ca="1">IF(
HLOOKUP($F$19,'2. Requisitos básicos'!$G$8:$M$108,B114+1,)&gt;0,
IF(COUNTIFS($D$54:D113,Tabela2[[#This Row],[Competências]],$F$54:F113,"ja")&lt;1,
"ja","-"),
"-"
)</f>
        <v>-</v>
      </c>
      <c r="G114" s="22" t="str">
        <f ca="1">IF(
HLOOKUP($D$11,'2. Requisitos básicos'!$G$8:$M$108,B114+1,)&gt;0,"ja","-")</f>
        <v>-</v>
      </c>
      <c r="H114" s="22">
        <f t="shared" ca="1" si="20"/>
        <v>0</v>
      </c>
      <c r="I114" s="73">
        <f t="shared" ca="1" si="12"/>
        <v>0</v>
      </c>
      <c r="J114" s="25">
        <f t="shared" ca="1" si="13"/>
        <v>0</v>
      </c>
      <c r="K114" s="22" t="str">
        <f ca="1">IF(
HLOOKUP($D$12,'2. Requisitos básicos'!$G$8:$M$108,B114+1,)&gt;0,"ja","-")</f>
        <v>-</v>
      </c>
      <c r="L114" s="22">
        <f t="shared" ca="1" si="14"/>
        <v>0</v>
      </c>
      <c r="M114" s="73">
        <f t="shared" ca="1" si="9"/>
        <v>0</v>
      </c>
      <c r="N114" s="25">
        <f t="shared" ca="1" si="15"/>
        <v>0</v>
      </c>
      <c r="O114" s="22" t="str">
        <f ca="1">IF(
HLOOKUP($D$13,'2. Requisitos básicos'!$G$8:$M$108,B114+1,)&gt;0,"ja","-")</f>
        <v>-</v>
      </c>
      <c r="P114" s="22">
        <f t="shared" ca="1" si="16"/>
        <v>0</v>
      </c>
      <c r="Q114" s="73">
        <f t="shared" ca="1" si="10"/>
        <v>0</v>
      </c>
      <c r="R114" s="25">
        <f t="shared" ca="1" si="17"/>
        <v>0</v>
      </c>
      <c r="S114" s="22" t="str">
        <f ca="1">IF(
HLOOKUP($D$14,'2. Requisitos básicos'!$G$8:$M$108,B114+1,)&gt;0,"ja","-")</f>
        <v>-</v>
      </c>
      <c r="T114" s="22">
        <f t="shared" ca="1" si="18"/>
        <v>0</v>
      </c>
      <c r="U114" s="73">
        <f t="shared" ca="1" si="11"/>
        <v>0</v>
      </c>
      <c r="V114" s="25">
        <f t="shared" ca="1" si="19"/>
        <v>0</v>
      </c>
    </row>
    <row r="115" spans="2:22" x14ac:dyDescent="0.2">
      <c r="B115" s="20">
        <v>62</v>
      </c>
      <c r="C115" s="9">
        <f>VLOOKUP($B115,'2. Requisitos básicos'!$B$9:$F$108,COLUMN(C115)-COLUMN($B$54)+1,)</f>
        <v>0</v>
      </c>
      <c r="D115" s="10">
        <f>VLOOKUP($B115,'2. Requisitos básicos'!$B$9:$F$108,COLUMN(D115)-COLUMN($B$54)+2,)</f>
        <v>0</v>
      </c>
      <c r="E115" s="11">
        <f>VLOOKUP($B115,'2. Requisitos básicos'!$B$9:$F$108,COLUMN(E115)-COLUMN($B$54)+2,)</f>
        <v>0</v>
      </c>
      <c r="F115" s="22" t="str">
        <f ca="1">IF(
HLOOKUP($F$19,'2. Requisitos básicos'!$G$8:$M$108,B115+1,)&gt;0,
IF(COUNTIFS($D$54:D114,Tabela2[[#This Row],[Competências]],$F$54:F114,"ja")&lt;1,
"ja","-"),
"-"
)</f>
        <v>-</v>
      </c>
      <c r="G115" s="22" t="str">
        <f ca="1">IF(
HLOOKUP($D$11,'2. Requisitos básicos'!$G$8:$M$108,B115+1,)&gt;0,"ja","-")</f>
        <v>-</v>
      </c>
      <c r="H115" s="22">
        <f t="shared" ca="1" si="20"/>
        <v>0</v>
      </c>
      <c r="I115" s="73">
        <f t="shared" ca="1" si="12"/>
        <v>0</v>
      </c>
      <c r="J115" s="25">
        <f t="shared" ca="1" si="13"/>
        <v>0</v>
      </c>
      <c r="K115" s="22" t="str">
        <f ca="1">IF(
HLOOKUP($D$12,'2. Requisitos básicos'!$G$8:$M$108,B115+1,)&gt;0,"ja","-")</f>
        <v>-</v>
      </c>
      <c r="L115" s="22">
        <f t="shared" ca="1" si="14"/>
        <v>0</v>
      </c>
      <c r="M115" s="73">
        <f t="shared" ca="1" si="9"/>
        <v>0</v>
      </c>
      <c r="N115" s="25">
        <f t="shared" ca="1" si="15"/>
        <v>0</v>
      </c>
      <c r="O115" s="22" t="str">
        <f ca="1">IF(
HLOOKUP($D$13,'2. Requisitos básicos'!$G$8:$M$108,B115+1,)&gt;0,"ja","-")</f>
        <v>-</v>
      </c>
      <c r="P115" s="22">
        <f t="shared" ca="1" si="16"/>
        <v>0</v>
      </c>
      <c r="Q115" s="73">
        <f t="shared" ca="1" si="10"/>
        <v>0</v>
      </c>
      <c r="R115" s="25">
        <f t="shared" ca="1" si="17"/>
        <v>0</v>
      </c>
      <c r="S115" s="22" t="str">
        <f ca="1">IF(
HLOOKUP($D$14,'2. Requisitos básicos'!$G$8:$M$108,B115+1,)&gt;0,"ja","-")</f>
        <v>-</v>
      </c>
      <c r="T115" s="22">
        <f t="shared" ca="1" si="18"/>
        <v>0</v>
      </c>
      <c r="U115" s="73">
        <f t="shared" ca="1" si="11"/>
        <v>0</v>
      </c>
      <c r="V115" s="25">
        <f t="shared" ca="1" si="19"/>
        <v>0</v>
      </c>
    </row>
    <row r="116" spans="2:22" x14ac:dyDescent="0.2">
      <c r="B116" s="20">
        <v>63</v>
      </c>
      <c r="C116" s="9">
        <f>VLOOKUP($B116,'2. Requisitos básicos'!$B$9:$F$108,COLUMN(C116)-COLUMN($B$54)+1,)</f>
        <v>0</v>
      </c>
      <c r="D116" s="10">
        <f>VLOOKUP($B116,'2. Requisitos básicos'!$B$9:$F$108,COLUMN(D116)-COLUMN($B$54)+2,)</f>
        <v>0</v>
      </c>
      <c r="E116" s="11">
        <f>VLOOKUP($B116,'2. Requisitos básicos'!$B$9:$F$108,COLUMN(E116)-COLUMN($B$54)+2,)</f>
        <v>0</v>
      </c>
      <c r="F116" s="22" t="str">
        <f ca="1">IF(
HLOOKUP($F$19,'2. Requisitos básicos'!$G$8:$M$108,B116+1,)&gt;0,
IF(COUNTIFS($D$54:D115,Tabela2[[#This Row],[Competências]],$F$54:F115,"ja")&lt;1,
"ja","-"),
"-"
)</f>
        <v>-</v>
      </c>
      <c r="G116" s="22" t="str">
        <f ca="1">IF(
HLOOKUP($D$11,'2. Requisitos básicos'!$G$8:$M$108,B116+1,)&gt;0,"ja","-")</f>
        <v>-</v>
      </c>
      <c r="H116" s="22">
        <f t="shared" ca="1" si="20"/>
        <v>0</v>
      </c>
      <c r="I116" s="73">
        <f t="shared" ca="1" si="12"/>
        <v>0</v>
      </c>
      <c r="J116" s="25">
        <f t="shared" ca="1" si="13"/>
        <v>0</v>
      </c>
      <c r="K116" s="22" t="str">
        <f ca="1">IF(
HLOOKUP($D$12,'2. Requisitos básicos'!$G$8:$M$108,B116+1,)&gt;0,"ja","-")</f>
        <v>-</v>
      </c>
      <c r="L116" s="22">
        <f t="shared" ca="1" si="14"/>
        <v>0</v>
      </c>
      <c r="M116" s="73">
        <f t="shared" ca="1" si="9"/>
        <v>0</v>
      </c>
      <c r="N116" s="25">
        <f t="shared" ca="1" si="15"/>
        <v>0</v>
      </c>
      <c r="O116" s="22" t="str">
        <f ca="1">IF(
HLOOKUP($D$13,'2. Requisitos básicos'!$G$8:$M$108,B116+1,)&gt;0,"ja","-")</f>
        <v>-</v>
      </c>
      <c r="P116" s="22">
        <f t="shared" ca="1" si="16"/>
        <v>0</v>
      </c>
      <c r="Q116" s="73">
        <f t="shared" ca="1" si="10"/>
        <v>0</v>
      </c>
      <c r="R116" s="25">
        <f t="shared" ca="1" si="17"/>
        <v>0</v>
      </c>
      <c r="S116" s="22" t="str">
        <f ca="1">IF(
HLOOKUP($D$14,'2. Requisitos básicos'!$G$8:$M$108,B116+1,)&gt;0,"ja","-")</f>
        <v>-</v>
      </c>
      <c r="T116" s="22">
        <f t="shared" ca="1" si="18"/>
        <v>0</v>
      </c>
      <c r="U116" s="73">
        <f t="shared" ca="1" si="11"/>
        <v>0</v>
      </c>
      <c r="V116" s="25">
        <f t="shared" ca="1" si="19"/>
        <v>0</v>
      </c>
    </row>
    <row r="117" spans="2:22" x14ac:dyDescent="0.2">
      <c r="B117" s="20">
        <v>64</v>
      </c>
      <c r="C117" s="9">
        <f>VLOOKUP($B117,'2. Requisitos básicos'!$B$9:$F$108,COLUMN(C117)-COLUMN($B$54)+1,)</f>
        <v>0</v>
      </c>
      <c r="D117" s="10">
        <f>VLOOKUP($B117,'2. Requisitos básicos'!$B$9:$F$108,COLUMN(D117)-COLUMN($B$54)+2,)</f>
        <v>0</v>
      </c>
      <c r="E117" s="11">
        <f>VLOOKUP($B117,'2. Requisitos básicos'!$B$9:$F$108,COLUMN(E117)-COLUMN($B$54)+2,)</f>
        <v>0</v>
      </c>
      <c r="F117" s="22" t="str">
        <f ca="1">IF(
HLOOKUP($F$19,'2. Requisitos básicos'!$G$8:$M$108,B117+1,)&gt;0,
IF(COUNTIFS($D$54:D116,Tabela2[[#This Row],[Competências]],$F$54:F116,"ja")&lt;1,
"ja","-"),
"-"
)</f>
        <v>-</v>
      </c>
      <c r="G117" s="22" t="str">
        <f ca="1">IF(
HLOOKUP($D$11,'2. Requisitos básicos'!$G$8:$M$108,B117+1,)&gt;0,"ja","-")</f>
        <v>-</v>
      </c>
      <c r="H117" s="22">
        <f t="shared" ca="1" si="20"/>
        <v>0</v>
      </c>
      <c r="I117" s="73">
        <f t="shared" ca="1" si="12"/>
        <v>0</v>
      </c>
      <c r="J117" s="25">
        <f t="shared" ca="1" si="13"/>
        <v>0</v>
      </c>
      <c r="K117" s="22" t="str">
        <f ca="1">IF(
HLOOKUP($D$12,'2. Requisitos básicos'!$G$8:$M$108,B117+1,)&gt;0,"ja","-")</f>
        <v>-</v>
      </c>
      <c r="L117" s="22">
        <f t="shared" ca="1" si="14"/>
        <v>0</v>
      </c>
      <c r="M117" s="73">
        <f t="shared" ca="1" si="9"/>
        <v>0</v>
      </c>
      <c r="N117" s="25">
        <f t="shared" ca="1" si="15"/>
        <v>0</v>
      </c>
      <c r="O117" s="22" t="str">
        <f ca="1">IF(
HLOOKUP($D$13,'2. Requisitos básicos'!$G$8:$M$108,B117+1,)&gt;0,"ja","-")</f>
        <v>-</v>
      </c>
      <c r="P117" s="22">
        <f t="shared" ca="1" si="16"/>
        <v>0</v>
      </c>
      <c r="Q117" s="73">
        <f t="shared" ca="1" si="10"/>
        <v>0</v>
      </c>
      <c r="R117" s="25">
        <f t="shared" ca="1" si="17"/>
        <v>0</v>
      </c>
      <c r="S117" s="22" t="str">
        <f ca="1">IF(
HLOOKUP($D$14,'2. Requisitos básicos'!$G$8:$M$108,B117+1,)&gt;0,"ja","-")</f>
        <v>-</v>
      </c>
      <c r="T117" s="22">
        <f t="shared" ca="1" si="18"/>
        <v>0</v>
      </c>
      <c r="U117" s="73">
        <f t="shared" ca="1" si="11"/>
        <v>0</v>
      </c>
      <c r="V117" s="25">
        <f t="shared" ca="1" si="19"/>
        <v>0</v>
      </c>
    </row>
    <row r="118" spans="2:22" x14ac:dyDescent="0.2">
      <c r="B118" s="20">
        <v>65</v>
      </c>
      <c r="C118" s="9">
        <f>VLOOKUP($B118,'2. Requisitos básicos'!$B$9:$F$108,COLUMN(C118)-COLUMN($B$54)+1,)</f>
        <v>0</v>
      </c>
      <c r="D118" s="10">
        <f>VLOOKUP($B118,'2. Requisitos básicos'!$B$9:$F$108,COLUMN(D118)-COLUMN($B$54)+2,)</f>
        <v>0</v>
      </c>
      <c r="E118" s="11">
        <f>VLOOKUP($B118,'2. Requisitos básicos'!$B$9:$F$108,COLUMN(E118)-COLUMN($B$54)+2,)</f>
        <v>0</v>
      </c>
      <c r="F118" s="22" t="str">
        <f ca="1">IF(
HLOOKUP($F$19,'2. Requisitos básicos'!$G$8:$M$108,B118+1,)&gt;0,
IF(COUNTIFS($D$54:D117,Tabela2[[#This Row],[Competências]],$F$54:F117,"ja")&lt;1,
"ja","-"),
"-"
)</f>
        <v>-</v>
      </c>
      <c r="G118" s="22" t="str">
        <f ca="1">IF(
HLOOKUP($D$11,'2. Requisitos básicos'!$G$8:$M$108,B118+1,)&gt;0,"ja","-")</f>
        <v>-</v>
      </c>
      <c r="H118" s="22">
        <f t="shared" ca="1" si="20"/>
        <v>0</v>
      </c>
      <c r="I118" s="73">
        <f t="shared" ref="I118:I149" ca="1" si="21">IF(H118&gt;0,
SUMIFS(J$54:J$153,$D$54:$D$153,$D118,$G$54:$G$153,"ja")/H118,
0)</f>
        <v>0</v>
      </c>
      <c r="J118" s="25">
        <f t="shared" ref="J118:J153" ca="1" si="22">OFFSET($J$11,0,ROW(J118)-ROW($J$54))</f>
        <v>0</v>
      </c>
      <c r="K118" s="22" t="str">
        <f ca="1">IF(
HLOOKUP($D$12,'2. Requisitos básicos'!$G$8:$M$108,B118+1,)&gt;0,"ja","-")</f>
        <v>-</v>
      </c>
      <c r="L118" s="22">
        <f t="shared" ref="L118:L149" ca="1" si="23">COUNTIFS($D$54:$D$153,$D118,K$54:K$153,"ja")</f>
        <v>0</v>
      </c>
      <c r="M118" s="73">
        <f t="shared" ca="1" si="9"/>
        <v>0</v>
      </c>
      <c r="N118" s="25">
        <f t="shared" ref="N118:N153" ca="1" si="24">OFFSET($J$12,0,ROW(N118)-ROW($J$54))</f>
        <v>0</v>
      </c>
      <c r="O118" s="22" t="str">
        <f ca="1">IF(
HLOOKUP($D$13,'2. Requisitos básicos'!$G$8:$M$108,B118+1,)&gt;0,"ja","-")</f>
        <v>-</v>
      </c>
      <c r="P118" s="22">
        <f t="shared" ref="P118:P149" ca="1" si="25">COUNTIFS($D$54:$D$153,$D118,O$54:O$153,"ja")</f>
        <v>0</v>
      </c>
      <c r="Q118" s="73">
        <f t="shared" ca="1" si="10"/>
        <v>0</v>
      </c>
      <c r="R118" s="25">
        <f t="shared" ref="R118:R153" ca="1" si="26">OFFSET($J$13,0,ROW(R118)-ROW($J$54))</f>
        <v>0</v>
      </c>
      <c r="S118" s="22" t="str">
        <f ca="1">IF(
HLOOKUP($D$14,'2. Requisitos básicos'!$G$8:$M$108,B118+1,)&gt;0,"ja","-")</f>
        <v>-</v>
      </c>
      <c r="T118" s="22">
        <f t="shared" ref="T118:T149" ca="1" si="27">COUNTIFS($D$54:$D$153,$D118,S$54:S$153,"ja")</f>
        <v>0</v>
      </c>
      <c r="U118" s="73">
        <f t="shared" ca="1" si="11"/>
        <v>0</v>
      </c>
      <c r="V118" s="25">
        <f t="shared" ref="V118:V153" ca="1" si="28">OFFSET($J$14,0,ROW(V118)-ROW($J$54))</f>
        <v>0</v>
      </c>
    </row>
    <row r="119" spans="2:22" x14ac:dyDescent="0.2">
      <c r="B119" s="20">
        <v>66</v>
      </c>
      <c r="C119" s="9">
        <f>VLOOKUP($B119,'2. Requisitos básicos'!$B$9:$F$108,COLUMN(C119)-COLUMN($B$54)+1,)</f>
        <v>0</v>
      </c>
      <c r="D119" s="10">
        <f>VLOOKUP($B119,'2. Requisitos básicos'!$B$9:$F$108,COLUMN(D119)-COLUMN($B$54)+2,)</f>
        <v>0</v>
      </c>
      <c r="E119" s="11">
        <f>VLOOKUP($B119,'2. Requisitos básicos'!$B$9:$F$108,COLUMN(E119)-COLUMN($B$54)+2,)</f>
        <v>0</v>
      </c>
      <c r="F119" s="22" t="str">
        <f ca="1">IF(
HLOOKUP($F$19,'2. Requisitos básicos'!$G$8:$M$108,B119+1,)&gt;0,
IF(COUNTIFS($D$54:D118,Tabela2[[#This Row],[Competências]],$F$54:F118,"ja")&lt;1,
"ja","-"),
"-"
)</f>
        <v>-</v>
      </c>
      <c r="G119" s="22" t="str">
        <f ca="1">IF(
HLOOKUP($D$11,'2. Requisitos básicos'!$G$8:$M$108,B119+1,)&gt;0,"ja","-")</f>
        <v>-</v>
      </c>
      <c r="H119" s="22">
        <f t="shared" ref="H119:H153" ca="1" si="29">COUNTIFS($D$54:$D$153,D119,$G$54:$G$153,"ja")</f>
        <v>0</v>
      </c>
      <c r="I119" s="73">
        <f t="shared" ca="1" si="21"/>
        <v>0</v>
      </c>
      <c r="J119" s="25">
        <f t="shared" ca="1" si="22"/>
        <v>0</v>
      </c>
      <c r="K119" s="22" t="str">
        <f ca="1">IF(
HLOOKUP($D$12,'2. Requisitos básicos'!$G$8:$M$108,B119+1,)&gt;0,"ja","-")</f>
        <v>-</v>
      </c>
      <c r="L119" s="22">
        <f t="shared" ca="1" si="23"/>
        <v>0</v>
      </c>
      <c r="M119" s="73">
        <f t="shared" ref="M119:M153" ca="1" si="30">IF(L119&gt;0,
SUMIFS(N$54:N$153,$D$54:$D$153,$D119,$K$54:$K$153,"ja")/L119,
0)</f>
        <v>0</v>
      </c>
      <c r="N119" s="25">
        <f t="shared" ca="1" si="24"/>
        <v>0</v>
      </c>
      <c r="O119" s="22" t="str">
        <f ca="1">IF(
HLOOKUP($D$13,'2. Requisitos básicos'!$G$8:$M$108,B119+1,)&gt;0,"ja","-")</f>
        <v>-</v>
      </c>
      <c r="P119" s="22">
        <f t="shared" ca="1" si="25"/>
        <v>0</v>
      </c>
      <c r="Q119" s="73">
        <f t="shared" ref="Q119:Q153" ca="1" si="31">IF(P119&gt;0,
SUMIFS(R$54:R$153,$D$54:$D$153,$D119,$O$54:$O$153,"ja")/P119,
0)</f>
        <v>0</v>
      </c>
      <c r="R119" s="25">
        <f t="shared" ca="1" si="26"/>
        <v>0</v>
      </c>
      <c r="S119" s="22" t="str">
        <f ca="1">IF(
HLOOKUP($D$14,'2. Requisitos básicos'!$G$8:$M$108,B119+1,)&gt;0,"ja","-")</f>
        <v>-</v>
      </c>
      <c r="T119" s="22">
        <f t="shared" ca="1" si="27"/>
        <v>0</v>
      </c>
      <c r="U119" s="73">
        <f t="shared" ref="U119:U153" ca="1" si="32">IF(T119&gt;0,
SUMIFS(V$54:V$153,$D$54:$D$153,$D119,$S$54:$S$153,"ja")/T119,
0)</f>
        <v>0</v>
      </c>
      <c r="V119" s="25">
        <f t="shared" ca="1" si="28"/>
        <v>0</v>
      </c>
    </row>
    <row r="120" spans="2:22" x14ac:dyDescent="0.2">
      <c r="B120" s="20">
        <v>67</v>
      </c>
      <c r="C120" s="9">
        <f>VLOOKUP($B120,'2. Requisitos básicos'!$B$9:$F$108,COLUMN(C120)-COLUMN($B$54)+1,)</f>
        <v>0</v>
      </c>
      <c r="D120" s="10">
        <f>VLOOKUP($B120,'2. Requisitos básicos'!$B$9:$F$108,COLUMN(D120)-COLUMN($B$54)+2,)</f>
        <v>0</v>
      </c>
      <c r="E120" s="11">
        <f>VLOOKUP($B120,'2. Requisitos básicos'!$B$9:$F$108,COLUMN(E120)-COLUMN($B$54)+2,)</f>
        <v>0</v>
      </c>
      <c r="F120" s="22" t="str">
        <f ca="1">IF(
HLOOKUP($F$19,'2. Requisitos básicos'!$G$8:$M$108,B120+1,)&gt;0,
IF(COUNTIFS($D$54:D119,Tabela2[[#This Row],[Competências]],$F$54:F119,"ja")&lt;1,
"ja","-"),
"-"
)</f>
        <v>-</v>
      </c>
      <c r="G120" s="22" t="str">
        <f ca="1">IF(
HLOOKUP($D$11,'2. Requisitos básicos'!$G$8:$M$108,B120+1,)&gt;0,"ja","-")</f>
        <v>-</v>
      </c>
      <c r="H120" s="22">
        <f t="shared" ca="1" si="29"/>
        <v>0</v>
      </c>
      <c r="I120" s="73">
        <f t="shared" ca="1" si="21"/>
        <v>0</v>
      </c>
      <c r="J120" s="25">
        <f t="shared" ca="1" si="22"/>
        <v>0</v>
      </c>
      <c r="K120" s="22" t="str">
        <f ca="1">IF(
HLOOKUP($D$12,'2. Requisitos básicos'!$G$8:$M$108,B120+1,)&gt;0,"ja","-")</f>
        <v>-</v>
      </c>
      <c r="L120" s="22">
        <f t="shared" ca="1" si="23"/>
        <v>0</v>
      </c>
      <c r="M120" s="73">
        <f t="shared" ca="1" si="30"/>
        <v>0</v>
      </c>
      <c r="N120" s="25">
        <f t="shared" ca="1" si="24"/>
        <v>0</v>
      </c>
      <c r="O120" s="22" t="str">
        <f ca="1">IF(
HLOOKUP($D$13,'2. Requisitos básicos'!$G$8:$M$108,B120+1,)&gt;0,"ja","-")</f>
        <v>-</v>
      </c>
      <c r="P120" s="22">
        <f t="shared" ca="1" si="25"/>
        <v>0</v>
      </c>
      <c r="Q120" s="73">
        <f t="shared" ca="1" si="31"/>
        <v>0</v>
      </c>
      <c r="R120" s="25">
        <f t="shared" ca="1" si="26"/>
        <v>0</v>
      </c>
      <c r="S120" s="22" t="str">
        <f ca="1">IF(
HLOOKUP($D$14,'2. Requisitos básicos'!$G$8:$M$108,B120+1,)&gt;0,"ja","-")</f>
        <v>-</v>
      </c>
      <c r="T120" s="22">
        <f t="shared" ca="1" si="27"/>
        <v>0</v>
      </c>
      <c r="U120" s="73">
        <f t="shared" ca="1" si="32"/>
        <v>0</v>
      </c>
      <c r="V120" s="25">
        <f t="shared" ca="1" si="28"/>
        <v>0</v>
      </c>
    </row>
    <row r="121" spans="2:22" x14ac:dyDescent="0.2">
      <c r="B121" s="20">
        <v>68</v>
      </c>
      <c r="C121" s="9">
        <f>VLOOKUP($B121,'2. Requisitos básicos'!$B$9:$F$108,COLUMN(C121)-COLUMN($B$54)+1,)</f>
        <v>0</v>
      </c>
      <c r="D121" s="10">
        <f>VLOOKUP($B121,'2. Requisitos básicos'!$B$9:$F$108,COLUMN(D121)-COLUMN($B$54)+2,)</f>
        <v>0</v>
      </c>
      <c r="E121" s="11">
        <f>VLOOKUP($B121,'2. Requisitos básicos'!$B$9:$F$108,COLUMN(E121)-COLUMN($B$54)+2,)</f>
        <v>0</v>
      </c>
      <c r="F121" s="22" t="str">
        <f ca="1">IF(
HLOOKUP($F$19,'2. Requisitos básicos'!$G$8:$M$108,B121+1,)&gt;0,
IF(COUNTIFS($D$54:D120,Tabela2[[#This Row],[Competências]],$F$54:F120,"ja")&lt;1,
"ja","-"),
"-"
)</f>
        <v>-</v>
      </c>
      <c r="G121" s="22" t="str">
        <f ca="1">IF(
HLOOKUP($D$11,'2. Requisitos básicos'!$G$8:$M$108,B121+1,)&gt;0,"ja","-")</f>
        <v>-</v>
      </c>
      <c r="H121" s="22">
        <f t="shared" ca="1" si="29"/>
        <v>0</v>
      </c>
      <c r="I121" s="73">
        <f t="shared" ca="1" si="21"/>
        <v>0</v>
      </c>
      <c r="J121" s="25">
        <f t="shared" ca="1" si="22"/>
        <v>0</v>
      </c>
      <c r="K121" s="22" t="str">
        <f ca="1">IF(
HLOOKUP($D$12,'2. Requisitos básicos'!$G$8:$M$108,B121+1,)&gt;0,"ja","-")</f>
        <v>-</v>
      </c>
      <c r="L121" s="22">
        <f t="shared" ca="1" si="23"/>
        <v>0</v>
      </c>
      <c r="M121" s="73">
        <f t="shared" ca="1" si="30"/>
        <v>0</v>
      </c>
      <c r="N121" s="25">
        <f t="shared" ca="1" si="24"/>
        <v>0</v>
      </c>
      <c r="O121" s="22" t="str">
        <f ca="1">IF(
HLOOKUP($D$13,'2. Requisitos básicos'!$G$8:$M$108,B121+1,)&gt;0,"ja","-")</f>
        <v>-</v>
      </c>
      <c r="P121" s="22">
        <f t="shared" ca="1" si="25"/>
        <v>0</v>
      </c>
      <c r="Q121" s="73">
        <f t="shared" ca="1" si="31"/>
        <v>0</v>
      </c>
      <c r="R121" s="25">
        <f t="shared" ca="1" si="26"/>
        <v>0</v>
      </c>
      <c r="S121" s="22" t="str">
        <f ca="1">IF(
HLOOKUP($D$14,'2. Requisitos básicos'!$G$8:$M$108,B121+1,)&gt;0,"ja","-")</f>
        <v>-</v>
      </c>
      <c r="T121" s="22">
        <f t="shared" ca="1" si="27"/>
        <v>0</v>
      </c>
      <c r="U121" s="73">
        <f t="shared" ca="1" si="32"/>
        <v>0</v>
      </c>
      <c r="V121" s="25">
        <f t="shared" ca="1" si="28"/>
        <v>0</v>
      </c>
    </row>
    <row r="122" spans="2:22" x14ac:dyDescent="0.2">
      <c r="B122" s="20">
        <v>69</v>
      </c>
      <c r="C122" s="9">
        <f>VLOOKUP($B122,'2. Requisitos básicos'!$B$9:$F$108,COLUMN(C122)-COLUMN($B$54)+1,)</f>
        <v>0</v>
      </c>
      <c r="D122" s="10">
        <f>VLOOKUP($B122,'2. Requisitos básicos'!$B$9:$F$108,COLUMN(D122)-COLUMN($B$54)+2,)</f>
        <v>0</v>
      </c>
      <c r="E122" s="11">
        <f>VLOOKUP($B122,'2. Requisitos básicos'!$B$9:$F$108,COLUMN(E122)-COLUMN($B$54)+2,)</f>
        <v>0</v>
      </c>
      <c r="F122" s="22" t="str">
        <f ca="1">IF(
HLOOKUP($F$19,'2. Requisitos básicos'!$G$8:$M$108,B122+1,)&gt;0,
IF(COUNTIFS($D$54:D121,Tabela2[[#This Row],[Competências]],$F$54:F121,"ja")&lt;1,
"ja","-"),
"-"
)</f>
        <v>-</v>
      </c>
      <c r="G122" s="22" t="str">
        <f ca="1">IF(
HLOOKUP($D$11,'2. Requisitos básicos'!$G$8:$M$108,B122+1,)&gt;0,"ja","-")</f>
        <v>-</v>
      </c>
      <c r="H122" s="22">
        <f t="shared" ca="1" si="29"/>
        <v>0</v>
      </c>
      <c r="I122" s="73">
        <f t="shared" ca="1" si="21"/>
        <v>0</v>
      </c>
      <c r="J122" s="25">
        <f t="shared" ca="1" si="22"/>
        <v>0</v>
      </c>
      <c r="K122" s="22" t="str">
        <f ca="1">IF(
HLOOKUP($D$12,'2. Requisitos básicos'!$G$8:$M$108,B122+1,)&gt;0,"ja","-")</f>
        <v>-</v>
      </c>
      <c r="L122" s="22">
        <f t="shared" ca="1" si="23"/>
        <v>0</v>
      </c>
      <c r="M122" s="73">
        <f t="shared" ca="1" si="30"/>
        <v>0</v>
      </c>
      <c r="N122" s="25">
        <f t="shared" ca="1" si="24"/>
        <v>0</v>
      </c>
      <c r="O122" s="22" t="str">
        <f ca="1">IF(
HLOOKUP($D$13,'2. Requisitos básicos'!$G$8:$M$108,B122+1,)&gt;0,"ja","-")</f>
        <v>-</v>
      </c>
      <c r="P122" s="22">
        <f t="shared" ca="1" si="25"/>
        <v>0</v>
      </c>
      <c r="Q122" s="73">
        <f t="shared" ca="1" si="31"/>
        <v>0</v>
      </c>
      <c r="R122" s="25">
        <f t="shared" ca="1" si="26"/>
        <v>0</v>
      </c>
      <c r="S122" s="22" t="str">
        <f ca="1">IF(
HLOOKUP($D$14,'2. Requisitos básicos'!$G$8:$M$108,B122+1,)&gt;0,"ja","-")</f>
        <v>-</v>
      </c>
      <c r="T122" s="22">
        <f t="shared" ca="1" si="27"/>
        <v>0</v>
      </c>
      <c r="U122" s="73">
        <f t="shared" ca="1" si="32"/>
        <v>0</v>
      </c>
      <c r="V122" s="25">
        <f t="shared" ca="1" si="28"/>
        <v>0</v>
      </c>
    </row>
    <row r="123" spans="2:22" x14ac:dyDescent="0.2">
      <c r="B123" s="20">
        <v>70</v>
      </c>
      <c r="C123" s="9">
        <f>VLOOKUP($B123,'2. Requisitos básicos'!$B$9:$F$108,COLUMN(C123)-COLUMN($B$54)+1,)</f>
        <v>0</v>
      </c>
      <c r="D123" s="10">
        <f>VLOOKUP($B123,'2. Requisitos básicos'!$B$9:$F$108,COLUMN(D123)-COLUMN($B$54)+2,)</f>
        <v>0</v>
      </c>
      <c r="E123" s="11">
        <f>VLOOKUP($B123,'2. Requisitos básicos'!$B$9:$F$108,COLUMN(E123)-COLUMN($B$54)+2,)</f>
        <v>0</v>
      </c>
      <c r="F123" s="22" t="str">
        <f ca="1">IF(
HLOOKUP($F$19,'2. Requisitos básicos'!$G$8:$M$108,B123+1,)&gt;0,
IF(COUNTIFS($D$54:D122,Tabela2[[#This Row],[Competências]],$F$54:F122,"ja")&lt;1,
"ja","-"),
"-"
)</f>
        <v>-</v>
      </c>
      <c r="G123" s="22" t="str">
        <f ca="1">IF(
HLOOKUP($D$11,'2. Requisitos básicos'!$G$8:$M$108,B123+1,)&gt;0,"ja","-")</f>
        <v>-</v>
      </c>
      <c r="H123" s="22">
        <f t="shared" ca="1" si="29"/>
        <v>0</v>
      </c>
      <c r="I123" s="73">
        <f t="shared" ca="1" si="21"/>
        <v>0</v>
      </c>
      <c r="J123" s="25">
        <f t="shared" ca="1" si="22"/>
        <v>0</v>
      </c>
      <c r="K123" s="22" t="str">
        <f ca="1">IF(
HLOOKUP($D$12,'2. Requisitos básicos'!$G$8:$M$108,B123+1,)&gt;0,"ja","-")</f>
        <v>-</v>
      </c>
      <c r="L123" s="22">
        <f t="shared" ca="1" si="23"/>
        <v>0</v>
      </c>
      <c r="M123" s="73">
        <f t="shared" ca="1" si="30"/>
        <v>0</v>
      </c>
      <c r="N123" s="25">
        <f t="shared" ca="1" si="24"/>
        <v>0</v>
      </c>
      <c r="O123" s="22" t="str">
        <f ca="1">IF(
HLOOKUP($D$13,'2. Requisitos básicos'!$G$8:$M$108,B123+1,)&gt;0,"ja","-")</f>
        <v>-</v>
      </c>
      <c r="P123" s="22">
        <f t="shared" ca="1" si="25"/>
        <v>0</v>
      </c>
      <c r="Q123" s="73">
        <f t="shared" ca="1" si="31"/>
        <v>0</v>
      </c>
      <c r="R123" s="25">
        <f t="shared" ca="1" si="26"/>
        <v>0</v>
      </c>
      <c r="S123" s="22" t="str">
        <f ca="1">IF(
HLOOKUP($D$14,'2. Requisitos básicos'!$G$8:$M$108,B123+1,)&gt;0,"ja","-")</f>
        <v>-</v>
      </c>
      <c r="T123" s="22">
        <f t="shared" ca="1" si="27"/>
        <v>0</v>
      </c>
      <c r="U123" s="73">
        <f t="shared" ca="1" si="32"/>
        <v>0</v>
      </c>
      <c r="V123" s="25">
        <f t="shared" ca="1" si="28"/>
        <v>0</v>
      </c>
    </row>
    <row r="124" spans="2:22" x14ac:dyDescent="0.2">
      <c r="B124" s="20">
        <v>71</v>
      </c>
      <c r="C124" s="9">
        <f>VLOOKUP($B124,'2. Requisitos básicos'!$B$9:$F$108,COLUMN(C124)-COLUMN($B$54)+1,)</f>
        <v>0</v>
      </c>
      <c r="D124" s="10">
        <f>VLOOKUP($B124,'2. Requisitos básicos'!$B$9:$F$108,COLUMN(D124)-COLUMN($B$54)+2,)</f>
        <v>0</v>
      </c>
      <c r="E124" s="11">
        <f>VLOOKUP($B124,'2. Requisitos básicos'!$B$9:$F$108,COLUMN(E124)-COLUMN($B$54)+2,)</f>
        <v>0</v>
      </c>
      <c r="F124" s="22" t="str">
        <f ca="1">IF(
HLOOKUP($F$19,'2. Requisitos básicos'!$G$8:$M$108,B124+1,)&gt;0,
IF(COUNTIFS($D$54:D123,Tabela2[[#This Row],[Competências]],$F$54:F123,"ja")&lt;1,
"ja","-"),
"-"
)</f>
        <v>-</v>
      </c>
      <c r="G124" s="22" t="str">
        <f ca="1">IF(
HLOOKUP($D$11,'2. Requisitos básicos'!$G$8:$M$108,B124+1,)&gt;0,"ja","-")</f>
        <v>-</v>
      </c>
      <c r="H124" s="22">
        <f t="shared" ca="1" si="29"/>
        <v>0</v>
      </c>
      <c r="I124" s="73">
        <f t="shared" ca="1" si="21"/>
        <v>0</v>
      </c>
      <c r="J124" s="25">
        <f t="shared" ca="1" si="22"/>
        <v>0</v>
      </c>
      <c r="K124" s="22" t="str">
        <f ca="1">IF(
HLOOKUP($D$12,'2. Requisitos básicos'!$G$8:$M$108,B124+1,)&gt;0,"ja","-")</f>
        <v>-</v>
      </c>
      <c r="L124" s="22">
        <f t="shared" ca="1" si="23"/>
        <v>0</v>
      </c>
      <c r="M124" s="73">
        <f t="shared" ca="1" si="30"/>
        <v>0</v>
      </c>
      <c r="N124" s="25">
        <f t="shared" ca="1" si="24"/>
        <v>0</v>
      </c>
      <c r="O124" s="22" t="str">
        <f ca="1">IF(
HLOOKUP($D$13,'2. Requisitos básicos'!$G$8:$M$108,B124+1,)&gt;0,"ja","-")</f>
        <v>-</v>
      </c>
      <c r="P124" s="22">
        <f t="shared" ca="1" si="25"/>
        <v>0</v>
      </c>
      <c r="Q124" s="73">
        <f t="shared" ca="1" si="31"/>
        <v>0</v>
      </c>
      <c r="R124" s="25">
        <f t="shared" ca="1" si="26"/>
        <v>0</v>
      </c>
      <c r="S124" s="22" t="str">
        <f ca="1">IF(
HLOOKUP($D$14,'2. Requisitos básicos'!$G$8:$M$108,B124+1,)&gt;0,"ja","-")</f>
        <v>-</v>
      </c>
      <c r="T124" s="22">
        <f t="shared" ca="1" si="27"/>
        <v>0</v>
      </c>
      <c r="U124" s="73">
        <f t="shared" ca="1" si="32"/>
        <v>0</v>
      </c>
      <c r="V124" s="25">
        <f t="shared" ca="1" si="28"/>
        <v>0</v>
      </c>
    </row>
    <row r="125" spans="2:22" x14ac:dyDescent="0.2">
      <c r="B125" s="20">
        <v>72</v>
      </c>
      <c r="C125" s="9">
        <f>VLOOKUP($B125,'2. Requisitos básicos'!$B$9:$F$108,COLUMN(C125)-COLUMN($B$54)+1,)</f>
        <v>0</v>
      </c>
      <c r="D125" s="10">
        <f>VLOOKUP($B125,'2. Requisitos básicos'!$B$9:$F$108,COLUMN(D125)-COLUMN($B$54)+2,)</f>
        <v>0</v>
      </c>
      <c r="E125" s="11">
        <f>VLOOKUP($B125,'2. Requisitos básicos'!$B$9:$F$108,COLUMN(E125)-COLUMN($B$54)+2,)</f>
        <v>0</v>
      </c>
      <c r="F125" s="22" t="str">
        <f ca="1">IF(
HLOOKUP($F$19,'2. Requisitos básicos'!$G$8:$M$108,B125+1,)&gt;0,
IF(COUNTIFS($D$54:D124,Tabela2[[#This Row],[Competências]],$F$54:F124,"ja")&lt;1,
"ja","-"),
"-"
)</f>
        <v>-</v>
      </c>
      <c r="G125" s="22" t="str">
        <f ca="1">IF(
HLOOKUP($D$11,'2. Requisitos básicos'!$G$8:$M$108,B125+1,)&gt;0,"ja","-")</f>
        <v>-</v>
      </c>
      <c r="H125" s="22">
        <f t="shared" ca="1" si="29"/>
        <v>0</v>
      </c>
      <c r="I125" s="73">
        <f t="shared" ca="1" si="21"/>
        <v>0</v>
      </c>
      <c r="J125" s="25">
        <f t="shared" ca="1" si="22"/>
        <v>0</v>
      </c>
      <c r="K125" s="22" t="str">
        <f ca="1">IF(
HLOOKUP($D$12,'2. Requisitos básicos'!$G$8:$M$108,B125+1,)&gt;0,"ja","-")</f>
        <v>-</v>
      </c>
      <c r="L125" s="22">
        <f t="shared" ca="1" si="23"/>
        <v>0</v>
      </c>
      <c r="M125" s="73">
        <f t="shared" ca="1" si="30"/>
        <v>0</v>
      </c>
      <c r="N125" s="25">
        <f t="shared" ca="1" si="24"/>
        <v>0</v>
      </c>
      <c r="O125" s="22" t="str">
        <f ca="1">IF(
HLOOKUP($D$13,'2. Requisitos básicos'!$G$8:$M$108,B125+1,)&gt;0,"ja","-")</f>
        <v>-</v>
      </c>
      <c r="P125" s="22">
        <f t="shared" ca="1" si="25"/>
        <v>0</v>
      </c>
      <c r="Q125" s="73">
        <f t="shared" ca="1" si="31"/>
        <v>0</v>
      </c>
      <c r="R125" s="25">
        <f t="shared" ca="1" si="26"/>
        <v>0</v>
      </c>
      <c r="S125" s="22" t="str">
        <f ca="1">IF(
HLOOKUP($D$14,'2. Requisitos básicos'!$G$8:$M$108,B125+1,)&gt;0,"ja","-")</f>
        <v>-</v>
      </c>
      <c r="T125" s="22">
        <f t="shared" ca="1" si="27"/>
        <v>0</v>
      </c>
      <c r="U125" s="73">
        <f t="shared" ca="1" si="32"/>
        <v>0</v>
      </c>
      <c r="V125" s="25">
        <f t="shared" ca="1" si="28"/>
        <v>0</v>
      </c>
    </row>
    <row r="126" spans="2:22" x14ac:dyDescent="0.2">
      <c r="B126" s="20">
        <v>73</v>
      </c>
      <c r="C126" s="9">
        <f>VLOOKUP($B126,'2. Requisitos básicos'!$B$9:$F$108,COLUMN(C126)-COLUMN($B$54)+1,)</f>
        <v>0</v>
      </c>
      <c r="D126" s="10">
        <f>VLOOKUP($B126,'2. Requisitos básicos'!$B$9:$F$108,COLUMN(D126)-COLUMN($B$54)+2,)</f>
        <v>0</v>
      </c>
      <c r="E126" s="11">
        <f>VLOOKUP($B126,'2. Requisitos básicos'!$B$9:$F$108,COLUMN(E126)-COLUMN($B$54)+2,)</f>
        <v>0</v>
      </c>
      <c r="F126" s="22" t="str">
        <f ca="1">IF(
HLOOKUP($F$19,'2. Requisitos básicos'!$G$8:$M$108,B126+1,)&gt;0,
IF(COUNTIFS($D$54:D125,Tabela2[[#This Row],[Competências]],$F$54:F125,"ja")&lt;1,
"ja","-"),
"-"
)</f>
        <v>-</v>
      </c>
      <c r="G126" s="22" t="str">
        <f ca="1">IF(
HLOOKUP($D$11,'2. Requisitos básicos'!$G$8:$M$108,B126+1,)&gt;0,"ja","-")</f>
        <v>-</v>
      </c>
      <c r="H126" s="22">
        <f t="shared" ca="1" si="29"/>
        <v>0</v>
      </c>
      <c r="I126" s="73">
        <f t="shared" ca="1" si="21"/>
        <v>0</v>
      </c>
      <c r="J126" s="25">
        <f t="shared" ca="1" si="22"/>
        <v>0</v>
      </c>
      <c r="K126" s="22" t="str">
        <f ca="1">IF(
HLOOKUP($D$12,'2. Requisitos básicos'!$G$8:$M$108,B126+1,)&gt;0,"ja","-")</f>
        <v>-</v>
      </c>
      <c r="L126" s="22">
        <f t="shared" ca="1" si="23"/>
        <v>0</v>
      </c>
      <c r="M126" s="73">
        <f t="shared" ca="1" si="30"/>
        <v>0</v>
      </c>
      <c r="N126" s="25">
        <f t="shared" ca="1" si="24"/>
        <v>0</v>
      </c>
      <c r="O126" s="22" t="str">
        <f ca="1">IF(
HLOOKUP($D$13,'2. Requisitos básicos'!$G$8:$M$108,B126+1,)&gt;0,"ja","-")</f>
        <v>-</v>
      </c>
      <c r="P126" s="22">
        <f t="shared" ca="1" si="25"/>
        <v>0</v>
      </c>
      <c r="Q126" s="73">
        <f t="shared" ca="1" si="31"/>
        <v>0</v>
      </c>
      <c r="R126" s="25">
        <f t="shared" ca="1" si="26"/>
        <v>0</v>
      </c>
      <c r="S126" s="22" t="str">
        <f ca="1">IF(
HLOOKUP($D$14,'2. Requisitos básicos'!$G$8:$M$108,B126+1,)&gt;0,"ja","-")</f>
        <v>-</v>
      </c>
      <c r="T126" s="22">
        <f t="shared" ca="1" si="27"/>
        <v>0</v>
      </c>
      <c r="U126" s="73">
        <f t="shared" ca="1" si="32"/>
        <v>0</v>
      </c>
      <c r="V126" s="25">
        <f t="shared" ca="1" si="28"/>
        <v>0</v>
      </c>
    </row>
    <row r="127" spans="2:22" x14ac:dyDescent="0.2">
      <c r="B127" s="20">
        <v>74</v>
      </c>
      <c r="C127" s="9">
        <f>VLOOKUP($B127,'2. Requisitos básicos'!$B$9:$F$108,COLUMN(C127)-COLUMN($B$54)+1,)</f>
        <v>0</v>
      </c>
      <c r="D127" s="10">
        <f>VLOOKUP($B127,'2. Requisitos básicos'!$B$9:$F$108,COLUMN(D127)-COLUMN($B$54)+2,)</f>
        <v>0</v>
      </c>
      <c r="E127" s="11">
        <f>VLOOKUP($B127,'2. Requisitos básicos'!$B$9:$F$108,COLUMN(E127)-COLUMN($B$54)+2,)</f>
        <v>0</v>
      </c>
      <c r="F127" s="22" t="str">
        <f ca="1">IF(
HLOOKUP($F$19,'2. Requisitos básicos'!$G$8:$M$108,B127+1,)&gt;0,
IF(COUNTIFS($D$54:D126,Tabela2[[#This Row],[Competências]],$F$54:F126,"ja")&lt;1,
"ja","-"),
"-"
)</f>
        <v>-</v>
      </c>
      <c r="G127" s="22" t="str">
        <f ca="1">IF(
HLOOKUP($D$11,'2. Requisitos básicos'!$G$8:$M$108,B127+1,)&gt;0,"ja","-")</f>
        <v>-</v>
      </c>
      <c r="H127" s="22">
        <f t="shared" ca="1" si="29"/>
        <v>0</v>
      </c>
      <c r="I127" s="73">
        <f t="shared" ca="1" si="21"/>
        <v>0</v>
      </c>
      <c r="J127" s="25">
        <f t="shared" ca="1" si="22"/>
        <v>0</v>
      </c>
      <c r="K127" s="22" t="str">
        <f ca="1">IF(
HLOOKUP($D$12,'2. Requisitos básicos'!$G$8:$M$108,B127+1,)&gt;0,"ja","-")</f>
        <v>-</v>
      </c>
      <c r="L127" s="22">
        <f t="shared" ca="1" si="23"/>
        <v>0</v>
      </c>
      <c r="M127" s="73">
        <f t="shared" ca="1" si="30"/>
        <v>0</v>
      </c>
      <c r="N127" s="25">
        <f t="shared" ca="1" si="24"/>
        <v>0</v>
      </c>
      <c r="O127" s="22" t="str">
        <f ca="1">IF(
HLOOKUP($D$13,'2. Requisitos básicos'!$G$8:$M$108,B127+1,)&gt;0,"ja","-")</f>
        <v>-</v>
      </c>
      <c r="P127" s="22">
        <f t="shared" ca="1" si="25"/>
        <v>0</v>
      </c>
      <c r="Q127" s="73">
        <f t="shared" ca="1" si="31"/>
        <v>0</v>
      </c>
      <c r="R127" s="25">
        <f t="shared" ca="1" si="26"/>
        <v>0</v>
      </c>
      <c r="S127" s="22" t="str">
        <f ca="1">IF(
HLOOKUP($D$14,'2. Requisitos básicos'!$G$8:$M$108,B127+1,)&gt;0,"ja","-")</f>
        <v>-</v>
      </c>
      <c r="T127" s="22">
        <f t="shared" ca="1" si="27"/>
        <v>0</v>
      </c>
      <c r="U127" s="73">
        <f t="shared" ca="1" si="32"/>
        <v>0</v>
      </c>
      <c r="V127" s="25">
        <f t="shared" ca="1" si="28"/>
        <v>0</v>
      </c>
    </row>
    <row r="128" spans="2:22" x14ac:dyDescent="0.2">
      <c r="B128" s="20">
        <v>75</v>
      </c>
      <c r="C128" s="9">
        <f>VLOOKUP($B128,'2. Requisitos básicos'!$B$9:$F$108,COLUMN(C128)-COLUMN($B$54)+1,)</f>
        <v>0</v>
      </c>
      <c r="D128" s="10">
        <f>VLOOKUP($B128,'2. Requisitos básicos'!$B$9:$F$108,COLUMN(D128)-COLUMN($B$54)+2,)</f>
        <v>0</v>
      </c>
      <c r="E128" s="11">
        <f>VLOOKUP($B128,'2. Requisitos básicos'!$B$9:$F$108,COLUMN(E128)-COLUMN($B$54)+2,)</f>
        <v>0</v>
      </c>
      <c r="F128" s="22" t="str">
        <f ca="1">IF(
HLOOKUP($F$19,'2. Requisitos básicos'!$G$8:$M$108,B128+1,)&gt;0,
IF(COUNTIFS($D$54:D127,Tabela2[[#This Row],[Competências]],$F$54:F127,"ja")&lt;1,
"ja","-"),
"-"
)</f>
        <v>-</v>
      </c>
      <c r="G128" s="22" t="str">
        <f ca="1">IF(
HLOOKUP($D$11,'2. Requisitos básicos'!$G$8:$M$108,B128+1,)&gt;0,"ja","-")</f>
        <v>-</v>
      </c>
      <c r="H128" s="22">
        <f t="shared" ca="1" si="29"/>
        <v>0</v>
      </c>
      <c r="I128" s="73">
        <f t="shared" ca="1" si="21"/>
        <v>0</v>
      </c>
      <c r="J128" s="25">
        <f t="shared" ca="1" si="22"/>
        <v>0</v>
      </c>
      <c r="K128" s="22" t="str">
        <f ca="1">IF(
HLOOKUP($D$12,'2. Requisitos básicos'!$G$8:$M$108,B128+1,)&gt;0,"ja","-")</f>
        <v>-</v>
      </c>
      <c r="L128" s="22">
        <f t="shared" ca="1" si="23"/>
        <v>0</v>
      </c>
      <c r="M128" s="73">
        <f t="shared" ca="1" si="30"/>
        <v>0</v>
      </c>
      <c r="N128" s="25">
        <f t="shared" ca="1" si="24"/>
        <v>0</v>
      </c>
      <c r="O128" s="22" t="str">
        <f ca="1">IF(
HLOOKUP($D$13,'2. Requisitos básicos'!$G$8:$M$108,B128+1,)&gt;0,"ja","-")</f>
        <v>-</v>
      </c>
      <c r="P128" s="22">
        <f t="shared" ca="1" si="25"/>
        <v>0</v>
      </c>
      <c r="Q128" s="73">
        <f t="shared" ca="1" si="31"/>
        <v>0</v>
      </c>
      <c r="R128" s="25">
        <f t="shared" ca="1" si="26"/>
        <v>0</v>
      </c>
      <c r="S128" s="22" t="str">
        <f ca="1">IF(
HLOOKUP($D$14,'2. Requisitos básicos'!$G$8:$M$108,B128+1,)&gt;0,"ja","-")</f>
        <v>-</v>
      </c>
      <c r="T128" s="22">
        <f t="shared" ca="1" si="27"/>
        <v>0</v>
      </c>
      <c r="U128" s="73">
        <f t="shared" ca="1" si="32"/>
        <v>0</v>
      </c>
      <c r="V128" s="25">
        <f t="shared" ca="1" si="28"/>
        <v>0</v>
      </c>
    </row>
    <row r="129" spans="2:22" x14ac:dyDescent="0.2">
      <c r="B129" s="20">
        <v>76</v>
      </c>
      <c r="C129" s="9">
        <f>VLOOKUP($B129,'2. Requisitos básicos'!$B$9:$F$108,COLUMN(C129)-COLUMN($B$54)+1,)</f>
        <v>0</v>
      </c>
      <c r="D129" s="10">
        <f>VLOOKUP($B129,'2. Requisitos básicos'!$B$9:$F$108,COLUMN(D129)-COLUMN($B$54)+2,)</f>
        <v>0</v>
      </c>
      <c r="E129" s="11">
        <f>VLOOKUP($B129,'2. Requisitos básicos'!$B$9:$F$108,COLUMN(E129)-COLUMN($B$54)+2,)</f>
        <v>0</v>
      </c>
      <c r="F129" s="22" t="str">
        <f ca="1">IF(
HLOOKUP($F$19,'2. Requisitos básicos'!$G$8:$M$108,B129+1,)&gt;0,
IF(COUNTIFS($D$54:D128,Tabela2[[#This Row],[Competências]],$F$54:F128,"ja")&lt;1,
"ja","-"),
"-"
)</f>
        <v>-</v>
      </c>
      <c r="G129" s="22" t="str">
        <f ca="1">IF(
HLOOKUP($D$11,'2. Requisitos básicos'!$G$8:$M$108,B129+1,)&gt;0,"ja","-")</f>
        <v>-</v>
      </c>
      <c r="H129" s="22">
        <f t="shared" ca="1" si="29"/>
        <v>0</v>
      </c>
      <c r="I129" s="73">
        <f t="shared" ca="1" si="21"/>
        <v>0</v>
      </c>
      <c r="J129" s="25">
        <f t="shared" ca="1" si="22"/>
        <v>0</v>
      </c>
      <c r="K129" s="22" t="str">
        <f ca="1">IF(
HLOOKUP($D$12,'2. Requisitos básicos'!$G$8:$M$108,B129+1,)&gt;0,"ja","-")</f>
        <v>-</v>
      </c>
      <c r="L129" s="22">
        <f t="shared" ca="1" si="23"/>
        <v>0</v>
      </c>
      <c r="M129" s="73">
        <f t="shared" ca="1" si="30"/>
        <v>0</v>
      </c>
      <c r="N129" s="25">
        <f t="shared" ca="1" si="24"/>
        <v>0</v>
      </c>
      <c r="O129" s="22" t="str">
        <f ca="1">IF(
HLOOKUP($D$13,'2. Requisitos básicos'!$G$8:$M$108,B129+1,)&gt;0,"ja","-")</f>
        <v>-</v>
      </c>
      <c r="P129" s="22">
        <f t="shared" ca="1" si="25"/>
        <v>0</v>
      </c>
      <c r="Q129" s="73">
        <f t="shared" ca="1" si="31"/>
        <v>0</v>
      </c>
      <c r="R129" s="25">
        <f t="shared" ca="1" si="26"/>
        <v>0</v>
      </c>
      <c r="S129" s="22" t="str">
        <f ca="1">IF(
HLOOKUP($D$14,'2. Requisitos básicos'!$G$8:$M$108,B129+1,)&gt;0,"ja","-")</f>
        <v>-</v>
      </c>
      <c r="T129" s="22">
        <f t="shared" ca="1" si="27"/>
        <v>0</v>
      </c>
      <c r="U129" s="73">
        <f t="shared" ca="1" si="32"/>
        <v>0</v>
      </c>
      <c r="V129" s="25">
        <f t="shared" ca="1" si="28"/>
        <v>0</v>
      </c>
    </row>
    <row r="130" spans="2:22" x14ac:dyDescent="0.2">
      <c r="B130" s="20">
        <v>77</v>
      </c>
      <c r="C130" s="9">
        <f>VLOOKUP($B130,'2. Requisitos básicos'!$B$9:$F$108,COLUMN(C130)-COLUMN($B$54)+1,)</f>
        <v>0</v>
      </c>
      <c r="D130" s="10">
        <f>VLOOKUP($B130,'2. Requisitos básicos'!$B$9:$F$108,COLUMN(D130)-COLUMN($B$54)+2,)</f>
        <v>0</v>
      </c>
      <c r="E130" s="11">
        <f>VLOOKUP($B130,'2. Requisitos básicos'!$B$9:$F$108,COLUMN(E130)-COLUMN($B$54)+2,)</f>
        <v>0</v>
      </c>
      <c r="F130" s="22" t="str">
        <f ca="1">IF(
HLOOKUP($F$19,'2. Requisitos básicos'!$G$8:$M$108,B130+1,)&gt;0,
IF(COUNTIFS($D$54:D129,Tabela2[[#This Row],[Competências]],$F$54:F129,"ja")&lt;1,
"ja","-"),
"-"
)</f>
        <v>-</v>
      </c>
      <c r="G130" s="22" t="str">
        <f ca="1">IF(
HLOOKUP($D$11,'2. Requisitos básicos'!$G$8:$M$108,B130+1,)&gt;0,"ja","-")</f>
        <v>-</v>
      </c>
      <c r="H130" s="22">
        <f t="shared" ca="1" si="29"/>
        <v>0</v>
      </c>
      <c r="I130" s="73">
        <f t="shared" ca="1" si="21"/>
        <v>0</v>
      </c>
      <c r="J130" s="25">
        <f t="shared" ca="1" si="22"/>
        <v>0</v>
      </c>
      <c r="K130" s="22" t="str">
        <f ca="1">IF(
HLOOKUP($D$12,'2. Requisitos básicos'!$G$8:$M$108,B130+1,)&gt;0,"ja","-")</f>
        <v>-</v>
      </c>
      <c r="L130" s="22">
        <f t="shared" ca="1" si="23"/>
        <v>0</v>
      </c>
      <c r="M130" s="73">
        <f t="shared" ca="1" si="30"/>
        <v>0</v>
      </c>
      <c r="N130" s="25">
        <f t="shared" ca="1" si="24"/>
        <v>0</v>
      </c>
      <c r="O130" s="22" t="str">
        <f ca="1">IF(
HLOOKUP($D$13,'2. Requisitos básicos'!$G$8:$M$108,B130+1,)&gt;0,"ja","-")</f>
        <v>-</v>
      </c>
      <c r="P130" s="22">
        <f t="shared" ca="1" si="25"/>
        <v>0</v>
      </c>
      <c r="Q130" s="73">
        <f t="shared" ca="1" si="31"/>
        <v>0</v>
      </c>
      <c r="R130" s="25">
        <f t="shared" ca="1" si="26"/>
        <v>0</v>
      </c>
      <c r="S130" s="22" t="str">
        <f ca="1">IF(
HLOOKUP($D$14,'2. Requisitos básicos'!$G$8:$M$108,B130+1,)&gt;0,"ja","-")</f>
        <v>-</v>
      </c>
      <c r="T130" s="22">
        <f t="shared" ca="1" si="27"/>
        <v>0</v>
      </c>
      <c r="U130" s="73">
        <f t="shared" ca="1" si="32"/>
        <v>0</v>
      </c>
      <c r="V130" s="25">
        <f t="shared" ca="1" si="28"/>
        <v>0</v>
      </c>
    </row>
    <row r="131" spans="2:22" x14ac:dyDescent="0.2">
      <c r="B131" s="20">
        <v>78</v>
      </c>
      <c r="C131" s="9">
        <f>VLOOKUP($B131,'2. Requisitos básicos'!$B$9:$F$108,COLUMN(C131)-COLUMN($B$54)+1,)</f>
        <v>0</v>
      </c>
      <c r="D131" s="10">
        <f>VLOOKUP($B131,'2. Requisitos básicos'!$B$9:$F$108,COLUMN(D131)-COLUMN($B$54)+2,)</f>
        <v>0</v>
      </c>
      <c r="E131" s="11">
        <f>VLOOKUP($B131,'2. Requisitos básicos'!$B$9:$F$108,COLUMN(E131)-COLUMN($B$54)+2,)</f>
        <v>0</v>
      </c>
      <c r="F131" s="22" t="str">
        <f ca="1">IF(
HLOOKUP($F$19,'2. Requisitos básicos'!$G$8:$M$108,B131+1,)&gt;0,
IF(COUNTIFS($D$54:D130,Tabela2[[#This Row],[Competências]],$F$54:F130,"ja")&lt;1,
"ja","-"),
"-"
)</f>
        <v>-</v>
      </c>
      <c r="G131" s="22" t="str">
        <f ca="1">IF(
HLOOKUP($D$11,'2. Requisitos básicos'!$G$8:$M$108,B131+1,)&gt;0,"ja","-")</f>
        <v>-</v>
      </c>
      <c r="H131" s="22">
        <f t="shared" ca="1" si="29"/>
        <v>0</v>
      </c>
      <c r="I131" s="73">
        <f t="shared" ca="1" si="21"/>
        <v>0</v>
      </c>
      <c r="J131" s="25">
        <f t="shared" ca="1" si="22"/>
        <v>0</v>
      </c>
      <c r="K131" s="22" t="str">
        <f ca="1">IF(
HLOOKUP($D$12,'2. Requisitos básicos'!$G$8:$M$108,B131+1,)&gt;0,"ja","-")</f>
        <v>-</v>
      </c>
      <c r="L131" s="22">
        <f t="shared" ca="1" si="23"/>
        <v>0</v>
      </c>
      <c r="M131" s="73">
        <f t="shared" ca="1" si="30"/>
        <v>0</v>
      </c>
      <c r="N131" s="25">
        <f t="shared" ca="1" si="24"/>
        <v>0</v>
      </c>
      <c r="O131" s="22" t="str">
        <f ca="1">IF(
HLOOKUP($D$13,'2. Requisitos básicos'!$G$8:$M$108,B131+1,)&gt;0,"ja","-")</f>
        <v>-</v>
      </c>
      <c r="P131" s="22">
        <f t="shared" ca="1" si="25"/>
        <v>0</v>
      </c>
      <c r="Q131" s="73">
        <f t="shared" ca="1" si="31"/>
        <v>0</v>
      </c>
      <c r="R131" s="25">
        <f t="shared" ca="1" si="26"/>
        <v>0</v>
      </c>
      <c r="S131" s="22" t="str">
        <f ca="1">IF(
HLOOKUP($D$14,'2. Requisitos básicos'!$G$8:$M$108,B131+1,)&gt;0,"ja","-")</f>
        <v>-</v>
      </c>
      <c r="T131" s="22">
        <f t="shared" ca="1" si="27"/>
        <v>0</v>
      </c>
      <c r="U131" s="73">
        <f t="shared" ca="1" si="32"/>
        <v>0</v>
      </c>
      <c r="V131" s="25">
        <f t="shared" ca="1" si="28"/>
        <v>0</v>
      </c>
    </row>
    <row r="132" spans="2:22" x14ac:dyDescent="0.2">
      <c r="B132" s="20">
        <v>79</v>
      </c>
      <c r="C132" s="9">
        <f>VLOOKUP($B132,'2. Requisitos básicos'!$B$9:$F$108,COLUMN(C132)-COLUMN($B$54)+1,)</f>
        <v>0</v>
      </c>
      <c r="D132" s="10">
        <f>VLOOKUP($B132,'2. Requisitos básicos'!$B$9:$F$108,COLUMN(D132)-COLUMN($B$54)+2,)</f>
        <v>0</v>
      </c>
      <c r="E132" s="11">
        <f>VLOOKUP($B132,'2. Requisitos básicos'!$B$9:$F$108,COLUMN(E132)-COLUMN($B$54)+2,)</f>
        <v>0</v>
      </c>
      <c r="F132" s="22" t="str">
        <f ca="1">IF(
HLOOKUP($F$19,'2. Requisitos básicos'!$G$8:$M$108,B132+1,)&gt;0,
IF(COUNTIFS($D$54:D131,Tabela2[[#This Row],[Competências]],$F$54:F131,"ja")&lt;1,
"ja","-"),
"-"
)</f>
        <v>-</v>
      </c>
      <c r="G132" s="22" t="str">
        <f ca="1">IF(
HLOOKUP($D$11,'2. Requisitos básicos'!$G$8:$M$108,B132+1,)&gt;0,"ja","-")</f>
        <v>-</v>
      </c>
      <c r="H132" s="22">
        <f t="shared" ca="1" si="29"/>
        <v>0</v>
      </c>
      <c r="I132" s="73">
        <f t="shared" ca="1" si="21"/>
        <v>0</v>
      </c>
      <c r="J132" s="25">
        <f t="shared" ca="1" si="22"/>
        <v>0</v>
      </c>
      <c r="K132" s="22" t="str">
        <f ca="1">IF(
HLOOKUP($D$12,'2. Requisitos básicos'!$G$8:$M$108,B132+1,)&gt;0,"ja","-")</f>
        <v>-</v>
      </c>
      <c r="L132" s="22">
        <f t="shared" ca="1" si="23"/>
        <v>0</v>
      </c>
      <c r="M132" s="73">
        <f t="shared" ca="1" si="30"/>
        <v>0</v>
      </c>
      <c r="N132" s="25">
        <f t="shared" ca="1" si="24"/>
        <v>0</v>
      </c>
      <c r="O132" s="22" t="str">
        <f ca="1">IF(
HLOOKUP($D$13,'2. Requisitos básicos'!$G$8:$M$108,B132+1,)&gt;0,"ja","-")</f>
        <v>-</v>
      </c>
      <c r="P132" s="22">
        <f t="shared" ca="1" si="25"/>
        <v>0</v>
      </c>
      <c r="Q132" s="73">
        <f t="shared" ca="1" si="31"/>
        <v>0</v>
      </c>
      <c r="R132" s="25">
        <f t="shared" ca="1" si="26"/>
        <v>0</v>
      </c>
      <c r="S132" s="22" t="str">
        <f ca="1">IF(
HLOOKUP($D$14,'2. Requisitos básicos'!$G$8:$M$108,B132+1,)&gt;0,"ja","-")</f>
        <v>-</v>
      </c>
      <c r="T132" s="22">
        <f t="shared" ca="1" si="27"/>
        <v>0</v>
      </c>
      <c r="U132" s="73">
        <f t="shared" ca="1" si="32"/>
        <v>0</v>
      </c>
      <c r="V132" s="25">
        <f t="shared" ca="1" si="28"/>
        <v>0</v>
      </c>
    </row>
    <row r="133" spans="2:22" x14ac:dyDescent="0.2">
      <c r="B133" s="20">
        <v>80</v>
      </c>
      <c r="C133" s="9">
        <f>VLOOKUP($B133,'2. Requisitos básicos'!$B$9:$F$108,COLUMN(C133)-COLUMN($B$54)+1,)</f>
        <v>0</v>
      </c>
      <c r="D133" s="10">
        <f>VLOOKUP($B133,'2. Requisitos básicos'!$B$9:$F$108,COLUMN(D133)-COLUMN($B$54)+2,)</f>
        <v>0</v>
      </c>
      <c r="E133" s="11">
        <f>VLOOKUP($B133,'2. Requisitos básicos'!$B$9:$F$108,COLUMN(E133)-COLUMN($B$54)+2,)</f>
        <v>0</v>
      </c>
      <c r="F133" s="22" t="str">
        <f ca="1">IF(
HLOOKUP($F$19,'2. Requisitos básicos'!$G$8:$M$108,B133+1,)&gt;0,
IF(COUNTIFS($D$54:D132,Tabela2[[#This Row],[Competências]],$F$54:F132,"ja")&lt;1,
"ja","-"),
"-"
)</f>
        <v>-</v>
      </c>
      <c r="G133" s="22" t="str">
        <f ca="1">IF(
HLOOKUP($D$11,'2. Requisitos básicos'!$G$8:$M$108,B133+1,)&gt;0,"ja","-")</f>
        <v>-</v>
      </c>
      <c r="H133" s="22">
        <f t="shared" ca="1" si="29"/>
        <v>0</v>
      </c>
      <c r="I133" s="73">
        <f t="shared" ca="1" si="21"/>
        <v>0</v>
      </c>
      <c r="J133" s="25">
        <f t="shared" ca="1" si="22"/>
        <v>0</v>
      </c>
      <c r="K133" s="22" t="str">
        <f ca="1">IF(
HLOOKUP($D$12,'2. Requisitos básicos'!$G$8:$M$108,B133+1,)&gt;0,"ja","-")</f>
        <v>-</v>
      </c>
      <c r="L133" s="22">
        <f t="shared" ca="1" si="23"/>
        <v>0</v>
      </c>
      <c r="M133" s="73">
        <f t="shared" ca="1" si="30"/>
        <v>0</v>
      </c>
      <c r="N133" s="25">
        <f t="shared" ca="1" si="24"/>
        <v>0</v>
      </c>
      <c r="O133" s="22" t="str">
        <f ca="1">IF(
HLOOKUP($D$13,'2. Requisitos básicos'!$G$8:$M$108,B133+1,)&gt;0,"ja","-")</f>
        <v>-</v>
      </c>
      <c r="P133" s="22">
        <f t="shared" ca="1" si="25"/>
        <v>0</v>
      </c>
      <c r="Q133" s="73">
        <f t="shared" ca="1" si="31"/>
        <v>0</v>
      </c>
      <c r="R133" s="25">
        <f t="shared" ca="1" si="26"/>
        <v>0</v>
      </c>
      <c r="S133" s="22" t="str">
        <f ca="1">IF(
HLOOKUP($D$14,'2. Requisitos básicos'!$G$8:$M$108,B133+1,)&gt;0,"ja","-")</f>
        <v>-</v>
      </c>
      <c r="T133" s="22">
        <f t="shared" ca="1" si="27"/>
        <v>0</v>
      </c>
      <c r="U133" s="73">
        <f t="shared" ca="1" si="32"/>
        <v>0</v>
      </c>
      <c r="V133" s="25">
        <f t="shared" ca="1" si="28"/>
        <v>0</v>
      </c>
    </row>
    <row r="134" spans="2:22" x14ac:dyDescent="0.2">
      <c r="B134" s="20">
        <v>81</v>
      </c>
      <c r="C134" s="9">
        <f>VLOOKUP($B134,'2. Requisitos básicos'!$B$9:$F$108,COLUMN(C134)-COLUMN($B$54)+1,)</f>
        <v>0</v>
      </c>
      <c r="D134" s="10">
        <f>VLOOKUP($B134,'2. Requisitos básicos'!$B$9:$F$108,COLUMN(D134)-COLUMN($B$54)+2,)</f>
        <v>0</v>
      </c>
      <c r="E134" s="11">
        <f>VLOOKUP($B134,'2. Requisitos básicos'!$B$9:$F$108,COLUMN(E134)-COLUMN($B$54)+2,)</f>
        <v>0</v>
      </c>
      <c r="F134" s="22" t="str">
        <f ca="1">IF(
HLOOKUP($F$19,'2. Requisitos básicos'!$G$8:$M$108,B134+1,)&gt;0,
IF(COUNTIFS($D$54:D133,Tabela2[[#This Row],[Competências]],$F$54:F133,"ja")&lt;1,
"ja","-"),
"-"
)</f>
        <v>-</v>
      </c>
      <c r="G134" s="22" t="str">
        <f ca="1">IF(
HLOOKUP($D$11,'2. Requisitos básicos'!$G$8:$M$108,B134+1,)&gt;0,"ja","-")</f>
        <v>-</v>
      </c>
      <c r="H134" s="22">
        <f t="shared" ca="1" si="29"/>
        <v>0</v>
      </c>
      <c r="I134" s="73">
        <f t="shared" ca="1" si="21"/>
        <v>0</v>
      </c>
      <c r="J134" s="25">
        <f t="shared" ca="1" si="22"/>
        <v>0</v>
      </c>
      <c r="K134" s="22" t="str">
        <f ca="1">IF(
HLOOKUP($D$12,'2. Requisitos básicos'!$G$8:$M$108,B134+1,)&gt;0,"ja","-")</f>
        <v>-</v>
      </c>
      <c r="L134" s="22">
        <f t="shared" ca="1" si="23"/>
        <v>0</v>
      </c>
      <c r="M134" s="73">
        <f t="shared" ca="1" si="30"/>
        <v>0</v>
      </c>
      <c r="N134" s="25">
        <f t="shared" ca="1" si="24"/>
        <v>0</v>
      </c>
      <c r="O134" s="22" t="str">
        <f ca="1">IF(
HLOOKUP($D$13,'2. Requisitos básicos'!$G$8:$M$108,B134+1,)&gt;0,"ja","-")</f>
        <v>-</v>
      </c>
      <c r="P134" s="22">
        <f t="shared" ca="1" si="25"/>
        <v>0</v>
      </c>
      <c r="Q134" s="73">
        <f t="shared" ca="1" si="31"/>
        <v>0</v>
      </c>
      <c r="R134" s="25">
        <f t="shared" ca="1" si="26"/>
        <v>0</v>
      </c>
      <c r="S134" s="22" t="str">
        <f ca="1">IF(
HLOOKUP($D$14,'2. Requisitos básicos'!$G$8:$M$108,B134+1,)&gt;0,"ja","-")</f>
        <v>-</v>
      </c>
      <c r="T134" s="22">
        <f t="shared" ca="1" si="27"/>
        <v>0</v>
      </c>
      <c r="U134" s="73">
        <f t="shared" ca="1" si="32"/>
        <v>0</v>
      </c>
      <c r="V134" s="25">
        <f t="shared" ca="1" si="28"/>
        <v>0</v>
      </c>
    </row>
    <row r="135" spans="2:22" x14ac:dyDescent="0.2">
      <c r="B135" s="20">
        <v>82</v>
      </c>
      <c r="C135" s="9">
        <f>VLOOKUP($B135,'2. Requisitos básicos'!$B$9:$F$108,COLUMN(C135)-COLUMN($B$54)+1,)</f>
        <v>0</v>
      </c>
      <c r="D135" s="10">
        <f>VLOOKUP($B135,'2. Requisitos básicos'!$B$9:$F$108,COLUMN(D135)-COLUMN($B$54)+2,)</f>
        <v>0</v>
      </c>
      <c r="E135" s="11">
        <f>VLOOKUP($B135,'2. Requisitos básicos'!$B$9:$F$108,COLUMN(E135)-COLUMN($B$54)+2,)</f>
        <v>0</v>
      </c>
      <c r="F135" s="22" t="str">
        <f ca="1">IF(
HLOOKUP($F$19,'2. Requisitos básicos'!$G$8:$M$108,B135+1,)&gt;0,
IF(COUNTIFS($D$54:D134,Tabela2[[#This Row],[Competências]],$F$54:F134,"ja")&lt;1,
"ja","-"),
"-"
)</f>
        <v>-</v>
      </c>
      <c r="G135" s="22" t="str">
        <f ca="1">IF(
HLOOKUP($D$11,'2. Requisitos básicos'!$G$8:$M$108,B135+1,)&gt;0,"ja","-")</f>
        <v>-</v>
      </c>
      <c r="H135" s="22">
        <f t="shared" ca="1" si="29"/>
        <v>0</v>
      </c>
      <c r="I135" s="73">
        <f t="shared" ca="1" si="21"/>
        <v>0</v>
      </c>
      <c r="J135" s="25">
        <f t="shared" ca="1" si="22"/>
        <v>0</v>
      </c>
      <c r="K135" s="22" t="str">
        <f ca="1">IF(
HLOOKUP($D$12,'2. Requisitos básicos'!$G$8:$M$108,B135+1,)&gt;0,"ja","-")</f>
        <v>-</v>
      </c>
      <c r="L135" s="22">
        <f t="shared" ca="1" si="23"/>
        <v>0</v>
      </c>
      <c r="M135" s="73">
        <f t="shared" ca="1" si="30"/>
        <v>0</v>
      </c>
      <c r="N135" s="25">
        <f t="shared" ca="1" si="24"/>
        <v>0</v>
      </c>
      <c r="O135" s="22" t="str">
        <f ca="1">IF(
HLOOKUP($D$13,'2. Requisitos básicos'!$G$8:$M$108,B135+1,)&gt;0,"ja","-")</f>
        <v>-</v>
      </c>
      <c r="P135" s="22">
        <f t="shared" ca="1" si="25"/>
        <v>0</v>
      </c>
      <c r="Q135" s="73">
        <f t="shared" ca="1" si="31"/>
        <v>0</v>
      </c>
      <c r="R135" s="25">
        <f t="shared" ca="1" si="26"/>
        <v>0</v>
      </c>
      <c r="S135" s="22" t="str">
        <f ca="1">IF(
HLOOKUP($D$14,'2. Requisitos básicos'!$G$8:$M$108,B135+1,)&gt;0,"ja","-")</f>
        <v>-</v>
      </c>
      <c r="T135" s="22">
        <f t="shared" ca="1" si="27"/>
        <v>0</v>
      </c>
      <c r="U135" s="73">
        <f t="shared" ca="1" si="32"/>
        <v>0</v>
      </c>
      <c r="V135" s="25">
        <f t="shared" ca="1" si="28"/>
        <v>0</v>
      </c>
    </row>
    <row r="136" spans="2:22" x14ac:dyDescent="0.2">
      <c r="B136" s="20">
        <v>83</v>
      </c>
      <c r="C136" s="9">
        <f>VLOOKUP($B136,'2. Requisitos básicos'!$B$9:$F$108,COLUMN(C136)-COLUMN($B$54)+1,)</f>
        <v>0</v>
      </c>
      <c r="D136" s="10">
        <f>VLOOKUP($B136,'2. Requisitos básicos'!$B$9:$F$108,COLUMN(D136)-COLUMN($B$54)+2,)</f>
        <v>0</v>
      </c>
      <c r="E136" s="11">
        <f>VLOOKUP($B136,'2. Requisitos básicos'!$B$9:$F$108,COLUMN(E136)-COLUMN($B$54)+2,)</f>
        <v>0</v>
      </c>
      <c r="F136" s="22" t="str">
        <f ca="1">IF(
HLOOKUP($F$19,'2. Requisitos básicos'!$G$8:$M$108,B136+1,)&gt;0,
IF(COUNTIFS($D$54:D135,Tabela2[[#This Row],[Competências]],$F$54:F135,"ja")&lt;1,
"ja","-"),
"-"
)</f>
        <v>-</v>
      </c>
      <c r="G136" s="22" t="str">
        <f ca="1">IF(
HLOOKUP($D$11,'2. Requisitos básicos'!$G$8:$M$108,B136+1,)&gt;0,"ja","-")</f>
        <v>-</v>
      </c>
      <c r="H136" s="22">
        <f t="shared" ca="1" si="29"/>
        <v>0</v>
      </c>
      <c r="I136" s="73">
        <f t="shared" ca="1" si="21"/>
        <v>0</v>
      </c>
      <c r="J136" s="25">
        <f t="shared" ca="1" si="22"/>
        <v>0</v>
      </c>
      <c r="K136" s="22" t="str">
        <f ca="1">IF(
HLOOKUP($D$12,'2. Requisitos básicos'!$G$8:$M$108,B136+1,)&gt;0,"ja","-")</f>
        <v>-</v>
      </c>
      <c r="L136" s="22">
        <f t="shared" ca="1" si="23"/>
        <v>0</v>
      </c>
      <c r="M136" s="73">
        <f t="shared" ca="1" si="30"/>
        <v>0</v>
      </c>
      <c r="N136" s="25">
        <f t="shared" ca="1" si="24"/>
        <v>0</v>
      </c>
      <c r="O136" s="22" t="str">
        <f ca="1">IF(
HLOOKUP($D$13,'2. Requisitos básicos'!$G$8:$M$108,B136+1,)&gt;0,"ja","-")</f>
        <v>-</v>
      </c>
      <c r="P136" s="22">
        <f t="shared" ca="1" si="25"/>
        <v>0</v>
      </c>
      <c r="Q136" s="73">
        <f t="shared" ca="1" si="31"/>
        <v>0</v>
      </c>
      <c r="R136" s="25">
        <f t="shared" ca="1" si="26"/>
        <v>0</v>
      </c>
      <c r="S136" s="22" t="str">
        <f ca="1">IF(
HLOOKUP($D$14,'2. Requisitos básicos'!$G$8:$M$108,B136+1,)&gt;0,"ja","-")</f>
        <v>-</v>
      </c>
      <c r="T136" s="22">
        <f t="shared" ca="1" si="27"/>
        <v>0</v>
      </c>
      <c r="U136" s="73">
        <f t="shared" ca="1" si="32"/>
        <v>0</v>
      </c>
      <c r="V136" s="25">
        <f t="shared" ca="1" si="28"/>
        <v>0</v>
      </c>
    </row>
    <row r="137" spans="2:22" x14ac:dyDescent="0.2">
      <c r="B137" s="20">
        <v>84</v>
      </c>
      <c r="C137" s="9">
        <f>VLOOKUP($B137,'2. Requisitos básicos'!$B$9:$F$108,COLUMN(C137)-COLUMN($B$54)+1,)</f>
        <v>0</v>
      </c>
      <c r="D137" s="10">
        <f>VLOOKUP($B137,'2. Requisitos básicos'!$B$9:$F$108,COLUMN(D137)-COLUMN($B$54)+2,)</f>
        <v>0</v>
      </c>
      <c r="E137" s="11">
        <f>VLOOKUP($B137,'2. Requisitos básicos'!$B$9:$F$108,COLUMN(E137)-COLUMN($B$54)+2,)</f>
        <v>0</v>
      </c>
      <c r="F137" s="22" t="str">
        <f ca="1">IF(
HLOOKUP($F$19,'2. Requisitos básicos'!$G$8:$M$108,B137+1,)&gt;0,
IF(COUNTIFS($D$54:D136,Tabela2[[#This Row],[Competências]],$F$54:F136,"ja")&lt;1,
"ja","-"),
"-"
)</f>
        <v>-</v>
      </c>
      <c r="G137" s="22" t="str">
        <f ca="1">IF(
HLOOKUP($D$11,'2. Requisitos básicos'!$G$8:$M$108,B137+1,)&gt;0,"ja","-")</f>
        <v>-</v>
      </c>
      <c r="H137" s="22">
        <f t="shared" ca="1" si="29"/>
        <v>0</v>
      </c>
      <c r="I137" s="73">
        <f t="shared" ca="1" si="21"/>
        <v>0</v>
      </c>
      <c r="J137" s="25">
        <f t="shared" ca="1" si="22"/>
        <v>0</v>
      </c>
      <c r="K137" s="22" t="str">
        <f ca="1">IF(
HLOOKUP($D$12,'2. Requisitos básicos'!$G$8:$M$108,B137+1,)&gt;0,"ja","-")</f>
        <v>-</v>
      </c>
      <c r="L137" s="22">
        <f t="shared" ca="1" si="23"/>
        <v>0</v>
      </c>
      <c r="M137" s="73">
        <f t="shared" ca="1" si="30"/>
        <v>0</v>
      </c>
      <c r="N137" s="25">
        <f t="shared" ca="1" si="24"/>
        <v>0</v>
      </c>
      <c r="O137" s="22" t="str">
        <f ca="1">IF(
HLOOKUP($D$13,'2. Requisitos básicos'!$G$8:$M$108,B137+1,)&gt;0,"ja","-")</f>
        <v>-</v>
      </c>
      <c r="P137" s="22">
        <f t="shared" ca="1" si="25"/>
        <v>0</v>
      </c>
      <c r="Q137" s="73">
        <f t="shared" ca="1" si="31"/>
        <v>0</v>
      </c>
      <c r="R137" s="25">
        <f t="shared" ca="1" si="26"/>
        <v>0</v>
      </c>
      <c r="S137" s="22" t="str">
        <f ca="1">IF(
HLOOKUP($D$14,'2. Requisitos básicos'!$G$8:$M$108,B137+1,)&gt;0,"ja","-")</f>
        <v>-</v>
      </c>
      <c r="T137" s="22">
        <f t="shared" ca="1" si="27"/>
        <v>0</v>
      </c>
      <c r="U137" s="73">
        <f t="shared" ca="1" si="32"/>
        <v>0</v>
      </c>
      <c r="V137" s="25">
        <f t="shared" ca="1" si="28"/>
        <v>0</v>
      </c>
    </row>
    <row r="138" spans="2:22" x14ac:dyDescent="0.2">
      <c r="B138" s="20">
        <v>85</v>
      </c>
      <c r="C138" s="9">
        <f>VLOOKUP($B138,'2. Requisitos básicos'!$B$9:$F$108,COLUMN(C138)-COLUMN($B$54)+1,)</f>
        <v>0</v>
      </c>
      <c r="D138" s="10">
        <f>VLOOKUP($B138,'2. Requisitos básicos'!$B$9:$F$108,COLUMN(D138)-COLUMN($B$54)+2,)</f>
        <v>0</v>
      </c>
      <c r="E138" s="11">
        <f>VLOOKUP($B138,'2. Requisitos básicos'!$B$9:$F$108,COLUMN(E138)-COLUMN($B$54)+2,)</f>
        <v>0</v>
      </c>
      <c r="F138" s="22" t="str">
        <f ca="1">IF(
HLOOKUP($F$19,'2. Requisitos básicos'!$G$8:$M$108,B138+1,)&gt;0,
IF(COUNTIFS($D$54:D137,Tabela2[[#This Row],[Competências]],$F$54:F137,"ja")&lt;1,
"ja","-"),
"-"
)</f>
        <v>-</v>
      </c>
      <c r="G138" s="22" t="str">
        <f ca="1">IF(
HLOOKUP($D$11,'2. Requisitos básicos'!$G$8:$M$108,B138+1,)&gt;0,"ja","-")</f>
        <v>-</v>
      </c>
      <c r="H138" s="22">
        <f t="shared" ca="1" si="29"/>
        <v>0</v>
      </c>
      <c r="I138" s="73">
        <f t="shared" ca="1" si="21"/>
        <v>0</v>
      </c>
      <c r="J138" s="25">
        <f t="shared" ca="1" si="22"/>
        <v>0</v>
      </c>
      <c r="K138" s="22" t="str">
        <f ca="1">IF(
HLOOKUP($D$12,'2. Requisitos básicos'!$G$8:$M$108,B138+1,)&gt;0,"ja","-")</f>
        <v>-</v>
      </c>
      <c r="L138" s="22">
        <f t="shared" ca="1" si="23"/>
        <v>0</v>
      </c>
      <c r="M138" s="73">
        <f t="shared" ca="1" si="30"/>
        <v>0</v>
      </c>
      <c r="N138" s="25">
        <f t="shared" ca="1" si="24"/>
        <v>0</v>
      </c>
      <c r="O138" s="22" t="str">
        <f ca="1">IF(
HLOOKUP($D$13,'2. Requisitos básicos'!$G$8:$M$108,B138+1,)&gt;0,"ja","-")</f>
        <v>-</v>
      </c>
      <c r="P138" s="22">
        <f t="shared" ca="1" si="25"/>
        <v>0</v>
      </c>
      <c r="Q138" s="73">
        <f t="shared" ca="1" si="31"/>
        <v>0</v>
      </c>
      <c r="R138" s="25">
        <f t="shared" ca="1" si="26"/>
        <v>0</v>
      </c>
      <c r="S138" s="22" t="str">
        <f ca="1">IF(
HLOOKUP($D$14,'2. Requisitos básicos'!$G$8:$M$108,B138+1,)&gt;0,"ja","-")</f>
        <v>-</v>
      </c>
      <c r="T138" s="22">
        <f t="shared" ca="1" si="27"/>
        <v>0</v>
      </c>
      <c r="U138" s="73">
        <f t="shared" ca="1" si="32"/>
        <v>0</v>
      </c>
      <c r="V138" s="25">
        <f t="shared" ca="1" si="28"/>
        <v>0</v>
      </c>
    </row>
    <row r="139" spans="2:22" x14ac:dyDescent="0.2">
      <c r="B139" s="20">
        <v>86</v>
      </c>
      <c r="C139" s="9">
        <f>VLOOKUP($B139,'2. Requisitos básicos'!$B$9:$F$108,COLUMN(C139)-COLUMN($B$54)+1,)</f>
        <v>0</v>
      </c>
      <c r="D139" s="10">
        <f>VLOOKUP($B139,'2. Requisitos básicos'!$B$9:$F$108,COLUMN(D139)-COLUMN($B$54)+2,)</f>
        <v>0</v>
      </c>
      <c r="E139" s="11">
        <f>VLOOKUP($B139,'2. Requisitos básicos'!$B$9:$F$108,COLUMN(E139)-COLUMN($B$54)+2,)</f>
        <v>0</v>
      </c>
      <c r="F139" s="22" t="str">
        <f ca="1">IF(
HLOOKUP($F$19,'2. Requisitos básicos'!$G$8:$M$108,B139+1,)&gt;0,
IF(COUNTIFS($D$54:D138,Tabela2[[#This Row],[Competências]],$F$54:F138,"ja")&lt;1,
"ja","-"),
"-"
)</f>
        <v>-</v>
      </c>
      <c r="G139" s="22" t="str">
        <f ca="1">IF(
HLOOKUP($D$11,'2. Requisitos básicos'!$G$8:$M$108,B139+1,)&gt;0,"ja","-")</f>
        <v>-</v>
      </c>
      <c r="H139" s="22">
        <f t="shared" ca="1" si="29"/>
        <v>0</v>
      </c>
      <c r="I139" s="73">
        <f t="shared" ca="1" si="21"/>
        <v>0</v>
      </c>
      <c r="J139" s="25">
        <f t="shared" ca="1" si="22"/>
        <v>0</v>
      </c>
      <c r="K139" s="22" t="str">
        <f ca="1">IF(
HLOOKUP($D$12,'2. Requisitos básicos'!$G$8:$M$108,B139+1,)&gt;0,"ja","-")</f>
        <v>-</v>
      </c>
      <c r="L139" s="22">
        <f t="shared" ca="1" si="23"/>
        <v>0</v>
      </c>
      <c r="M139" s="73">
        <f t="shared" ca="1" si="30"/>
        <v>0</v>
      </c>
      <c r="N139" s="25">
        <f t="shared" ca="1" si="24"/>
        <v>0</v>
      </c>
      <c r="O139" s="22" t="str">
        <f ca="1">IF(
HLOOKUP($D$13,'2. Requisitos básicos'!$G$8:$M$108,B139+1,)&gt;0,"ja","-")</f>
        <v>-</v>
      </c>
      <c r="P139" s="22">
        <f t="shared" ca="1" si="25"/>
        <v>0</v>
      </c>
      <c r="Q139" s="73">
        <f t="shared" ca="1" si="31"/>
        <v>0</v>
      </c>
      <c r="R139" s="25">
        <f t="shared" ca="1" si="26"/>
        <v>0</v>
      </c>
      <c r="S139" s="22" t="str">
        <f ca="1">IF(
HLOOKUP($D$14,'2. Requisitos básicos'!$G$8:$M$108,B139+1,)&gt;0,"ja","-")</f>
        <v>-</v>
      </c>
      <c r="T139" s="22">
        <f t="shared" ca="1" si="27"/>
        <v>0</v>
      </c>
      <c r="U139" s="73">
        <f t="shared" ca="1" si="32"/>
        <v>0</v>
      </c>
      <c r="V139" s="25">
        <f t="shared" ca="1" si="28"/>
        <v>0</v>
      </c>
    </row>
    <row r="140" spans="2:22" x14ac:dyDescent="0.2">
      <c r="B140" s="20">
        <v>87</v>
      </c>
      <c r="C140" s="9">
        <f>VLOOKUP($B140,'2. Requisitos básicos'!$B$9:$F$108,COLUMN(C140)-COLUMN($B$54)+1,)</f>
        <v>0</v>
      </c>
      <c r="D140" s="10">
        <f>VLOOKUP($B140,'2. Requisitos básicos'!$B$9:$F$108,COLUMN(D140)-COLUMN($B$54)+2,)</f>
        <v>0</v>
      </c>
      <c r="E140" s="11">
        <f>VLOOKUP($B140,'2. Requisitos básicos'!$B$9:$F$108,COLUMN(E140)-COLUMN($B$54)+2,)</f>
        <v>0</v>
      </c>
      <c r="F140" s="22" t="str">
        <f ca="1">IF(
HLOOKUP($F$19,'2. Requisitos básicos'!$G$8:$M$108,B140+1,)&gt;0,
IF(COUNTIFS($D$54:D139,Tabela2[[#This Row],[Competências]],$F$54:F139,"ja")&lt;1,
"ja","-"),
"-"
)</f>
        <v>-</v>
      </c>
      <c r="G140" s="22" t="str">
        <f ca="1">IF(
HLOOKUP($D$11,'2. Requisitos básicos'!$G$8:$M$108,B140+1,)&gt;0,"ja","-")</f>
        <v>-</v>
      </c>
      <c r="H140" s="22">
        <f t="shared" ca="1" si="29"/>
        <v>0</v>
      </c>
      <c r="I140" s="73">
        <f t="shared" ca="1" si="21"/>
        <v>0</v>
      </c>
      <c r="J140" s="25">
        <f t="shared" ca="1" si="22"/>
        <v>0</v>
      </c>
      <c r="K140" s="22" t="str">
        <f ca="1">IF(
HLOOKUP($D$12,'2. Requisitos básicos'!$G$8:$M$108,B140+1,)&gt;0,"ja","-")</f>
        <v>-</v>
      </c>
      <c r="L140" s="22">
        <f t="shared" ca="1" si="23"/>
        <v>0</v>
      </c>
      <c r="M140" s="73">
        <f t="shared" ca="1" si="30"/>
        <v>0</v>
      </c>
      <c r="N140" s="25">
        <f t="shared" ca="1" si="24"/>
        <v>0</v>
      </c>
      <c r="O140" s="22" t="str">
        <f ca="1">IF(
HLOOKUP($D$13,'2. Requisitos básicos'!$G$8:$M$108,B140+1,)&gt;0,"ja","-")</f>
        <v>-</v>
      </c>
      <c r="P140" s="22">
        <f t="shared" ca="1" si="25"/>
        <v>0</v>
      </c>
      <c r="Q140" s="73">
        <f t="shared" ca="1" si="31"/>
        <v>0</v>
      </c>
      <c r="R140" s="25">
        <f t="shared" ca="1" si="26"/>
        <v>0</v>
      </c>
      <c r="S140" s="22" t="str">
        <f ca="1">IF(
HLOOKUP($D$14,'2. Requisitos básicos'!$G$8:$M$108,B140+1,)&gt;0,"ja","-")</f>
        <v>-</v>
      </c>
      <c r="T140" s="22">
        <f t="shared" ca="1" si="27"/>
        <v>0</v>
      </c>
      <c r="U140" s="73">
        <f t="shared" ca="1" si="32"/>
        <v>0</v>
      </c>
      <c r="V140" s="25">
        <f t="shared" ca="1" si="28"/>
        <v>0</v>
      </c>
    </row>
    <row r="141" spans="2:22" x14ac:dyDescent="0.2">
      <c r="B141" s="20">
        <v>88</v>
      </c>
      <c r="C141" s="9">
        <f>VLOOKUP($B141,'2. Requisitos básicos'!$B$9:$F$108,COLUMN(C141)-COLUMN($B$54)+1,)</f>
        <v>0</v>
      </c>
      <c r="D141" s="10">
        <f>VLOOKUP($B141,'2. Requisitos básicos'!$B$9:$F$108,COLUMN(D141)-COLUMN($B$54)+2,)</f>
        <v>0</v>
      </c>
      <c r="E141" s="11">
        <f>VLOOKUP($B141,'2. Requisitos básicos'!$B$9:$F$108,COLUMN(E141)-COLUMN($B$54)+2,)</f>
        <v>0</v>
      </c>
      <c r="F141" s="22" t="str">
        <f ca="1">IF(
HLOOKUP($F$19,'2. Requisitos básicos'!$G$8:$M$108,B141+1,)&gt;0,
IF(COUNTIFS($D$54:D140,Tabela2[[#This Row],[Competências]],$F$54:F140,"ja")&lt;1,
"ja","-"),
"-"
)</f>
        <v>-</v>
      </c>
      <c r="G141" s="22" t="str">
        <f ca="1">IF(
HLOOKUP($D$11,'2. Requisitos básicos'!$G$8:$M$108,B141+1,)&gt;0,"ja","-")</f>
        <v>-</v>
      </c>
      <c r="H141" s="22">
        <f t="shared" ca="1" si="29"/>
        <v>0</v>
      </c>
      <c r="I141" s="73">
        <f t="shared" ca="1" si="21"/>
        <v>0</v>
      </c>
      <c r="J141" s="25">
        <f t="shared" ca="1" si="22"/>
        <v>0</v>
      </c>
      <c r="K141" s="22" t="str">
        <f ca="1">IF(
HLOOKUP($D$12,'2. Requisitos básicos'!$G$8:$M$108,B141+1,)&gt;0,"ja","-")</f>
        <v>-</v>
      </c>
      <c r="L141" s="22">
        <f t="shared" ca="1" si="23"/>
        <v>0</v>
      </c>
      <c r="M141" s="73">
        <f t="shared" ca="1" si="30"/>
        <v>0</v>
      </c>
      <c r="N141" s="25">
        <f t="shared" ca="1" si="24"/>
        <v>0</v>
      </c>
      <c r="O141" s="22" t="str">
        <f ca="1">IF(
HLOOKUP($D$13,'2. Requisitos básicos'!$G$8:$M$108,B141+1,)&gt;0,"ja","-")</f>
        <v>-</v>
      </c>
      <c r="P141" s="22">
        <f t="shared" ca="1" si="25"/>
        <v>0</v>
      </c>
      <c r="Q141" s="73">
        <f t="shared" ca="1" si="31"/>
        <v>0</v>
      </c>
      <c r="R141" s="25">
        <f t="shared" ca="1" si="26"/>
        <v>0</v>
      </c>
      <c r="S141" s="22" t="str">
        <f ca="1">IF(
HLOOKUP($D$14,'2. Requisitos básicos'!$G$8:$M$108,B141+1,)&gt;0,"ja","-")</f>
        <v>-</v>
      </c>
      <c r="T141" s="22">
        <f t="shared" ca="1" si="27"/>
        <v>0</v>
      </c>
      <c r="U141" s="73">
        <f t="shared" ca="1" si="32"/>
        <v>0</v>
      </c>
      <c r="V141" s="25">
        <f t="shared" ca="1" si="28"/>
        <v>0</v>
      </c>
    </row>
    <row r="142" spans="2:22" x14ac:dyDescent="0.2">
      <c r="B142" s="20">
        <v>89</v>
      </c>
      <c r="C142" s="9">
        <f>VLOOKUP($B142,'2. Requisitos básicos'!$B$9:$F$108,COLUMN(C142)-COLUMN($B$54)+1,)</f>
        <v>0</v>
      </c>
      <c r="D142" s="10">
        <f>VLOOKUP($B142,'2. Requisitos básicos'!$B$9:$F$108,COLUMN(D142)-COLUMN($B$54)+2,)</f>
        <v>0</v>
      </c>
      <c r="E142" s="11">
        <f>VLOOKUP($B142,'2. Requisitos básicos'!$B$9:$F$108,COLUMN(E142)-COLUMN($B$54)+2,)</f>
        <v>0</v>
      </c>
      <c r="F142" s="22" t="str">
        <f ca="1">IF(
HLOOKUP($F$19,'2. Requisitos básicos'!$G$8:$M$108,B142+1,)&gt;0,
IF(COUNTIFS($D$54:D141,Tabela2[[#This Row],[Competências]],$F$54:F141,"ja")&lt;1,
"ja","-"),
"-"
)</f>
        <v>-</v>
      </c>
      <c r="G142" s="22" t="str">
        <f ca="1">IF(
HLOOKUP($D$11,'2. Requisitos básicos'!$G$8:$M$108,B142+1,)&gt;0,"ja","-")</f>
        <v>-</v>
      </c>
      <c r="H142" s="22">
        <f t="shared" ca="1" si="29"/>
        <v>0</v>
      </c>
      <c r="I142" s="73">
        <f t="shared" ca="1" si="21"/>
        <v>0</v>
      </c>
      <c r="J142" s="25">
        <f t="shared" ca="1" si="22"/>
        <v>0</v>
      </c>
      <c r="K142" s="22" t="str">
        <f ca="1">IF(
HLOOKUP($D$12,'2. Requisitos básicos'!$G$8:$M$108,B142+1,)&gt;0,"ja","-")</f>
        <v>-</v>
      </c>
      <c r="L142" s="22">
        <f t="shared" ca="1" si="23"/>
        <v>0</v>
      </c>
      <c r="M142" s="73">
        <f t="shared" ca="1" si="30"/>
        <v>0</v>
      </c>
      <c r="N142" s="25">
        <f t="shared" ca="1" si="24"/>
        <v>0</v>
      </c>
      <c r="O142" s="22" t="str">
        <f ca="1">IF(
HLOOKUP($D$13,'2. Requisitos básicos'!$G$8:$M$108,B142+1,)&gt;0,"ja","-")</f>
        <v>-</v>
      </c>
      <c r="P142" s="22">
        <f t="shared" ca="1" si="25"/>
        <v>0</v>
      </c>
      <c r="Q142" s="73">
        <f t="shared" ca="1" si="31"/>
        <v>0</v>
      </c>
      <c r="R142" s="25">
        <f t="shared" ca="1" si="26"/>
        <v>0</v>
      </c>
      <c r="S142" s="22" t="str">
        <f ca="1">IF(
HLOOKUP($D$14,'2. Requisitos básicos'!$G$8:$M$108,B142+1,)&gt;0,"ja","-")</f>
        <v>-</v>
      </c>
      <c r="T142" s="22">
        <f t="shared" ca="1" si="27"/>
        <v>0</v>
      </c>
      <c r="U142" s="73">
        <f t="shared" ca="1" si="32"/>
        <v>0</v>
      </c>
      <c r="V142" s="25">
        <f t="shared" ca="1" si="28"/>
        <v>0</v>
      </c>
    </row>
    <row r="143" spans="2:22" x14ac:dyDescent="0.2">
      <c r="B143" s="20">
        <v>90</v>
      </c>
      <c r="C143" s="9">
        <f>VLOOKUP($B143,'2. Requisitos básicos'!$B$9:$F$108,COLUMN(C143)-COLUMN($B$54)+1,)</f>
        <v>0</v>
      </c>
      <c r="D143" s="10">
        <f>VLOOKUP($B143,'2. Requisitos básicos'!$B$9:$F$108,COLUMN(D143)-COLUMN($B$54)+2,)</f>
        <v>0</v>
      </c>
      <c r="E143" s="11">
        <f>VLOOKUP($B143,'2. Requisitos básicos'!$B$9:$F$108,COLUMN(E143)-COLUMN($B$54)+2,)</f>
        <v>0</v>
      </c>
      <c r="F143" s="22" t="str">
        <f ca="1">IF(
HLOOKUP($F$19,'2. Requisitos básicos'!$G$8:$M$108,B143+1,)&gt;0,
IF(COUNTIFS($D$54:D142,Tabela2[[#This Row],[Competências]],$F$54:F142,"ja")&lt;1,
"ja","-"),
"-"
)</f>
        <v>-</v>
      </c>
      <c r="G143" s="22" t="str">
        <f ca="1">IF(
HLOOKUP($D$11,'2. Requisitos básicos'!$G$8:$M$108,B143+1,)&gt;0,"ja","-")</f>
        <v>-</v>
      </c>
      <c r="H143" s="22">
        <f t="shared" ca="1" si="29"/>
        <v>0</v>
      </c>
      <c r="I143" s="73">
        <f t="shared" ca="1" si="21"/>
        <v>0</v>
      </c>
      <c r="J143" s="25">
        <f t="shared" ca="1" si="22"/>
        <v>0</v>
      </c>
      <c r="K143" s="22" t="str">
        <f ca="1">IF(
HLOOKUP($D$12,'2. Requisitos básicos'!$G$8:$M$108,B143+1,)&gt;0,"ja","-")</f>
        <v>-</v>
      </c>
      <c r="L143" s="22">
        <f t="shared" ca="1" si="23"/>
        <v>0</v>
      </c>
      <c r="M143" s="73">
        <f t="shared" ca="1" si="30"/>
        <v>0</v>
      </c>
      <c r="N143" s="25">
        <f t="shared" ca="1" si="24"/>
        <v>0</v>
      </c>
      <c r="O143" s="22" t="str">
        <f ca="1">IF(
HLOOKUP($D$13,'2. Requisitos básicos'!$G$8:$M$108,B143+1,)&gt;0,"ja","-")</f>
        <v>-</v>
      </c>
      <c r="P143" s="22">
        <f t="shared" ca="1" si="25"/>
        <v>0</v>
      </c>
      <c r="Q143" s="73">
        <f t="shared" ca="1" si="31"/>
        <v>0</v>
      </c>
      <c r="R143" s="25">
        <f t="shared" ca="1" si="26"/>
        <v>0</v>
      </c>
      <c r="S143" s="22" t="str">
        <f ca="1">IF(
HLOOKUP($D$14,'2. Requisitos básicos'!$G$8:$M$108,B143+1,)&gt;0,"ja","-")</f>
        <v>-</v>
      </c>
      <c r="T143" s="22">
        <f t="shared" ca="1" si="27"/>
        <v>0</v>
      </c>
      <c r="U143" s="73">
        <f t="shared" ca="1" si="32"/>
        <v>0</v>
      </c>
      <c r="V143" s="25">
        <f t="shared" ca="1" si="28"/>
        <v>0</v>
      </c>
    </row>
    <row r="144" spans="2:22" x14ac:dyDescent="0.2">
      <c r="B144" s="20">
        <v>91</v>
      </c>
      <c r="C144" s="9">
        <f>VLOOKUP($B144,'2. Requisitos básicos'!$B$9:$F$108,COLUMN(C144)-COLUMN($B$54)+1,)</f>
        <v>0</v>
      </c>
      <c r="D144" s="10">
        <f>VLOOKUP($B144,'2. Requisitos básicos'!$B$9:$F$108,COLUMN(D144)-COLUMN($B$54)+2,)</f>
        <v>0</v>
      </c>
      <c r="E144" s="11">
        <f>VLOOKUP($B144,'2. Requisitos básicos'!$B$9:$F$108,COLUMN(E144)-COLUMN($B$54)+2,)</f>
        <v>0</v>
      </c>
      <c r="F144" s="22" t="str">
        <f ca="1">IF(
HLOOKUP($F$19,'2. Requisitos básicos'!$G$8:$M$108,B144+1,)&gt;0,
IF(COUNTIFS($D$54:D143,Tabela2[[#This Row],[Competências]],$F$54:F143,"ja")&lt;1,
"ja","-"),
"-"
)</f>
        <v>-</v>
      </c>
      <c r="G144" s="22" t="str">
        <f ca="1">IF(
HLOOKUP($D$11,'2. Requisitos básicos'!$G$8:$M$108,B144+1,)&gt;0,"ja","-")</f>
        <v>-</v>
      </c>
      <c r="H144" s="22">
        <f t="shared" ca="1" si="29"/>
        <v>0</v>
      </c>
      <c r="I144" s="73">
        <f t="shared" ca="1" si="21"/>
        <v>0</v>
      </c>
      <c r="J144" s="25">
        <f t="shared" ca="1" si="22"/>
        <v>0</v>
      </c>
      <c r="K144" s="22" t="str">
        <f ca="1">IF(
HLOOKUP($D$12,'2. Requisitos básicos'!$G$8:$M$108,B144+1,)&gt;0,"ja","-")</f>
        <v>-</v>
      </c>
      <c r="L144" s="22">
        <f t="shared" ca="1" si="23"/>
        <v>0</v>
      </c>
      <c r="M144" s="73">
        <f t="shared" ca="1" si="30"/>
        <v>0</v>
      </c>
      <c r="N144" s="25">
        <f t="shared" ca="1" si="24"/>
        <v>0</v>
      </c>
      <c r="O144" s="22" t="str">
        <f ca="1">IF(
HLOOKUP($D$13,'2. Requisitos básicos'!$G$8:$M$108,B144+1,)&gt;0,"ja","-")</f>
        <v>-</v>
      </c>
      <c r="P144" s="22">
        <f t="shared" ca="1" si="25"/>
        <v>0</v>
      </c>
      <c r="Q144" s="73">
        <f t="shared" ca="1" si="31"/>
        <v>0</v>
      </c>
      <c r="R144" s="25">
        <f t="shared" ca="1" si="26"/>
        <v>0</v>
      </c>
      <c r="S144" s="22" t="str">
        <f ca="1">IF(
HLOOKUP($D$14,'2. Requisitos básicos'!$G$8:$M$108,B144+1,)&gt;0,"ja","-")</f>
        <v>-</v>
      </c>
      <c r="T144" s="22">
        <f t="shared" ca="1" si="27"/>
        <v>0</v>
      </c>
      <c r="U144" s="73">
        <f t="shared" ca="1" si="32"/>
        <v>0</v>
      </c>
      <c r="V144" s="25">
        <f t="shared" ca="1" si="28"/>
        <v>0</v>
      </c>
    </row>
    <row r="145" spans="2:22" x14ac:dyDescent="0.2">
      <c r="B145" s="20">
        <v>92</v>
      </c>
      <c r="C145" s="9">
        <f>VLOOKUP($B145,'2. Requisitos básicos'!$B$9:$F$108,COLUMN(C145)-COLUMN($B$54)+1,)</f>
        <v>0</v>
      </c>
      <c r="D145" s="10">
        <f>VLOOKUP($B145,'2. Requisitos básicos'!$B$9:$F$108,COLUMN(D145)-COLUMN($B$54)+2,)</f>
        <v>0</v>
      </c>
      <c r="E145" s="11">
        <f>VLOOKUP($B145,'2. Requisitos básicos'!$B$9:$F$108,COLUMN(E145)-COLUMN($B$54)+2,)</f>
        <v>0</v>
      </c>
      <c r="F145" s="22" t="str">
        <f ca="1">IF(
HLOOKUP($F$19,'2. Requisitos básicos'!$G$8:$M$108,B145+1,)&gt;0,
IF(COUNTIFS($D$54:D144,Tabela2[[#This Row],[Competências]],$F$54:F144,"ja")&lt;1,
"ja","-"),
"-"
)</f>
        <v>-</v>
      </c>
      <c r="G145" s="22" t="str">
        <f ca="1">IF(
HLOOKUP($D$11,'2. Requisitos básicos'!$G$8:$M$108,B145+1,)&gt;0,"ja","-")</f>
        <v>-</v>
      </c>
      <c r="H145" s="22">
        <f t="shared" ca="1" si="29"/>
        <v>0</v>
      </c>
      <c r="I145" s="73">
        <f t="shared" ca="1" si="21"/>
        <v>0</v>
      </c>
      <c r="J145" s="25">
        <f t="shared" ca="1" si="22"/>
        <v>0</v>
      </c>
      <c r="K145" s="22" t="str">
        <f ca="1">IF(
HLOOKUP($D$12,'2. Requisitos básicos'!$G$8:$M$108,B145+1,)&gt;0,"ja","-")</f>
        <v>-</v>
      </c>
      <c r="L145" s="22">
        <f t="shared" ca="1" si="23"/>
        <v>0</v>
      </c>
      <c r="M145" s="73">
        <f t="shared" ca="1" si="30"/>
        <v>0</v>
      </c>
      <c r="N145" s="25">
        <f t="shared" ca="1" si="24"/>
        <v>0</v>
      </c>
      <c r="O145" s="22" t="str">
        <f ca="1">IF(
HLOOKUP($D$13,'2. Requisitos básicos'!$G$8:$M$108,B145+1,)&gt;0,"ja","-")</f>
        <v>-</v>
      </c>
      <c r="P145" s="22">
        <f t="shared" ca="1" si="25"/>
        <v>0</v>
      </c>
      <c r="Q145" s="73">
        <f t="shared" ca="1" si="31"/>
        <v>0</v>
      </c>
      <c r="R145" s="25">
        <f t="shared" ca="1" si="26"/>
        <v>0</v>
      </c>
      <c r="S145" s="22" t="str">
        <f ca="1">IF(
HLOOKUP($D$14,'2. Requisitos básicos'!$G$8:$M$108,B145+1,)&gt;0,"ja","-")</f>
        <v>-</v>
      </c>
      <c r="T145" s="22">
        <f t="shared" ca="1" si="27"/>
        <v>0</v>
      </c>
      <c r="U145" s="73">
        <f t="shared" ca="1" si="32"/>
        <v>0</v>
      </c>
      <c r="V145" s="25">
        <f t="shared" ca="1" si="28"/>
        <v>0</v>
      </c>
    </row>
    <row r="146" spans="2:22" x14ac:dyDescent="0.2">
      <c r="B146" s="20">
        <v>93</v>
      </c>
      <c r="C146" s="9">
        <f>VLOOKUP($B146,'2. Requisitos básicos'!$B$9:$F$108,COLUMN(C146)-COLUMN($B$54)+1,)</f>
        <v>0</v>
      </c>
      <c r="D146" s="10">
        <f>VLOOKUP($B146,'2. Requisitos básicos'!$B$9:$F$108,COLUMN(D146)-COLUMN($B$54)+2,)</f>
        <v>0</v>
      </c>
      <c r="E146" s="11">
        <f>VLOOKUP($B146,'2. Requisitos básicos'!$B$9:$F$108,COLUMN(E146)-COLUMN($B$54)+2,)</f>
        <v>0</v>
      </c>
      <c r="F146" s="22" t="str">
        <f ca="1">IF(
HLOOKUP($F$19,'2. Requisitos básicos'!$G$8:$M$108,B146+1,)&gt;0,
IF(COUNTIFS($D$54:D145,Tabela2[[#This Row],[Competências]],$F$54:F145,"ja")&lt;1,
"ja","-"),
"-"
)</f>
        <v>-</v>
      </c>
      <c r="G146" s="22" t="str">
        <f ca="1">IF(
HLOOKUP($D$11,'2. Requisitos básicos'!$G$8:$M$108,B146+1,)&gt;0,"ja","-")</f>
        <v>-</v>
      </c>
      <c r="H146" s="22">
        <f t="shared" ca="1" si="29"/>
        <v>0</v>
      </c>
      <c r="I146" s="73">
        <f t="shared" ca="1" si="21"/>
        <v>0</v>
      </c>
      <c r="J146" s="25">
        <f t="shared" ca="1" si="22"/>
        <v>0</v>
      </c>
      <c r="K146" s="22" t="str">
        <f ca="1">IF(
HLOOKUP($D$12,'2. Requisitos básicos'!$G$8:$M$108,B146+1,)&gt;0,"ja","-")</f>
        <v>-</v>
      </c>
      <c r="L146" s="22">
        <f t="shared" ca="1" si="23"/>
        <v>0</v>
      </c>
      <c r="M146" s="73">
        <f t="shared" ca="1" si="30"/>
        <v>0</v>
      </c>
      <c r="N146" s="25">
        <f t="shared" ca="1" si="24"/>
        <v>0</v>
      </c>
      <c r="O146" s="22" t="str">
        <f ca="1">IF(
HLOOKUP($D$13,'2. Requisitos básicos'!$G$8:$M$108,B146+1,)&gt;0,"ja","-")</f>
        <v>-</v>
      </c>
      <c r="P146" s="22">
        <f t="shared" ca="1" si="25"/>
        <v>0</v>
      </c>
      <c r="Q146" s="73">
        <f t="shared" ca="1" si="31"/>
        <v>0</v>
      </c>
      <c r="R146" s="25">
        <f t="shared" ca="1" si="26"/>
        <v>0</v>
      </c>
      <c r="S146" s="22" t="str">
        <f ca="1">IF(
HLOOKUP($D$14,'2. Requisitos básicos'!$G$8:$M$108,B146+1,)&gt;0,"ja","-")</f>
        <v>-</v>
      </c>
      <c r="T146" s="22">
        <f t="shared" ca="1" si="27"/>
        <v>0</v>
      </c>
      <c r="U146" s="73">
        <f t="shared" ca="1" si="32"/>
        <v>0</v>
      </c>
      <c r="V146" s="25">
        <f t="shared" ca="1" si="28"/>
        <v>0</v>
      </c>
    </row>
    <row r="147" spans="2:22" x14ac:dyDescent="0.2">
      <c r="B147" s="20">
        <v>94</v>
      </c>
      <c r="C147" s="9">
        <f>VLOOKUP($B147,'2. Requisitos básicos'!$B$9:$F$108,COLUMN(C147)-COLUMN($B$54)+1,)</f>
        <v>0</v>
      </c>
      <c r="D147" s="10">
        <f>VLOOKUP($B147,'2. Requisitos básicos'!$B$9:$F$108,COLUMN(D147)-COLUMN($B$54)+2,)</f>
        <v>0</v>
      </c>
      <c r="E147" s="11">
        <f>VLOOKUP($B147,'2. Requisitos básicos'!$B$9:$F$108,COLUMN(E147)-COLUMN($B$54)+2,)</f>
        <v>0</v>
      </c>
      <c r="F147" s="22" t="str">
        <f ca="1">IF(
HLOOKUP($F$19,'2. Requisitos básicos'!$G$8:$M$108,B147+1,)&gt;0,
IF(COUNTIFS($D$54:D146,Tabela2[[#This Row],[Competências]],$F$54:F146,"ja")&lt;1,
"ja","-"),
"-"
)</f>
        <v>-</v>
      </c>
      <c r="G147" s="22" t="str">
        <f ca="1">IF(
HLOOKUP($D$11,'2. Requisitos básicos'!$G$8:$M$108,B147+1,)&gt;0,"ja","-")</f>
        <v>-</v>
      </c>
      <c r="H147" s="22">
        <f t="shared" ca="1" si="29"/>
        <v>0</v>
      </c>
      <c r="I147" s="73">
        <f t="shared" ca="1" si="21"/>
        <v>0</v>
      </c>
      <c r="J147" s="25">
        <f t="shared" ca="1" si="22"/>
        <v>0</v>
      </c>
      <c r="K147" s="22" t="str">
        <f ca="1">IF(
HLOOKUP($D$12,'2. Requisitos básicos'!$G$8:$M$108,B147+1,)&gt;0,"ja","-")</f>
        <v>-</v>
      </c>
      <c r="L147" s="22">
        <f t="shared" ca="1" si="23"/>
        <v>0</v>
      </c>
      <c r="M147" s="73">
        <f t="shared" ca="1" si="30"/>
        <v>0</v>
      </c>
      <c r="N147" s="25">
        <f t="shared" ca="1" si="24"/>
        <v>0</v>
      </c>
      <c r="O147" s="22" t="str">
        <f ca="1">IF(
HLOOKUP($D$13,'2. Requisitos básicos'!$G$8:$M$108,B147+1,)&gt;0,"ja","-")</f>
        <v>-</v>
      </c>
      <c r="P147" s="22">
        <f t="shared" ca="1" si="25"/>
        <v>0</v>
      </c>
      <c r="Q147" s="73">
        <f t="shared" ca="1" si="31"/>
        <v>0</v>
      </c>
      <c r="R147" s="25">
        <f t="shared" ca="1" si="26"/>
        <v>0</v>
      </c>
      <c r="S147" s="22" t="str">
        <f ca="1">IF(
HLOOKUP($D$14,'2. Requisitos básicos'!$G$8:$M$108,B147+1,)&gt;0,"ja","-")</f>
        <v>-</v>
      </c>
      <c r="T147" s="22">
        <f t="shared" ca="1" si="27"/>
        <v>0</v>
      </c>
      <c r="U147" s="73">
        <f t="shared" ca="1" si="32"/>
        <v>0</v>
      </c>
      <c r="V147" s="25">
        <f t="shared" ca="1" si="28"/>
        <v>0</v>
      </c>
    </row>
    <row r="148" spans="2:22" x14ac:dyDescent="0.2">
      <c r="B148" s="20">
        <v>95</v>
      </c>
      <c r="C148" s="9">
        <f>VLOOKUP($B148,'2. Requisitos básicos'!$B$9:$F$108,COLUMN(C148)-COLUMN($B$54)+1,)</f>
        <v>0</v>
      </c>
      <c r="D148" s="10">
        <f>VLOOKUP($B148,'2. Requisitos básicos'!$B$9:$F$108,COLUMN(D148)-COLUMN($B$54)+2,)</f>
        <v>0</v>
      </c>
      <c r="E148" s="11">
        <f>VLOOKUP($B148,'2. Requisitos básicos'!$B$9:$F$108,COLUMN(E148)-COLUMN($B$54)+2,)</f>
        <v>0</v>
      </c>
      <c r="F148" s="22" t="str">
        <f ca="1">IF(
HLOOKUP($F$19,'2. Requisitos básicos'!$G$8:$M$108,B148+1,)&gt;0,
IF(COUNTIFS($D$54:D147,Tabela2[[#This Row],[Competências]],$F$54:F147,"ja")&lt;1,
"ja","-"),
"-"
)</f>
        <v>-</v>
      </c>
      <c r="G148" s="22" t="str">
        <f ca="1">IF(
HLOOKUP($D$11,'2. Requisitos básicos'!$G$8:$M$108,B148+1,)&gt;0,"ja","-")</f>
        <v>-</v>
      </c>
      <c r="H148" s="22">
        <f t="shared" ca="1" si="29"/>
        <v>0</v>
      </c>
      <c r="I148" s="73">
        <f t="shared" ca="1" si="21"/>
        <v>0</v>
      </c>
      <c r="J148" s="25">
        <f t="shared" ca="1" si="22"/>
        <v>0</v>
      </c>
      <c r="K148" s="22" t="str">
        <f ca="1">IF(
HLOOKUP($D$12,'2. Requisitos básicos'!$G$8:$M$108,B148+1,)&gt;0,"ja","-")</f>
        <v>-</v>
      </c>
      <c r="L148" s="22">
        <f t="shared" ca="1" si="23"/>
        <v>0</v>
      </c>
      <c r="M148" s="73">
        <f t="shared" ca="1" si="30"/>
        <v>0</v>
      </c>
      <c r="N148" s="25">
        <f t="shared" ca="1" si="24"/>
        <v>0</v>
      </c>
      <c r="O148" s="22" t="str">
        <f ca="1">IF(
HLOOKUP($D$13,'2. Requisitos básicos'!$G$8:$M$108,B148+1,)&gt;0,"ja","-")</f>
        <v>-</v>
      </c>
      <c r="P148" s="22">
        <f t="shared" ca="1" si="25"/>
        <v>0</v>
      </c>
      <c r="Q148" s="73">
        <f t="shared" ca="1" si="31"/>
        <v>0</v>
      </c>
      <c r="R148" s="25">
        <f t="shared" ca="1" si="26"/>
        <v>0</v>
      </c>
      <c r="S148" s="22" t="str">
        <f ca="1">IF(
HLOOKUP($D$14,'2. Requisitos básicos'!$G$8:$M$108,B148+1,)&gt;0,"ja","-")</f>
        <v>-</v>
      </c>
      <c r="T148" s="22">
        <f t="shared" ca="1" si="27"/>
        <v>0</v>
      </c>
      <c r="U148" s="73">
        <f t="shared" ca="1" si="32"/>
        <v>0</v>
      </c>
      <c r="V148" s="25">
        <f t="shared" ca="1" si="28"/>
        <v>0</v>
      </c>
    </row>
    <row r="149" spans="2:22" x14ac:dyDescent="0.2">
      <c r="B149" s="20">
        <v>96</v>
      </c>
      <c r="C149" s="9">
        <f>VLOOKUP($B149,'2. Requisitos básicos'!$B$9:$F$108,COLUMN(C149)-COLUMN($B$54)+1,)</f>
        <v>0</v>
      </c>
      <c r="D149" s="10">
        <f>VLOOKUP($B149,'2. Requisitos básicos'!$B$9:$F$108,COLUMN(D149)-COLUMN($B$54)+2,)</f>
        <v>0</v>
      </c>
      <c r="E149" s="11">
        <f>VLOOKUP($B149,'2. Requisitos básicos'!$B$9:$F$108,COLUMN(E149)-COLUMN($B$54)+2,)</f>
        <v>0</v>
      </c>
      <c r="F149" s="22" t="str">
        <f ca="1">IF(
HLOOKUP($F$19,'2. Requisitos básicos'!$G$8:$M$108,B149+1,)&gt;0,
IF(COUNTIFS($D$54:D148,Tabela2[[#This Row],[Competências]],$F$54:F148,"ja")&lt;1,
"ja","-"),
"-"
)</f>
        <v>-</v>
      </c>
      <c r="G149" s="22" t="str">
        <f ca="1">IF(
HLOOKUP($D$11,'2. Requisitos básicos'!$G$8:$M$108,B149+1,)&gt;0,"ja","-")</f>
        <v>-</v>
      </c>
      <c r="H149" s="22">
        <f t="shared" ca="1" si="29"/>
        <v>0</v>
      </c>
      <c r="I149" s="73">
        <f t="shared" ca="1" si="21"/>
        <v>0</v>
      </c>
      <c r="J149" s="25">
        <f t="shared" ca="1" si="22"/>
        <v>0</v>
      </c>
      <c r="K149" s="22" t="str">
        <f ca="1">IF(
HLOOKUP($D$12,'2. Requisitos básicos'!$G$8:$M$108,B149+1,)&gt;0,"ja","-")</f>
        <v>-</v>
      </c>
      <c r="L149" s="22">
        <f t="shared" ca="1" si="23"/>
        <v>0</v>
      </c>
      <c r="M149" s="73">
        <f t="shared" ca="1" si="30"/>
        <v>0</v>
      </c>
      <c r="N149" s="25">
        <f t="shared" ca="1" si="24"/>
        <v>0</v>
      </c>
      <c r="O149" s="22" t="str">
        <f ca="1">IF(
HLOOKUP($D$13,'2. Requisitos básicos'!$G$8:$M$108,B149+1,)&gt;0,"ja","-")</f>
        <v>-</v>
      </c>
      <c r="P149" s="22">
        <f t="shared" ca="1" si="25"/>
        <v>0</v>
      </c>
      <c r="Q149" s="73">
        <f t="shared" ca="1" si="31"/>
        <v>0</v>
      </c>
      <c r="R149" s="25">
        <f t="shared" ca="1" si="26"/>
        <v>0</v>
      </c>
      <c r="S149" s="22" t="str">
        <f ca="1">IF(
HLOOKUP($D$14,'2. Requisitos básicos'!$G$8:$M$108,B149+1,)&gt;0,"ja","-")</f>
        <v>-</v>
      </c>
      <c r="T149" s="22">
        <f t="shared" ca="1" si="27"/>
        <v>0</v>
      </c>
      <c r="U149" s="73">
        <f t="shared" ca="1" si="32"/>
        <v>0</v>
      </c>
      <c r="V149" s="25">
        <f t="shared" ca="1" si="28"/>
        <v>0</v>
      </c>
    </row>
    <row r="150" spans="2:22" x14ac:dyDescent="0.2">
      <c r="B150" s="20">
        <v>97</v>
      </c>
      <c r="C150" s="9">
        <f>VLOOKUP($B150,'2. Requisitos básicos'!$B$9:$F$108,COLUMN(C150)-COLUMN($B$54)+1,)</f>
        <v>0</v>
      </c>
      <c r="D150" s="10">
        <f>VLOOKUP($B150,'2. Requisitos básicos'!$B$9:$F$108,COLUMN(D150)-COLUMN($B$54)+2,)</f>
        <v>0</v>
      </c>
      <c r="E150" s="11">
        <f>VLOOKUP($B150,'2. Requisitos básicos'!$B$9:$F$108,COLUMN(E150)-COLUMN($B$54)+2,)</f>
        <v>0</v>
      </c>
      <c r="F150" s="22" t="str">
        <f ca="1">IF(
HLOOKUP($F$19,'2. Requisitos básicos'!$G$8:$M$108,B150+1,)&gt;0,
IF(COUNTIFS($D$54:D149,Tabela2[[#This Row],[Competências]],$F$54:F149,"ja")&lt;1,
"ja","-"),
"-"
)</f>
        <v>-</v>
      </c>
      <c r="G150" s="22" t="str">
        <f ca="1">IF(
HLOOKUP($D$11,'2. Requisitos básicos'!$G$8:$M$108,B150+1,)&gt;0,"ja","-")</f>
        <v>-</v>
      </c>
      <c r="H150" s="22">
        <f t="shared" ca="1" si="29"/>
        <v>0</v>
      </c>
      <c r="I150" s="73">
        <f t="shared" ref="I150:I153" ca="1" si="33">IF(H150&gt;0,
SUMIFS(J$54:J$153,$D$54:$D$153,$D150,$G$54:$G$153,"ja")/H150,
0)</f>
        <v>0</v>
      </c>
      <c r="J150" s="25">
        <f t="shared" ca="1" si="22"/>
        <v>0</v>
      </c>
      <c r="K150" s="22" t="str">
        <f ca="1">IF(
HLOOKUP($D$12,'2. Requisitos básicos'!$G$8:$M$108,B150+1,)&gt;0,"ja","-")</f>
        <v>-</v>
      </c>
      <c r="L150" s="22">
        <f t="shared" ref="L150:L153" ca="1" si="34">COUNTIFS($D$54:$D$153,$D150,K$54:K$153,"ja")</f>
        <v>0</v>
      </c>
      <c r="M150" s="73">
        <f t="shared" ca="1" si="30"/>
        <v>0</v>
      </c>
      <c r="N150" s="25">
        <f t="shared" ca="1" si="24"/>
        <v>0</v>
      </c>
      <c r="O150" s="22" t="str">
        <f ca="1">IF(
HLOOKUP($D$13,'2. Requisitos básicos'!$G$8:$M$108,B150+1,)&gt;0,"ja","-")</f>
        <v>-</v>
      </c>
      <c r="P150" s="22">
        <f t="shared" ref="P150:P153" ca="1" si="35">COUNTIFS($D$54:$D$153,$D150,O$54:O$153,"ja")</f>
        <v>0</v>
      </c>
      <c r="Q150" s="73">
        <f t="shared" ca="1" si="31"/>
        <v>0</v>
      </c>
      <c r="R150" s="25">
        <f t="shared" ca="1" si="26"/>
        <v>0</v>
      </c>
      <c r="S150" s="22" t="str">
        <f ca="1">IF(
HLOOKUP($D$14,'2. Requisitos básicos'!$G$8:$M$108,B150+1,)&gt;0,"ja","-")</f>
        <v>-</v>
      </c>
      <c r="T150" s="22">
        <f t="shared" ref="T150:T153" ca="1" si="36">COUNTIFS($D$54:$D$153,$D150,S$54:S$153,"ja")</f>
        <v>0</v>
      </c>
      <c r="U150" s="73">
        <f t="shared" ca="1" si="32"/>
        <v>0</v>
      </c>
      <c r="V150" s="25">
        <f t="shared" ca="1" si="28"/>
        <v>0</v>
      </c>
    </row>
    <row r="151" spans="2:22" x14ac:dyDescent="0.2">
      <c r="B151" s="20">
        <v>98</v>
      </c>
      <c r="C151" s="9">
        <f>VLOOKUP($B151,'2. Requisitos básicos'!$B$9:$F$108,COLUMN(C151)-COLUMN($B$54)+1,)</f>
        <v>0</v>
      </c>
      <c r="D151" s="10">
        <f>VLOOKUP($B151,'2. Requisitos básicos'!$B$9:$F$108,COLUMN(D151)-COLUMN($B$54)+2,)</f>
        <v>0</v>
      </c>
      <c r="E151" s="11">
        <f>VLOOKUP($B151,'2. Requisitos básicos'!$B$9:$F$108,COLUMN(E151)-COLUMN($B$54)+2,)</f>
        <v>0</v>
      </c>
      <c r="F151" s="22" t="str">
        <f ca="1">IF(
HLOOKUP($F$19,'2. Requisitos básicos'!$G$8:$M$108,B151+1,)&gt;0,
IF(COUNTIFS($D$54:D150,Tabela2[[#This Row],[Competências]],$F$54:F150,"ja")&lt;1,
"ja","-"),
"-"
)</f>
        <v>-</v>
      </c>
      <c r="G151" s="22" t="str">
        <f ca="1">IF(
HLOOKUP($D$11,'2. Requisitos básicos'!$G$8:$M$108,B151+1,)&gt;0,"ja","-")</f>
        <v>-</v>
      </c>
      <c r="H151" s="22">
        <f t="shared" ca="1" si="29"/>
        <v>0</v>
      </c>
      <c r="I151" s="73">
        <f t="shared" ca="1" si="33"/>
        <v>0</v>
      </c>
      <c r="J151" s="25">
        <f t="shared" ca="1" si="22"/>
        <v>0</v>
      </c>
      <c r="K151" s="22" t="str">
        <f ca="1">IF(
HLOOKUP($D$12,'2. Requisitos básicos'!$G$8:$M$108,B151+1,)&gt;0,"ja","-")</f>
        <v>-</v>
      </c>
      <c r="L151" s="22">
        <f t="shared" ca="1" si="34"/>
        <v>0</v>
      </c>
      <c r="M151" s="73">
        <f t="shared" ca="1" si="30"/>
        <v>0</v>
      </c>
      <c r="N151" s="25">
        <f t="shared" ca="1" si="24"/>
        <v>0</v>
      </c>
      <c r="O151" s="22" t="str">
        <f ca="1">IF(
HLOOKUP($D$13,'2. Requisitos básicos'!$G$8:$M$108,B151+1,)&gt;0,"ja","-")</f>
        <v>-</v>
      </c>
      <c r="P151" s="22">
        <f t="shared" ca="1" si="35"/>
        <v>0</v>
      </c>
      <c r="Q151" s="73">
        <f t="shared" ca="1" si="31"/>
        <v>0</v>
      </c>
      <c r="R151" s="25">
        <f t="shared" ca="1" si="26"/>
        <v>0</v>
      </c>
      <c r="S151" s="22" t="str">
        <f ca="1">IF(
HLOOKUP($D$14,'2. Requisitos básicos'!$G$8:$M$108,B151+1,)&gt;0,"ja","-")</f>
        <v>-</v>
      </c>
      <c r="T151" s="22">
        <f t="shared" ca="1" si="36"/>
        <v>0</v>
      </c>
      <c r="U151" s="73">
        <f t="shared" ca="1" si="32"/>
        <v>0</v>
      </c>
      <c r="V151" s="25">
        <f t="shared" ca="1" si="28"/>
        <v>0</v>
      </c>
    </row>
    <row r="152" spans="2:22" x14ac:dyDescent="0.2">
      <c r="B152" s="20">
        <v>99</v>
      </c>
      <c r="C152" s="9">
        <f>VLOOKUP($B152,'2. Requisitos básicos'!$B$9:$F$108,COLUMN(C152)-COLUMN($B$54)+1,)</f>
        <v>0</v>
      </c>
      <c r="D152" s="10">
        <f>VLOOKUP($B152,'2. Requisitos básicos'!$B$9:$F$108,COLUMN(D152)-COLUMN($B$54)+2,)</f>
        <v>0</v>
      </c>
      <c r="E152" s="11">
        <f>VLOOKUP($B152,'2. Requisitos básicos'!$B$9:$F$108,COLUMN(E152)-COLUMN($B$54)+2,)</f>
        <v>0</v>
      </c>
      <c r="F152" s="22" t="str">
        <f ca="1">IF(
HLOOKUP($F$19,'2. Requisitos básicos'!$G$8:$M$108,B152+1,)&gt;0,
IF(COUNTIFS($D$54:D151,Tabela2[[#This Row],[Competências]],$F$54:F151,"ja")&lt;1,
"ja","-"),
"-"
)</f>
        <v>-</v>
      </c>
      <c r="G152" s="22" t="str">
        <f ca="1">IF(
HLOOKUP($D$11,'2. Requisitos básicos'!$G$8:$M$108,B152+1,)&gt;0,"ja","-")</f>
        <v>-</v>
      </c>
      <c r="H152" s="22">
        <f t="shared" ca="1" si="29"/>
        <v>0</v>
      </c>
      <c r="I152" s="73">
        <f t="shared" ca="1" si="33"/>
        <v>0</v>
      </c>
      <c r="J152" s="25">
        <f t="shared" ca="1" si="22"/>
        <v>0</v>
      </c>
      <c r="K152" s="22" t="str">
        <f ca="1">IF(
HLOOKUP($D$12,'2. Requisitos básicos'!$G$8:$M$108,B152+1,)&gt;0,"ja","-")</f>
        <v>-</v>
      </c>
      <c r="L152" s="22">
        <f t="shared" ca="1" si="34"/>
        <v>0</v>
      </c>
      <c r="M152" s="73">
        <f t="shared" ca="1" si="30"/>
        <v>0</v>
      </c>
      <c r="N152" s="25">
        <f t="shared" ca="1" si="24"/>
        <v>0</v>
      </c>
      <c r="O152" s="22" t="str">
        <f ca="1">IF(
HLOOKUP($D$13,'2. Requisitos básicos'!$G$8:$M$108,B152+1,)&gt;0,"ja","-")</f>
        <v>-</v>
      </c>
      <c r="P152" s="22">
        <f t="shared" ca="1" si="35"/>
        <v>0</v>
      </c>
      <c r="Q152" s="73">
        <f t="shared" ca="1" si="31"/>
        <v>0</v>
      </c>
      <c r="R152" s="25">
        <f t="shared" ca="1" si="26"/>
        <v>0</v>
      </c>
      <c r="S152" s="22" t="str">
        <f ca="1">IF(
HLOOKUP($D$14,'2. Requisitos básicos'!$G$8:$M$108,B152+1,)&gt;0,"ja","-")</f>
        <v>-</v>
      </c>
      <c r="T152" s="22">
        <f t="shared" ca="1" si="36"/>
        <v>0</v>
      </c>
      <c r="U152" s="73">
        <f t="shared" ca="1" si="32"/>
        <v>0</v>
      </c>
      <c r="V152" s="25">
        <f t="shared" ca="1" si="28"/>
        <v>0</v>
      </c>
    </row>
    <row r="153" spans="2:22" x14ac:dyDescent="0.2">
      <c r="B153" s="20">
        <v>100</v>
      </c>
      <c r="C153" s="9">
        <f>VLOOKUP($B153,'2. Requisitos básicos'!$B$9:$F$108,COLUMN(C153)-COLUMN($B$54)+1,)</f>
        <v>0</v>
      </c>
      <c r="D153" s="10">
        <f>VLOOKUP($B153,'2. Requisitos básicos'!$B$9:$F$108,COLUMN(D153)-COLUMN($B$54)+2,)</f>
        <v>0</v>
      </c>
      <c r="E153" s="11">
        <f>VLOOKUP($B153,'2. Requisitos básicos'!$B$9:$F$108,COLUMN(E153)-COLUMN($B$54)+2,)</f>
        <v>0</v>
      </c>
      <c r="F153" s="22" t="str">
        <f ca="1">IF(
HLOOKUP($F$19,'2. Requisitos básicos'!$G$8:$M$108,B153+1,)&gt;0,
IF(COUNTIFS($D$54:D152,Tabela2[[#This Row],[Competências]],$F$54:F152,"ja")&lt;1,
"ja","-"),
"-"
)</f>
        <v>-</v>
      </c>
      <c r="G153" s="22" t="str">
        <f ca="1">IF(
HLOOKUP($D$11,'2. Requisitos básicos'!$G$8:$M$108,B153+1,)&gt;0,"ja","-")</f>
        <v>-</v>
      </c>
      <c r="H153" s="22">
        <f t="shared" ca="1" si="29"/>
        <v>0</v>
      </c>
      <c r="I153" s="73">
        <f t="shared" ca="1" si="33"/>
        <v>0</v>
      </c>
      <c r="J153" s="25">
        <f t="shared" ca="1" si="22"/>
        <v>0</v>
      </c>
      <c r="K153" s="22" t="str">
        <f ca="1">IF(
HLOOKUP($D$12,'2. Requisitos básicos'!$G$8:$M$108,B153+1,)&gt;0,"ja","-")</f>
        <v>-</v>
      </c>
      <c r="L153" s="22">
        <f t="shared" ca="1" si="34"/>
        <v>0</v>
      </c>
      <c r="M153" s="73">
        <f t="shared" ca="1" si="30"/>
        <v>0</v>
      </c>
      <c r="N153" s="25">
        <f t="shared" ca="1" si="24"/>
        <v>0</v>
      </c>
      <c r="O153" s="22" t="str">
        <f ca="1">IF(
HLOOKUP($D$13,'2. Requisitos básicos'!$G$8:$M$108,B153+1,)&gt;0,"ja","-")</f>
        <v>-</v>
      </c>
      <c r="P153" s="22">
        <f t="shared" ca="1" si="35"/>
        <v>0</v>
      </c>
      <c r="Q153" s="73">
        <f t="shared" ca="1" si="31"/>
        <v>0</v>
      </c>
      <c r="R153" s="25">
        <f t="shared" ca="1" si="26"/>
        <v>0</v>
      </c>
      <c r="S153" s="22" t="str">
        <f ca="1">IF(
HLOOKUP($D$14,'2. Requisitos básicos'!$G$8:$M$108,B153+1,)&gt;0,"ja","-")</f>
        <v>-</v>
      </c>
      <c r="T153" s="22">
        <f t="shared" ca="1" si="36"/>
        <v>0</v>
      </c>
      <c r="U153" s="73">
        <f t="shared" ca="1" si="32"/>
        <v>0</v>
      </c>
      <c r="V153" s="25">
        <f t="shared" ca="1" si="28"/>
        <v>0</v>
      </c>
    </row>
  </sheetData>
  <mergeCells count="8">
    <mergeCell ref="S47:V47"/>
    <mergeCell ref="S52:V52"/>
    <mergeCell ref="G52:J52"/>
    <mergeCell ref="G47:J47"/>
    <mergeCell ref="K47:N47"/>
    <mergeCell ref="K52:N52"/>
    <mergeCell ref="O47:R47"/>
    <mergeCell ref="O52:R52"/>
  </mergeCells>
  <pageMargins left="0.7" right="0.7" top="0.78740157499999996" bottom="0.78740157499999996"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F93FE4B-1E79-4A2E-9ACB-D367BAD116D7}">
          <x14:formula1>
            <xm:f>'Banco de dados de todas as av.'!$B$33:$B$67</xm:f>
          </x14:formula1>
          <xm:sqref>A11:A14</xm:sqref>
        </x14:dataValidation>
        <x14:dataValidation type="list" allowBlank="1" showInputMessage="1" showErrorMessage="1" xr:uid="{80291281-34B7-48FC-90E4-7BB17FA77A24}">
          <x14:formula1>
            <xm:f>'1. Dados básicos'!$C$25:$C$34</xm:f>
          </x14:formula1>
          <xm:sqref>F19</xm:sqref>
        </x14:dataValidation>
      </x14:dataValidations>
    </ex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74702FD9452654C91B8702B25763524" ma:contentTypeVersion="17" ma:contentTypeDescription="Ein neues Dokument erstellen." ma:contentTypeScope="" ma:versionID="155e76513285abbf011f095bb05326ae">
  <xsd:schema xmlns:xsd="http://www.w3.org/2001/XMLSchema" xmlns:xs="http://www.w3.org/2001/XMLSchema" xmlns:p="http://schemas.microsoft.com/office/2006/metadata/properties" xmlns:ns2="fbe8d77f-85a2-412c-a9b5-2fe7eb9121f4" xmlns:ns3="a57ba235-88c0-4aad-aa9b-3c461ae22e0a" targetNamespace="http://schemas.microsoft.com/office/2006/metadata/properties" ma:root="true" ma:fieldsID="17737309467a89bfe4b1f6d0f024154f" ns2:_="" ns3:_="">
    <xsd:import namespace="fbe8d77f-85a2-412c-a9b5-2fe7eb9121f4"/>
    <xsd:import namespace="a57ba235-88c0-4aad-aa9b-3c461ae22e0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8d77f-85a2-412c-a9b5-2fe7eb912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3fce93a6-5592-44b7-8330-910d2bc1c69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7ba235-88c0-4aad-aa9b-3c461ae22e0a"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bbfe261e-5cf8-4b1e-a1d5-455f7549585e}" ma:internalName="TaxCatchAll" ma:showField="CatchAllData" ma:web="a57ba235-88c0-4aad-aa9b-3c461ae22e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643231-B019-4699-864B-A33B2325CB4D}">
  <ds:schemaRefs>
    <ds:schemaRef ds:uri="http://schemas.microsoft.com/sharepoint/v3/contenttype/forms"/>
  </ds:schemaRefs>
</ds:datastoreItem>
</file>

<file path=customXml/itemProps2.xml><?xml version="1.0" encoding="utf-8"?>
<ds:datastoreItem xmlns:ds="http://schemas.openxmlformats.org/officeDocument/2006/customXml" ds:itemID="{51DBA25B-1B33-4DB8-95E3-F5E9DE944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8d77f-85a2-412c-a9b5-2fe7eb9121f4"/>
    <ds:schemaRef ds:uri="a57ba235-88c0-4aad-aa9b-3c461ae22e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Dados básicos</vt:lpstr>
      <vt:lpstr>2. Requisitos básicos</vt:lpstr>
      <vt:lpstr>3. Dados pessoais</vt:lpstr>
      <vt:lpstr>Avaliação</vt:lpstr>
      <vt:lpstr>Banco de dados de todas as av.</vt:lpstr>
      <vt:lpstr>Entradas do banco de dados</vt:lpstr>
      <vt:lpstr>_1</vt:lpstr>
      <vt:lpstr>_2</vt:lpstr>
      <vt:lpstr>_3</vt:lpstr>
      <vt:lpstr>_4</vt:lpstr>
      <vt:lpstr>Área_de_avaliação</vt:lpstr>
      <vt:lpstr>Linha_cópia_banco_de_dados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Catus Consultants GmbH, christian.lechner@catus-consultants.de</dc:creator>
  <cp:lastModifiedBy>Gava,Marcela</cp:lastModifiedBy>
  <dcterms:created xsi:type="dcterms:W3CDTF">2022-10-30T15:02:47Z</dcterms:created>
  <dcterms:modified xsi:type="dcterms:W3CDTF">2024-01-18T13:09:21Z</dcterms:modified>
</cp:coreProperties>
</file>