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atusconsultants.sharepoint.com/sites/2122_xls_Templates/Freigegebene Dokumente/General/10_Contract_Management/"/>
    </mc:Choice>
  </mc:AlternateContent>
  <xr:revisionPtr revIDLastSave="53" documentId="8_{5379C5B8-327B-43BE-9427-C178CDE35D99}" xr6:coauthVersionLast="47" xr6:coauthVersionMax="47" xr10:uidLastSave="{3E54C5B5-95B6-4B77-AC4A-2ACE6A533053}"/>
  <bookViews>
    <workbookView xWindow="38280" yWindow="-120" windowWidth="29040" windowHeight="15720" tabRatio="698" xr2:uid="{1D0DA3DD-6381-42CF-AAF3-77BEC0AA5264}"/>
  </bookViews>
  <sheets>
    <sheet name="1. Contract processes" sheetId="8" r:id="rId1"/>
    <sheet name="2. Supplier data" sheetId="10" r:id="rId2"/>
    <sheet name="3. Customer data" sheetId="9" r:id="rId3"/>
    <sheet name="4. Contract terms" sheetId="1" r:id="rId4"/>
    <sheet name="5. Contract costs" sheetId="3" r:id="rId5"/>
    <sheet name="6. Contract delivery" sheetId="5" r:id="rId6"/>
    <sheet name="7. Risk management" sheetId="6" r:id="rId7"/>
    <sheet name="8. Evaluation" sheetId="7" r:id="rId8"/>
    <sheet name="LISTS" sheetId="2" r:id="rId9"/>
  </sheets>
  <definedNames>
    <definedName name="_xlnm._FilterDatabase" localSheetId="1" hidden="1">'2. Supplier data'!$B$6:$V$106</definedName>
    <definedName name="_xlnm._FilterDatabase" localSheetId="2" hidden="1">'3. Customer data'!$B$6:$W$106</definedName>
    <definedName name="_xlnm._FilterDatabase" localSheetId="3" hidden="1">'4. Contract terms'!$B$6:$Y$106</definedName>
    <definedName name="_xlnm._FilterDatabase" localSheetId="4" hidden="1">'5. Contract costs'!$B$6:$S$106</definedName>
    <definedName name="_xlnm._FilterDatabase" localSheetId="5" hidden="1">'6. Contract delivery'!$B$6:$R$106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7" l="1"/>
  <c r="J8" i="7"/>
  <c r="I9" i="7"/>
  <c r="I8" i="7"/>
  <c r="G9" i="7"/>
  <c r="G8" i="7"/>
  <c r="F9" i="7"/>
  <c r="F8" i="7"/>
  <c r="D9" i="7"/>
  <c r="D8" i="7"/>
  <c r="C9" i="7"/>
  <c r="C8" i="7"/>
  <c r="C10" i="7" l="1"/>
  <c r="D10" i="7"/>
  <c r="J7" i="1" l="1"/>
  <c r="T7" i="1"/>
  <c r="U8" i="1"/>
  <c r="U9" i="1"/>
  <c r="U10" i="1"/>
  <c r="U11" i="1"/>
  <c r="U7" i="1"/>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Z99" i="9"/>
  <c r="Z100" i="9"/>
  <c r="Z101" i="9"/>
  <c r="Z102" i="9"/>
  <c r="Z103" i="9"/>
  <c r="Z104" i="9"/>
  <c r="Z105" i="9"/>
  <c r="Z106" i="9"/>
  <c r="Z7" i="9"/>
  <c r="Y8" i="10"/>
  <c r="Y9" i="10"/>
  <c r="Y10" i="10"/>
  <c r="Y11" i="10"/>
  <c r="Y12" i="10"/>
  <c r="Y13" i="10"/>
  <c r="Y14" i="10"/>
  <c r="Y15" i="10"/>
  <c r="Y16" i="10"/>
  <c r="Y17" i="10"/>
  <c r="Y18" i="10"/>
  <c r="Y19" i="10"/>
  <c r="Y20" i="10"/>
  <c r="Y21" i="10"/>
  <c r="Y22" i="10"/>
  <c r="Y23" i="10"/>
  <c r="Y24" i="10"/>
  <c r="Y25" i="10"/>
  <c r="Y26" i="10"/>
  <c r="Y27" i="10"/>
  <c r="Y28" i="10"/>
  <c r="Y29" i="10"/>
  <c r="Y30" i="10"/>
  <c r="Y31" i="10"/>
  <c r="Y32" i="10"/>
  <c r="Y33" i="10"/>
  <c r="Y34" i="10"/>
  <c r="Y35" i="10"/>
  <c r="Y36" i="10"/>
  <c r="Y37" i="10"/>
  <c r="Y38" i="10"/>
  <c r="Y39" i="10"/>
  <c r="Y40" i="10"/>
  <c r="Y41" i="10"/>
  <c r="Y42" i="10"/>
  <c r="Y43" i="10"/>
  <c r="Y44" i="10"/>
  <c r="Y45" i="10"/>
  <c r="Y46" i="10"/>
  <c r="Y47" i="10"/>
  <c r="Y48" i="10"/>
  <c r="Y49" i="10"/>
  <c r="Y50" i="10"/>
  <c r="Y51" i="10"/>
  <c r="Y52" i="10"/>
  <c r="Y53" i="10"/>
  <c r="Y54" i="10"/>
  <c r="Y55" i="10"/>
  <c r="Y56" i="10"/>
  <c r="Y57" i="10"/>
  <c r="Y58" i="10"/>
  <c r="Y59" i="10"/>
  <c r="Y60" i="10"/>
  <c r="Y61" i="10"/>
  <c r="Y62" i="10"/>
  <c r="Y63" i="10"/>
  <c r="Y64" i="10"/>
  <c r="Y65" i="10"/>
  <c r="Y66" i="10"/>
  <c r="Y67" i="10"/>
  <c r="Y68" i="10"/>
  <c r="Y69" i="10"/>
  <c r="Y70" i="10"/>
  <c r="Y71" i="10"/>
  <c r="Y72" i="10"/>
  <c r="Y73" i="10"/>
  <c r="Y74" i="10"/>
  <c r="Y75" i="10"/>
  <c r="Y76" i="10"/>
  <c r="Y77" i="10"/>
  <c r="Y78" i="10"/>
  <c r="Y79" i="10"/>
  <c r="Y80" i="10"/>
  <c r="Y81" i="10"/>
  <c r="Y82" i="10"/>
  <c r="Y83" i="10"/>
  <c r="Y84" i="10"/>
  <c r="Y85" i="10"/>
  <c r="Y86" i="10"/>
  <c r="Y87" i="10"/>
  <c r="Y88" i="10"/>
  <c r="Y89" i="10"/>
  <c r="Y90" i="10"/>
  <c r="Y91" i="10"/>
  <c r="Y92" i="10"/>
  <c r="Y93" i="10"/>
  <c r="Y94" i="10"/>
  <c r="Y95" i="10"/>
  <c r="Y96" i="10"/>
  <c r="Y97" i="10"/>
  <c r="Y98" i="10"/>
  <c r="Y99" i="10"/>
  <c r="Y100" i="10"/>
  <c r="Y101" i="10"/>
  <c r="Y102" i="10"/>
  <c r="Y103" i="10"/>
  <c r="Y104" i="10"/>
  <c r="Y105" i="10"/>
  <c r="Y106" i="10"/>
  <c r="Y7" i="10"/>
  <c r="R7" i="3"/>
  <c r="Q3" i="3"/>
  <c r="P3"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R8" i="3"/>
  <c r="S8" i="3" s="1"/>
  <c r="R10" i="3"/>
  <c r="S10" i="3" s="1"/>
  <c r="R11" i="3"/>
  <c r="S11" i="3" s="1"/>
  <c r="R12" i="3"/>
  <c r="S12" i="3" s="1"/>
  <c r="R13" i="3"/>
  <c r="S13" i="3" s="1"/>
  <c r="R14" i="3"/>
  <c r="S14" i="3" s="1"/>
  <c r="R15" i="3"/>
  <c r="S15" i="3" s="1"/>
  <c r="R16" i="3"/>
  <c r="S16" i="3" s="1"/>
  <c r="R17" i="3"/>
  <c r="S17" i="3" s="1"/>
  <c r="R18" i="3"/>
  <c r="S18" i="3" s="1"/>
  <c r="R19" i="3"/>
  <c r="S19" i="3" s="1"/>
  <c r="R20" i="3"/>
  <c r="S20" i="3" s="1"/>
  <c r="R21" i="3"/>
  <c r="S21" i="3" s="1"/>
  <c r="R22" i="3"/>
  <c r="S22" i="3" s="1"/>
  <c r="R23" i="3"/>
  <c r="S23" i="3" s="1"/>
  <c r="R24" i="3"/>
  <c r="S24" i="3" s="1"/>
  <c r="R25" i="3"/>
  <c r="S25" i="3" s="1"/>
  <c r="R26" i="3"/>
  <c r="S26" i="3" s="1"/>
  <c r="R27" i="3"/>
  <c r="S27" i="3" s="1"/>
  <c r="R28" i="3"/>
  <c r="S28" i="3" s="1"/>
  <c r="R29" i="3"/>
  <c r="S29" i="3" s="1"/>
  <c r="R30" i="3"/>
  <c r="S30" i="3" s="1"/>
  <c r="R31" i="3"/>
  <c r="S31" i="3" s="1"/>
  <c r="R32" i="3"/>
  <c r="S32" i="3" s="1"/>
  <c r="R33" i="3"/>
  <c r="S33" i="3" s="1"/>
  <c r="R34" i="3"/>
  <c r="S34" i="3" s="1"/>
  <c r="R35" i="3"/>
  <c r="S35" i="3" s="1"/>
  <c r="R36" i="3"/>
  <c r="S36" i="3" s="1"/>
  <c r="R37" i="3"/>
  <c r="S37" i="3" s="1"/>
  <c r="R38" i="3"/>
  <c r="U38" i="3" s="1"/>
  <c r="R39" i="3"/>
  <c r="U39" i="3" s="1"/>
  <c r="R40" i="3"/>
  <c r="S40" i="3" s="1"/>
  <c r="R41" i="3"/>
  <c r="S41" i="3" s="1"/>
  <c r="R42" i="3"/>
  <c r="S42" i="3" s="1"/>
  <c r="R43" i="3"/>
  <c r="S43" i="3" s="1"/>
  <c r="R44" i="3"/>
  <c r="S44" i="3" s="1"/>
  <c r="R45" i="3"/>
  <c r="S45" i="3" s="1"/>
  <c r="R46" i="3"/>
  <c r="S46" i="3" s="1"/>
  <c r="R47" i="3"/>
  <c r="S47" i="3" s="1"/>
  <c r="R48" i="3"/>
  <c r="S48" i="3" s="1"/>
  <c r="R49" i="3"/>
  <c r="S49" i="3" s="1"/>
  <c r="R50" i="3"/>
  <c r="S50" i="3" s="1"/>
  <c r="R51" i="3"/>
  <c r="S51" i="3" s="1"/>
  <c r="R52" i="3"/>
  <c r="S52" i="3" s="1"/>
  <c r="R53" i="3"/>
  <c r="S53" i="3" s="1"/>
  <c r="R54" i="3"/>
  <c r="S54" i="3" s="1"/>
  <c r="R55" i="3"/>
  <c r="S55" i="3" s="1"/>
  <c r="R56" i="3"/>
  <c r="S56" i="3" s="1"/>
  <c r="R57" i="3"/>
  <c r="S57" i="3" s="1"/>
  <c r="R58" i="3"/>
  <c r="S58" i="3" s="1"/>
  <c r="R59" i="3"/>
  <c r="S59" i="3" s="1"/>
  <c r="R60" i="3"/>
  <c r="S60" i="3" s="1"/>
  <c r="R61" i="3"/>
  <c r="S61" i="3" s="1"/>
  <c r="R62" i="3"/>
  <c r="S62" i="3" s="1"/>
  <c r="R63" i="3"/>
  <c r="S63" i="3" s="1"/>
  <c r="R64" i="3"/>
  <c r="S64" i="3" s="1"/>
  <c r="R65" i="3"/>
  <c r="S65" i="3" s="1"/>
  <c r="R66" i="3"/>
  <c r="S66" i="3" s="1"/>
  <c r="R67" i="3"/>
  <c r="S67" i="3" s="1"/>
  <c r="R68" i="3"/>
  <c r="S68" i="3" s="1"/>
  <c r="R69" i="3"/>
  <c r="S69" i="3" s="1"/>
  <c r="R70" i="3"/>
  <c r="U70" i="3" s="1"/>
  <c r="R71" i="3"/>
  <c r="U71" i="3" s="1"/>
  <c r="R72" i="3"/>
  <c r="S72" i="3" s="1"/>
  <c r="R73" i="3"/>
  <c r="S73" i="3" s="1"/>
  <c r="R74" i="3"/>
  <c r="S74" i="3" s="1"/>
  <c r="R75" i="3"/>
  <c r="S75" i="3" s="1"/>
  <c r="R76" i="3"/>
  <c r="S76" i="3" s="1"/>
  <c r="R77" i="3"/>
  <c r="S77" i="3" s="1"/>
  <c r="R78" i="3"/>
  <c r="S78" i="3" s="1"/>
  <c r="R79" i="3"/>
  <c r="S79" i="3" s="1"/>
  <c r="R80" i="3"/>
  <c r="S80" i="3" s="1"/>
  <c r="R81" i="3"/>
  <c r="S81" i="3" s="1"/>
  <c r="R82" i="3"/>
  <c r="S82" i="3" s="1"/>
  <c r="R83" i="3"/>
  <c r="S83" i="3" s="1"/>
  <c r="R84" i="3"/>
  <c r="S84" i="3" s="1"/>
  <c r="R85" i="3"/>
  <c r="S85" i="3" s="1"/>
  <c r="R86" i="3"/>
  <c r="S86" i="3" s="1"/>
  <c r="R87" i="3"/>
  <c r="S87" i="3" s="1"/>
  <c r="R88" i="3"/>
  <c r="S88" i="3" s="1"/>
  <c r="R89" i="3"/>
  <c r="S89" i="3" s="1"/>
  <c r="R90" i="3"/>
  <c r="S90" i="3" s="1"/>
  <c r="R91" i="3"/>
  <c r="S91" i="3" s="1"/>
  <c r="R92" i="3"/>
  <c r="S92" i="3" s="1"/>
  <c r="R93" i="3"/>
  <c r="S93" i="3" s="1"/>
  <c r="R94" i="3"/>
  <c r="S94" i="3" s="1"/>
  <c r="R95" i="3"/>
  <c r="S95" i="3" s="1"/>
  <c r="R96" i="3"/>
  <c r="S96" i="3" s="1"/>
  <c r="R97" i="3"/>
  <c r="S97" i="3" s="1"/>
  <c r="R98" i="3"/>
  <c r="S98" i="3" s="1"/>
  <c r="R99" i="3"/>
  <c r="S99" i="3" s="1"/>
  <c r="R100" i="3"/>
  <c r="S100" i="3" s="1"/>
  <c r="R101" i="3"/>
  <c r="S101" i="3" s="1"/>
  <c r="R102" i="3"/>
  <c r="U102" i="3" s="1"/>
  <c r="R103" i="3"/>
  <c r="U103" i="3" s="1"/>
  <c r="R104" i="3"/>
  <c r="S104" i="3" s="1"/>
  <c r="R105" i="3"/>
  <c r="S105" i="3" s="1"/>
  <c r="R106" i="3"/>
  <c r="S106" i="3" s="1"/>
  <c r="T13" i="1"/>
  <c r="T8" i="1"/>
  <c r="T9" i="1"/>
  <c r="R9" i="3" s="1"/>
  <c r="S9" i="3" s="1"/>
  <c r="T10" i="1"/>
  <c r="T11" i="1"/>
  <c r="T12"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7"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8" i="1"/>
  <c r="G8" i="6" s="1"/>
  <c r="G9" i="1"/>
  <c r="G10" i="1"/>
  <c r="G10" i="5" s="1"/>
  <c r="G11" i="1"/>
  <c r="G11" i="3" s="1"/>
  <c r="G7" i="1"/>
  <c r="G7" i="3" s="1"/>
  <c r="H8" i="6"/>
  <c r="H9" i="6"/>
  <c r="H10" i="6"/>
  <c r="H11" i="6"/>
  <c r="G12" i="6"/>
  <c r="H12" i="6"/>
  <c r="G13" i="6"/>
  <c r="H13" i="6"/>
  <c r="G14" i="6"/>
  <c r="H14" i="6"/>
  <c r="G15" i="6"/>
  <c r="H15" i="6"/>
  <c r="G16" i="6"/>
  <c r="H16" i="6"/>
  <c r="G17" i="6"/>
  <c r="H17" i="6"/>
  <c r="G18" i="6"/>
  <c r="H18" i="6"/>
  <c r="G19" i="6"/>
  <c r="H19" i="6"/>
  <c r="G20" i="6"/>
  <c r="H20" i="6"/>
  <c r="G21" i="6"/>
  <c r="H21" i="6"/>
  <c r="G22" i="6"/>
  <c r="H22" i="6"/>
  <c r="G23" i="6"/>
  <c r="H23" i="6"/>
  <c r="G24" i="6"/>
  <c r="H24" i="6"/>
  <c r="G25" i="6"/>
  <c r="H25" i="6"/>
  <c r="G26" i="6"/>
  <c r="H26" i="6"/>
  <c r="G27" i="6"/>
  <c r="H27" i="6"/>
  <c r="G28" i="6"/>
  <c r="H28" i="6"/>
  <c r="G29" i="6"/>
  <c r="H29" i="6"/>
  <c r="G30" i="6"/>
  <c r="H30" i="6"/>
  <c r="G31" i="6"/>
  <c r="H31" i="6"/>
  <c r="G32" i="6"/>
  <c r="H32" i="6"/>
  <c r="G33" i="6"/>
  <c r="H33" i="6"/>
  <c r="G34" i="6"/>
  <c r="H34" i="6"/>
  <c r="G35" i="6"/>
  <c r="H35" i="6"/>
  <c r="G36" i="6"/>
  <c r="H36" i="6"/>
  <c r="G37" i="6"/>
  <c r="H37" i="6"/>
  <c r="G38" i="6"/>
  <c r="H38" i="6"/>
  <c r="G39" i="6"/>
  <c r="H39" i="6"/>
  <c r="G40" i="6"/>
  <c r="H40" i="6"/>
  <c r="G41" i="6"/>
  <c r="H41" i="6"/>
  <c r="G42" i="6"/>
  <c r="H42" i="6"/>
  <c r="G43" i="6"/>
  <c r="H43" i="6"/>
  <c r="G44" i="6"/>
  <c r="H44" i="6"/>
  <c r="G45" i="6"/>
  <c r="H45" i="6"/>
  <c r="G46" i="6"/>
  <c r="H46" i="6"/>
  <c r="G47" i="6"/>
  <c r="H47" i="6"/>
  <c r="G48" i="6"/>
  <c r="H48" i="6"/>
  <c r="G49" i="6"/>
  <c r="H49" i="6"/>
  <c r="G50" i="6"/>
  <c r="H50" i="6"/>
  <c r="G51" i="6"/>
  <c r="H51" i="6"/>
  <c r="G52" i="6"/>
  <c r="H52" i="6"/>
  <c r="G53" i="6"/>
  <c r="H53" i="6"/>
  <c r="G54" i="6"/>
  <c r="H54" i="6"/>
  <c r="G55" i="6"/>
  <c r="H55" i="6"/>
  <c r="G56" i="6"/>
  <c r="H56" i="6"/>
  <c r="G57" i="6"/>
  <c r="H57" i="6"/>
  <c r="G58" i="6"/>
  <c r="H58" i="6"/>
  <c r="G59" i="6"/>
  <c r="H59" i="6"/>
  <c r="G60" i="6"/>
  <c r="H60" i="6"/>
  <c r="G61" i="6"/>
  <c r="H61" i="6"/>
  <c r="G62" i="6"/>
  <c r="H62" i="6"/>
  <c r="G63" i="6"/>
  <c r="H63" i="6"/>
  <c r="G64" i="6"/>
  <c r="H64" i="6"/>
  <c r="G65" i="6"/>
  <c r="H65" i="6"/>
  <c r="G66" i="6"/>
  <c r="H66" i="6"/>
  <c r="G67" i="6"/>
  <c r="H67" i="6"/>
  <c r="G68" i="6"/>
  <c r="H68" i="6"/>
  <c r="G69" i="6"/>
  <c r="H69" i="6"/>
  <c r="G70" i="6"/>
  <c r="H70" i="6"/>
  <c r="G71" i="6"/>
  <c r="H71" i="6"/>
  <c r="G72" i="6"/>
  <c r="H72" i="6"/>
  <c r="G73" i="6"/>
  <c r="H73" i="6"/>
  <c r="G74" i="6"/>
  <c r="H74" i="6"/>
  <c r="G75" i="6"/>
  <c r="H75" i="6"/>
  <c r="G76" i="6"/>
  <c r="H76" i="6"/>
  <c r="G77" i="6"/>
  <c r="H77" i="6"/>
  <c r="G78" i="6"/>
  <c r="H78" i="6"/>
  <c r="G79" i="6"/>
  <c r="H79" i="6"/>
  <c r="G80" i="6"/>
  <c r="H80" i="6"/>
  <c r="G81" i="6"/>
  <c r="H81" i="6"/>
  <c r="G82" i="6"/>
  <c r="H82" i="6"/>
  <c r="G83" i="6"/>
  <c r="H83" i="6"/>
  <c r="G84" i="6"/>
  <c r="H84" i="6"/>
  <c r="G85" i="6"/>
  <c r="H85" i="6"/>
  <c r="G86" i="6"/>
  <c r="H86" i="6"/>
  <c r="G87" i="6"/>
  <c r="H87" i="6"/>
  <c r="G88" i="6"/>
  <c r="H88" i="6"/>
  <c r="G89" i="6"/>
  <c r="H89" i="6"/>
  <c r="G90" i="6"/>
  <c r="H90" i="6"/>
  <c r="G91" i="6"/>
  <c r="H91" i="6"/>
  <c r="G92" i="6"/>
  <c r="H92" i="6"/>
  <c r="G93" i="6"/>
  <c r="H93" i="6"/>
  <c r="G94" i="6"/>
  <c r="H94" i="6"/>
  <c r="G95" i="6"/>
  <c r="H95" i="6"/>
  <c r="G96" i="6"/>
  <c r="H96" i="6"/>
  <c r="G97" i="6"/>
  <c r="H97" i="6"/>
  <c r="G98" i="6"/>
  <c r="H98" i="6"/>
  <c r="G99" i="6"/>
  <c r="H99" i="6"/>
  <c r="G100" i="6"/>
  <c r="H100" i="6"/>
  <c r="G101" i="6"/>
  <c r="H101" i="6"/>
  <c r="G102" i="6"/>
  <c r="H102" i="6"/>
  <c r="G103" i="6"/>
  <c r="H103" i="6"/>
  <c r="G104" i="6"/>
  <c r="H104" i="6"/>
  <c r="G105" i="6"/>
  <c r="H105" i="6"/>
  <c r="G106" i="6"/>
  <c r="H106" i="6"/>
  <c r="H7" i="6"/>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7"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H7"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F7" i="6"/>
  <c r="E7" i="6"/>
  <c r="D7" i="6"/>
  <c r="C7" i="6"/>
  <c r="C8" i="6"/>
  <c r="D8" i="6"/>
  <c r="E8" i="6"/>
  <c r="F8" i="6"/>
  <c r="C9" i="6"/>
  <c r="D9" i="6"/>
  <c r="E9" i="6"/>
  <c r="F9" i="6"/>
  <c r="C10" i="6"/>
  <c r="D10" i="6"/>
  <c r="E10" i="6"/>
  <c r="F10" i="6"/>
  <c r="C11" i="6"/>
  <c r="D11" i="6"/>
  <c r="E11" i="6"/>
  <c r="F11" i="6"/>
  <c r="C12" i="6"/>
  <c r="D12" i="6"/>
  <c r="E12" i="6"/>
  <c r="F12" i="6"/>
  <c r="C13" i="6"/>
  <c r="D13" i="6"/>
  <c r="E13" i="6"/>
  <c r="F13" i="6"/>
  <c r="C14" i="6"/>
  <c r="D14" i="6"/>
  <c r="E14" i="6"/>
  <c r="F14" i="6"/>
  <c r="C15" i="6"/>
  <c r="D15" i="6"/>
  <c r="E15" i="6"/>
  <c r="F15" i="6"/>
  <c r="C16" i="6"/>
  <c r="D16" i="6"/>
  <c r="E16" i="6"/>
  <c r="F16" i="6"/>
  <c r="C17" i="6"/>
  <c r="D17" i="6"/>
  <c r="E17" i="6"/>
  <c r="F17" i="6"/>
  <c r="C18" i="6"/>
  <c r="D18" i="6"/>
  <c r="E18" i="6"/>
  <c r="F18" i="6"/>
  <c r="C19" i="6"/>
  <c r="D19" i="6"/>
  <c r="E19" i="6"/>
  <c r="F19" i="6"/>
  <c r="C20" i="6"/>
  <c r="D20" i="6"/>
  <c r="E20" i="6"/>
  <c r="F20" i="6"/>
  <c r="C21" i="6"/>
  <c r="D21" i="6"/>
  <c r="E21" i="6"/>
  <c r="F21" i="6"/>
  <c r="C22" i="6"/>
  <c r="D22" i="6"/>
  <c r="E22" i="6"/>
  <c r="F22" i="6"/>
  <c r="C23" i="6"/>
  <c r="D23" i="6"/>
  <c r="E23" i="6"/>
  <c r="F23" i="6"/>
  <c r="C24" i="6"/>
  <c r="D24" i="6"/>
  <c r="E24" i="6"/>
  <c r="F24" i="6"/>
  <c r="C25" i="6"/>
  <c r="D25" i="6"/>
  <c r="E25" i="6"/>
  <c r="F25" i="6"/>
  <c r="C26" i="6"/>
  <c r="D26" i="6"/>
  <c r="E26" i="6"/>
  <c r="F26" i="6"/>
  <c r="C27" i="6"/>
  <c r="D27" i="6"/>
  <c r="E27" i="6"/>
  <c r="F27" i="6"/>
  <c r="C28" i="6"/>
  <c r="D28" i="6"/>
  <c r="E28" i="6"/>
  <c r="F28" i="6"/>
  <c r="C29" i="6"/>
  <c r="D29" i="6"/>
  <c r="E29" i="6"/>
  <c r="F29" i="6"/>
  <c r="C30" i="6"/>
  <c r="D30" i="6"/>
  <c r="E30" i="6"/>
  <c r="F30" i="6"/>
  <c r="C31" i="6"/>
  <c r="D31" i="6"/>
  <c r="E31" i="6"/>
  <c r="F31" i="6"/>
  <c r="C32" i="6"/>
  <c r="D32" i="6"/>
  <c r="E32" i="6"/>
  <c r="F32" i="6"/>
  <c r="C33" i="6"/>
  <c r="D33" i="6"/>
  <c r="E33" i="6"/>
  <c r="F33" i="6"/>
  <c r="C34" i="6"/>
  <c r="D34" i="6"/>
  <c r="E34" i="6"/>
  <c r="F34" i="6"/>
  <c r="C35" i="6"/>
  <c r="D35" i="6"/>
  <c r="E35" i="6"/>
  <c r="F35" i="6"/>
  <c r="C36" i="6"/>
  <c r="D36" i="6"/>
  <c r="E36" i="6"/>
  <c r="F36" i="6"/>
  <c r="C37" i="6"/>
  <c r="D37" i="6"/>
  <c r="E37" i="6"/>
  <c r="F37" i="6"/>
  <c r="C38" i="6"/>
  <c r="D38" i="6"/>
  <c r="E38" i="6"/>
  <c r="F38" i="6"/>
  <c r="C39" i="6"/>
  <c r="D39" i="6"/>
  <c r="E39" i="6"/>
  <c r="F39" i="6"/>
  <c r="C40" i="6"/>
  <c r="D40" i="6"/>
  <c r="E40" i="6"/>
  <c r="F40" i="6"/>
  <c r="C41" i="6"/>
  <c r="D41" i="6"/>
  <c r="E41" i="6"/>
  <c r="F41" i="6"/>
  <c r="C42" i="6"/>
  <c r="D42" i="6"/>
  <c r="E42" i="6"/>
  <c r="F42" i="6"/>
  <c r="C43" i="6"/>
  <c r="D43" i="6"/>
  <c r="E43" i="6"/>
  <c r="F43" i="6"/>
  <c r="C44" i="6"/>
  <c r="D44" i="6"/>
  <c r="E44" i="6"/>
  <c r="F44" i="6"/>
  <c r="C45" i="6"/>
  <c r="D45" i="6"/>
  <c r="E45" i="6"/>
  <c r="F45" i="6"/>
  <c r="C46" i="6"/>
  <c r="D46" i="6"/>
  <c r="E46" i="6"/>
  <c r="F46" i="6"/>
  <c r="C47" i="6"/>
  <c r="D47" i="6"/>
  <c r="E47" i="6"/>
  <c r="F47" i="6"/>
  <c r="C48" i="6"/>
  <c r="D48" i="6"/>
  <c r="E48" i="6"/>
  <c r="F48" i="6"/>
  <c r="C49" i="6"/>
  <c r="D49" i="6"/>
  <c r="E49" i="6"/>
  <c r="F49" i="6"/>
  <c r="C50" i="6"/>
  <c r="D50" i="6"/>
  <c r="E50" i="6"/>
  <c r="F50" i="6"/>
  <c r="C51" i="6"/>
  <c r="D51" i="6"/>
  <c r="E51" i="6"/>
  <c r="F51" i="6"/>
  <c r="C52" i="6"/>
  <c r="D52" i="6"/>
  <c r="E52" i="6"/>
  <c r="F52"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1" i="6"/>
  <c r="D61" i="6"/>
  <c r="E61" i="6"/>
  <c r="F61" i="6"/>
  <c r="C62" i="6"/>
  <c r="D62" i="6"/>
  <c r="E62" i="6"/>
  <c r="F62" i="6"/>
  <c r="C63" i="6"/>
  <c r="D63" i="6"/>
  <c r="E63" i="6"/>
  <c r="F63" i="6"/>
  <c r="C64" i="6"/>
  <c r="D64" i="6"/>
  <c r="E64" i="6"/>
  <c r="F64" i="6"/>
  <c r="C65" i="6"/>
  <c r="D65" i="6"/>
  <c r="E65" i="6"/>
  <c r="F65" i="6"/>
  <c r="C66" i="6"/>
  <c r="D66" i="6"/>
  <c r="E66" i="6"/>
  <c r="F66" i="6"/>
  <c r="C67" i="6"/>
  <c r="D67" i="6"/>
  <c r="E67" i="6"/>
  <c r="F67" i="6"/>
  <c r="C68" i="6"/>
  <c r="D68" i="6"/>
  <c r="E68" i="6"/>
  <c r="F68" i="6"/>
  <c r="C69" i="6"/>
  <c r="D69" i="6"/>
  <c r="E69" i="6"/>
  <c r="F69" i="6"/>
  <c r="C70" i="6"/>
  <c r="D70" i="6"/>
  <c r="E70" i="6"/>
  <c r="F70" i="6"/>
  <c r="C71" i="6"/>
  <c r="D71" i="6"/>
  <c r="E71" i="6"/>
  <c r="F71" i="6"/>
  <c r="C72" i="6"/>
  <c r="D72" i="6"/>
  <c r="E72" i="6"/>
  <c r="F72" i="6"/>
  <c r="C73" i="6"/>
  <c r="D73" i="6"/>
  <c r="E73" i="6"/>
  <c r="F73" i="6"/>
  <c r="C74" i="6"/>
  <c r="D74" i="6"/>
  <c r="E74" i="6"/>
  <c r="F74" i="6"/>
  <c r="C75" i="6"/>
  <c r="D75" i="6"/>
  <c r="E75" i="6"/>
  <c r="F75" i="6"/>
  <c r="C76" i="6"/>
  <c r="D76" i="6"/>
  <c r="E76" i="6"/>
  <c r="F76" i="6"/>
  <c r="C77" i="6"/>
  <c r="D77" i="6"/>
  <c r="E77" i="6"/>
  <c r="F77" i="6"/>
  <c r="C78" i="6"/>
  <c r="D78" i="6"/>
  <c r="E78" i="6"/>
  <c r="F78" i="6"/>
  <c r="C79" i="6"/>
  <c r="D79" i="6"/>
  <c r="E79" i="6"/>
  <c r="F79" i="6"/>
  <c r="C80" i="6"/>
  <c r="D80" i="6"/>
  <c r="E80" i="6"/>
  <c r="F80" i="6"/>
  <c r="C81" i="6"/>
  <c r="D81" i="6"/>
  <c r="E81" i="6"/>
  <c r="F81" i="6"/>
  <c r="C82" i="6"/>
  <c r="D82" i="6"/>
  <c r="E82" i="6"/>
  <c r="F82" i="6"/>
  <c r="C83" i="6"/>
  <c r="D83" i="6"/>
  <c r="E83" i="6"/>
  <c r="F83" i="6"/>
  <c r="C84" i="6"/>
  <c r="D84" i="6"/>
  <c r="E84" i="6"/>
  <c r="F84" i="6"/>
  <c r="C85" i="6"/>
  <c r="D85" i="6"/>
  <c r="E85" i="6"/>
  <c r="F85" i="6"/>
  <c r="C86" i="6"/>
  <c r="D86" i="6"/>
  <c r="E86" i="6"/>
  <c r="F86" i="6"/>
  <c r="C87" i="6"/>
  <c r="D87" i="6"/>
  <c r="E87" i="6"/>
  <c r="F87" i="6"/>
  <c r="C88" i="6"/>
  <c r="D88" i="6"/>
  <c r="E88" i="6"/>
  <c r="F88" i="6"/>
  <c r="C89" i="6"/>
  <c r="D89" i="6"/>
  <c r="E89" i="6"/>
  <c r="F89" i="6"/>
  <c r="C90" i="6"/>
  <c r="D90" i="6"/>
  <c r="E90" i="6"/>
  <c r="F90" i="6"/>
  <c r="C91" i="6"/>
  <c r="D91" i="6"/>
  <c r="E91" i="6"/>
  <c r="F91" i="6"/>
  <c r="C92" i="6"/>
  <c r="D92" i="6"/>
  <c r="E92" i="6"/>
  <c r="F92" i="6"/>
  <c r="C93" i="6"/>
  <c r="D93" i="6"/>
  <c r="E93" i="6"/>
  <c r="F93" i="6"/>
  <c r="C94" i="6"/>
  <c r="D94" i="6"/>
  <c r="E94" i="6"/>
  <c r="F94" i="6"/>
  <c r="C95" i="6"/>
  <c r="D95" i="6"/>
  <c r="E95" i="6"/>
  <c r="F95" i="6"/>
  <c r="C96" i="6"/>
  <c r="D96" i="6"/>
  <c r="E96" i="6"/>
  <c r="F96" i="6"/>
  <c r="C97" i="6"/>
  <c r="D97" i="6"/>
  <c r="E97" i="6"/>
  <c r="F97" i="6"/>
  <c r="C98" i="6"/>
  <c r="D98" i="6"/>
  <c r="E98" i="6"/>
  <c r="F98" i="6"/>
  <c r="C99" i="6"/>
  <c r="D99" i="6"/>
  <c r="E99" i="6"/>
  <c r="F99" i="6"/>
  <c r="C100" i="6"/>
  <c r="D100" i="6"/>
  <c r="E100" i="6"/>
  <c r="F100" i="6"/>
  <c r="C101" i="6"/>
  <c r="D101" i="6"/>
  <c r="E101" i="6"/>
  <c r="F101" i="6"/>
  <c r="C102" i="6"/>
  <c r="D102" i="6"/>
  <c r="E102" i="6"/>
  <c r="F102" i="6"/>
  <c r="C103" i="6"/>
  <c r="D103" i="6"/>
  <c r="E103" i="6"/>
  <c r="F103" i="6"/>
  <c r="C104" i="6"/>
  <c r="D104" i="6"/>
  <c r="E104" i="6"/>
  <c r="F104" i="6"/>
  <c r="C105" i="6"/>
  <c r="D105" i="6"/>
  <c r="E105" i="6"/>
  <c r="F105" i="6"/>
  <c r="C106" i="6"/>
  <c r="D106" i="6"/>
  <c r="E106" i="6"/>
  <c r="F106" i="6"/>
  <c r="C8" i="5"/>
  <c r="D8" i="5"/>
  <c r="E8" i="5"/>
  <c r="F8" i="5"/>
  <c r="C9" i="5"/>
  <c r="D9" i="5"/>
  <c r="E9" i="5"/>
  <c r="F9" i="5"/>
  <c r="C10" i="5"/>
  <c r="D10" i="5"/>
  <c r="E10" i="5"/>
  <c r="F10" i="5"/>
  <c r="C11" i="5"/>
  <c r="D11" i="5"/>
  <c r="E11" i="5"/>
  <c r="F11" i="5"/>
  <c r="C12" i="5"/>
  <c r="D12" i="5"/>
  <c r="E12" i="5"/>
  <c r="F12" i="5"/>
  <c r="C13" i="5"/>
  <c r="D13" i="5"/>
  <c r="E13" i="5"/>
  <c r="F13" i="5"/>
  <c r="C14" i="5"/>
  <c r="D14" i="5"/>
  <c r="E14" i="5"/>
  <c r="F14" i="5"/>
  <c r="C15" i="5"/>
  <c r="D15" i="5"/>
  <c r="E15" i="5"/>
  <c r="F15" i="5"/>
  <c r="C16" i="5"/>
  <c r="D16" i="5"/>
  <c r="E16" i="5"/>
  <c r="F16" i="5"/>
  <c r="C17" i="5"/>
  <c r="D17" i="5"/>
  <c r="E17" i="5"/>
  <c r="F17" i="5"/>
  <c r="C18" i="5"/>
  <c r="D18" i="5"/>
  <c r="E18" i="5"/>
  <c r="F18" i="5"/>
  <c r="C19" i="5"/>
  <c r="D19" i="5"/>
  <c r="E19" i="5"/>
  <c r="F19" i="5"/>
  <c r="C20" i="5"/>
  <c r="D20" i="5"/>
  <c r="E20" i="5"/>
  <c r="F20" i="5"/>
  <c r="C21" i="5"/>
  <c r="D21" i="5"/>
  <c r="E21" i="5"/>
  <c r="F21" i="5"/>
  <c r="C22" i="5"/>
  <c r="D22" i="5"/>
  <c r="E22" i="5"/>
  <c r="F22" i="5"/>
  <c r="C23" i="5"/>
  <c r="D23" i="5"/>
  <c r="E23" i="5"/>
  <c r="F23" i="5"/>
  <c r="C24" i="5"/>
  <c r="D24" i="5"/>
  <c r="E24" i="5"/>
  <c r="F24" i="5"/>
  <c r="C25" i="5"/>
  <c r="D25" i="5"/>
  <c r="E25" i="5"/>
  <c r="F25" i="5"/>
  <c r="C26" i="5"/>
  <c r="D26" i="5"/>
  <c r="E26" i="5"/>
  <c r="F26" i="5"/>
  <c r="C27" i="5"/>
  <c r="D27" i="5"/>
  <c r="E27" i="5"/>
  <c r="F27" i="5"/>
  <c r="C28" i="5"/>
  <c r="D28" i="5"/>
  <c r="E28" i="5"/>
  <c r="F28" i="5"/>
  <c r="C29" i="5"/>
  <c r="D29" i="5"/>
  <c r="E29" i="5"/>
  <c r="F29" i="5"/>
  <c r="C30" i="5"/>
  <c r="D30" i="5"/>
  <c r="E30" i="5"/>
  <c r="F30" i="5"/>
  <c r="C31" i="5"/>
  <c r="D31" i="5"/>
  <c r="E31" i="5"/>
  <c r="F31" i="5"/>
  <c r="C32" i="5"/>
  <c r="D32" i="5"/>
  <c r="E32" i="5"/>
  <c r="F32" i="5"/>
  <c r="C33" i="5"/>
  <c r="D33" i="5"/>
  <c r="E33" i="5"/>
  <c r="F33" i="5"/>
  <c r="C34" i="5"/>
  <c r="D34" i="5"/>
  <c r="E34" i="5"/>
  <c r="F34" i="5"/>
  <c r="C35" i="5"/>
  <c r="D35" i="5"/>
  <c r="E35" i="5"/>
  <c r="F35" i="5"/>
  <c r="C36" i="5"/>
  <c r="D36" i="5"/>
  <c r="E36" i="5"/>
  <c r="F36" i="5"/>
  <c r="C37" i="5"/>
  <c r="D37" i="5"/>
  <c r="E37" i="5"/>
  <c r="F37" i="5"/>
  <c r="C38" i="5"/>
  <c r="D38" i="5"/>
  <c r="E38" i="5"/>
  <c r="F38" i="5"/>
  <c r="C39" i="5"/>
  <c r="D39" i="5"/>
  <c r="E39" i="5"/>
  <c r="F39" i="5"/>
  <c r="C40" i="5"/>
  <c r="D40" i="5"/>
  <c r="E40" i="5"/>
  <c r="F40" i="5"/>
  <c r="C41" i="5"/>
  <c r="D41" i="5"/>
  <c r="E41" i="5"/>
  <c r="F41" i="5"/>
  <c r="C42" i="5"/>
  <c r="D42" i="5"/>
  <c r="E42" i="5"/>
  <c r="F42" i="5"/>
  <c r="C43" i="5"/>
  <c r="D43" i="5"/>
  <c r="E43" i="5"/>
  <c r="F43" i="5"/>
  <c r="C44" i="5"/>
  <c r="D44" i="5"/>
  <c r="E44" i="5"/>
  <c r="F44" i="5"/>
  <c r="C45" i="5"/>
  <c r="D45" i="5"/>
  <c r="E45" i="5"/>
  <c r="F45" i="5"/>
  <c r="C46" i="5"/>
  <c r="D46" i="5"/>
  <c r="E46" i="5"/>
  <c r="F46" i="5"/>
  <c r="C47" i="5"/>
  <c r="D47" i="5"/>
  <c r="E47" i="5"/>
  <c r="F47" i="5"/>
  <c r="C48" i="5"/>
  <c r="D48" i="5"/>
  <c r="E48" i="5"/>
  <c r="F48" i="5"/>
  <c r="C49" i="5"/>
  <c r="D49" i="5"/>
  <c r="E49" i="5"/>
  <c r="F49" i="5"/>
  <c r="C50" i="5"/>
  <c r="D50" i="5"/>
  <c r="E50" i="5"/>
  <c r="F50" i="5"/>
  <c r="C51" i="5"/>
  <c r="D51" i="5"/>
  <c r="E51" i="5"/>
  <c r="F51" i="5"/>
  <c r="C52" i="5"/>
  <c r="D52" i="5"/>
  <c r="E52" i="5"/>
  <c r="F52" i="5"/>
  <c r="C53" i="5"/>
  <c r="D53" i="5"/>
  <c r="E53" i="5"/>
  <c r="F53"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C70" i="5"/>
  <c r="D70" i="5"/>
  <c r="E70" i="5"/>
  <c r="F70" i="5"/>
  <c r="C71" i="5"/>
  <c r="D71" i="5"/>
  <c r="E71" i="5"/>
  <c r="F71" i="5"/>
  <c r="C72" i="5"/>
  <c r="D72" i="5"/>
  <c r="E72" i="5"/>
  <c r="F72" i="5"/>
  <c r="C73" i="5"/>
  <c r="D73" i="5"/>
  <c r="E73" i="5"/>
  <c r="F73" i="5"/>
  <c r="C74" i="5"/>
  <c r="D74" i="5"/>
  <c r="E74" i="5"/>
  <c r="F74" i="5"/>
  <c r="C75" i="5"/>
  <c r="D75" i="5"/>
  <c r="E75" i="5"/>
  <c r="F75" i="5"/>
  <c r="C76" i="5"/>
  <c r="D76" i="5"/>
  <c r="E76" i="5"/>
  <c r="F76" i="5"/>
  <c r="C77" i="5"/>
  <c r="D77" i="5"/>
  <c r="E77" i="5"/>
  <c r="F77" i="5"/>
  <c r="C78" i="5"/>
  <c r="D78" i="5"/>
  <c r="E78" i="5"/>
  <c r="F78" i="5"/>
  <c r="C79" i="5"/>
  <c r="D79" i="5"/>
  <c r="E79" i="5"/>
  <c r="F79" i="5"/>
  <c r="C80" i="5"/>
  <c r="D80" i="5"/>
  <c r="E80" i="5"/>
  <c r="F80" i="5"/>
  <c r="C81" i="5"/>
  <c r="D81" i="5"/>
  <c r="E81" i="5"/>
  <c r="F81" i="5"/>
  <c r="C82" i="5"/>
  <c r="D82" i="5"/>
  <c r="E82" i="5"/>
  <c r="F82" i="5"/>
  <c r="C83" i="5"/>
  <c r="D83" i="5"/>
  <c r="E83" i="5"/>
  <c r="F83" i="5"/>
  <c r="C84" i="5"/>
  <c r="D84" i="5"/>
  <c r="E84" i="5"/>
  <c r="F84" i="5"/>
  <c r="C85" i="5"/>
  <c r="D85" i="5"/>
  <c r="E85" i="5"/>
  <c r="F85" i="5"/>
  <c r="C86" i="5"/>
  <c r="D86" i="5"/>
  <c r="E86" i="5"/>
  <c r="F86" i="5"/>
  <c r="C87" i="5"/>
  <c r="D87" i="5"/>
  <c r="E87" i="5"/>
  <c r="F87" i="5"/>
  <c r="C88" i="5"/>
  <c r="D88" i="5"/>
  <c r="E88" i="5"/>
  <c r="F88" i="5"/>
  <c r="C89" i="5"/>
  <c r="D89" i="5"/>
  <c r="E89" i="5"/>
  <c r="F89" i="5"/>
  <c r="C90" i="5"/>
  <c r="D90" i="5"/>
  <c r="E90" i="5"/>
  <c r="F90" i="5"/>
  <c r="C91" i="5"/>
  <c r="D91" i="5"/>
  <c r="E91" i="5"/>
  <c r="F91" i="5"/>
  <c r="C92" i="5"/>
  <c r="D92" i="5"/>
  <c r="E92" i="5"/>
  <c r="F92" i="5"/>
  <c r="C93" i="5"/>
  <c r="D93" i="5"/>
  <c r="E93" i="5"/>
  <c r="F93" i="5"/>
  <c r="C94" i="5"/>
  <c r="D94" i="5"/>
  <c r="E94" i="5"/>
  <c r="F94" i="5"/>
  <c r="C95" i="5"/>
  <c r="D95" i="5"/>
  <c r="E95" i="5"/>
  <c r="F95" i="5"/>
  <c r="C96" i="5"/>
  <c r="D96" i="5"/>
  <c r="E96" i="5"/>
  <c r="F96" i="5"/>
  <c r="C97" i="5"/>
  <c r="D97" i="5"/>
  <c r="E97" i="5"/>
  <c r="F97" i="5"/>
  <c r="C98" i="5"/>
  <c r="D98" i="5"/>
  <c r="E98" i="5"/>
  <c r="F98" i="5"/>
  <c r="C99" i="5"/>
  <c r="D99" i="5"/>
  <c r="E99" i="5"/>
  <c r="F99" i="5"/>
  <c r="C100" i="5"/>
  <c r="D100" i="5"/>
  <c r="E100" i="5"/>
  <c r="F100" i="5"/>
  <c r="C101" i="5"/>
  <c r="D101" i="5"/>
  <c r="E101" i="5"/>
  <c r="F101" i="5"/>
  <c r="C102" i="5"/>
  <c r="D102" i="5"/>
  <c r="E102" i="5"/>
  <c r="F102" i="5"/>
  <c r="C103" i="5"/>
  <c r="D103" i="5"/>
  <c r="E103" i="5"/>
  <c r="F103" i="5"/>
  <c r="C104" i="5"/>
  <c r="D104" i="5"/>
  <c r="E104" i="5"/>
  <c r="F104" i="5"/>
  <c r="C105" i="5"/>
  <c r="D105" i="5"/>
  <c r="E105" i="5"/>
  <c r="F105" i="5"/>
  <c r="C106" i="5"/>
  <c r="D106" i="5"/>
  <c r="E106" i="5"/>
  <c r="F106" i="5"/>
  <c r="C7" i="5"/>
  <c r="F7" i="5"/>
  <c r="E7" i="5"/>
  <c r="D7" i="5"/>
  <c r="F7"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8" i="3"/>
  <c r="F9" i="3"/>
  <c r="F10" i="3"/>
  <c r="F11" i="3"/>
  <c r="F12" i="3"/>
  <c r="F13" i="3"/>
  <c r="F14" i="3"/>
  <c r="E7" i="3"/>
  <c r="Y7" i="3" s="1"/>
  <c r="E8" i="3"/>
  <c r="Y8" i="3" s="1"/>
  <c r="E9" i="3"/>
  <c r="E10" i="3"/>
  <c r="E11" i="3"/>
  <c r="E12" i="3"/>
  <c r="W12" i="3" s="1"/>
  <c r="E13" i="3"/>
  <c r="Y13" i="3" s="1"/>
  <c r="E14" i="3"/>
  <c r="Y14" i="3" s="1"/>
  <c r="E15" i="3"/>
  <c r="E16" i="3"/>
  <c r="Y16" i="3" s="1"/>
  <c r="E17" i="3"/>
  <c r="X17" i="3" s="1"/>
  <c r="E18" i="3"/>
  <c r="Y18" i="3" s="1"/>
  <c r="E19" i="3"/>
  <c r="Y19" i="3" s="1"/>
  <c r="E20" i="3"/>
  <c r="W20" i="3" s="1"/>
  <c r="E21" i="3"/>
  <c r="Y21" i="3" s="1"/>
  <c r="E22" i="3"/>
  <c r="Y22" i="3" s="1"/>
  <c r="E23" i="3"/>
  <c r="V23" i="3" s="1"/>
  <c r="E24" i="3"/>
  <c r="Y24" i="3" s="1"/>
  <c r="E25" i="3"/>
  <c r="X25" i="3" s="1"/>
  <c r="E26" i="3"/>
  <c r="Y26" i="3" s="1"/>
  <c r="E27" i="3"/>
  <c r="Y27" i="3" s="1"/>
  <c r="E28" i="3"/>
  <c r="W28" i="3" s="1"/>
  <c r="E29" i="3"/>
  <c r="Y29" i="3" s="1"/>
  <c r="E30" i="3"/>
  <c r="Y30" i="3" s="1"/>
  <c r="E31" i="3"/>
  <c r="V31" i="3" s="1"/>
  <c r="E32" i="3"/>
  <c r="Y32" i="3" s="1"/>
  <c r="E33" i="3"/>
  <c r="X33" i="3" s="1"/>
  <c r="E34" i="3"/>
  <c r="Y34" i="3" s="1"/>
  <c r="E35" i="3"/>
  <c r="Y35" i="3" s="1"/>
  <c r="E36" i="3"/>
  <c r="W36" i="3" s="1"/>
  <c r="E37" i="3"/>
  <c r="Y37" i="3" s="1"/>
  <c r="E38" i="3"/>
  <c r="Y38" i="3" s="1"/>
  <c r="E39" i="3"/>
  <c r="V39" i="3" s="1"/>
  <c r="E40" i="3"/>
  <c r="Y40" i="3" s="1"/>
  <c r="E41" i="3"/>
  <c r="X41" i="3" s="1"/>
  <c r="E42" i="3"/>
  <c r="Y42" i="3" s="1"/>
  <c r="E43" i="3"/>
  <c r="Y43" i="3" s="1"/>
  <c r="E44" i="3"/>
  <c r="W44" i="3" s="1"/>
  <c r="E45" i="3"/>
  <c r="Y45" i="3" s="1"/>
  <c r="E46" i="3"/>
  <c r="Y46" i="3" s="1"/>
  <c r="E47" i="3"/>
  <c r="V47" i="3" s="1"/>
  <c r="E48" i="3"/>
  <c r="Y48" i="3" s="1"/>
  <c r="E49" i="3"/>
  <c r="X49" i="3" s="1"/>
  <c r="E50" i="3"/>
  <c r="Y50" i="3" s="1"/>
  <c r="E51" i="3"/>
  <c r="Y51" i="3" s="1"/>
  <c r="E52" i="3"/>
  <c r="W52" i="3" s="1"/>
  <c r="E53" i="3"/>
  <c r="Y53" i="3" s="1"/>
  <c r="E54" i="3"/>
  <c r="Y54" i="3" s="1"/>
  <c r="E55" i="3"/>
  <c r="V55" i="3" s="1"/>
  <c r="E56" i="3"/>
  <c r="Y56" i="3" s="1"/>
  <c r="E57" i="3"/>
  <c r="X57" i="3" s="1"/>
  <c r="E58" i="3"/>
  <c r="Y58" i="3" s="1"/>
  <c r="E59" i="3"/>
  <c r="Y59" i="3" s="1"/>
  <c r="E60" i="3"/>
  <c r="W60" i="3" s="1"/>
  <c r="E61" i="3"/>
  <c r="Y61" i="3" s="1"/>
  <c r="E62" i="3"/>
  <c r="Y62" i="3" s="1"/>
  <c r="E63" i="3"/>
  <c r="V63" i="3" s="1"/>
  <c r="E64" i="3"/>
  <c r="Y64" i="3" s="1"/>
  <c r="E65" i="3"/>
  <c r="X65" i="3" s="1"/>
  <c r="E66" i="3"/>
  <c r="Y66" i="3" s="1"/>
  <c r="E67" i="3"/>
  <c r="Y67" i="3" s="1"/>
  <c r="E68" i="3"/>
  <c r="W68" i="3" s="1"/>
  <c r="E69" i="3"/>
  <c r="Y69" i="3" s="1"/>
  <c r="E70" i="3"/>
  <c r="Y70" i="3" s="1"/>
  <c r="E71" i="3"/>
  <c r="V71" i="3" s="1"/>
  <c r="E72" i="3"/>
  <c r="Y72" i="3" s="1"/>
  <c r="E73" i="3"/>
  <c r="X73" i="3" s="1"/>
  <c r="E74" i="3"/>
  <c r="Y74" i="3" s="1"/>
  <c r="E75" i="3"/>
  <c r="Y75" i="3" s="1"/>
  <c r="E76" i="3"/>
  <c r="W76" i="3" s="1"/>
  <c r="E77" i="3"/>
  <c r="Y77" i="3" s="1"/>
  <c r="E78" i="3"/>
  <c r="Y78" i="3" s="1"/>
  <c r="E79" i="3"/>
  <c r="V79" i="3" s="1"/>
  <c r="E80" i="3"/>
  <c r="Y80" i="3" s="1"/>
  <c r="E81" i="3"/>
  <c r="X81" i="3" s="1"/>
  <c r="E82" i="3"/>
  <c r="Y82" i="3" s="1"/>
  <c r="E83" i="3"/>
  <c r="Y83" i="3" s="1"/>
  <c r="E84" i="3"/>
  <c r="W84" i="3" s="1"/>
  <c r="E85" i="3"/>
  <c r="Y85" i="3" s="1"/>
  <c r="E86" i="3"/>
  <c r="Y86" i="3" s="1"/>
  <c r="E87" i="3"/>
  <c r="V87" i="3" s="1"/>
  <c r="E88" i="3"/>
  <c r="Y88" i="3" s="1"/>
  <c r="E89" i="3"/>
  <c r="X89" i="3" s="1"/>
  <c r="E90" i="3"/>
  <c r="Y90" i="3" s="1"/>
  <c r="E91" i="3"/>
  <c r="Y91" i="3" s="1"/>
  <c r="E92" i="3"/>
  <c r="W92" i="3" s="1"/>
  <c r="E93" i="3"/>
  <c r="Y93" i="3" s="1"/>
  <c r="E94" i="3"/>
  <c r="Y94" i="3" s="1"/>
  <c r="E95" i="3"/>
  <c r="V95" i="3" s="1"/>
  <c r="E96" i="3"/>
  <c r="Y96" i="3" s="1"/>
  <c r="E97" i="3"/>
  <c r="X97" i="3" s="1"/>
  <c r="E98" i="3"/>
  <c r="Y98" i="3" s="1"/>
  <c r="E99" i="3"/>
  <c r="Y99" i="3" s="1"/>
  <c r="E100" i="3"/>
  <c r="W100" i="3" s="1"/>
  <c r="E101" i="3"/>
  <c r="Y101" i="3" s="1"/>
  <c r="E102" i="3"/>
  <c r="Y102" i="3" s="1"/>
  <c r="E103" i="3"/>
  <c r="V103" i="3" s="1"/>
  <c r="E104" i="3"/>
  <c r="Y104" i="3" s="1"/>
  <c r="E105" i="3"/>
  <c r="X105" i="3" s="1"/>
  <c r="E106" i="3"/>
  <c r="Y106" i="3" s="1"/>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7" i="3"/>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B28" i="7" l="1"/>
  <c r="B25" i="7"/>
  <c r="B26" i="7"/>
  <c r="B27" i="7"/>
  <c r="V15" i="3"/>
  <c r="G10" i="6"/>
  <c r="G11" i="5"/>
  <c r="T7" i="3"/>
  <c r="U7" i="3" s="1"/>
  <c r="G8" i="3"/>
  <c r="X8" i="3" s="1"/>
  <c r="G7" i="5"/>
  <c r="G11" i="6"/>
  <c r="G8" i="5"/>
  <c r="U106" i="3"/>
  <c r="W62" i="10"/>
  <c r="U81" i="3"/>
  <c r="U65" i="3"/>
  <c r="U35" i="3"/>
  <c r="U19" i="3"/>
  <c r="Y10" i="9"/>
  <c r="W70" i="10"/>
  <c r="U75" i="3"/>
  <c r="U34" i="3"/>
  <c r="W54" i="10"/>
  <c r="Y9" i="9"/>
  <c r="U105" i="3"/>
  <c r="U59" i="3"/>
  <c r="U18" i="3"/>
  <c r="W38" i="10"/>
  <c r="Y104" i="9"/>
  <c r="U99" i="3"/>
  <c r="U58" i="3"/>
  <c r="U17" i="3"/>
  <c r="W14" i="10"/>
  <c r="U98" i="3"/>
  <c r="U57" i="3"/>
  <c r="X99" i="10"/>
  <c r="U83" i="3"/>
  <c r="U42" i="3"/>
  <c r="W102" i="10"/>
  <c r="X91" i="10"/>
  <c r="X83" i="10"/>
  <c r="U82" i="3"/>
  <c r="U41" i="3"/>
  <c r="W78" i="10"/>
  <c r="X75" i="10"/>
  <c r="W46" i="10"/>
  <c r="Y19" i="9"/>
  <c r="Y43" i="9"/>
  <c r="Y67" i="9"/>
  <c r="Y91" i="9"/>
  <c r="X23" i="9"/>
  <c r="X47" i="9"/>
  <c r="X71" i="9"/>
  <c r="X11" i="10"/>
  <c r="X43" i="10"/>
  <c r="X74" i="10"/>
  <c r="Y27" i="9"/>
  <c r="Y59" i="9"/>
  <c r="Y83" i="9"/>
  <c r="X39" i="9"/>
  <c r="X63" i="9"/>
  <c r="X95" i="9"/>
  <c r="X35" i="10"/>
  <c r="X34" i="10"/>
  <c r="X15" i="9"/>
  <c r="X79" i="9"/>
  <c r="X19" i="10"/>
  <c r="X59" i="10"/>
  <c r="X66" i="10"/>
  <c r="Y11" i="9"/>
  <c r="Y35" i="9"/>
  <c r="Y51" i="9"/>
  <c r="Y75" i="9"/>
  <c r="Y99" i="9"/>
  <c r="X31" i="9"/>
  <c r="X55" i="9"/>
  <c r="X87" i="9"/>
  <c r="X27" i="10"/>
  <c r="W13" i="10"/>
  <c r="X103" i="9"/>
  <c r="X18" i="10"/>
  <c r="W94" i="10"/>
  <c r="W30" i="10"/>
  <c r="X67" i="10"/>
  <c r="W86" i="10"/>
  <c r="W22" i="10"/>
  <c r="X51" i="10"/>
  <c r="X78" i="9"/>
  <c r="X38" i="9"/>
  <c r="Y98" i="9"/>
  <c r="Y50" i="9"/>
  <c r="W91" i="10"/>
  <c r="W67" i="10"/>
  <c r="W51" i="10"/>
  <c r="W19" i="10"/>
  <c r="X88" i="10"/>
  <c r="X64" i="10"/>
  <c r="X32" i="10"/>
  <c r="X92" i="9"/>
  <c r="X52" i="9"/>
  <c r="X28" i="9"/>
  <c r="Y88" i="9"/>
  <c r="Y64" i="9"/>
  <c r="Y40" i="9"/>
  <c r="Y8" i="9"/>
  <c r="S71" i="3"/>
  <c r="U97" i="3"/>
  <c r="U74" i="3"/>
  <c r="U51" i="3"/>
  <c r="U33" i="3"/>
  <c r="W106" i="10"/>
  <c r="W98" i="10"/>
  <c r="W90" i="10"/>
  <c r="W82" i="10"/>
  <c r="W74" i="10"/>
  <c r="W66" i="10"/>
  <c r="W58" i="10"/>
  <c r="W50" i="10"/>
  <c r="W42" i="10"/>
  <c r="W34" i="10"/>
  <c r="W26" i="10"/>
  <c r="W18" i="10"/>
  <c r="W10" i="10"/>
  <c r="X103" i="10"/>
  <c r="X95" i="10"/>
  <c r="X87" i="10"/>
  <c r="X79" i="10"/>
  <c r="X71" i="10"/>
  <c r="X63" i="10"/>
  <c r="X55" i="10"/>
  <c r="X47" i="10"/>
  <c r="X39" i="10"/>
  <c r="X31" i="10"/>
  <c r="X23" i="10"/>
  <c r="X15" i="10"/>
  <c r="X99" i="9"/>
  <c r="X91" i="9"/>
  <c r="X83" i="9"/>
  <c r="X75" i="9"/>
  <c r="X67" i="9"/>
  <c r="X59" i="9"/>
  <c r="X51" i="9"/>
  <c r="X43" i="9"/>
  <c r="X35" i="9"/>
  <c r="X27" i="9"/>
  <c r="X19" i="9"/>
  <c r="X11" i="9"/>
  <c r="Y103" i="9"/>
  <c r="Y95" i="9"/>
  <c r="Y87" i="9"/>
  <c r="Y79" i="9"/>
  <c r="Y71" i="9"/>
  <c r="Y63" i="9"/>
  <c r="Y55" i="9"/>
  <c r="Y47" i="9"/>
  <c r="Y39" i="9"/>
  <c r="Y31" i="9"/>
  <c r="Y23" i="9"/>
  <c r="Y15" i="9"/>
  <c r="X106" i="10"/>
  <c r="X90" i="10"/>
  <c r="X82" i="10"/>
  <c r="X42" i="10"/>
  <c r="Y90" i="9"/>
  <c r="Y42" i="9"/>
  <c r="X16" i="10"/>
  <c r="X84" i="9"/>
  <c r="X44" i="9"/>
  <c r="X12" i="9"/>
  <c r="Y80" i="9"/>
  <c r="Y32" i="9"/>
  <c r="U91" i="3"/>
  <c r="U73" i="3"/>
  <c r="U50" i="3"/>
  <c r="U27" i="3"/>
  <c r="W105" i="10"/>
  <c r="W97" i="10"/>
  <c r="W89" i="10"/>
  <c r="W81" i="10"/>
  <c r="W73" i="10"/>
  <c r="W65" i="10"/>
  <c r="W57" i="10"/>
  <c r="W49" i="10"/>
  <c r="W41" i="10"/>
  <c r="W33" i="10"/>
  <c r="W25" i="10"/>
  <c r="W17" i="10"/>
  <c r="W9" i="10"/>
  <c r="X102" i="10"/>
  <c r="X94" i="10"/>
  <c r="X86" i="10"/>
  <c r="X78" i="10"/>
  <c r="X70" i="10"/>
  <c r="X62" i="10"/>
  <c r="X54" i="10"/>
  <c r="X46" i="10"/>
  <c r="X38" i="10"/>
  <c r="X30" i="10"/>
  <c r="X22" i="10"/>
  <c r="X14" i="10"/>
  <c r="X106" i="9"/>
  <c r="X98" i="9"/>
  <c r="X90" i="9"/>
  <c r="X82" i="9"/>
  <c r="X74" i="9"/>
  <c r="X66" i="9"/>
  <c r="X58" i="9"/>
  <c r="X50" i="9"/>
  <c r="X42" i="9"/>
  <c r="X34" i="9"/>
  <c r="X26" i="9"/>
  <c r="X18" i="9"/>
  <c r="X10" i="9"/>
  <c r="Y102" i="9"/>
  <c r="Y94" i="9"/>
  <c r="Y86" i="9"/>
  <c r="Y78" i="9"/>
  <c r="Y70" i="9"/>
  <c r="Y62" i="9"/>
  <c r="Y54" i="9"/>
  <c r="Y46" i="9"/>
  <c r="Y38" i="9"/>
  <c r="Y30" i="9"/>
  <c r="Y22" i="9"/>
  <c r="Y14" i="9"/>
  <c r="X50" i="10"/>
  <c r="X26" i="10"/>
  <c r="X94" i="9"/>
  <c r="X54" i="9"/>
  <c r="Y106" i="9"/>
  <c r="Y58" i="9"/>
  <c r="Y26" i="9"/>
  <c r="W99" i="10"/>
  <c r="W59" i="10"/>
  <c r="W35" i="10"/>
  <c r="W27" i="10"/>
  <c r="X104" i="10"/>
  <c r="X80" i="10"/>
  <c r="X48" i="10"/>
  <c r="X68" i="9"/>
  <c r="X36" i="9"/>
  <c r="Y96" i="9"/>
  <c r="Y56" i="9"/>
  <c r="Y24" i="9"/>
  <c r="S7" i="3"/>
  <c r="U90" i="3"/>
  <c r="U67" i="3"/>
  <c r="U49" i="3"/>
  <c r="U26" i="3"/>
  <c r="W104" i="10"/>
  <c r="W96" i="10"/>
  <c r="W88" i="10"/>
  <c r="W80" i="10"/>
  <c r="W72" i="10"/>
  <c r="W64" i="10"/>
  <c r="W56" i="10"/>
  <c r="W48" i="10"/>
  <c r="W40" i="10"/>
  <c r="W32" i="10"/>
  <c r="W24" i="10"/>
  <c r="W16" i="10"/>
  <c r="X101" i="10"/>
  <c r="X93" i="10"/>
  <c r="X85" i="10"/>
  <c r="X77" i="10"/>
  <c r="X69" i="10"/>
  <c r="X61" i="10"/>
  <c r="X53" i="10"/>
  <c r="X45" i="10"/>
  <c r="X37" i="10"/>
  <c r="X29" i="10"/>
  <c r="X21" i="10"/>
  <c r="X13" i="10"/>
  <c r="X105" i="9"/>
  <c r="X97" i="9"/>
  <c r="X89" i="9"/>
  <c r="X81" i="9"/>
  <c r="X73" i="9"/>
  <c r="X65" i="9"/>
  <c r="X57" i="9"/>
  <c r="X49" i="9"/>
  <c r="X41" i="9"/>
  <c r="X33" i="9"/>
  <c r="X25" i="9"/>
  <c r="X17" i="9"/>
  <c r="X9" i="9"/>
  <c r="Y101" i="9"/>
  <c r="Y93" i="9"/>
  <c r="Y85" i="9"/>
  <c r="Y77" i="9"/>
  <c r="Y69" i="9"/>
  <c r="Y61" i="9"/>
  <c r="Y53" i="9"/>
  <c r="Y45" i="9"/>
  <c r="Y37" i="9"/>
  <c r="Y29" i="9"/>
  <c r="Y21" i="9"/>
  <c r="Y13" i="9"/>
  <c r="X102" i="9"/>
  <c r="X70" i="9"/>
  <c r="X30" i="9"/>
  <c r="Y82" i="9"/>
  <c r="Y18" i="9"/>
  <c r="S102" i="3"/>
  <c r="W75" i="10"/>
  <c r="W43" i="10"/>
  <c r="W11" i="10"/>
  <c r="X96" i="10"/>
  <c r="X72" i="10"/>
  <c r="X40" i="10"/>
  <c r="X100" i="9"/>
  <c r="X60" i="9"/>
  <c r="X20" i="9"/>
  <c r="Y72" i="9"/>
  <c r="Y48" i="9"/>
  <c r="Y16" i="9"/>
  <c r="U89" i="3"/>
  <c r="U66" i="3"/>
  <c r="U43" i="3"/>
  <c r="U25" i="3"/>
  <c r="W103" i="10"/>
  <c r="W95" i="10"/>
  <c r="W87" i="10"/>
  <c r="W79" i="10"/>
  <c r="W71" i="10"/>
  <c r="W63" i="10"/>
  <c r="W55" i="10"/>
  <c r="W47" i="10"/>
  <c r="W39" i="10"/>
  <c r="W31" i="10"/>
  <c r="W23" i="10"/>
  <c r="W15" i="10"/>
  <c r="X100" i="10"/>
  <c r="X92" i="10"/>
  <c r="X84" i="10"/>
  <c r="X76" i="10"/>
  <c r="X68" i="10"/>
  <c r="X60" i="10"/>
  <c r="X52" i="10"/>
  <c r="X44" i="10"/>
  <c r="X36" i="10"/>
  <c r="X28" i="10"/>
  <c r="X20" i="10"/>
  <c r="X12" i="10"/>
  <c r="X104" i="9"/>
  <c r="X96" i="9"/>
  <c r="X88" i="9"/>
  <c r="X80" i="9"/>
  <c r="X72" i="9"/>
  <c r="X64" i="9"/>
  <c r="X56" i="9"/>
  <c r="X48" i="9"/>
  <c r="X40" i="9"/>
  <c r="X32" i="9"/>
  <c r="X24" i="9"/>
  <c r="X16" i="9"/>
  <c r="X8" i="9"/>
  <c r="Y100" i="9"/>
  <c r="Y92" i="9"/>
  <c r="Y84" i="9"/>
  <c r="Y76" i="9"/>
  <c r="Y68" i="9"/>
  <c r="Y60" i="9"/>
  <c r="Y52" i="9"/>
  <c r="Y44" i="9"/>
  <c r="Y36" i="9"/>
  <c r="Y28" i="9"/>
  <c r="Y20" i="9"/>
  <c r="Y12" i="9"/>
  <c r="X86" i="9"/>
  <c r="X46" i="9"/>
  <c r="X14" i="9"/>
  <c r="Y66" i="9"/>
  <c r="Y34" i="9"/>
  <c r="S103" i="3"/>
  <c r="W100" i="10"/>
  <c r="W92" i="10"/>
  <c r="W84" i="10"/>
  <c r="W76" i="10"/>
  <c r="W68" i="10"/>
  <c r="W60" i="10"/>
  <c r="W52" i="10"/>
  <c r="W44" i="10"/>
  <c r="W36" i="10"/>
  <c r="W28" i="10"/>
  <c r="W20" i="10"/>
  <c r="W12" i="10"/>
  <c r="X105" i="10"/>
  <c r="X97" i="10"/>
  <c r="X89" i="10"/>
  <c r="X81" i="10"/>
  <c r="X73" i="10"/>
  <c r="X65" i="10"/>
  <c r="X57" i="10"/>
  <c r="X49" i="10"/>
  <c r="X41" i="10"/>
  <c r="X33" i="10"/>
  <c r="X25" i="10"/>
  <c r="X17" i="10"/>
  <c r="X9" i="10"/>
  <c r="X101" i="9"/>
  <c r="X93" i="9"/>
  <c r="X85" i="9"/>
  <c r="X77" i="9"/>
  <c r="X69" i="9"/>
  <c r="X61" i="9"/>
  <c r="X53" i="9"/>
  <c r="X45" i="9"/>
  <c r="X37" i="9"/>
  <c r="X29" i="9"/>
  <c r="X21" i="9"/>
  <c r="X13" i="9"/>
  <c r="Y105" i="9"/>
  <c r="Y97" i="9"/>
  <c r="Y89" i="9"/>
  <c r="Y81" i="9"/>
  <c r="Y73" i="9"/>
  <c r="Y65" i="9"/>
  <c r="Y57" i="9"/>
  <c r="Y49" i="9"/>
  <c r="Y41" i="9"/>
  <c r="Y33" i="9"/>
  <c r="Y25" i="9"/>
  <c r="Y17" i="9"/>
  <c r="W101" i="10"/>
  <c r="W93" i="10"/>
  <c r="W85" i="10"/>
  <c r="W77" i="10"/>
  <c r="W69" i="10"/>
  <c r="W61" i="10"/>
  <c r="W53" i="10"/>
  <c r="W45" i="10"/>
  <c r="W37" i="10"/>
  <c r="W29" i="10"/>
  <c r="W21" i="10"/>
  <c r="X98" i="10"/>
  <c r="X58" i="10"/>
  <c r="X10" i="10"/>
  <c r="X62" i="9"/>
  <c r="X22" i="9"/>
  <c r="Y74" i="9"/>
  <c r="W83" i="10"/>
  <c r="X56" i="10"/>
  <c r="X24" i="10"/>
  <c r="X76" i="9"/>
  <c r="S70" i="3"/>
  <c r="U104" i="3"/>
  <c r="U96" i="3"/>
  <c r="U88" i="3"/>
  <c r="U80" i="3"/>
  <c r="U72" i="3"/>
  <c r="U64" i="3"/>
  <c r="U56" i="3"/>
  <c r="U48" i="3"/>
  <c r="U40" i="3"/>
  <c r="U32" i="3"/>
  <c r="U24" i="3"/>
  <c r="U16" i="3"/>
  <c r="S39" i="3"/>
  <c r="U95" i="3"/>
  <c r="U87" i="3"/>
  <c r="U79" i="3"/>
  <c r="U63" i="3"/>
  <c r="U55" i="3"/>
  <c r="U47" i="3"/>
  <c r="U31" i="3"/>
  <c r="U23" i="3"/>
  <c r="U15" i="3"/>
  <c r="S38" i="3"/>
  <c r="U94" i="3"/>
  <c r="U86" i="3"/>
  <c r="U78" i="3"/>
  <c r="U62" i="3"/>
  <c r="U54" i="3"/>
  <c r="U46" i="3"/>
  <c r="U30" i="3"/>
  <c r="U22" i="3"/>
  <c r="U14" i="3"/>
  <c r="U101" i="3"/>
  <c r="U93" i="3"/>
  <c r="U85" i="3"/>
  <c r="U77" i="3"/>
  <c r="U69" i="3"/>
  <c r="U61" i="3"/>
  <c r="U53" i="3"/>
  <c r="U45" i="3"/>
  <c r="U37" i="3"/>
  <c r="U29" i="3"/>
  <c r="U21" i="3"/>
  <c r="U13" i="3"/>
  <c r="U100" i="3"/>
  <c r="U92" i="3"/>
  <c r="U84" i="3"/>
  <c r="U76" i="3"/>
  <c r="U68" i="3"/>
  <c r="U60" i="3"/>
  <c r="U52" i="3"/>
  <c r="U44" i="3"/>
  <c r="U36" i="3"/>
  <c r="U28" i="3"/>
  <c r="U20" i="3"/>
  <c r="U12" i="3"/>
  <c r="T11" i="3"/>
  <c r="U11" i="3" s="1"/>
  <c r="V7" i="3"/>
  <c r="T8" i="3"/>
  <c r="R3" i="3"/>
  <c r="Y11" i="3"/>
  <c r="V106" i="3"/>
  <c r="Y105" i="3"/>
  <c r="W103" i="3"/>
  <c r="X100" i="3"/>
  <c r="V98" i="3"/>
  <c r="Y97" i="3"/>
  <c r="W95" i="3"/>
  <c r="X92" i="3"/>
  <c r="V90" i="3"/>
  <c r="Y89" i="3"/>
  <c r="W87" i="3"/>
  <c r="X84" i="3"/>
  <c r="V82" i="3"/>
  <c r="Y81" i="3"/>
  <c r="W79" i="3"/>
  <c r="X76" i="3"/>
  <c r="V74" i="3"/>
  <c r="Y73" i="3"/>
  <c r="W71" i="3"/>
  <c r="X68" i="3"/>
  <c r="V66" i="3"/>
  <c r="Y65" i="3"/>
  <c r="W63" i="3"/>
  <c r="X60" i="3"/>
  <c r="V58" i="3"/>
  <c r="Y57" i="3"/>
  <c r="W55" i="3"/>
  <c r="X52" i="3"/>
  <c r="V50" i="3"/>
  <c r="Y49" i="3"/>
  <c r="W47" i="3"/>
  <c r="X44" i="3"/>
  <c r="V42" i="3"/>
  <c r="Y41" i="3"/>
  <c r="W39" i="3"/>
  <c r="X36" i="3"/>
  <c r="V34" i="3"/>
  <c r="Y33" i="3"/>
  <c r="W31" i="3"/>
  <c r="X28" i="3"/>
  <c r="V26" i="3"/>
  <c r="Y25" i="3"/>
  <c r="W23" i="3"/>
  <c r="X20" i="3"/>
  <c r="V18" i="3"/>
  <c r="Y17" i="3"/>
  <c r="W15" i="3"/>
  <c r="X12" i="3"/>
  <c r="Y9" i="3"/>
  <c r="W7" i="3"/>
  <c r="W106" i="3"/>
  <c r="X103" i="3"/>
  <c r="V101" i="3"/>
  <c r="Y100" i="3"/>
  <c r="W98" i="3"/>
  <c r="X95" i="3"/>
  <c r="V93" i="3"/>
  <c r="Y92" i="3"/>
  <c r="W90" i="3"/>
  <c r="X87" i="3"/>
  <c r="V85" i="3"/>
  <c r="Y84" i="3"/>
  <c r="W82" i="3"/>
  <c r="X79" i="3"/>
  <c r="V77" i="3"/>
  <c r="Y76" i="3"/>
  <c r="W74" i="3"/>
  <c r="X71" i="3"/>
  <c r="V69" i="3"/>
  <c r="Y68" i="3"/>
  <c r="W66" i="3"/>
  <c r="X63" i="3"/>
  <c r="V61" i="3"/>
  <c r="Y60" i="3"/>
  <c r="W58" i="3"/>
  <c r="X55" i="3"/>
  <c r="V53" i="3"/>
  <c r="Y52" i="3"/>
  <c r="W50" i="3"/>
  <c r="X47" i="3"/>
  <c r="V45" i="3"/>
  <c r="Y44" i="3"/>
  <c r="W42" i="3"/>
  <c r="X39" i="3"/>
  <c r="V37" i="3"/>
  <c r="Y36" i="3"/>
  <c r="W34" i="3"/>
  <c r="X31" i="3"/>
  <c r="V29" i="3"/>
  <c r="Y28" i="3"/>
  <c r="W26" i="3"/>
  <c r="X23" i="3"/>
  <c r="V21" i="3"/>
  <c r="Y20" i="3"/>
  <c r="W18" i="3"/>
  <c r="X15" i="3"/>
  <c r="V13" i="3"/>
  <c r="Y12" i="3"/>
  <c r="X7" i="3"/>
  <c r="X106" i="3"/>
  <c r="V104" i="3"/>
  <c r="Y103" i="3"/>
  <c r="W101" i="3"/>
  <c r="X98" i="3"/>
  <c r="V96" i="3"/>
  <c r="Y95" i="3"/>
  <c r="W93" i="3"/>
  <c r="X90" i="3"/>
  <c r="V88" i="3"/>
  <c r="Y87" i="3"/>
  <c r="W85" i="3"/>
  <c r="X82" i="3"/>
  <c r="V80" i="3"/>
  <c r="Y79" i="3"/>
  <c r="W77" i="3"/>
  <c r="X74" i="3"/>
  <c r="V72" i="3"/>
  <c r="Y71" i="3"/>
  <c r="W69" i="3"/>
  <c r="X66" i="3"/>
  <c r="V64" i="3"/>
  <c r="Y63" i="3"/>
  <c r="W61" i="3"/>
  <c r="X58" i="3"/>
  <c r="V56" i="3"/>
  <c r="Y55" i="3"/>
  <c r="W53" i="3"/>
  <c r="X50" i="3"/>
  <c r="V48" i="3"/>
  <c r="Y47" i="3"/>
  <c r="W45" i="3"/>
  <c r="X42" i="3"/>
  <c r="V40" i="3"/>
  <c r="Y39" i="3"/>
  <c r="W37" i="3"/>
  <c r="X34" i="3"/>
  <c r="V32" i="3"/>
  <c r="Y31" i="3"/>
  <c r="W29" i="3"/>
  <c r="X26" i="3"/>
  <c r="V24" i="3"/>
  <c r="Y23" i="3"/>
  <c r="W21" i="3"/>
  <c r="X18" i="3"/>
  <c r="V16" i="3"/>
  <c r="Y15" i="3"/>
  <c r="W13" i="3"/>
  <c r="X10" i="3"/>
  <c r="W104" i="3"/>
  <c r="X101" i="3"/>
  <c r="V99" i="3"/>
  <c r="W96" i="3"/>
  <c r="X93" i="3"/>
  <c r="V91" i="3"/>
  <c r="W88" i="3"/>
  <c r="X85" i="3"/>
  <c r="V83" i="3"/>
  <c r="W80" i="3"/>
  <c r="X77" i="3"/>
  <c r="V75" i="3"/>
  <c r="W72" i="3"/>
  <c r="X69" i="3"/>
  <c r="V67" i="3"/>
  <c r="W64" i="3"/>
  <c r="X61" i="3"/>
  <c r="V59" i="3"/>
  <c r="W56" i="3"/>
  <c r="X53" i="3"/>
  <c r="V51" i="3"/>
  <c r="W48" i="3"/>
  <c r="X45" i="3"/>
  <c r="V43" i="3"/>
  <c r="W40" i="3"/>
  <c r="X37" i="3"/>
  <c r="V35" i="3"/>
  <c r="W32" i="3"/>
  <c r="X29" i="3"/>
  <c r="V27" i="3"/>
  <c r="W24" i="3"/>
  <c r="X21" i="3"/>
  <c r="V19" i="3"/>
  <c r="W16" i="3"/>
  <c r="X13" i="3"/>
  <c r="V11" i="3"/>
  <c r="X104" i="3"/>
  <c r="V102" i="3"/>
  <c r="W99" i="3"/>
  <c r="X96" i="3"/>
  <c r="V94" i="3"/>
  <c r="W91" i="3"/>
  <c r="X88" i="3"/>
  <c r="V86" i="3"/>
  <c r="W83" i="3"/>
  <c r="X80" i="3"/>
  <c r="V78" i="3"/>
  <c r="W75" i="3"/>
  <c r="X72" i="3"/>
  <c r="V70" i="3"/>
  <c r="W67" i="3"/>
  <c r="X64" i="3"/>
  <c r="V62" i="3"/>
  <c r="W59" i="3"/>
  <c r="X56" i="3"/>
  <c r="V54" i="3"/>
  <c r="W51" i="3"/>
  <c r="X48" i="3"/>
  <c r="V46" i="3"/>
  <c r="W43" i="3"/>
  <c r="X40" i="3"/>
  <c r="V38" i="3"/>
  <c r="W35" i="3"/>
  <c r="X32" i="3"/>
  <c r="V30" i="3"/>
  <c r="W27" i="3"/>
  <c r="X24" i="3"/>
  <c r="V22" i="3"/>
  <c r="W19" i="3"/>
  <c r="X16" i="3"/>
  <c r="V14" i="3"/>
  <c r="W11" i="3"/>
  <c r="V105" i="3"/>
  <c r="W102" i="3"/>
  <c r="X99" i="3"/>
  <c r="V97" i="3"/>
  <c r="W94" i="3"/>
  <c r="X91" i="3"/>
  <c r="V89" i="3"/>
  <c r="W86" i="3"/>
  <c r="X83" i="3"/>
  <c r="V81" i="3"/>
  <c r="W78" i="3"/>
  <c r="X75" i="3"/>
  <c r="V73" i="3"/>
  <c r="W70" i="3"/>
  <c r="X67" i="3"/>
  <c r="V65" i="3"/>
  <c r="W62" i="3"/>
  <c r="X59" i="3"/>
  <c r="V57" i="3"/>
  <c r="W54" i="3"/>
  <c r="X51" i="3"/>
  <c r="V49" i="3"/>
  <c r="W46" i="3"/>
  <c r="X43" i="3"/>
  <c r="V41" i="3"/>
  <c r="W38" i="3"/>
  <c r="X35" i="3"/>
  <c r="V33" i="3"/>
  <c r="W30" i="3"/>
  <c r="X27" i="3"/>
  <c r="V25" i="3"/>
  <c r="W22" i="3"/>
  <c r="X19" i="3"/>
  <c r="V17" i="3"/>
  <c r="W14" i="3"/>
  <c r="X11" i="3"/>
  <c r="W105" i="3"/>
  <c r="X102" i="3"/>
  <c r="V100" i="3"/>
  <c r="W97" i="3"/>
  <c r="X94" i="3"/>
  <c r="V92" i="3"/>
  <c r="W89" i="3"/>
  <c r="X86" i="3"/>
  <c r="V84" i="3"/>
  <c r="W81" i="3"/>
  <c r="X78" i="3"/>
  <c r="V76" i="3"/>
  <c r="W73" i="3"/>
  <c r="X70" i="3"/>
  <c r="V68" i="3"/>
  <c r="W65" i="3"/>
  <c r="X62" i="3"/>
  <c r="V60" i="3"/>
  <c r="W57" i="3"/>
  <c r="X54" i="3"/>
  <c r="V52" i="3"/>
  <c r="W49" i="3"/>
  <c r="X46" i="3"/>
  <c r="V44" i="3"/>
  <c r="W41" i="3"/>
  <c r="X38" i="3"/>
  <c r="V36" i="3"/>
  <c r="W33" i="3"/>
  <c r="X30" i="3"/>
  <c r="V28" i="3"/>
  <c r="W25" i="3"/>
  <c r="X22" i="3"/>
  <c r="V20" i="3"/>
  <c r="W17" i="3"/>
  <c r="X14" i="3"/>
  <c r="V12" i="3"/>
  <c r="G10" i="3"/>
  <c r="G9" i="3"/>
  <c r="G9" i="5"/>
  <c r="G9" i="6"/>
  <c r="G7" i="6"/>
  <c r="Y3" i="10"/>
  <c r="Z3" i="9"/>
  <c r="V8" i="3" l="1"/>
  <c r="W7" i="10" s="1"/>
  <c r="W8" i="3"/>
  <c r="X7" i="10"/>
  <c r="S3" i="3"/>
  <c r="U8" i="3"/>
  <c r="Y10" i="3"/>
  <c r="T10" i="3"/>
  <c r="U10" i="3" s="1"/>
  <c r="X9" i="3"/>
  <c r="T9" i="3"/>
  <c r="U9" i="3" s="1"/>
  <c r="V9" i="3"/>
  <c r="W8" i="10" s="1"/>
  <c r="W9" i="3"/>
  <c r="W10" i="3"/>
  <c r="X7" i="9" s="1"/>
  <c r="V10" i="3"/>
  <c r="X3" i="3" l="1"/>
  <c r="X8" i="10"/>
  <c r="Y3" i="3"/>
  <c r="Y7" i="9"/>
  <c r="U3" i="3"/>
  <c r="T3" i="3"/>
  <c r="V3" i="3"/>
  <c r="W3" i="3"/>
  <c r="W3" i="10" l="1"/>
  <c r="X3" i="9"/>
  <c r="Y3" i="9"/>
  <c r="X3" i="10"/>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7"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8" i="6"/>
  <c r="L7" i="6"/>
</calcChain>
</file>

<file path=xl/sharedStrings.xml><?xml version="1.0" encoding="utf-8"?>
<sst xmlns="http://schemas.openxmlformats.org/spreadsheetml/2006/main" count="395" uniqueCount="240">
  <si>
    <t>Bankdaten</t>
  </si>
  <si>
    <t>Email</t>
  </si>
  <si>
    <t>Region</t>
  </si>
  <si>
    <t>Bank</t>
  </si>
  <si>
    <t>IBAN</t>
  </si>
  <si>
    <t>BIC</t>
  </si>
  <si>
    <t>Microsoft Corporation</t>
  </si>
  <si>
    <t>123 456 789</t>
  </si>
  <si>
    <t>Redmond</t>
  </si>
  <si>
    <t>WA</t>
  </si>
  <si>
    <t>USA</t>
  </si>
  <si>
    <t>Deutsche Telekom AG</t>
  </si>
  <si>
    <t>234 567 890</t>
  </si>
  <si>
    <t>Bonn</t>
  </si>
  <si>
    <t>NRW</t>
  </si>
  <si>
    <t>Deutschland</t>
  </si>
  <si>
    <t>111 222 333</t>
  </si>
  <si>
    <t>Status</t>
  </si>
  <si>
    <t>#001</t>
  </si>
  <si>
    <t>#001a</t>
  </si>
  <si>
    <t>#002</t>
  </si>
  <si>
    <t>#003</t>
  </si>
  <si>
    <t>#004</t>
  </si>
  <si>
    <t>Budget</t>
  </si>
  <si>
    <t>0</t>
  </si>
  <si>
    <t>Paypal</t>
  </si>
  <si>
    <t>14</t>
  </si>
  <si>
    <t>30</t>
  </si>
  <si>
    <t>1</t>
  </si>
  <si>
    <t>-</t>
  </si>
  <si>
    <t>5</t>
  </si>
  <si>
    <t>3</t>
  </si>
  <si>
    <t>Uptime &gt;95%</t>
  </si>
  <si>
    <t>Dashboard</t>
  </si>
  <si>
    <t>Contract processes</t>
  </si>
  <si>
    <t>Contract management &amp; archiving</t>
  </si>
  <si>
    <t>Contract manager</t>
  </si>
  <si>
    <t>Accountabilities</t>
  </si>
  <si>
    <t>Recurring activities</t>
  </si>
  <si>
    <t>Storage platform</t>
  </si>
  <si>
    <t>Archiving structure</t>
  </si>
  <si>
    <t>Approval processes</t>
  </si>
  <si>
    <t>Legal regulations</t>
  </si>
  <si>
    <t xml:space="preserve">Supplier data </t>
  </si>
  <si>
    <t>Customer data</t>
  </si>
  <si>
    <t>Contract terms</t>
  </si>
  <si>
    <t>Contract delivery</t>
  </si>
  <si>
    <t>Identification</t>
  </si>
  <si>
    <t>Contract data</t>
  </si>
  <si>
    <t>Evaluation</t>
  </si>
  <si>
    <t>Contact details</t>
  </si>
  <si>
    <t>No.</t>
  </si>
  <si>
    <t>Supplier 
ID</t>
  </si>
  <si>
    <t>S001</t>
  </si>
  <si>
    <t>S002</t>
  </si>
  <si>
    <t>Company</t>
  </si>
  <si>
    <t>Commercial register</t>
  </si>
  <si>
    <t>Commercial register number</t>
  </si>
  <si>
    <t>VAT number</t>
  </si>
  <si>
    <t>Contact person</t>
  </si>
  <si>
    <t>Phone</t>
  </si>
  <si>
    <t>Street</t>
  </si>
  <si>
    <t>Postal code</t>
  </si>
  <si>
    <t>Place</t>
  </si>
  <si>
    <t>Country</t>
  </si>
  <si>
    <t>Comment</t>
  </si>
  <si>
    <t>Further information</t>
  </si>
  <si>
    <t>Mr Smith</t>
  </si>
  <si>
    <t>Mrs Jones</t>
  </si>
  <si>
    <t>smith@Microsoft.com</t>
  </si>
  <si>
    <t>jones@Telekom.com</t>
  </si>
  <si>
    <t>Microsoft Way</t>
  </si>
  <si>
    <t>Friedrich-Ebert-Allee</t>
  </si>
  <si>
    <t>Σ Contract value (contractually bound)</t>
  </si>
  <si>
    <t>Σ Contract value (weighted)</t>
  </si>
  <si>
    <t>Supplier contracts</t>
  </si>
  <si>
    <t>Customer
ID</t>
  </si>
  <si>
    <t>C001</t>
  </si>
  <si>
    <t>Bank details</t>
  </si>
  <si>
    <t>Account number</t>
  </si>
  <si>
    <t>Bank code</t>
  </si>
  <si>
    <t xml:space="preserve">Sum: </t>
  </si>
  <si>
    <t>Mr Wolf</t>
  </si>
  <si>
    <t>wolf@abc.de</t>
  </si>
  <si>
    <t>Musterstraße</t>
  </si>
  <si>
    <t>Customer contracts</t>
  </si>
  <si>
    <t>Contract partner</t>
  </si>
  <si>
    <t>Contract duration</t>
  </si>
  <si>
    <t>Contract costs</t>
  </si>
  <si>
    <t>Contract volume</t>
  </si>
  <si>
    <t>Payment amount</t>
  </si>
  <si>
    <t>Payment method &amp; deadlines</t>
  </si>
  <si>
    <t>Scope of delivery</t>
  </si>
  <si>
    <t>Quality control</t>
  </si>
  <si>
    <t>Risk assessment &amp; mitigation</t>
  </si>
  <si>
    <t>Risk management</t>
  </si>
  <si>
    <t>Contract type</t>
  </si>
  <si>
    <t>Contract ID</t>
  </si>
  <si>
    <t>Contract name</t>
  </si>
  <si>
    <t>Purchasing / Sales</t>
  </si>
  <si>
    <t>Type of contract</t>
  </si>
  <si>
    <t>Purchasing</t>
  </si>
  <si>
    <t>Sales</t>
  </si>
  <si>
    <t>Probability [%]</t>
  </si>
  <si>
    <t>Filing location</t>
  </si>
  <si>
    <t>Supplier / Customer ID</t>
  </si>
  <si>
    <t>Status of contract</t>
  </si>
  <si>
    <t>Probability</t>
  </si>
  <si>
    <t>Initial contact</t>
  </si>
  <si>
    <t>Non-binding introduction</t>
  </si>
  <si>
    <t>Definition</t>
  </si>
  <si>
    <t>In negotiation</t>
  </si>
  <si>
    <t>Discussion of specific cooperation</t>
  </si>
  <si>
    <t>Draft contract available</t>
  </si>
  <si>
    <t>Contract about to be signed</t>
  </si>
  <si>
    <t>Contractually bound</t>
  </si>
  <si>
    <t>Contract delivery in progress</t>
  </si>
  <si>
    <t>Contract terminated</t>
  </si>
  <si>
    <t>Contract has ended</t>
  </si>
  <si>
    <t>Microsoft Office 365 License</t>
  </si>
  <si>
    <t>ABC LLC</t>
  </si>
  <si>
    <t>Internal contact person</t>
  </si>
  <si>
    <t>Type of goods</t>
  </si>
  <si>
    <t>Delievery interval</t>
  </si>
  <si>
    <t>Delievery frequency</t>
  </si>
  <si>
    <t>Start date</t>
  </si>
  <si>
    <t>End date</t>
  </si>
  <si>
    <t>Duration [Month]</t>
  </si>
  <si>
    <t>Remaining duration [Month]</t>
  </si>
  <si>
    <t>Extension</t>
  </si>
  <si>
    <t>Minimum duration</t>
  </si>
  <si>
    <t>Notice period</t>
  </si>
  <si>
    <t>Mrs Sales</t>
  </si>
  <si>
    <t>Mr Purchase</t>
  </si>
  <si>
    <t>Good</t>
  </si>
  <si>
    <t>Service</t>
  </si>
  <si>
    <t>License</t>
  </si>
  <si>
    <t>Other</t>
  </si>
  <si>
    <t>Material asset, 
e.g. software</t>
  </si>
  <si>
    <t>Intangible asset, 
e.g. training for software application</t>
  </si>
  <si>
    <t>Right to use material or intangible asset,
e.g. access to Software-as-a-Service (SaaS)</t>
  </si>
  <si>
    <t>Delivery interval</t>
  </si>
  <si>
    <t>One-off</t>
  </si>
  <si>
    <t>Regularly</t>
  </si>
  <si>
    <t>Delivery frequency</t>
  </si>
  <si>
    <t>Daily</t>
  </si>
  <si>
    <t>Weekly</t>
  </si>
  <si>
    <t>Fortnightly</t>
  </si>
  <si>
    <t>Monthly</t>
  </si>
  <si>
    <t>Quarterly</t>
  </si>
  <si>
    <t>Yearly</t>
  </si>
  <si>
    <t>Yes</t>
  </si>
  <si>
    <t>No</t>
  </si>
  <si>
    <t>1 month</t>
  </si>
  <si>
    <t>6 months</t>
  </si>
  <si>
    <t>2 years</t>
  </si>
  <si>
    <t>12 months</t>
  </si>
  <si>
    <t>3 months</t>
  </si>
  <si>
    <t>Trial month resulted in 6 month subscription. See contract ID #001a</t>
  </si>
  <si>
    <t>Webseite concept</t>
  </si>
  <si>
    <t>Webseite maintenance</t>
  </si>
  <si>
    <t>Cell phone contracts</t>
  </si>
  <si>
    <t>Due date [Date]</t>
  </si>
  <si>
    <t>Terms of payment [Days]</t>
  </si>
  <si>
    <t>Payment cycle</t>
  </si>
  <si>
    <t>Next payment date</t>
  </si>
  <si>
    <t>Method of payment</t>
  </si>
  <si>
    <t>Type of payment</t>
  </si>
  <si>
    <t>Prepayment</t>
  </si>
  <si>
    <t>Cash</t>
  </si>
  <si>
    <t>Credit card</t>
  </si>
  <si>
    <t>Bank transfer</t>
  </si>
  <si>
    <t>Direct debit</t>
  </si>
  <si>
    <t>Upon receipt</t>
  </si>
  <si>
    <t>Invoice</t>
  </si>
  <si>
    <t>Value next invoice</t>
  </si>
  <si>
    <t>Approved contract budget</t>
  </si>
  <si>
    <t>Contract value</t>
  </si>
  <si>
    <t>Budget 
(probability-adjusted)</t>
  </si>
  <si>
    <t>Contract value 
(probability-adjusted)</t>
  </si>
  <si>
    <t>Expenses (secured)</t>
  </si>
  <si>
    <t>Income (secured)</t>
  </si>
  <si>
    <t>Expenses 
(incl. probability)</t>
  </si>
  <si>
    <t>Income 
(incl. probability)</t>
  </si>
  <si>
    <t>Next delivery date</t>
  </si>
  <si>
    <t>Criteria</t>
  </si>
  <si>
    <t>Quantity</t>
  </si>
  <si>
    <t>Completion date</t>
  </si>
  <si>
    <t>Access to Microsoft Office solutions</t>
  </si>
  <si>
    <t>Mobile phones and unlimited usage</t>
  </si>
  <si>
    <t>Website conceptualized and created</t>
  </si>
  <si>
    <t>Monthly maintenance based on agreed upon criteria</t>
  </si>
  <si>
    <t>Quality control [Date]</t>
  </si>
  <si>
    <t>Type of quality control</t>
  </si>
  <si>
    <t>Not relevant</t>
  </si>
  <si>
    <t>To be defined</t>
  </si>
  <si>
    <t>Planned</t>
  </si>
  <si>
    <t>Executed</t>
  </si>
  <si>
    <t>Manual testing</t>
  </si>
  <si>
    <t>Used Test month to try out various functions based on our requirements</t>
  </si>
  <si>
    <t>Standard quality control</t>
  </si>
  <si>
    <t>Requirements based on criteria defined in contract</t>
  </si>
  <si>
    <t>Asset</t>
  </si>
  <si>
    <t>Risk I</t>
  </si>
  <si>
    <t>Impact</t>
  </si>
  <si>
    <t>Total risk</t>
  </si>
  <si>
    <t>Preventive measures</t>
  </si>
  <si>
    <t>Risk II</t>
  </si>
  <si>
    <t>Risk III</t>
  </si>
  <si>
    <t>Highly unlikely</t>
  </si>
  <si>
    <t>Unlikely</t>
  </si>
  <si>
    <t>Possible</t>
  </si>
  <si>
    <t>Likely</t>
  </si>
  <si>
    <t>Highly likely</t>
  </si>
  <si>
    <t>Very low</t>
  </si>
  <si>
    <t>Low</t>
  </si>
  <si>
    <t>High</t>
  </si>
  <si>
    <t>Critical</t>
  </si>
  <si>
    <t>Moderate</t>
  </si>
  <si>
    <t>Functionality not suitable for requirements</t>
  </si>
  <si>
    <t>Test requirements in test month</t>
  </si>
  <si>
    <t xml:space="preserve">Define requirements </t>
  </si>
  <si>
    <t>Contracts not valid for whole Europe</t>
  </si>
  <si>
    <t>Research subscription options</t>
  </si>
  <si>
    <t>Production starts without signed contract</t>
  </si>
  <si>
    <t>Sign a letter of intent</t>
  </si>
  <si>
    <t>Customer</t>
  </si>
  <si>
    <t>Supplier</t>
  </si>
  <si>
    <t>3-6 months</t>
  </si>
  <si>
    <t>7-12 months</t>
  </si>
  <si>
    <t>&gt; 1 year</t>
  </si>
  <si>
    <t>up to 2 months</t>
  </si>
  <si>
    <t>remaining duration customer projects</t>
  </si>
  <si>
    <t>Total income (secured)</t>
  </si>
  <si>
    <t>Total income (incl. probability)</t>
  </si>
  <si>
    <t>Number of contracts</t>
  </si>
  <si>
    <t>Number of contract partner</t>
  </si>
  <si>
    <t>Number of contract extensions</t>
  </si>
  <si>
    <t>Sum</t>
  </si>
  <si>
    <t>Contract length in months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</si>
</sst>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0;\-0;;@"/>
  </numFmts>
  <fonts count="26" x14ac:knownFonts="1">
    <font>
      <sz val="11"/>
      <color theme="1"/>
      <name val="Calibri"/>
      <family val="2"/>
      <scheme val="minor"/>
    </font>
    <font>
      <b/>
      <sz val="11"/>
      <color theme="1"/>
      <name val="Calibri"/>
      <family val="2"/>
      <scheme val="minor"/>
    </font>
    <font>
      <sz val="10"/>
      <color rgb="FF000000"/>
      <name val="Arial"/>
      <family val="2"/>
    </font>
    <font>
      <sz val="10"/>
      <color theme="1"/>
      <name val="Arial"/>
      <family val="2"/>
    </font>
    <font>
      <b/>
      <sz val="14"/>
      <color theme="0"/>
      <name val="Arial"/>
      <family val="2"/>
    </font>
    <font>
      <b/>
      <sz val="11"/>
      <color theme="0"/>
      <name val="Arial"/>
      <family val="2"/>
    </font>
    <font>
      <b/>
      <sz val="26"/>
      <color rgb="FF244D80"/>
      <name val="Arial"/>
      <family val="2"/>
    </font>
    <font>
      <b/>
      <sz val="10"/>
      <color theme="1"/>
      <name val="Arial"/>
      <family val="2"/>
    </font>
    <font>
      <u/>
      <sz val="11"/>
      <color theme="10"/>
      <name val="Calibri"/>
      <family val="2"/>
      <scheme val="minor"/>
    </font>
    <font>
      <b/>
      <sz val="36"/>
      <color rgb="FF244D80"/>
      <name val="Arial"/>
      <family val="2"/>
    </font>
    <font>
      <sz val="11"/>
      <color theme="1"/>
      <name val="Arial"/>
      <family val="2"/>
    </font>
    <font>
      <sz val="12"/>
      <color theme="1"/>
      <name val="Arial"/>
      <family val="2"/>
    </font>
    <font>
      <sz val="11"/>
      <color theme="1"/>
      <name val="Calibri"/>
      <family val="2"/>
      <scheme val="minor"/>
    </font>
    <font>
      <b/>
      <sz val="20"/>
      <color rgb="FF244D80"/>
      <name val="Arial"/>
      <family val="2"/>
    </font>
    <font>
      <b/>
      <sz val="10"/>
      <color theme="1" tint="0.249977111117893"/>
      <name val="Arial"/>
      <family val="2"/>
    </font>
    <font>
      <b/>
      <sz val="14"/>
      <color theme="1" tint="0.249977111117893"/>
      <name val="Arial"/>
      <family val="2"/>
    </font>
    <font>
      <sz val="11"/>
      <color theme="1" tint="0.249977111117893"/>
      <name val="Calibri"/>
      <family val="2"/>
      <scheme val="minor"/>
    </font>
    <font>
      <sz val="10"/>
      <color theme="1" tint="0.249977111117893"/>
      <name val="Arial"/>
      <family val="2"/>
    </font>
    <font>
      <b/>
      <sz val="11"/>
      <color theme="1"/>
      <name val="Arial"/>
      <family val="2"/>
    </font>
    <font>
      <sz val="11"/>
      <color theme="9"/>
      <name val="Arial"/>
      <family val="2"/>
    </font>
    <font>
      <b/>
      <u val="singleAccounting"/>
      <sz val="11"/>
      <color theme="1"/>
      <name val="Arial"/>
      <family val="2"/>
    </font>
    <font>
      <sz val="8"/>
      <name val="Calibri"/>
      <family val="2"/>
      <scheme val="minor"/>
    </font>
    <font>
      <sz val="10"/>
      <color theme="9"/>
      <name val="Arial"/>
      <family val="2"/>
    </font>
    <font>
      <sz val="10"/>
      <color rgb="FFE54747"/>
      <name val="Arial"/>
      <family val="2"/>
    </font>
    <font>
      <i/>
      <sz val="11"/>
      <color theme="1"/>
      <name val="Calibri"/>
      <family val="2"/>
      <scheme val="minor"/>
    </font>
    <font>
      <b/>
      <sz val="10"/>
      <name val="Arial"/>
      <family val="2"/>
    </font>
  </fonts>
  <fills count="22">
    <fill>
      <patternFill patternType="none"/>
    </fill>
    <fill>
      <patternFill patternType="gray125"/>
    </fill>
    <fill>
      <patternFill patternType="solid">
        <fgColor theme="0"/>
        <bgColor indexed="64"/>
      </patternFill>
    </fill>
    <fill>
      <patternFill patternType="solid">
        <fgColor rgb="FF244D80"/>
        <bgColor indexed="64"/>
      </patternFill>
    </fill>
    <fill>
      <patternFill patternType="solid">
        <fgColor rgb="FF68C6ED"/>
        <bgColor indexed="64"/>
      </patternFill>
    </fill>
    <fill>
      <patternFill patternType="solid">
        <fgColor rgb="FFEF9C29"/>
        <bgColor indexed="64"/>
      </patternFill>
    </fill>
    <fill>
      <patternFill patternType="solid">
        <fgColor rgb="FF9ABBE2"/>
        <bgColor rgb="FF366092"/>
      </patternFill>
    </fill>
    <fill>
      <patternFill patternType="solid">
        <fgColor rgb="FFA6DEF4"/>
        <bgColor rgb="FF366092"/>
      </patternFill>
    </fill>
    <fill>
      <patternFill patternType="solid">
        <fgColor rgb="FFE54747"/>
        <bgColor theme="6"/>
      </patternFill>
    </fill>
    <fill>
      <patternFill patternType="solid">
        <fgColor rgb="FFF09898"/>
        <bgColor rgb="FF366092"/>
      </patternFill>
    </fill>
    <fill>
      <patternFill patternType="solid">
        <fgColor theme="2"/>
        <bgColor indexed="64"/>
      </patternFill>
    </fill>
    <fill>
      <patternFill patternType="solid">
        <fgColor theme="9"/>
        <bgColor indexed="64"/>
      </patternFill>
    </fill>
    <fill>
      <patternFill patternType="solid">
        <fgColor theme="2" tint="-9.9978637043366805E-2"/>
        <bgColor indexed="64"/>
      </patternFill>
    </fill>
    <fill>
      <patternFill patternType="solid">
        <fgColor theme="2" tint="-9.9978637043366805E-2"/>
        <bgColor rgb="FFD8D8D8"/>
      </patternFill>
    </fill>
    <fill>
      <patternFill patternType="solid">
        <fgColor theme="9" tint="0.39997558519241921"/>
        <bgColor indexed="64"/>
      </patternFill>
    </fill>
    <fill>
      <patternFill patternType="solid">
        <fgColor theme="7"/>
        <bgColor indexed="64"/>
      </patternFill>
    </fill>
    <fill>
      <patternFill patternType="solid">
        <fgColor rgb="FFC00000"/>
        <bgColor indexed="64"/>
      </patternFill>
    </fill>
    <fill>
      <patternFill patternType="solid">
        <fgColor theme="7" tint="0.39997558519241921"/>
        <bgColor indexed="64"/>
      </patternFill>
    </fill>
    <fill>
      <patternFill patternType="solid">
        <fgColor rgb="FF68C6ED"/>
        <bgColor rgb="FF009C9C"/>
      </patternFill>
    </fill>
    <fill>
      <patternFill patternType="solid">
        <fgColor rgb="FFF5C483"/>
        <bgColor rgb="FF366092"/>
      </patternFill>
    </fill>
    <fill>
      <patternFill patternType="solid">
        <fgColor theme="2" tint="-0.499984740745262"/>
        <bgColor theme="6"/>
      </patternFill>
    </fill>
    <fill>
      <patternFill patternType="solid">
        <fgColor theme="2" tint="-0.249977111117893"/>
        <bgColor rgb="FF366092"/>
      </patternFill>
    </fill>
  </fills>
  <borders count="14">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2"/>
      </left>
      <right style="thin">
        <color theme="2"/>
      </right>
      <top style="thin">
        <color theme="2"/>
      </top>
      <bottom style="thin">
        <color theme="2"/>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right style="thin">
        <color theme="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bottom style="thin">
        <color theme="0" tint="-0.249977111117893"/>
      </bottom>
      <diagonal/>
    </border>
    <border>
      <left style="thin">
        <color theme="2"/>
      </left>
      <right/>
      <top/>
      <bottom/>
      <diagonal/>
    </border>
  </borders>
  <cellStyleXfs count="4">
    <xf numFmtId="0" fontId="0" fillId="0" borderId="0"/>
    <xf numFmtId="0" fontId="2" fillId="0" borderId="0"/>
    <xf numFmtId="0" fontId="8" fillId="0" borderId="0" applyNumberFormat="0" applyFill="0" applyBorder="0" applyAlignment="0" applyProtection="0"/>
    <xf numFmtId="44" fontId="12" fillId="0" borderId="0" applyFont="0" applyFill="0" applyBorder="0" applyAlignment="0" applyProtection="0"/>
  </cellStyleXfs>
  <cellXfs count="138">
    <xf numFmtId="0" fontId="0" fillId="0" borderId="0" xfId="0"/>
    <xf numFmtId="0" fontId="3" fillId="0" borderId="0" xfId="1" applyFont="1" applyAlignment="1">
      <alignment horizontal="left" wrapText="1"/>
    </xf>
    <xf numFmtId="0" fontId="5" fillId="0" borderId="0" xfId="1" applyFont="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left" vertical="top" wrapText="1"/>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indent="3"/>
    </xf>
    <xf numFmtId="0" fontId="10" fillId="0" borderId="0" xfId="0" applyFont="1"/>
    <xf numFmtId="0" fontId="3" fillId="2" borderId="0" xfId="0" applyFont="1" applyFill="1" applyAlignment="1">
      <alignment wrapText="1"/>
    </xf>
    <xf numFmtId="0" fontId="3" fillId="0" borderId="6" xfId="1" applyFont="1" applyBorder="1" applyAlignment="1">
      <alignment horizontal="left" vertical="center" wrapText="1"/>
    </xf>
    <xf numFmtId="0" fontId="3" fillId="0" borderId="4" xfId="1" applyFont="1" applyBorder="1" applyAlignment="1">
      <alignment horizontal="left" vertical="center" wrapText="1"/>
    </xf>
    <xf numFmtId="0" fontId="3" fillId="0" borderId="4" xfId="1" applyFont="1" applyBorder="1" applyAlignment="1">
      <alignment horizontal="left" vertical="center"/>
    </xf>
    <xf numFmtId="164" fontId="3" fillId="0" borderId="4" xfId="1" applyNumberFormat="1" applyFont="1" applyBorder="1" applyAlignment="1">
      <alignment horizontal="left" vertical="center"/>
    </xf>
    <xf numFmtId="0" fontId="3" fillId="0" borderId="6" xfId="1" applyFont="1" applyBorder="1" applyAlignment="1">
      <alignment horizontal="left" vertical="top" wrapText="1"/>
    </xf>
    <xf numFmtId="0" fontId="3" fillId="0" borderId="4" xfId="1" applyFont="1" applyBorder="1" applyAlignment="1">
      <alignment horizontal="left" vertical="top" wrapText="1"/>
    </xf>
    <xf numFmtId="49" fontId="3" fillId="0" borderId="6" xfId="1" applyNumberFormat="1" applyFont="1" applyBorder="1" applyAlignment="1">
      <alignment horizontal="left" vertical="center" wrapText="1"/>
    </xf>
    <xf numFmtId="49" fontId="3" fillId="0" borderId="6" xfId="1" applyNumberFormat="1" applyFont="1" applyBorder="1" applyAlignment="1">
      <alignment horizontal="left" vertical="top" wrapText="1"/>
    </xf>
    <xf numFmtId="0" fontId="10" fillId="0" borderId="0" xfId="0" applyFont="1" applyAlignment="1">
      <alignment horizontal="left"/>
    </xf>
    <xf numFmtId="14" fontId="3" fillId="0" borderId="6" xfId="1" applyNumberFormat="1" applyFont="1" applyBorder="1" applyAlignment="1">
      <alignment horizontal="left" vertical="center" wrapText="1"/>
    </xf>
    <xf numFmtId="14" fontId="3" fillId="0" borderId="6" xfId="1" applyNumberFormat="1" applyFont="1" applyBorder="1" applyAlignment="1">
      <alignment horizontal="left" vertical="top" wrapText="1"/>
    </xf>
    <xf numFmtId="0" fontId="3" fillId="12" borderId="4" xfId="1" applyFont="1" applyFill="1" applyBorder="1" applyAlignment="1">
      <alignment horizontal="left" vertical="center" wrapText="1"/>
    </xf>
    <xf numFmtId="0" fontId="7" fillId="13" borderId="4" xfId="1" applyFont="1" applyFill="1" applyBorder="1" applyAlignment="1">
      <alignment horizontal="center" vertical="center" wrapText="1"/>
    </xf>
    <xf numFmtId="49" fontId="3" fillId="0" borderId="9" xfId="1" applyNumberFormat="1" applyFont="1" applyBorder="1" applyAlignment="1">
      <alignment horizontal="left" vertical="center" wrapText="1"/>
    </xf>
    <xf numFmtId="49" fontId="3" fillId="0" borderId="9" xfId="1" applyNumberFormat="1" applyFont="1" applyBorder="1" applyAlignment="1">
      <alignment horizontal="left" vertical="top" wrapText="1"/>
    </xf>
    <xf numFmtId="0" fontId="3" fillId="12" borderId="6" xfId="1" applyFont="1" applyFill="1" applyBorder="1" applyAlignment="1">
      <alignment horizontal="left" vertical="center" wrapText="1"/>
    </xf>
    <xf numFmtId="0" fontId="9" fillId="0" borderId="0" xfId="0" applyFont="1" applyAlignment="1">
      <alignment horizontal="center" vertical="center"/>
    </xf>
    <xf numFmtId="0" fontId="4" fillId="3" borderId="0" xfId="0" applyFont="1" applyFill="1" applyAlignment="1">
      <alignment vertical="center"/>
    </xf>
    <xf numFmtId="0" fontId="4" fillId="3" borderId="0" xfId="0" applyFont="1" applyFill="1" applyAlignment="1">
      <alignment horizontal="left" vertical="center"/>
    </xf>
    <xf numFmtId="0" fontId="4" fillId="4" borderId="0" xfId="0" applyFont="1" applyFill="1" applyAlignment="1">
      <alignment horizontal="left" vertical="center"/>
    </xf>
    <xf numFmtId="0" fontId="4" fillId="5" borderId="0" xfId="0" applyFont="1" applyFill="1" applyAlignment="1">
      <alignment horizontal="left" vertical="center"/>
    </xf>
    <xf numFmtId="0" fontId="3" fillId="0" borderId="11" xfId="1" applyFont="1" applyBorder="1" applyAlignment="1">
      <alignment horizontal="left" vertical="center" wrapText="1"/>
    </xf>
    <xf numFmtId="0" fontId="3" fillId="0" borderId="7" xfId="1" applyFont="1" applyBorder="1" applyAlignment="1">
      <alignment horizontal="left" vertical="center" wrapText="1"/>
    </xf>
    <xf numFmtId="0" fontId="3" fillId="0" borderId="5" xfId="1" applyFont="1" applyBorder="1" applyAlignment="1">
      <alignment horizontal="left" vertical="center" wrapText="1"/>
    </xf>
    <xf numFmtId="0" fontId="3" fillId="0" borderId="7" xfId="1" applyFont="1" applyBorder="1" applyAlignment="1">
      <alignment horizontal="left" vertical="top" wrapText="1"/>
    </xf>
    <xf numFmtId="0" fontId="3" fillId="0" borderId="5" xfId="1" applyFont="1" applyBorder="1" applyAlignment="1">
      <alignment horizontal="left" vertical="top" wrapText="1"/>
    </xf>
    <xf numFmtId="0" fontId="9" fillId="0" borderId="0" xfId="0" applyFont="1" applyAlignment="1">
      <alignment vertical="center"/>
    </xf>
    <xf numFmtId="0" fontId="10" fillId="0" borderId="0" xfId="0" applyFont="1" applyAlignment="1">
      <alignment horizontal="center"/>
    </xf>
    <xf numFmtId="0" fontId="14" fillId="6" borderId="1" xfId="1" applyFont="1" applyFill="1" applyBorder="1" applyAlignment="1">
      <alignment horizontal="center" vertical="center" wrapText="1"/>
    </xf>
    <xf numFmtId="0" fontId="14" fillId="9" borderId="1" xfId="1" applyFont="1" applyFill="1" applyBorder="1" applyAlignment="1">
      <alignment horizontal="center" vertical="center" wrapText="1"/>
    </xf>
    <xf numFmtId="166" fontId="3" fillId="12" borderId="4" xfId="1" applyNumberFormat="1" applyFont="1" applyFill="1" applyBorder="1" applyAlignment="1">
      <alignment horizontal="left" vertical="center" wrapText="1"/>
    </xf>
    <xf numFmtId="0" fontId="9" fillId="0" borderId="0" xfId="0" applyFont="1" applyAlignment="1">
      <alignment horizontal="left" vertical="center"/>
    </xf>
    <xf numFmtId="0" fontId="3" fillId="2" borderId="0" xfId="0" applyFont="1" applyFill="1" applyAlignment="1">
      <alignment horizontal="left" wrapText="1"/>
    </xf>
    <xf numFmtId="0" fontId="6" fillId="2" borderId="0" xfId="0" applyFont="1" applyFill="1" applyAlignment="1">
      <alignment horizontal="left" vertical="center"/>
    </xf>
    <xf numFmtId="0" fontId="13" fillId="2" borderId="0" xfId="0" applyFont="1" applyFill="1" applyAlignment="1">
      <alignment horizontal="left" vertical="center"/>
    </xf>
    <xf numFmtId="0" fontId="11" fillId="2" borderId="0" xfId="0" applyFont="1" applyFill="1" applyAlignment="1">
      <alignment horizontal="left" vertical="center"/>
    </xf>
    <xf numFmtId="0" fontId="0" fillId="0" borderId="0" xfId="0" applyAlignment="1">
      <alignment horizontal="left"/>
    </xf>
    <xf numFmtId="0" fontId="10" fillId="0" borderId="11" xfId="0" applyFont="1" applyBorder="1" applyAlignment="1">
      <alignment horizontal="left" vertical="top"/>
    </xf>
    <xf numFmtId="0" fontId="12" fillId="2" borderId="11" xfId="0" applyFont="1" applyFill="1" applyBorder="1" applyAlignment="1">
      <alignment horizontal="left" vertical="top"/>
    </xf>
    <xf numFmtId="0" fontId="10" fillId="2" borderId="11" xfId="0" applyFont="1" applyFill="1" applyBorder="1" applyAlignment="1">
      <alignment horizontal="left" vertical="top"/>
    </xf>
    <xf numFmtId="0" fontId="4" fillId="8" borderId="0" xfId="1" applyFont="1" applyFill="1" applyAlignment="1">
      <alignment horizontal="left" vertical="center" wrapText="1"/>
    </xf>
    <xf numFmtId="0" fontId="14" fillId="6" borderId="2"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1" xfId="1" applyFont="1" applyFill="1" applyBorder="1" applyAlignment="1">
      <alignment horizontal="center" vertical="center" wrapText="1"/>
    </xf>
    <xf numFmtId="0" fontId="14" fillId="19" borderId="1" xfId="1" applyFont="1" applyFill="1" applyBorder="1" applyAlignment="1">
      <alignment horizontal="center" vertical="center" wrapText="1"/>
    </xf>
    <xf numFmtId="0" fontId="15" fillId="18" borderId="11" xfId="0" applyFont="1" applyFill="1" applyBorder="1" applyAlignment="1">
      <alignment horizontal="left" vertical="center"/>
    </xf>
    <xf numFmtId="0" fontId="16" fillId="2" borderId="11" xfId="0" applyFont="1" applyFill="1" applyBorder="1" applyAlignment="1">
      <alignment horizontal="left"/>
    </xf>
    <xf numFmtId="0" fontId="5" fillId="0" borderId="0" xfId="1" applyFont="1" applyAlignment="1">
      <alignment horizontal="left" vertical="center" wrapText="1"/>
    </xf>
    <xf numFmtId="165" fontId="3" fillId="0" borderId="4" xfId="1" applyNumberFormat="1" applyFont="1" applyBorder="1" applyAlignment="1">
      <alignment horizontal="left" vertical="center" wrapText="1"/>
    </xf>
    <xf numFmtId="49" fontId="3" fillId="0" borderId="4" xfId="1" applyNumberFormat="1" applyFont="1" applyBorder="1" applyAlignment="1">
      <alignment horizontal="left" vertical="center" wrapText="1"/>
    </xf>
    <xf numFmtId="0" fontId="0" fillId="0" borderId="8" xfId="0" applyBorder="1" applyAlignment="1">
      <alignment horizontal="left"/>
    </xf>
    <xf numFmtId="0" fontId="0" fillId="11" borderId="8" xfId="0" applyFill="1" applyBorder="1" applyAlignment="1">
      <alignment horizontal="left"/>
    </xf>
    <xf numFmtId="0" fontId="0" fillId="14" borderId="8" xfId="0" applyFill="1" applyBorder="1" applyAlignment="1">
      <alignment horizontal="left"/>
    </xf>
    <xf numFmtId="0" fontId="0" fillId="17" borderId="8" xfId="0" applyFill="1" applyBorder="1" applyAlignment="1">
      <alignment horizontal="left"/>
    </xf>
    <xf numFmtId="0" fontId="0" fillId="15" borderId="8" xfId="0" applyFill="1" applyBorder="1" applyAlignment="1">
      <alignment horizontal="left"/>
    </xf>
    <xf numFmtId="0" fontId="0" fillId="16" borderId="8" xfId="0" applyFill="1" applyBorder="1" applyAlignment="1">
      <alignment horizontal="left"/>
    </xf>
    <xf numFmtId="0" fontId="1" fillId="10" borderId="8" xfId="0" applyFont="1" applyFill="1" applyBorder="1" applyAlignment="1">
      <alignment horizontal="center"/>
    </xf>
    <xf numFmtId="0" fontId="0" fillId="0" borderId="0" xfId="0" applyAlignment="1">
      <alignment horizontal="center"/>
    </xf>
    <xf numFmtId="0" fontId="1" fillId="10" borderId="0" xfId="0" applyFont="1" applyFill="1" applyAlignment="1">
      <alignment horizontal="center"/>
    </xf>
    <xf numFmtId="166" fontId="3" fillId="12" borderId="6" xfId="1" applyNumberFormat="1" applyFont="1" applyFill="1" applyBorder="1" applyAlignment="1">
      <alignment horizontal="left" vertical="center" wrapText="1"/>
    </xf>
    <xf numFmtId="0" fontId="6" fillId="2" borderId="0" xfId="0" applyFont="1" applyFill="1" applyAlignment="1">
      <alignment horizontal="center" vertical="center"/>
    </xf>
    <xf numFmtId="0" fontId="11" fillId="2" borderId="0" xfId="0" applyFont="1" applyFill="1" applyAlignment="1">
      <alignment horizontal="center" vertical="center"/>
    </xf>
    <xf numFmtId="0" fontId="8" fillId="0" borderId="4" xfId="2" applyBorder="1" applyAlignment="1">
      <alignment horizontal="left" vertical="center" wrapText="1"/>
    </xf>
    <xf numFmtId="0" fontId="3" fillId="2" borderId="0" xfId="0" applyFont="1" applyFill="1" applyAlignment="1">
      <alignment horizontal="center" wrapText="1"/>
    </xf>
    <xf numFmtId="0" fontId="3" fillId="0" borderId="0" xfId="1" applyFont="1" applyAlignment="1">
      <alignment horizontal="center" wrapText="1"/>
    </xf>
    <xf numFmtId="0" fontId="3" fillId="0" borderId="0" xfId="1" applyFont="1" applyAlignment="1">
      <alignment horizontal="center" vertical="center" wrapText="1"/>
    </xf>
    <xf numFmtId="0" fontId="3" fillId="0" borderId="0" xfId="1" applyFont="1" applyAlignment="1">
      <alignment horizontal="center" vertical="top" wrapText="1"/>
    </xf>
    <xf numFmtId="0" fontId="3" fillId="12" borderId="4" xfId="1" applyFont="1" applyFill="1" applyBorder="1" applyAlignment="1">
      <alignment horizontal="left" vertical="center"/>
    </xf>
    <xf numFmtId="166" fontId="3" fillId="12" borderId="5" xfId="1" applyNumberFormat="1" applyFont="1" applyFill="1" applyBorder="1" applyAlignment="1">
      <alignment horizontal="left" vertical="center" wrapText="1"/>
    </xf>
    <xf numFmtId="0" fontId="14" fillId="6" borderId="12" xfId="1" applyFont="1" applyFill="1" applyBorder="1" applyAlignment="1">
      <alignment horizontal="center" vertical="center" wrapText="1"/>
    </xf>
    <xf numFmtId="0" fontId="0" fillId="12" borderId="8" xfId="0" applyFill="1" applyBorder="1" applyAlignment="1">
      <alignment horizontal="left"/>
    </xf>
    <xf numFmtId="165" fontId="10" fillId="0" borderId="0" xfId="0" applyNumberFormat="1" applyFont="1" applyAlignment="1">
      <alignment horizontal="left"/>
    </xf>
    <xf numFmtId="9" fontId="3" fillId="12" borderId="7" xfId="1" applyNumberFormat="1" applyFont="1" applyFill="1" applyBorder="1" applyAlignment="1">
      <alignment horizontal="left" vertical="center" wrapText="1"/>
    </xf>
    <xf numFmtId="9" fontId="0" fillId="12" borderId="8" xfId="0" applyNumberFormat="1" applyFill="1" applyBorder="1" applyAlignment="1">
      <alignment horizontal="left"/>
    </xf>
    <xf numFmtId="0" fontId="14" fillId="21" borderId="1" xfId="1" applyFont="1" applyFill="1" applyBorder="1" applyAlignment="1">
      <alignment horizontal="center" vertical="center" wrapText="1"/>
    </xf>
    <xf numFmtId="0" fontId="19" fillId="0" borderId="0" xfId="0" applyFont="1" applyAlignment="1">
      <alignment horizontal="left"/>
    </xf>
    <xf numFmtId="44" fontId="3" fillId="12" borderId="4" xfId="1" applyNumberFormat="1" applyFont="1" applyFill="1" applyBorder="1" applyAlignment="1">
      <alignment horizontal="left" vertical="center"/>
    </xf>
    <xf numFmtId="0" fontId="3" fillId="12" borderId="4" xfId="1" applyFont="1" applyFill="1" applyBorder="1" applyAlignment="1">
      <alignment horizontal="center" vertical="center"/>
    </xf>
    <xf numFmtId="1" fontId="19" fillId="0" borderId="0" xfId="0" applyNumberFormat="1" applyFont="1" applyAlignment="1">
      <alignment horizontal="left"/>
    </xf>
    <xf numFmtId="44" fontId="20" fillId="10" borderId="0" xfId="0" applyNumberFormat="1" applyFont="1" applyFill="1" applyAlignment="1">
      <alignment horizontal="center"/>
    </xf>
    <xf numFmtId="0" fontId="20" fillId="10" borderId="0" xfId="0" applyFont="1" applyFill="1" applyAlignment="1">
      <alignment horizontal="center"/>
    </xf>
    <xf numFmtId="0" fontId="18" fillId="2" borderId="0" xfId="0" applyFont="1" applyFill="1" applyAlignment="1">
      <alignment horizontal="right"/>
    </xf>
    <xf numFmtId="0" fontId="18" fillId="0" borderId="0" xfId="0" applyFont="1"/>
    <xf numFmtId="1" fontId="3" fillId="12" borderId="4" xfId="1" applyNumberFormat="1" applyFont="1" applyFill="1" applyBorder="1" applyAlignment="1">
      <alignment horizontal="center" vertical="center"/>
    </xf>
    <xf numFmtId="0" fontId="18" fillId="0" borderId="0" xfId="0" applyFont="1" applyAlignment="1">
      <alignment horizontal="left"/>
    </xf>
    <xf numFmtId="165" fontId="3" fillId="12" borderId="4" xfId="1" applyNumberFormat="1" applyFont="1" applyFill="1" applyBorder="1" applyAlignment="1">
      <alignment horizontal="center" vertical="center" wrapText="1"/>
    </xf>
    <xf numFmtId="165" fontId="3" fillId="0" borderId="4" xfId="1" applyNumberFormat="1" applyFont="1" applyBorder="1" applyAlignment="1">
      <alignment horizontal="center" vertical="center" wrapText="1"/>
    </xf>
    <xf numFmtId="166" fontId="3" fillId="12" borderId="7" xfId="1" applyNumberFormat="1" applyFont="1" applyFill="1" applyBorder="1" applyAlignment="1">
      <alignment horizontal="left" vertical="center" wrapText="1"/>
    </xf>
    <xf numFmtId="165" fontId="20" fillId="10" borderId="0" xfId="0" applyNumberFormat="1" applyFont="1" applyFill="1" applyAlignment="1">
      <alignment horizontal="center"/>
    </xf>
    <xf numFmtId="165" fontId="22" fillId="12" borderId="6" xfId="1" applyNumberFormat="1" applyFont="1" applyFill="1" applyBorder="1" applyAlignment="1">
      <alignment horizontal="center" vertical="center" wrapText="1"/>
    </xf>
    <xf numFmtId="165" fontId="23" fillId="12" borderId="6" xfId="1" applyNumberFormat="1" applyFont="1" applyFill="1" applyBorder="1" applyAlignment="1">
      <alignment horizontal="center" vertical="center" wrapText="1"/>
    </xf>
    <xf numFmtId="1" fontId="14" fillId="12" borderId="6" xfId="1" applyNumberFormat="1" applyFont="1" applyFill="1" applyBorder="1" applyAlignment="1">
      <alignment horizontal="left" vertical="center" wrapText="1"/>
    </xf>
    <xf numFmtId="1" fontId="14" fillId="12" borderId="4" xfId="1" applyNumberFormat="1" applyFont="1" applyFill="1" applyBorder="1" applyAlignment="1">
      <alignment horizontal="center" vertical="center" wrapText="1"/>
    </xf>
    <xf numFmtId="0" fontId="3" fillId="0" borderId="4" xfId="1" applyFont="1" applyBorder="1" applyAlignment="1">
      <alignment horizontal="center" vertical="center" wrapText="1"/>
    </xf>
    <xf numFmtId="0" fontId="3" fillId="0" borderId="4" xfId="1" applyFont="1" applyBorder="1" applyAlignment="1">
      <alignment horizontal="center" vertical="top" wrapText="1"/>
    </xf>
    <xf numFmtId="0" fontId="1" fillId="10" borderId="13" xfId="0" applyFont="1" applyFill="1" applyBorder="1" applyAlignment="1">
      <alignment horizontal="center"/>
    </xf>
    <xf numFmtId="9" fontId="3" fillId="12" borderId="7" xfId="1" applyNumberFormat="1" applyFont="1" applyFill="1" applyBorder="1" applyAlignment="1">
      <alignment horizontal="center" vertical="center" wrapText="1"/>
    </xf>
    <xf numFmtId="0" fontId="14" fillId="6" borderId="7"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24" fillId="0" borderId="8" xfId="0" applyFont="1" applyBorder="1" applyAlignment="1">
      <alignment horizontal="left"/>
    </xf>
    <xf numFmtId="0" fontId="24" fillId="0" borderId="8" xfId="0" applyFont="1" applyBorder="1" applyAlignment="1">
      <alignment horizontal="left" wrapText="1"/>
    </xf>
    <xf numFmtId="0" fontId="14" fillId="19" borderId="3" xfId="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7" fillId="4" borderId="0" xfId="0" applyFont="1" applyFill="1" applyAlignment="1">
      <alignment horizontal="center" vertical="center"/>
    </xf>
    <xf numFmtId="44" fontId="17" fillId="10" borderId="6" xfId="3" applyFont="1" applyFill="1" applyBorder="1" applyAlignment="1">
      <alignment horizontal="center" vertical="center" wrapText="1"/>
    </xf>
    <xf numFmtId="1" fontId="17" fillId="10" borderId="6" xfId="1" applyNumberFormat="1" applyFont="1" applyFill="1" applyBorder="1" applyAlignment="1">
      <alignment horizontal="center" vertical="center" wrapText="1"/>
    </xf>
    <xf numFmtId="0" fontId="7" fillId="5" borderId="0" xfId="0" applyFont="1" applyFill="1" applyAlignment="1">
      <alignment horizontal="center" vertical="center"/>
    </xf>
    <xf numFmtId="0" fontId="7" fillId="0" borderId="0" xfId="0" applyFont="1" applyAlignment="1">
      <alignment horizontal="left"/>
    </xf>
    <xf numFmtId="0" fontId="7" fillId="0" borderId="0" xfId="0" applyFont="1" applyAlignment="1">
      <alignment horizontal="right"/>
    </xf>
    <xf numFmtId="44" fontId="7" fillId="0" borderId="0" xfId="0" applyNumberFormat="1" applyFont="1" applyAlignment="1">
      <alignment horizontal="left"/>
    </xf>
    <xf numFmtId="0" fontId="7" fillId="0" borderId="0" xfId="0" applyFont="1"/>
    <xf numFmtId="0" fontId="10" fillId="0" borderId="0" xfId="0" applyFont="1" applyAlignment="1">
      <alignment horizontal="left" vertical="center" indent="3"/>
    </xf>
    <xf numFmtId="1" fontId="25" fillId="12" borderId="4" xfId="1" applyNumberFormat="1" applyFont="1" applyFill="1" applyBorder="1" applyAlignment="1">
      <alignment horizontal="center" vertical="center" wrapText="1"/>
    </xf>
    <xf numFmtId="0" fontId="9" fillId="0" borderId="0" xfId="0" applyFont="1" applyAlignment="1">
      <alignment horizontal="left" vertical="center"/>
    </xf>
    <xf numFmtId="0" fontId="4" fillId="0" borderId="0" xfId="0" applyFont="1" applyAlignment="1">
      <alignment horizontal="left" vertical="center"/>
    </xf>
    <xf numFmtId="0" fontId="4" fillId="0" borderId="0" xfId="1" applyFont="1" applyAlignment="1">
      <alignment horizontal="left" vertical="center" wrapText="1"/>
    </xf>
    <xf numFmtId="0" fontId="4" fillId="3" borderId="0" xfId="0" applyFont="1" applyFill="1" applyAlignment="1">
      <alignment horizontal="left" vertical="center"/>
    </xf>
    <xf numFmtId="0" fontId="4" fillId="20" borderId="0" xfId="1" applyFont="1" applyFill="1" applyAlignment="1">
      <alignment horizontal="left" vertical="center" wrapText="1"/>
    </xf>
    <xf numFmtId="0" fontId="4" fillId="5" borderId="0" xfId="0" applyFont="1" applyFill="1" applyAlignment="1">
      <alignment horizontal="left" vertical="center"/>
    </xf>
    <xf numFmtId="0" fontId="4" fillId="4" borderId="0" xfId="0" applyFont="1" applyFill="1" applyAlignment="1">
      <alignment horizontal="left" vertical="center"/>
    </xf>
    <xf numFmtId="0" fontId="4" fillId="8" borderId="0" xfId="1" applyFont="1" applyFill="1" applyAlignment="1">
      <alignment horizontal="left" vertical="center" wrapText="1"/>
    </xf>
    <xf numFmtId="0" fontId="9" fillId="0" borderId="0" xfId="0" applyFont="1" applyAlignment="1">
      <alignment horizontal="center" vertical="center"/>
    </xf>
    <xf numFmtId="0" fontId="14" fillId="6" borderId="7"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 fillId="10" borderId="0" xfId="0" applyFont="1" applyFill="1" applyAlignment="1">
      <alignment horizontal="center"/>
    </xf>
    <xf numFmtId="0" fontId="1" fillId="10" borderId="10" xfId="0" applyFont="1" applyFill="1" applyBorder="1" applyAlignment="1">
      <alignment horizontal="center"/>
    </xf>
    <xf numFmtId="0" fontId="1" fillId="10" borderId="13" xfId="0" applyFont="1" applyFill="1" applyBorder="1" applyAlignment="1">
      <alignment horizontal="center"/>
    </xf>
  </cellXfs>
  <cellStyles count="4">
    <cellStyle name="Link" xfId="2" builtinId="8"/>
    <cellStyle name="Normal 3" xfId="1" xr:uid="{31FA37A0-B581-44F0-A1C8-1E8C79947F0E}"/>
    <cellStyle name="Standard" xfId="0" builtinId="0"/>
    <cellStyle name="Währung" xfId="3" builtinId="4"/>
  </cellStyles>
  <dxfs count="20">
    <dxf>
      <fill>
        <patternFill>
          <bgColor theme="9"/>
        </patternFill>
      </fill>
    </dxf>
    <dxf>
      <fill>
        <patternFill>
          <bgColor theme="9" tint="0.39994506668294322"/>
        </patternFill>
      </fill>
    </dxf>
    <dxf>
      <fill>
        <patternFill>
          <bgColor theme="7" tint="0.39994506668294322"/>
        </patternFill>
      </fill>
    </dxf>
    <dxf>
      <fill>
        <patternFill>
          <bgColor theme="7"/>
        </patternFill>
      </fill>
    </dxf>
    <dxf>
      <fill>
        <patternFill>
          <bgColor rgb="FFC00000"/>
        </patternFill>
      </fill>
    </dxf>
    <dxf>
      <font>
        <color auto="1"/>
      </font>
      <fill>
        <patternFill>
          <fgColor rgb="FFF09898"/>
          <bgColor theme="9" tint="0.39994506668294322"/>
        </patternFill>
      </fill>
    </dxf>
    <dxf>
      <font>
        <color auto="1"/>
      </font>
      <fill>
        <patternFill>
          <fgColor rgb="FFF09898"/>
          <bgColor theme="7" tint="0.59996337778862885"/>
        </patternFill>
      </fill>
    </dxf>
    <dxf>
      <font>
        <color auto="1"/>
      </font>
      <fill>
        <patternFill>
          <fgColor rgb="FFF09898"/>
          <bgColor rgb="FFF09898"/>
        </patternFill>
      </fill>
    </dxf>
    <dxf>
      <font>
        <color theme="9"/>
      </font>
    </dxf>
    <dxf>
      <fill>
        <patternFill>
          <bgColor theme="0" tint="-4.9989318521683403E-2"/>
        </patternFill>
      </fill>
    </dxf>
    <dxf>
      <fill>
        <patternFill>
          <bgColor rgb="FFDBF8F9"/>
        </patternFill>
      </fill>
    </dxf>
    <dxf>
      <fill>
        <patternFill>
          <bgColor rgb="FFDFF1C2"/>
        </patternFill>
      </fill>
    </dxf>
    <dxf>
      <font>
        <color theme="2" tint="-9.9948118533890809E-2"/>
      </font>
    </dxf>
    <dxf>
      <font>
        <strike val="0"/>
        <color theme="9"/>
      </font>
    </dxf>
    <dxf>
      <font>
        <strike val="0"/>
        <color rgb="FFE54747"/>
      </font>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8585"/>
        </patternFill>
      </fill>
    </dxf>
    <dxf>
      <fill>
        <patternFill>
          <bgColor rgb="FFFF8585"/>
        </patternFill>
      </fill>
    </dxf>
  </dxfs>
  <tableStyles count="0" defaultTableStyle="TableStyleMedium2" defaultPivotStyle="PivotStyleLight16"/>
  <colors>
    <mruColors>
      <color rgb="FF68C6ED"/>
      <color rgb="FF244D80"/>
      <color rgb="FFF5C483"/>
      <color rgb="FFFF8585"/>
      <color rgb="FFFFE699"/>
      <color rgb="FFA9D08E"/>
      <color rgb="FFE54747"/>
      <color rgb="FFC55A11"/>
      <color rgb="FFEF9C29"/>
      <color rgb="FFF098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sz="1200" b="1">
                <a:latin typeface="Arial" panose="020B0604020202020204" pitchFamily="34" charset="0"/>
                <a:cs typeface="Arial" panose="020B0604020202020204" pitchFamily="34" charset="0"/>
              </a:rPr>
              <a:t>Remaining duration of</a:t>
            </a:r>
            <a:r>
              <a:rPr lang="de-DE" sz="1200" b="1" baseline="0">
                <a:latin typeface="Arial" panose="020B0604020202020204" pitchFamily="34" charset="0"/>
                <a:cs typeface="Arial" panose="020B0604020202020204" pitchFamily="34" charset="0"/>
              </a:rPr>
              <a:t> customer projects</a:t>
            </a:r>
            <a:endParaRPr lang="de-DE"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'8. Evaluation'!$C$25</c:f>
              <c:strCache>
                <c:ptCount val="1"/>
                <c:pt idx="0">
                  <c:v>up to 2 months</c:v>
                </c:pt>
              </c:strCache>
            </c:strRef>
          </c:tx>
          <c:spPr>
            <a:solidFill>
              <a:schemeClr val="accent1"/>
            </a:solidFill>
            <a:ln>
              <a:noFill/>
            </a:ln>
            <a:effectLst/>
          </c:spPr>
          <c:invertIfNegative val="0"/>
          <c:dPt>
            <c:idx val="0"/>
            <c:invertIfNegative val="0"/>
            <c:bubble3D val="0"/>
            <c:spPr>
              <a:solidFill>
                <a:srgbClr val="68C6ED"/>
              </a:solidFill>
              <a:ln>
                <a:noFill/>
              </a:ln>
              <a:effectLst/>
            </c:spPr>
            <c:extLst>
              <c:ext xmlns:c16="http://schemas.microsoft.com/office/drawing/2014/chart" uri="{C3380CC4-5D6E-409C-BE32-E72D297353CC}">
                <c16:uniqueId val="{00000004-F69E-491A-8C33-56FFBC5F8143}"/>
              </c:ext>
            </c:extLst>
          </c:dPt>
          <c:val>
            <c:numRef>
              <c:f>'8. Evaluation'!$B$25</c:f>
              <c:numCache>
                <c:formatCode>0</c:formatCode>
                <c:ptCount val="1"/>
                <c:pt idx="0">
                  <c:v>1</c:v>
                </c:pt>
              </c:numCache>
            </c:numRef>
          </c:val>
          <c:extLst>
            <c:ext xmlns:c16="http://schemas.microsoft.com/office/drawing/2014/chart" uri="{C3380CC4-5D6E-409C-BE32-E72D297353CC}">
              <c16:uniqueId val="{00000000-F69E-491A-8C33-56FFBC5F8143}"/>
            </c:ext>
          </c:extLst>
        </c:ser>
        <c:ser>
          <c:idx val="1"/>
          <c:order val="1"/>
          <c:tx>
            <c:strRef>
              <c:f>'8. Evaluation'!$C$26</c:f>
              <c:strCache>
                <c:ptCount val="1"/>
                <c:pt idx="0">
                  <c:v>3-6 months</c:v>
                </c:pt>
              </c:strCache>
            </c:strRef>
          </c:tx>
          <c:spPr>
            <a:solidFill>
              <a:schemeClr val="bg2">
                <a:lumMod val="75000"/>
              </a:schemeClr>
            </a:solidFill>
            <a:ln>
              <a:noFill/>
            </a:ln>
            <a:effectLst/>
          </c:spPr>
          <c:invertIfNegative val="0"/>
          <c:val>
            <c:numRef>
              <c:f>'8. Evaluation'!$B$26</c:f>
              <c:numCache>
                <c:formatCode>0</c:formatCode>
                <c:ptCount val="1"/>
                <c:pt idx="0">
                  <c:v>0</c:v>
                </c:pt>
              </c:numCache>
            </c:numRef>
          </c:val>
          <c:extLst>
            <c:ext xmlns:c16="http://schemas.microsoft.com/office/drawing/2014/chart" uri="{C3380CC4-5D6E-409C-BE32-E72D297353CC}">
              <c16:uniqueId val="{00000001-F69E-491A-8C33-56FFBC5F8143}"/>
            </c:ext>
          </c:extLst>
        </c:ser>
        <c:ser>
          <c:idx val="2"/>
          <c:order val="2"/>
          <c:tx>
            <c:strRef>
              <c:f>'8. Evaluation'!$C$27</c:f>
              <c:strCache>
                <c:ptCount val="1"/>
                <c:pt idx="0">
                  <c:v>7-12 months</c:v>
                </c:pt>
              </c:strCache>
            </c:strRef>
          </c:tx>
          <c:spPr>
            <a:solidFill>
              <a:schemeClr val="bg2">
                <a:lumMod val="50000"/>
              </a:schemeClr>
            </a:solidFill>
            <a:ln>
              <a:noFill/>
            </a:ln>
            <a:effectLst/>
          </c:spPr>
          <c:invertIfNegative val="0"/>
          <c:val>
            <c:numRef>
              <c:f>'8. Evaluation'!$B$27</c:f>
              <c:numCache>
                <c:formatCode>0</c:formatCode>
                <c:ptCount val="1"/>
                <c:pt idx="0">
                  <c:v>0</c:v>
                </c:pt>
              </c:numCache>
            </c:numRef>
          </c:val>
          <c:extLst>
            <c:ext xmlns:c16="http://schemas.microsoft.com/office/drawing/2014/chart" uri="{C3380CC4-5D6E-409C-BE32-E72D297353CC}">
              <c16:uniqueId val="{00000002-F69E-491A-8C33-56FFBC5F8143}"/>
            </c:ext>
          </c:extLst>
        </c:ser>
        <c:ser>
          <c:idx val="3"/>
          <c:order val="3"/>
          <c:tx>
            <c:strRef>
              <c:f>'8. Evaluation'!$C$28</c:f>
              <c:strCache>
                <c:ptCount val="1"/>
                <c:pt idx="0">
                  <c:v>&gt; 1 year</c:v>
                </c:pt>
              </c:strCache>
            </c:strRef>
          </c:tx>
          <c:spPr>
            <a:solidFill>
              <a:srgbClr val="244D80"/>
            </a:solidFill>
            <a:ln>
              <a:noFill/>
            </a:ln>
            <a:effectLst/>
          </c:spPr>
          <c:invertIfNegative val="0"/>
          <c:val>
            <c:numRef>
              <c:f>'8. Evaluation'!$B$28</c:f>
              <c:numCache>
                <c:formatCode>0</c:formatCode>
                <c:ptCount val="1"/>
                <c:pt idx="0">
                  <c:v>0</c:v>
                </c:pt>
              </c:numCache>
            </c:numRef>
          </c:val>
          <c:extLst>
            <c:ext xmlns:c16="http://schemas.microsoft.com/office/drawing/2014/chart" uri="{C3380CC4-5D6E-409C-BE32-E72D297353CC}">
              <c16:uniqueId val="{00000003-F69E-491A-8C33-56FFBC5F8143}"/>
            </c:ext>
          </c:extLst>
        </c:ser>
        <c:dLbls>
          <c:showLegendKey val="0"/>
          <c:showVal val="0"/>
          <c:showCatName val="0"/>
          <c:showSerName val="0"/>
          <c:showPercent val="0"/>
          <c:showBubbleSize val="0"/>
        </c:dLbls>
        <c:gapWidth val="219"/>
        <c:overlap val="-27"/>
        <c:axId val="2096162031"/>
        <c:axId val="183908159"/>
      </c:barChart>
      <c:catAx>
        <c:axId val="2096162031"/>
        <c:scaling>
          <c:orientation val="minMax"/>
        </c:scaling>
        <c:delete val="1"/>
        <c:axPos val="b"/>
        <c:numFmt formatCode="General" sourceLinked="1"/>
        <c:majorTickMark val="out"/>
        <c:minorTickMark val="none"/>
        <c:tickLblPos val="nextTo"/>
        <c:crossAx val="183908159"/>
        <c:crosses val="autoZero"/>
        <c:auto val="1"/>
        <c:lblAlgn val="ctr"/>
        <c:lblOffset val="100"/>
        <c:noMultiLvlLbl val="0"/>
      </c:catAx>
      <c:valAx>
        <c:axId val="183908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Number of projects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2096162031"/>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2952405</xdr:colOff>
      <xdr:row>0</xdr:row>
      <xdr:rowOff>800040</xdr:rowOff>
    </xdr:to>
    <xdr:pic>
      <xdr:nvPicPr>
        <xdr:cNvPr id="4" name="Grafik 3">
          <a:extLst>
            <a:ext uri="{FF2B5EF4-FFF2-40B4-BE49-F238E27FC236}">
              <a16:creationId xmlns:a16="http://schemas.microsoft.com/office/drawing/2014/main" id="{332F9640-AD1F-4C82-8F0A-4B0A6F4E03CB}"/>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69600" cy="800040"/>
        </a:xfrm>
        <a:prstGeom prst="rect">
          <a:avLst/>
        </a:prstGeom>
      </xdr:spPr>
    </xdr:pic>
    <xdr:clientData/>
  </xdr:twoCellAnchor>
  <xdr:twoCellAnchor>
    <xdr:from>
      <xdr:col>1</xdr:col>
      <xdr:colOff>1009649</xdr:colOff>
      <xdr:row>0</xdr:row>
      <xdr:rowOff>825951</xdr:rowOff>
    </xdr:from>
    <xdr:to>
      <xdr:col>2</xdr:col>
      <xdr:colOff>3200943</xdr:colOff>
      <xdr:row>9</xdr:row>
      <xdr:rowOff>466504</xdr:rowOff>
    </xdr:to>
    <xdr:sp macro="" textlink="">
      <xdr:nvSpPr>
        <xdr:cNvPr id="3" name="Textfeld 2">
          <a:extLst>
            <a:ext uri="{FF2B5EF4-FFF2-40B4-BE49-F238E27FC236}">
              <a16:creationId xmlns:a16="http://schemas.microsoft.com/office/drawing/2014/main" id="{C469328B-7595-45E3-9C6E-64D91842B05F}"/>
            </a:ext>
          </a:extLst>
        </xdr:cNvPr>
        <xdr:cNvSpPr txBox="1"/>
      </xdr:nvSpPr>
      <xdr:spPr>
        <a:xfrm>
          <a:off x="1400675" y="825951"/>
          <a:ext cx="5730584" cy="324000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Welcome to the contract management template!</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This template helps you to present your contract management clearly and manage it effectively.</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Contract management is made up of three aspects:</a:t>
          </a:r>
        </a:p>
        <a:p>
          <a:r>
            <a:rPr lang="de-DE" sz="1100" b="1" i="0" u="none" strike="noStrike" baseline="0">
              <a:solidFill>
                <a:schemeClr val="dk1"/>
              </a:solidFill>
              <a:effectLst/>
              <a:latin typeface="Arial" panose="020B0604020202020204" pitchFamily="34" charset="0"/>
              <a:ea typeface="+mn-ea"/>
              <a:cs typeface="Arial" panose="020B0604020202020204" pitchFamily="34" charset="0"/>
            </a:rPr>
            <a:t>I. </a:t>
          </a:r>
          <a:r>
            <a:rPr lang="de-DE" sz="1100" b="1" i="0" u="none" strike="noStrike" baseline="0">
              <a:solidFill>
                <a:srgbClr val="244D80"/>
              </a:solidFill>
              <a:effectLst/>
              <a:latin typeface="Arial" panose="020B0604020202020204" pitchFamily="34" charset="0"/>
              <a:ea typeface="+mn-ea"/>
              <a:cs typeface="Arial" panose="020B0604020202020204" pitchFamily="34" charset="0"/>
            </a:rPr>
            <a:t>Administration</a:t>
          </a:r>
          <a:r>
            <a:rPr lang="de-DE" sz="1100" b="1" i="0" u="none" strike="noStrike" baseline="0">
              <a:solidFill>
                <a:schemeClr val="dk1"/>
              </a:solidFill>
              <a:effectLst/>
              <a:latin typeface="Arial" panose="020B0604020202020204" pitchFamily="34" charset="0"/>
              <a:ea typeface="+mn-ea"/>
              <a:cs typeface="Arial" panose="020B0604020202020204" pitchFamily="34" charset="0"/>
            </a:rPr>
            <a:t>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overview of contract scope and content</a:t>
          </a:r>
        </a:p>
        <a:p>
          <a:r>
            <a:rPr lang="de-DE" sz="1100" b="1" i="0" u="none" strike="noStrike" baseline="0">
              <a:solidFill>
                <a:schemeClr val="dk1"/>
              </a:solidFill>
              <a:effectLst/>
              <a:latin typeface="Arial" panose="020B0604020202020204" pitchFamily="34" charset="0"/>
              <a:ea typeface="+mn-ea"/>
              <a:cs typeface="Arial" panose="020B0604020202020204" pitchFamily="34" charset="0"/>
            </a:rPr>
            <a:t>II. </a:t>
          </a:r>
          <a:r>
            <a:rPr lang="de-DE" sz="1100" b="1" i="0" u="none" strike="noStrike" baseline="0">
              <a:solidFill>
                <a:srgbClr val="C55A11"/>
              </a:solidFill>
              <a:effectLst/>
              <a:latin typeface="Arial" panose="020B0604020202020204" pitchFamily="34" charset="0"/>
              <a:ea typeface="+mn-ea"/>
              <a:cs typeface="Arial" panose="020B0604020202020204" pitchFamily="34" charset="0"/>
            </a:rPr>
            <a:t>Controlling</a:t>
          </a:r>
          <a:r>
            <a:rPr lang="de-DE" sz="1100" b="1" i="0" u="none" strike="noStrike" baseline="0">
              <a:solidFill>
                <a:schemeClr val="dk1"/>
              </a:solidFill>
              <a:effectLst/>
              <a:latin typeface="Arial" panose="020B0604020202020204" pitchFamily="34" charset="0"/>
              <a:ea typeface="+mn-ea"/>
              <a:cs typeface="Arial" panose="020B0604020202020204" pitchFamily="34" charset="0"/>
            </a:rPr>
            <a:t>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risk assessment of contracts, risk mitigation measures and evaluation using key performance indicators (KPIs)</a:t>
          </a:r>
        </a:p>
        <a:p>
          <a:r>
            <a:rPr lang="de-DE" sz="1100" b="1" i="0" u="none" strike="noStrike" baseline="0">
              <a:solidFill>
                <a:schemeClr val="dk1"/>
              </a:solidFill>
              <a:effectLst/>
              <a:latin typeface="Arial" panose="020B0604020202020204" pitchFamily="34" charset="0"/>
              <a:ea typeface="+mn-ea"/>
              <a:cs typeface="Arial" panose="020B0604020202020204" pitchFamily="34" charset="0"/>
            </a:rPr>
            <a:t>III. Archiving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secure storage of documents in a structured filing system</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While archiving is covered outside of this template, the template focuses primarily on the first two points. However, we start with some reflective questions on the criteria for archiving. This is followed by data entry for managing contracts and an automatically generated evaluation for controlling.</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To a successful contract management!</a:t>
          </a:r>
        </a:p>
      </xdr:txBody>
    </xdr:sp>
    <xdr:clientData/>
  </xdr:twoCellAnchor>
  <xdr:twoCellAnchor>
    <xdr:from>
      <xdr:col>2</xdr:col>
      <xdr:colOff>8622029</xdr:colOff>
      <xdr:row>5</xdr:row>
      <xdr:rowOff>134165</xdr:rowOff>
    </xdr:from>
    <xdr:to>
      <xdr:col>11</xdr:col>
      <xdr:colOff>151855</xdr:colOff>
      <xdr:row>21</xdr:row>
      <xdr:rowOff>159474</xdr:rowOff>
    </xdr:to>
    <xdr:grpSp>
      <xdr:nvGrpSpPr>
        <xdr:cNvPr id="33" name="Gruppieren 32">
          <a:extLst>
            <a:ext uri="{FF2B5EF4-FFF2-40B4-BE49-F238E27FC236}">
              <a16:creationId xmlns:a16="http://schemas.microsoft.com/office/drawing/2014/main" id="{D2EABD8A-A173-A840-A58E-3D0B3F53AF8F}"/>
            </a:ext>
          </a:extLst>
        </xdr:cNvPr>
        <xdr:cNvGrpSpPr/>
      </xdr:nvGrpSpPr>
      <xdr:grpSpPr>
        <a:xfrm>
          <a:off x="12681326" y="2206891"/>
          <a:ext cx="7553240" cy="6128112"/>
          <a:chOff x="16266522" y="2226944"/>
          <a:chExt cx="7522301" cy="6125391"/>
        </a:xfrm>
      </xdr:grpSpPr>
      <xdr:grpSp>
        <xdr:nvGrpSpPr>
          <xdr:cNvPr id="23" name="Gruppieren 22">
            <a:extLst>
              <a:ext uri="{FF2B5EF4-FFF2-40B4-BE49-F238E27FC236}">
                <a16:creationId xmlns:a16="http://schemas.microsoft.com/office/drawing/2014/main" id="{E5969F14-10BC-30F8-C4A0-FE62810242B0}"/>
              </a:ext>
            </a:extLst>
          </xdr:cNvPr>
          <xdr:cNvGrpSpPr/>
        </xdr:nvGrpSpPr>
        <xdr:grpSpPr>
          <a:xfrm>
            <a:off x="16269243" y="2229665"/>
            <a:ext cx="7518219" cy="340997"/>
            <a:chOff x="7440930" y="2569844"/>
            <a:chExt cx="4349115" cy="340997"/>
          </a:xfrm>
        </xdr:grpSpPr>
        <xdr:sp macro="" textlink="">
          <xdr:nvSpPr>
            <xdr:cNvPr id="6" name="Textfeld 5">
              <a:extLst>
                <a:ext uri="{FF2B5EF4-FFF2-40B4-BE49-F238E27FC236}">
                  <a16:creationId xmlns:a16="http://schemas.microsoft.com/office/drawing/2014/main" id="{F7653D98-7779-466B-BE56-113DC9E18449}"/>
                </a:ext>
              </a:extLst>
            </xdr:cNvPr>
            <xdr:cNvSpPr txBox="1"/>
          </xdr:nvSpPr>
          <xdr:spPr>
            <a:xfrm>
              <a:off x="8193404" y="2569844"/>
              <a:ext cx="3596641" cy="340997"/>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Who is responsible for contract management?</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4" name="Gerade Verbindung mit Pfeil 4">
              <a:extLst>
                <a:ext uri="{FF2B5EF4-FFF2-40B4-BE49-F238E27FC236}">
                  <a16:creationId xmlns:a16="http://schemas.microsoft.com/office/drawing/2014/main" id="{3DE59C33-F048-45A4-9BD4-278212A48B48}"/>
                </a:ext>
              </a:extLst>
            </xdr:cNvPr>
            <xdr:cNvCxnSpPr/>
          </xdr:nvCxnSpPr>
          <xdr:spPr>
            <a:xfrm flipH="1">
              <a:off x="7440930" y="2716530"/>
              <a:ext cx="693420"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24" name="Gruppieren 23">
            <a:extLst>
              <a:ext uri="{FF2B5EF4-FFF2-40B4-BE49-F238E27FC236}">
                <a16:creationId xmlns:a16="http://schemas.microsoft.com/office/drawing/2014/main" id="{C882953F-0640-7F12-24A3-CAAD1A3CC132}"/>
              </a:ext>
            </a:extLst>
          </xdr:cNvPr>
          <xdr:cNvGrpSpPr/>
        </xdr:nvGrpSpPr>
        <xdr:grpSpPr>
          <a:xfrm>
            <a:off x="16269243" y="2915738"/>
            <a:ext cx="7508423" cy="455023"/>
            <a:chOff x="7440930" y="3261359"/>
            <a:chExt cx="4352925" cy="449581"/>
          </a:xfrm>
        </xdr:grpSpPr>
        <xdr:sp macro="" textlink="">
          <xdr:nvSpPr>
            <xdr:cNvPr id="7" name="Textfeld 6">
              <a:extLst>
                <a:ext uri="{FF2B5EF4-FFF2-40B4-BE49-F238E27FC236}">
                  <a16:creationId xmlns:a16="http://schemas.microsoft.com/office/drawing/2014/main" id="{C6017C5A-CDC7-4FAC-9E2A-F3F714F67B4E}"/>
                </a:ext>
              </a:extLst>
            </xdr:cNvPr>
            <xdr:cNvSpPr txBox="1"/>
          </xdr:nvSpPr>
          <xdr:spPr>
            <a:xfrm>
              <a:off x="8193404" y="3261359"/>
              <a:ext cx="3600451" cy="44958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What are the responsibilities of the contract manager role?</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6" name="Gerade Verbindung mit Pfeil 4">
              <a:extLst>
                <a:ext uri="{FF2B5EF4-FFF2-40B4-BE49-F238E27FC236}">
                  <a16:creationId xmlns:a16="http://schemas.microsoft.com/office/drawing/2014/main" id="{E0A08DDA-1DA5-49F5-AB05-3E80A99906C8}"/>
                </a:ext>
              </a:extLst>
            </xdr:cNvPr>
            <xdr:cNvCxnSpPr/>
          </xdr:nvCxnSpPr>
          <xdr:spPr>
            <a:xfrm flipH="1">
              <a:off x="7440930" y="3467100"/>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25" name="Gruppieren 24">
            <a:extLst>
              <a:ext uri="{FF2B5EF4-FFF2-40B4-BE49-F238E27FC236}">
                <a16:creationId xmlns:a16="http://schemas.microsoft.com/office/drawing/2014/main" id="{65763B40-A4E1-A0CA-08A6-10F5D3DCD850}"/>
              </a:ext>
            </a:extLst>
          </xdr:cNvPr>
          <xdr:cNvGrpSpPr/>
        </xdr:nvGrpSpPr>
        <xdr:grpSpPr>
          <a:xfrm>
            <a:off x="16269514" y="3675833"/>
            <a:ext cx="7517948" cy="456928"/>
            <a:chOff x="7437120" y="4021454"/>
            <a:chExt cx="4352925" cy="451486"/>
          </a:xfrm>
        </xdr:grpSpPr>
        <xdr:sp macro="" textlink="">
          <xdr:nvSpPr>
            <xdr:cNvPr id="8" name="Textfeld 7">
              <a:extLst>
                <a:ext uri="{FF2B5EF4-FFF2-40B4-BE49-F238E27FC236}">
                  <a16:creationId xmlns:a16="http://schemas.microsoft.com/office/drawing/2014/main" id="{F5DC72A5-3B30-45B6-A1CE-A77FDDEE9D83}"/>
                </a:ext>
              </a:extLst>
            </xdr:cNvPr>
            <xdr:cNvSpPr txBox="1"/>
          </xdr:nvSpPr>
          <xdr:spPr>
            <a:xfrm>
              <a:off x="8193404" y="4021454"/>
              <a:ext cx="3596641" cy="45148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What regular tasks or deadlines need to be considered?</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7" name="Gerade Verbindung mit Pfeil 4">
              <a:extLst>
                <a:ext uri="{FF2B5EF4-FFF2-40B4-BE49-F238E27FC236}">
                  <a16:creationId xmlns:a16="http://schemas.microsoft.com/office/drawing/2014/main" id="{F8293619-3EC0-48D5-B2D4-FCA6F9BAEEEF}"/>
                </a:ext>
              </a:extLst>
            </xdr:cNvPr>
            <xdr:cNvCxnSpPr/>
          </xdr:nvCxnSpPr>
          <xdr:spPr>
            <a:xfrm flipH="1">
              <a:off x="7437120" y="4240530"/>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26" name="Gruppieren 25">
            <a:extLst>
              <a:ext uri="{FF2B5EF4-FFF2-40B4-BE49-F238E27FC236}">
                <a16:creationId xmlns:a16="http://schemas.microsoft.com/office/drawing/2014/main" id="{40A84851-29DB-A028-47D6-7889C830C8CE}"/>
              </a:ext>
            </a:extLst>
          </xdr:cNvPr>
          <xdr:cNvGrpSpPr/>
        </xdr:nvGrpSpPr>
        <xdr:grpSpPr>
          <a:xfrm>
            <a:off x="16269514" y="4428850"/>
            <a:ext cx="7517948" cy="464279"/>
            <a:chOff x="7437120" y="4775834"/>
            <a:chExt cx="4352925" cy="462916"/>
          </a:xfrm>
        </xdr:grpSpPr>
        <xdr:sp macro="" textlink="">
          <xdr:nvSpPr>
            <xdr:cNvPr id="9" name="Textfeld 8">
              <a:extLst>
                <a:ext uri="{FF2B5EF4-FFF2-40B4-BE49-F238E27FC236}">
                  <a16:creationId xmlns:a16="http://schemas.microsoft.com/office/drawing/2014/main" id="{52EB1A80-6010-4F76-83F7-9B7B4EF93707}"/>
                </a:ext>
              </a:extLst>
            </xdr:cNvPr>
            <xdr:cNvSpPr txBox="1"/>
          </xdr:nvSpPr>
          <xdr:spPr>
            <a:xfrm>
              <a:off x="8193404" y="4775834"/>
              <a:ext cx="3596641" cy="46291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Where are contract documents (physical / electronic) stored?</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8" name="Gerade Verbindung mit Pfeil 4">
              <a:extLst>
                <a:ext uri="{FF2B5EF4-FFF2-40B4-BE49-F238E27FC236}">
                  <a16:creationId xmlns:a16="http://schemas.microsoft.com/office/drawing/2014/main" id="{C7EC8F25-17D4-4C26-92EE-77338C6F55D2}"/>
                </a:ext>
              </a:extLst>
            </xdr:cNvPr>
            <xdr:cNvCxnSpPr/>
          </xdr:nvCxnSpPr>
          <xdr:spPr>
            <a:xfrm flipH="1">
              <a:off x="7437120" y="4977765"/>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27" name="Gruppieren 26">
            <a:extLst>
              <a:ext uri="{FF2B5EF4-FFF2-40B4-BE49-F238E27FC236}">
                <a16:creationId xmlns:a16="http://schemas.microsoft.com/office/drawing/2014/main" id="{8735E233-69B1-2C24-68F6-F0185CFBA248}"/>
              </a:ext>
            </a:extLst>
          </xdr:cNvPr>
          <xdr:cNvGrpSpPr/>
        </xdr:nvGrpSpPr>
        <xdr:grpSpPr>
          <a:xfrm>
            <a:off x="16269243" y="5192483"/>
            <a:ext cx="7508423" cy="475166"/>
            <a:chOff x="7440930" y="5534024"/>
            <a:chExt cx="4352925" cy="472441"/>
          </a:xfrm>
        </xdr:grpSpPr>
        <xdr:sp macro="" textlink="">
          <xdr:nvSpPr>
            <xdr:cNvPr id="10" name="Textfeld 9">
              <a:extLst>
                <a:ext uri="{FF2B5EF4-FFF2-40B4-BE49-F238E27FC236}">
                  <a16:creationId xmlns:a16="http://schemas.microsoft.com/office/drawing/2014/main" id="{DDC32056-287E-4D6F-BEA3-FD9875E7A0CA}"/>
                </a:ext>
              </a:extLst>
            </xdr:cNvPr>
            <xdr:cNvSpPr txBox="1"/>
          </xdr:nvSpPr>
          <xdr:spPr>
            <a:xfrm>
              <a:off x="8193404" y="5534024"/>
              <a:ext cx="3600451" cy="47244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What logic is used for archiving contracts?</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9" name="Gerade Verbindung mit Pfeil 4">
              <a:extLst>
                <a:ext uri="{FF2B5EF4-FFF2-40B4-BE49-F238E27FC236}">
                  <a16:creationId xmlns:a16="http://schemas.microsoft.com/office/drawing/2014/main" id="{3962A0A3-703B-430A-9941-866965348F5B}"/>
                </a:ext>
              </a:extLst>
            </xdr:cNvPr>
            <xdr:cNvCxnSpPr/>
          </xdr:nvCxnSpPr>
          <xdr:spPr>
            <a:xfrm flipH="1">
              <a:off x="7440930" y="5743575"/>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28" name="Gruppieren 27">
            <a:extLst>
              <a:ext uri="{FF2B5EF4-FFF2-40B4-BE49-F238E27FC236}">
                <a16:creationId xmlns:a16="http://schemas.microsoft.com/office/drawing/2014/main" id="{6958986E-2417-C139-CD0E-8884BBBD8B7D}"/>
              </a:ext>
            </a:extLst>
          </xdr:cNvPr>
          <xdr:cNvGrpSpPr/>
        </xdr:nvGrpSpPr>
        <xdr:grpSpPr>
          <a:xfrm>
            <a:off x="16269243" y="5864676"/>
            <a:ext cx="7518219" cy="656954"/>
            <a:chOff x="7437120" y="6206122"/>
            <a:chExt cx="4356735" cy="651330"/>
          </a:xfrm>
        </xdr:grpSpPr>
        <xdr:sp macro="" textlink="">
          <xdr:nvSpPr>
            <xdr:cNvPr id="11" name="Textfeld 10">
              <a:extLst>
                <a:ext uri="{FF2B5EF4-FFF2-40B4-BE49-F238E27FC236}">
                  <a16:creationId xmlns:a16="http://schemas.microsoft.com/office/drawing/2014/main" id="{9B960E10-015F-4297-A7FC-7E8ACD937C69}"/>
                </a:ext>
              </a:extLst>
            </xdr:cNvPr>
            <xdr:cNvSpPr txBox="1"/>
          </xdr:nvSpPr>
          <xdr:spPr>
            <a:xfrm>
              <a:off x="8193404" y="6206122"/>
              <a:ext cx="3600451" cy="65133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What contract management processes do you use? Where are these documented?</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0" name="Gerade Verbindung mit Pfeil 4">
              <a:extLst>
                <a:ext uri="{FF2B5EF4-FFF2-40B4-BE49-F238E27FC236}">
                  <a16:creationId xmlns:a16="http://schemas.microsoft.com/office/drawing/2014/main" id="{601DFD7E-C0DD-41AD-9BFB-3B177EC71F1C}"/>
                </a:ext>
              </a:extLst>
            </xdr:cNvPr>
            <xdr:cNvCxnSpPr/>
          </xdr:nvCxnSpPr>
          <xdr:spPr>
            <a:xfrm flipH="1">
              <a:off x="7437120" y="6551295"/>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29" name="Gruppieren 28">
            <a:extLst>
              <a:ext uri="{FF2B5EF4-FFF2-40B4-BE49-F238E27FC236}">
                <a16:creationId xmlns:a16="http://schemas.microsoft.com/office/drawing/2014/main" id="{AE11B39F-565E-7026-C930-5ECDBA7525D3}"/>
              </a:ext>
            </a:extLst>
          </xdr:cNvPr>
          <xdr:cNvGrpSpPr/>
        </xdr:nvGrpSpPr>
        <xdr:grpSpPr>
          <a:xfrm>
            <a:off x="16269514" y="6707504"/>
            <a:ext cx="7508152" cy="493396"/>
            <a:chOff x="7437120" y="7050404"/>
            <a:chExt cx="4356735" cy="493396"/>
          </a:xfrm>
        </xdr:grpSpPr>
        <xdr:sp macro="" textlink="">
          <xdr:nvSpPr>
            <xdr:cNvPr id="12" name="Textfeld 11">
              <a:extLst>
                <a:ext uri="{FF2B5EF4-FFF2-40B4-BE49-F238E27FC236}">
                  <a16:creationId xmlns:a16="http://schemas.microsoft.com/office/drawing/2014/main" id="{5E9ED68F-8D5A-4127-8766-50EE554AAB48}"/>
                </a:ext>
              </a:extLst>
            </xdr:cNvPr>
            <xdr:cNvSpPr txBox="1"/>
          </xdr:nvSpPr>
          <xdr:spPr>
            <a:xfrm>
              <a:off x="8193404" y="7050404"/>
              <a:ext cx="3600451" cy="49339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Which approvals are relevant for your contracts?</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1" name="Gerade Verbindung mit Pfeil 4">
              <a:extLst>
                <a:ext uri="{FF2B5EF4-FFF2-40B4-BE49-F238E27FC236}">
                  <a16:creationId xmlns:a16="http://schemas.microsoft.com/office/drawing/2014/main" id="{0410C1F2-0670-4506-A779-D02440F5659B}"/>
                </a:ext>
              </a:extLst>
            </xdr:cNvPr>
            <xdr:cNvCxnSpPr/>
          </xdr:nvCxnSpPr>
          <xdr:spPr>
            <a:xfrm flipH="1">
              <a:off x="7437120" y="7273290"/>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nvGrpSpPr>
          <xdr:cNvPr id="30" name="Gruppieren 29">
            <a:extLst>
              <a:ext uri="{FF2B5EF4-FFF2-40B4-BE49-F238E27FC236}">
                <a16:creationId xmlns:a16="http://schemas.microsoft.com/office/drawing/2014/main" id="{3FC6FCC9-E2F9-9742-CC11-D9E0CC1C54D9}"/>
              </a:ext>
            </a:extLst>
          </xdr:cNvPr>
          <xdr:cNvGrpSpPr/>
        </xdr:nvGrpSpPr>
        <xdr:grpSpPr>
          <a:xfrm>
            <a:off x="16269514" y="7413984"/>
            <a:ext cx="7508152" cy="936990"/>
            <a:chOff x="7440930" y="7747633"/>
            <a:chExt cx="4349115" cy="941072"/>
          </a:xfrm>
        </xdr:grpSpPr>
        <xdr:sp macro="" textlink="">
          <xdr:nvSpPr>
            <xdr:cNvPr id="13" name="Textfeld 12">
              <a:extLst>
                <a:ext uri="{FF2B5EF4-FFF2-40B4-BE49-F238E27FC236}">
                  <a16:creationId xmlns:a16="http://schemas.microsoft.com/office/drawing/2014/main" id="{5A9AAC1E-2C92-46FD-873C-9BB68261D9BB}"/>
                </a:ext>
              </a:extLst>
            </xdr:cNvPr>
            <xdr:cNvSpPr txBox="1"/>
          </xdr:nvSpPr>
          <xdr:spPr>
            <a:xfrm>
              <a:off x="8191499" y="7747633"/>
              <a:ext cx="3598546" cy="941072"/>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Which legal regulations in the area of contract management are binding for you? (e.g. reporting and control obligations, data protection, audit-proof archiving, minimum and maximum retention periods, etc.)?</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2" name="Gerade Verbindung mit Pfeil 4">
              <a:extLst>
                <a:ext uri="{FF2B5EF4-FFF2-40B4-BE49-F238E27FC236}">
                  <a16:creationId xmlns:a16="http://schemas.microsoft.com/office/drawing/2014/main" id="{F38D58B4-B9DC-4559-AD37-A3D9A153E12E}"/>
                </a:ext>
              </a:extLst>
            </xdr:cNvPr>
            <xdr:cNvCxnSpPr/>
          </xdr:nvCxnSpPr>
          <xdr:spPr>
            <a:xfrm flipH="1">
              <a:off x="7440930" y="8113395"/>
              <a:ext cx="695325" cy="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grpSp>
    <xdr:clientData/>
  </xdr:twoCellAnchor>
  <xdr:twoCellAnchor>
    <xdr:from>
      <xdr:col>2</xdr:col>
      <xdr:colOff>3326672</xdr:colOff>
      <xdr:row>0</xdr:row>
      <xdr:rowOff>818876</xdr:rowOff>
    </xdr:from>
    <xdr:to>
      <xdr:col>4</xdr:col>
      <xdr:colOff>513346</xdr:colOff>
      <xdr:row>9</xdr:row>
      <xdr:rowOff>459429</xdr:rowOff>
    </xdr:to>
    <xdr:sp macro="" textlink="">
      <xdr:nvSpPr>
        <xdr:cNvPr id="32" name="Textfeld 31">
          <a:extLst>
            <a:ext uri="{FF2B5EF4-FFF2-40B4-BE49-F238E27FC236}">
              <a16:creationId xmlns:a16="http://schemas.microsoft.com/office/drawing/2014/main" id="{D4BD620A-6817-492A-99DE-ECDE4C5B31C9}"/>
            </a:ext>
          </a:extLst>
        </xdr:cNvPr>
        <xdr:cNvSpPr txBox="1"/>
      </xdr:nvSpPr>
      <xdr:spPr>
        <a:xfrm>
          <a:off x="7256988" y="818876"/>
          <a:ext cx="7221011" cy="3250027"/>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Overview of spreadsheets:</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1. Contract processes 	Reflection on contract management &amp; archiving [III]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2. </a:t>
          </a:r>
          <a:r>
            <a:rPr lang="de-DE" sz="1100" b="0" i="0" u="none" strike="noStrike" baseline="0">
              <a:solidFill>
                <a:srgbClr val="244D80"/>
              </a:solidFill>
              <a:effectLst/>
              <a:latin typeface="Arial" panose="020B0604020202020204" pitchFamily="34" charset="0"/>
              <a:ea typeface="+mn-ea"/>
              <a:cs typeface="Arial" panose="020B0604020202020204" pitchFamily="34" charset="0"/>
            </a:rPr>
            <a:t>Supplier data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Contact details of suppliers [I]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3. </a:t>
          </a:r>
          <a:r>
            <a:rPr lang="de-DE" sz="1100" b="0" i="0" u="none" strike="noStrike" baseline="0">
              <a:solidFill>
                <a:srgbClr val="244D80"/>
              </a:solidFill>
              <a:effectLst/>
              <a:latin typeface="Arial" panose="020B0604020202020204" pitchFamily="34" charset="0"/>
              <a:ea typeface="+mn-ea"/>
              <a:cs typeface="Arial" panose="020B0604020202020204" pitchFamily="34" charset="0"/>
            </a:rPr>
            <a:t>Customer data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Contact data of customers [I]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4. </a:t>
          </a:r>
          <a:r>
            <a:rPr lang="de-DE" sz="1100" b="0" i="0" u="none" strike="noStrike" baseline="0">
              <a:solidFill>
                <a:srgbClr val="244D80"/>
              </a:solidFill>
              <a:effectLst/>
              <a:latin typeface="Arial" panose="020B0604020202020204" pitchFamily="34" charset="0"/>
              <a:ea typeface="+mn-ea"/>
              <a:cs typeface="Arial" panose="020B0604020202020204" pitchFamily="34" charset="0"/>
            </a:rPr>
            <a:t>Contract terms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Contractual partners, contract type and duration [I]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5. </a:t>
          </a:r>
          <a:r>
            <a:rPr lang="de-DE" sz="1100" b="0" i="0" u="none" strike="noStrike" baseline="0">
              <a:solidFill>
                <a:srgbClr val="244D80"/>
              </a:solidFill>
              <a:effectLst/>
              <a:latin typeface="Arial" panose="020B0604020202020204" pitchFamily="34" charset="0"/>
              <a:ea typeface="+mn-ea"/>
              <a:cs typeface="Arial" panose="020B0604020202020204" pitchFamily="34" charset="0"/>
            </a:rPr>
            <a:t>Contract costs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Payment methods, deadlines, and amount [I]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6. </a:t>
          </a:r>
          <a:r>
            <a:rPr lang="de-DE" sz="1100" b="0" i="0" u="none" strike="noStrike" baseline="0">
              <a:solidFill>
                <a:srgbClr val="C55A11"/>
              </a:solidFill>
              <a:effectLst/>
              <a:latin typeface="Arial" panose="020B0604020202020204" pitchFamily="34" charset="0"/>
              <a:ea typeface="+mn-ea"/>
              <a:cs typeface="Arial" panose="020B0604020202020204" pitchFamily="34" charset="0"/>
            </a:rPr>
            <a:t>Contract delivery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Scope of delivery and quality control [II]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7. </a:t>
          </a:r>
          <a:r>
            <a:rPr lang="de-DE" sz="1100" b="0" i="0" u="none" strike="noStrike" baseline="0">
              <a:solidFill>
                <a:srgbClr val="C55A11"/>
              </a:solidFill>
              <a:effectLst/>
              <a:latin typeface="Arial" panose="020B0604020202020204" pitchFamily="34" charset="0"/>
              <a:ea typeface="+mn-ea"/>
              <a:cs typeface="Arial" panose="020B0604020202020204" pitchFamily="34" charset="0"/>
            </a:rPr>
            <a:t>Risk management </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Contract risk assessment and mitigation [II]</a:t>
          </a: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8. </a:t>
          </a:r>
          <a:r>
            <a:rPr lang="de-DE" sz="1100" b="0" i="0" u="none" strike="noStrike" baseline="0">
              <a:solidFill>
                <a:srgbClr val="C55A11"/>
              </a:solidFill>
              <a:effectLst/>
              <a:latin typeface="Arial" panose="020B0604020202020204" pitchFamily="34" charset="0"/>
              <a:ea typeface="+mn-ea"/>
              <a:cs typeface="Arial" panose="020B0604020202020204" pitchFamily="34" charset="0"/>
            </a:rPr>
            <a:t>Evaluation</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Dashboard of key figures [II]</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LISTS 		Data for drop-down menus [BEWARE OF CHANGES]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57621</xdr:colOff>
      <xdr:row>0</xdr:row>
      <xdr:rowOff>798135</xdr:rowOff>
    </xdr:to>
    <xdr:pic>
      <xdr:nvPicPr>
        <xdr:cNvPr id="52" name="Grafik 51">
          <a:extLst>
            <a:ext uri="{FF2B5EF4-FFF2-40B4-BE49-F238E27FC236}">
              <a16:creationId xmlns:a16="http://schemas.microsoft.com/office/drawing/2014/main" id="{B0F6E92E-EA09-4C40-9114-476D3F007E85}"/>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52455" cy="798135"/>
        </a:xfrm>
        <a:prstGeom prst="rect">
          <a:avLst/>
        </a:prstGeom>
      </xdr:spPr>
    </xdr:pic>
    <xdr:clientData/>
  </xdr:twoCellAnchor>
  <xdr:twoCellAnchor>
    <xdr:from>
      <xdr:col>3</xdr:col>
      <xdr:colOff>685799</xdr:colOff>
      <xdr:row>0</xdr:row>
      <xdr:rowOff>950590</xdr:rowOff>
    </xdr:from>
    <xdr:to>
      <xdr:col>7</xdr:col>
      <xdr:colOff>1150620</xdr:colOff>
      <xdr:row>2</xdr:row>
      <xdr:rowOff>320335</xdr:rowOff>
    </xdr:to>
    <xdr:sp macro="" textlink="">
      <xdr:nvSpPr>
        <xdr:cNvPr id="53" name="Textfeld 52">
          <a:extLst>
            <a:ext uri="{FF2B5EF4-FFF2-40B4-BE49-F238E27FC236}">
              <a16:creationId xmlns:a16="http://schemas.microsoft.com/office/drawing/2014/main" id="{92F8517E-7383-4012-9BEE-8366C5623C86}"/>
            </a:ext>
          </a:extLst>
        </xdr:cNvPr>
        <xdr:cNvSpPr txBox="1"/>
      </xdr:nvSpPr>
      <xdr:spPr>
        <a:xfrm>
          <a:off x="2659379" y="950590"/>
          <a:ext cx="5577841" cy="64228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chemeClr val="dk1"/>
              </a:solidFill>
              <a:effectLst/>
              <a:latin typeface="Arial" panose="020B0604020202020204" pitchFamily="34" charset="0"/>
              <a:ea typeface="+mn-ea"/>
              <a:cs typeface="Arial" panose="020B0604020202020204" pitchFamily="34" charset="0"/>
            </a:rPr>
            <a:t>In this 'Supplier</a:t>
          </a:r>
          <a:r>
            <a:rPr lang="de-DE" sz="1100" b="0" baseline="0">
              <a:solidFill>
                <a:schemeClr val="dk1"/>
              </a:solidFill>
              <a:effectLst/>
              <a:latin typeface="Arial" panose="020B0604020202020204" pitchFamily="34" charset="0"/>
              <a:ea typeface="+mn-ea"/>
              <a:cs typeface="Arial" panose="020B0604020202020204" pitchFamily="34" charset="0"/>
            </a:rPr>
            <a:t> data' worksheet, t</a:t>
          </a:r>
          <a:r>
            <a:rPr lang="de-DE" sz="1100" b="0">
              <a:solidFill>
                <a:schemeClr val="dk1"/>
              </a:solidFill>
              <a:effectLst/>
              <a:latin typeface="Arial" panose="020B0604020202020204" pitchFamily="34" charset="0"/>
              <a:ea typeface="+mn-ea"/>
              <a:cs typeface="Arial" panose="020B0604020202020204" pitchFamily="34" charset="0"/>
            </a:rPr>
            <a:t>he suppliers' contact details are stored. </a:t>
          </a:r>
        </a:p>
        <a:p>
          <a:r>
            <a:rPr lang="de-DE" sz="1100" b="0">
              <a:solidFill>
                <a:schemeClr val="dk1"/>
              </a:solidFill>
              <a:effectLst/>
              <a:latin typeface="Arial" panose="020B0604020202020204" pitchFamily="34" charset="0"/>
              <a:ea typeface="+mn-ea"/>
              <a:cs typeface="Arial" panose="020B0604020202020204" pitchFamily="34" charset="0"/>
            </a:rPr>
            <a:t>This basic data serves as input for the 'Contract register' worksheet.</a:t>
          </a:r>
        </a:p>
      </xdr:txBody>
    </xdr:sp>
    <xdr:clientData/>
  </xdr:twoCellAnchor>
  <xdr:twoCellAnchor>
    <xdr:from>
      <xdr:col>1</xdr:col>
      <xdr:colOff>401955</xdr:colOff>
      <xdr:row>10</xdr:row>
      <xdr:rowOff>59029</xdr:rowOff>
    </xdr:from>
    <xdr:to>
      <xdr:col>3</xdr:col>
      <xdr:colOff>167640</xdr:colOff>
      <xdr:row>21</xdr:row>
      <xdr:rowOff>2343</xdr:rowOff>
    </xdr:to>
    <xdr:grpSp>
      <xdr:nvGrpSpPr>
        <xdr:cNvPr id="54" name="Gruppieren 53">
          <a:extLst>
            <a:ext uri="{FF2B5EF4-FFF2-40B4-BE49-F238E27FC236}">
              <a16:creationId xmlns:a16="http://schemas.microsoft.com/office/drawing/2014/main" id="{F5D05F85-F572-4E7C-8145-A61038908356}"/>
            </a:ext>
          </a:extLst>
        </xdr:cNvPr>
        <xdr:cNvGrpSpPr/>
      </xdr:nvGrpSpPr>
      <xdr:grpSpPr>
        <a:xfrm>
          <a:off x="799284" y="3342433"/>
          <a:ext cx="1409427" cy="1936760"/>
          <a:chOff x="621341" y="4692015"/>
          <a:chExt cx="1828171" cy="1829885"/>
        </a:xfrm>
      </xdr:grpSpPr>
      <xdr:sp macro="" textlink="">
        <xdr:nvSpPr>
          <xdr:cNvPr id="55" name="Textfeld 54">
            <a:extLst>
              <a:ext uri="{FF2B5EF4-FFF2-40B4-BE49-F238E27FC236}">
                <a16:creationId xmlns:a16="http://schemas.microsoft.com/office/drawing/2014/main" id="{AB3EC198-3E58-E1F9-5349-FB0DBF3DC0FA}"/>
              </a:ext>
            </a:extLst>
          </xdr:cNvPr>
          <xdr:cNvSpPr txBox="1"/>
        </xdr:nvSpPr>
        <xdr:spPr>
          <a:xfrm>
            <a:off x="621341" y="5441533"/>
            <a:ext cx="1828171" cy="1080367"/>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Give the supplier an unique identification number.</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56" name="Gerade Verbindung mit Pfeil 4">
            <a:extLst>
              <a:ext uri="{FF2B5EF4-FFF2-40B4-BE49-F238E27FC236}">
                <a16:creationId xmlns:a16="http://schemas.microsoft.com/office/drawing/2014/main" id="{6DCD2F2D-B652-E310-F88F-BDEA9DE825DA}"/>
              </a:ext>
            </a:extLst>
          </xdr:cNvPr>
          <xdr:cNvCxnSpPr/>
        </xdr:nvCxnSpPr>
        <xdr:spPr>
          <a:xfrm flipV="1">
            <a:off x="1497330" y="4692015"/>
            <a:ext cx="5715" cy="70221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3</xdr:col>
      <xdr:colOff>72392</xdr:colOff>
      <xdr:row>10</xdr:row>
      <xdr:rowOff>89749</xdr:rowOff>
    </xdr:from>
    <xdr:to>
      <xdr:col>15</xdr:col>
      <xdr:colOff>701044</xdr:colOff>
      <xdr:row>21</xdr:row>
      <xdr:rowOff>2343</xdr:rowOff>
    </xdr:to>
    <xdr:grpSp>
      <xdr:nvGrpSpPr>
        <xdr:cNvPr id="67" name="Gruppieren 66">
          <a:extLst>
            <a:ext uri="{FF2B5EF4-FFF2-40B4-BE49-F238E27FC236}">
              <a16:creationId xmlns:a16="http://schemas.microsoft.com/office/drawing/2014/main" id="{7407DA10-9023-799F-B879-A606B57E2EB3}"/>
            </a:ext>
          </a:extLst>
        </xdr:cNvPr>
        <xdr:cNvGrpSpPr/>
      </xdr:nvGrpSpPr>
      <xdr:grpSpPr>
        <a:xfrm>
          <a:off x="2106660" y="3374513"/>
          <a:ext cx="14027605" cy="1904680"/>
          <a:chOff x="2053592" y="4556759"/>
          <a:chExt cx="7019927" cy="1801258"/>
        </a:xfrm>
      </xdr:grpSpPr>
      <xdr:sp macro="" textlink="">
        <xdr:nvSpPr>
          <xdr:cNvPr id="58" name="Textfeld 57">
            <a:extLst>
              <a:ext uri="{FF2B5EF4-FFF2-40B4-BE49-F238E27FC236}">
                <a16:creationId xmlns:a16="http://schemas.microsoft.com/office/drawing/2014/main" id="{8B0CF9D5-E8C2-1EF7-01BD-24BB3A2CF6B3}"/>
              </a:ext>
            </a:extLst>
          </xdr:cNvPr>
          <xdr:cNvSpPr txBox="1"/>
        </xdr:nvSpPr>
        <xdr:spPr>
          <a:xfrm>
            <a:off x="4810125" y="5275241"/>
            <a:ext cx="1621155" cy="108277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contact details of the supplier.</a:t>
            </a:r>
            <a:endParaRPr lang="de-DE" sz="1100" b="0">
              <a:solidFill>
                <a:schemeClr val="dk1"/>
              </a:solidFill>
              <a:effectLst/>
              <a:latin typeface="Arial" panose="020B0604020202020204" pitchFamily="34" charset="0"/>
              <a:ea typeface="+mn-ea"/>
              <a:cs typeface="Arial" panose="020B0604020202020204" pitchFamily="34" charset="0"/>
            </a:endParaRPr>
          </a:p>
        </xdr:txBody>
      </xdr:sp>
      <xdr:sp macro="" textlink="">
        <xdr:nvSpPr>
          <xdr:cNvPr id="65" name="Geschweifte Klammer links 64">
            <a:extLst>
              <a:ext uri="{FF2B5EF4-FFF2-40B4-BE49-F238E27FC236}">
                <a16:creationId xmlns:a16="http://schemas.microsoft.com/office/drawing/2014/main" id="{CD5120F6-C80C-3EF8-7E20-062C7C1197DE}"/>
              </a:ext>
            </a:extLst>
          </xdr:cNvPr>
          <xdr:cNvSpPr/>
        </xdr:nvSpPr>
        <xdr:spPr>
          <a:xfrm rot="16200000">
            <a:off x="5231133" y="1379218"/>
            <a:ext cx="664846" cy="7019927"/>
          </a:xfrm>
          <a:prstGeom prst="leftBrace">
            <a:avLst>
              <a:gd name="adj1" fmla="val 8333"/>
              <a:gd name="adj2" fmla="val 49864"/>
            </a:avLst>
          </a:prstGeom>
          <a:ln w="28575">
            <a:solidFill>
              <a:srgbClr val="244D8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ln w="12700">
                <a:solidFill>
                  <a:schemeClr val="tx1"/>
                </a:solidFill>
              </a:ln>
            </a:endParaRPr>
          </a:p>
        </xdr:txBody>
      </xdr:sp>
    </xdr:grpSp>
    <xdr:clientData/>
  </xdr:twoCellAnchor>
  <xdr:twoCellAnchor>
    <xdr:from>
      <xdr:col>16</xdr:col>
      <xdr:colOff>510540</xdr:colOff>
      <xdr:row>10</xdr:row>
      <xdr:rowOff>78105</xdr:rowOff>
    </xdr:from>
    <xdr:to>
      <xdr:col>20</xdr:col>
      <xdr:colOff>180840</xdr:colOff>
      <xdr:row>21</xdr:row>
      <xdr:rowOff>6111</xdr:rowOff>
    </xdr:to>
    <xdr:grpSp>
      <xdr:nvGrpSpPr>
        <xdr:cNvPr id="68" name="Gruppieren 67">
          <a:extLst>
            <a:ext uri="{FF2B5EF4-FFF2-40B4-BE49-F238E27FC236}">
              <a16:creationId xmlns:a16="http://schemas.microsoft.com/office/drawing/2014/main" id="{F7020C20-0D31-42B5-9C27-20C738444C78}"/>
            </a:ext>
          </a:extLst>
        </xdr:cNvPr>
        <xdr:cNvGrpSpPr/>
      </xdr:nvGrpSpPr>
      <xdr:grpSpPr>
        <a:xfrm>
          <a:off x="16762911" y="3364230"/>
          <a:ext cx="3488465" cy="1922813"/>
          <a:chOff x="2053592" y="4556759"/>
          <a:chExt cx="7019927" cy="1823699"/>
        </a:xfrm>
      </xdr:grpSpPr>
      <xdr:sp macro="" textlink="">
        <xdr:nvSpPr>
          <xdr:cNvPr id="69" name="Textfeld 68">
            <a:extLst>
              <a:ext uri="{FF2B5EF4-FFF2-40B4-BE49-F238E27FC236}">
                <a16:creationId xmlns:a16="http://schemas.microsoft.com/office/drawing/2014/main" id="{446D90C1-3C7A-CA1F-453F-56A2CD078244}"/>
              </a:ext>
            </a:extLst>
          </xdr:cNvPr>
          <xdr:cNvSpPr txBox="1"/>
        </xdr:nvSpPr>
        <xdr:spPr>
          <a:xfrm>
            <a:off x="4668286" y="5294414"/>
            <a:ext cx="1757912" cy="108604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supplier's bank details (optional).</a:t>
            </a:r>
            <a:endParaRPr lang="de-DE" sz="1100" b="0">
              <a:solidFill>
                <a:schemeClr val="dk1"/>
              </a:solidFill>
              <a:effectLst/>
              <a:latin typeface="Arial" panose="020B0604020202020204" pitchFamily="34" charset="0"/>
              <a:ea typeface="+mn-ea"/>
              <a:cs typeface="Arial" panose="020B0604020202020204" pitchFamily="34" charset="0"/>
            </a:endParaRPr>
          </a:p>
        </xdr:txBody>
      </xdr:sp>
      <xdr:sp macro="" textlink="">
        <xdr:nvSpPr>
          <xdr:cNvPr id="70" name="Geschweifte Klammer links 69">
            <a:extLst>
              <a:ext uri="{FF2B5EF4-FFF2-40B4-BE49-F238E27FC236}">
                <a16:creationId xmlns:a16="http://schemas.microsoft.com/office/drawing/2014/main" id="{F0F60649-8585-5881-29EE-2BA71BD73502}"/>
              </a:ext>
            </a:extLst>
          </xdr:cNvPr>
          <xdr:cNvSpPr/>
        </xdr:nvSpPr>
        <xdr:spPr>
          <a:xfrm rot="16200000">
            <a:off x="5231133" y="1379218"/>
            <a:ext cx="664846" cy="7019927"/>
          </a:xfrm>
          <a:prstGeom prst="leftBrace">
            <a:avLst>
              <a:gd name="adj1" fmla="val 8333"/>
              <a:gd name="adj2" fmla="val 49864"/>
            </a:avLst>
          </a:prstGeom>
          <a:ln w="28575">
            <a:solidFill>
              <a:srgbClr val="244D8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ln w="12700">
                <a:solidFill>
                  <a:schemeClr val="tx1"/>
                </a:solidFill>
              </a:ln>
            </a:endParaRPr>
          </a:p>
        </xdr:txBody>
      </xdr:sp>
    </xdr:grpSp>
    <xdr:clientData/>
  </xdr:twoCellAnchor>
  <xdr:twoCellAnchor>
    <xdr:from>
      <xdr:col>21</xdr:col>
      <xdr:colOff>1394459</xdr:colOff>
      <xdr:row>10</xdr:row>
      <xdr:rowOff>60619</xdr:rowOff>
    </xdr:from>
    <xdr:to>
      <xdr:col>22</xdr:col>
      <xdr:colOff>956310</xdr:colOff>
      <xdr:row>21</xdr:row>
      <xdr:rowOff>2343</xdr:rowOff>
    </xdr:to>
    <xdr:grpSp>
      <xdr:nvGrpSpPr>
        <xdr:cNvPr id="2" name="Gruppieren 1">
          <a:extLst>
            <a:ext uri="{FF2B5EF4-FFF2-40B4-BE49-F238E27FC236}">
              <a16:creationId xmlns:a16="http://schemas.microsoft.com/office/drawing/2014/main" id="{4A12DA2B-6A3A-4EE4-81AC-EEFAFDE68DFA}"/>
            </a:ext>
          </a:extLst>
        </xdr:cNvPr>
        <xdr:cNvGrpSpPr/>
      </xdr:nvGrpSpPr>
      <xdr:grpSpPr>
        <a:xfrm>
          <a:off x="22060988" y="3344023"/>
          <a:ext cx="1387929" cy="1935170"/>
          <a:chOff x="466498" y="4692015"/>
          <a:chExt cx="1511034" cy="1847336"/>
        </a:xfrm>
      </xdr:grpSpPr>
      <xdr:sp macro="" textlink="">
        <xdr:nvSpPr>
          <xdr:cNvPr id="3" name="Textfeld 2">
            <a:extLst>
              <a:ext uri="{FF2B5EF4-FFF2-40B4-BE49-F238E27FC236}">
                <a16:creationId xmlns:a16="http://schemas.microsoft.com/office/drawing/2014/main" id="{3A70E381-49A5-28AC-029B-CDFFBC9C49C9}"/>
              </a:ext>
            </a:extLst>
          </xdr:cNvPr>
          <xdr:cNvSpPr txBox="1"/>
        </xdr:nvSpPr>
        <xdr:spPr>
          <a:xfrm>
            <a:off x="466498" y="5451135"/>
            <a:ext cx="1511034" cy="108821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total secured amount of the contracts per supplier is displayed here.</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4" name="Gerade Verbindung mit Pfeil 4">
            <a:extLst>
              <a:ext uri="{FF2B5EF4-FFF2-40B4-BE49-F238E27FC236}">
                <a16:creationId xmlns:a16="http://schemas.microsoft.com/office/drawing/2014/main" id="{B0519085-6805-A620-A7FF-9B53FB6CE6A4}"/>
              </a:ext>
            </a:extLst>
          </xdr:cNvPr>
          <xdr:cNvCxnSpPr/>
        </xdr:nvCxnSpPr>
        <xdr:spPr>
          <a:xfrm flipV="1">
            <a:off x="1497330" y="4692015"/>
            <a:ext cx="0" cy="72717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24</xdr:col>
      <xdr:colOff>76199</xdr:colOff>
      <xdr:row>10</xdr:row>
      <xdr:rowOff>69033</xdr:rowOff>
    </xdr:from>
    <xdr:to>
      <xdr:col>25</xdr:col>
      <xdr:colOff>266700</xdr:colOff>
      <xdr:row>21</xdr:row>
      <xdr:rowOff>2343</xdr:rowOff>
    </xdr:to>
    <xdr:grpSp>
      <xdr:nvGrpSpPr>
        <xdr:cNvPr id="5" name="Gruppieren 4">
          <a:extLst>
            <a:ext uri="{FF2B5EF4-FFF2-40B4-BE49-F238E27FC236}">
              <a16:creationId xmlns:a16="http://schemas.microsoft.com/office/drawing/2014/main" id="{04ACD62D-3096-4EA1-A131-C568F85D86F2}"/>
            </a:ext>
          </a:extLst>
        </xdr:cNvPr>
        <xdr:cNvGrpSpPr/>
      </xdr:nvGrpSpPr>
      <xdr:grpSpPr>
        <a:xfrm>
          <a:off x="24879299" y="3351076"/>
          <a:ext cx="1009651" cy="1928117"/>
          <a:chOff x="864770" y="4692015"/>
          <a:chExt cx="1354020" cy="1833333"/>
        </a:xfrm>
      </xdr:grpSpPr>
      <xdr:sp macro="" textlink="">
        <xdr:nvSpPr>
          <xdr:cNvPr id="6" name="Textfeld 5">
            <a:extLst>
              <a:ext uri="{FF2B5EF4-FFF2-40B4-BE49-F238E27FC236}">
                <a16:creationId xmlns:a16="http://schemas.microsoft.com/office/drawing/2014/main" id="{9F4528DA-92BC-93CA-898F-B74EDFCD0653}"/>
              </a:ext>
            </a:extLst>
          </xdr:cNvPr>
          <xdr:cNvSpPr txBox="1"/>
        </xdr:nvSpPr>
        <xdr:spPr>
          <a:xfrm>
            <a:off x="864770" y="5441533"/>
            <a:ext cx="1354020" cy="108381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Number of contracts per supplier.</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7" name="Gerade Verbindung mit Pfeil 4">
            <a:extLst>
              <a:ext uri="{FF2B5EF4-FFF2-40B4-BE49-F238E27FC236}">
                <a16:creationId xmlns:a16="http://schemas.microsoft.com/office/drawing/2014/main" id="{8D69EF70-1545-69E3-75B2-3C0D76273D58}"/>
              </a:ext>
            </a:extLst>
          </xdr:cNvPr>
          <xdr:cNvCxnSpPr/>
        </xdr:nvCxnSpPr>
        <xdr:spPr>
          <a:xfrm flipV="1">
            <a:off x="1497329" y="4692015"/>
            <a:ext cx="0" cy="722543"/>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22</xdr:col>
      <xdr:colOff>1059179</xdr:colOff>
      <xdr:row>10</xdr:row>
      <xdr:rowOff>90192</xdr:rowOff>
    </xdr:from>
    <xdr:to>
      <xdr:col>23</xdr:col>
      <xdr:colOff>1112520</xdr:colOff>
      <xdr:row>21</xdr:row>
      <xdr:rowOff>2343</xdr:rowOff>
    </xdr:to>
    <xdr:grpSp>
      <xdr:nvGrpSpPr>
        <xdr:cNvPr id="13" name="Gruppieren 12">
          <a:extLst>
            <a:ext uri="{FF2B5EF4-FFF2-40B4-BE49-F238E27FC236}">
              <a16:creationId xmlns:a16="http://schemas.microsoft.com/office/drawing/2014/main" id="{CE1EDB48-5CBB-4876-80C6-6499517BE791}"/>
            </a:ext>
          </a:extLst>
        </xdr:cNvPr>
        <xdr:cNvGrpSpPr/>
      </xdr:nvGrpSpPr>
      <xdr:grpSpPr>
        <a:xfrm>
          <a:off x="23543622" y="3379038"/>
          <a:ext cx="1194980" cy="1900155"/>
          <a:chOff x="121650" y="4720874"/>
          <a:chExt cx="1574356" cy="1819878"/>
        </a:xfrm>
      </xdr:grpSpPr>
      <xdr:sp macro="" textlink="">
        <xdr:nvSpPr>
          <xdr:cNvPr id="14" name="Textfeld 13">
            <a:extLst>
              <a:ext uri="{FF2B5EF4-FFF2-40B4-BE49-F238E27FC236}">
                <a16:creationId xmlns:a16="http://schemas.microsoft.com/office/drawing/2014/main" id="{791F9647-7678-9DC1-1883-7C4B81AFC898}"/>
              </a:ext>
            </a:extLst>
          </xdr:cNvPr>
          <xdr:cNvSpPr txBox="1"/>
        </xdr:nvSpPr>
        <xdr:spPr>
          <a:xfrm>
            <a:off x="121650" y="5451135"/>
            <a:ext cx="1574356" cy="1089617"/>
          </a:xfrm>
          <a:prstGeom prst="rect">
            <a:avLst/>
          </a:prstGeom>
          <a:solidFill>
            <a:sysClr val="window" lastClr="FFFFFF"/>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a:solidFill>
                  <a:schemeClr val="dk1"/>
                </a:solidFill>
                <a:effectLst/>
                <a:latin typeface="Arial" panose="020B0604020202020204" pitchFamily="34" charset="0"/>
                <a:ea typeface="+mn-ea"/>
                <a:cs typeface="Arial" panose="020B0604020202020204" pitchFamily="34" charset="0"/>
              </a:rPr>
              <a:t>The weighted total amount of contracts per supplier is displayed here.</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5" name="Gerade Verbindung mit Pfeil 4">
            <a:extLst>
              <a:ext uri="{FF2B5EF4-FFF2-40B4-BE49-F238E27FC236}">
                <a16:creationId xmlns:a16="http://schemas.microsoft.com/office/drawing/2014/main" id="{401C4C2E-AD24-4920-4A81-F5D76512F2F2}"/>
              </a:ext>
            </a:extLst>
          </xdr:cNvPr>
          <xdr:cNvCxnSpPr/>
        </xdr:nvCxnSpPr>
        <xdr:spPr>
          <a:xfrm flipV="1">
            <a:off x="1106862" y="4720874"/>
            <a:ext cx="0" cy="72545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21</xdr:col>
      <xdr:colOff>931545</xdr:colOff>
      <xdr:row>0</xdr:row>
      <xdr:rowOff>114300</xdr:rowOff>
    </xdr:from>
    <xdr:to>
      <xdr:col>22</xdr:col>
      <xdr:colOff>704851</xdr:colOff>
      <xdr:row>2</xdr:row>
      <xdr:rowOff>158794</xdr:rowOff>
    </xdr:to>
    <xdr:grpSp>
      <xdr:nvGrpSpPr>
        <xdr:cNvPr id="16" name="Gruppieren 15">
          <a:extLst>
            <a:ext uri="{FF2B5EF4-FFF2-40B4-BE49-F238E27FC236}">
              <a16:creationId xmlns:a16="http://schemas.microsoft.com/office/drawing/2014/main" id="{F9A5C868-DC5E-4AE4-A10C-C09FA9F458EC}"/>
            </a:ext>
          </a:extLst>
        </xdr:cNvPr>
        <xdr:cNvGrpSpPr/>
      </xdr:nvGrpSpPr>
      <xdr:grpSpPr>
        <a:xfrm>
          <a:off x="21603516" y="114300"/>
          <a:ext cx="1587139" cy="1324926"/>
          <a:chOff x="-761122" y="5578637"/>
          <a:chExt cx="2599674" cy="1313980"/>
        </a:xfrm>
      </xdr:grpSpPr>
      <xdr:sp macro="" textlink="">
        <xdr:nvSpPr>
          <xdr:cNvPr id="17" name="Textfeld 16">
            <a:extLst>
              <a:ext uri="{FF2B5EF4-FFF2-40B4-BE49-F238E27FC236}">
                <a16:creationId xmlns:a16="http://schemas.microsoft.com/office/drawing/2014/main" id="{5A464B1C-8944-F78C-6B95-9BADDF71B4C9}"/>
              </a:ext>
            </a:extLst>
          </xdr:cNvPr>
          <xdr:cNvSpPr txBox="1"/>
        </xdr:nvSpPr>
        <xdr:spPr>
          <a:xfrm>
            <a:off x="-761122" y="5578637"/>
            <a:ext cx="2599674" cy="93646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Sum of the contract values of all contractually bound suppliers.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8" name="Gerade Verbindung mit Pfeil 4">
            <a:extLst>
              <a:ext uri="{FF2B5EF4-FFF2-40B4-BE49-F238E27FC236}">
                <a16:creationId xmlns:a16="http://schemas.microsoft.com/office/drawing/2014/main" id="{4D94967F-84EE-920C-92C7-CD644436A305}"/>
              </a:ext>
            </a:extLst>
          </xdr:cNvPr>
          <xdr:cNvCxnSpPr/>
        </xdr:nvCxnSpPr>
        <xdr:spPr>
          <a:xfrm flipH="1">
            <a:off x="1478821" y="6527401"/>
            <a:ext cx="0" cy="3652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22</xdr:col>
      <xdr:colOff>816292</xdr:colOff>
      <xdr:row>0</xdr:row>
      <xdr:rowOff>114301</xdr:rowOff>
    </xdr:from>
    <xdr:to>
      <xdr:col>23</xdr:col>
      <xdr:colOff>877253</xdr:colOff>
      <xdr:row>2</xdr:row>
      <xdr:rowOff>158796</xdr:rowOff>
    </xdr:to>
    <xdr:grpSp>
      <xdr:nvGrpSpPr>
        <xdr:cNvPr id="23" name="Gruppieren 22">
          <a:extLst>
            <a:ext uri="{FF2B5EF4-FFF2-40B4-BE49-F238E27FC236}">
              <a16:creationId xmlns:a16="http://schemas.microsoft.com/office/drawing/2014/main" id="{7BEB1455-F8E9-4099-8A8E-20677483D2F7}"/>
            </a:ext>
          </a:extLst>
        </xdr:cNvPr>
        <xdr:cNvGrpSpPr/>
      </xdr:nvGrpSpPr>
      <xdr:grpSpPr>
        <a:xfrm>
          <a:off x="23307538" y="114301"/>
          <a:ext cx="1191715" cy="1324927"/>
          <a:chOff x="-769618" y="5592626"/>
          <a:chExt cx="2608170" cy="1318969"/>
        </a:xfrm>
      </xdr:grpSpPr>
      <xdr:sp macro="" textlink="">
        <xdr:nvSpPr>
          <xdr:cNvPr id="24" name="Textfeld 23">
            <a:extLst>
              <a:ext uri="{FF2B5EF4-FFF2-40B4-BE49-F238E27FC236}">
                <a16:creationId xmlns:a16="http://schemas.microsoft.com/office/drawing/2014/main" id="{53614337-BB1E-AD49-1D8B-19737F214825}"/>
              </a:ext>
            </a:extLst>
          </xdr:cNvPr>
          <xdr:cNvSpPr txBox="1"/>
        </xdr:nvSpPr>
        <xdr:spPr>
          <a:xfrm>
            <a:off x="-769618" y="5592626"/>
            <a:ext cx="2608170" cy="93467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Sum of the weighted contract values of all suppliers.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5" name="Gerade Verbindung mit Pfeil 4">
            <a:extLst>
              <a:ext uri="{FF2B5EF4-FFF2-40B4-BE49-F238E27FC236}">
                <a16:creationId xmlns:a16="http://schemas.microsoft.com/office/drawing/2014/main" id="{6AF6E64D-32E8-EB94-8F50-AD0528128C7E}"/>
              </a:ext>
            </a:extLst>
          </xdr:cNvPr>
          <xdr:cNvCxnSpPr/>
        </xdr:nvCxnSpPr>
        <xdr:spPr>
          <a:xfrm flipH="1">
            <a:off x="1478819" y="6546379"/>
            <a:ext cx="0" cy="3652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23</xdr:col>
      <xdr:colOff>986790</xdr:colOff>
      <xdr:row>0</xdr:row>
      <xdr:rowOff>114301</xdr:rowOff>
    </xdr:from>
    <xdr:to>
      <xdr:col>25</xdr:col>
      <xdr:colOff>209551</xdr:colOff>
      <xdr:row>2</xdr:row>
      <xdr:rowOff>137840</xdr:rowOff>
    </xdr:to>
    <xdr:grpSp>
      <xdr:nvGrpSpPr>
        <xdr:cNvPr id="26" name="Gruppieren 25">
          <a:extLst>
            <a:ext uri="{FF2B5EF4-FFF2-40B4-BE49-F238E27FC236}">
              <a16:creationId xmlns:a16="http://schemas.microsoft.com/office/drawing/2014/main" id="{DCAC176B-73D5-49B7-9584-F149E0B7C75A}"/>
            </a:ext>
          </a:extLst>
        </xdr:cNvPr>
        <xdr:cNvGrpSpPr/>
      </xdr:nvGrpSpPr>
      <xdr:grpSpPr>
        <a:xfrm>
          <a:off x="24604708" y="114301"/>
          <a:ext cx="1224372" cy="1297168"/>
          <a:chOff x="-761122" y="5596611"/>
          <a:chExt cx="2599674" cy="1300102"/>
        </a:xfrm>
      </xdr:grpSpPr>
      <xdr:sp macro="" textlink="">
        <xdr:nvSpPr>
          <xdr:cNvPr id="27" name="Textfeld 26">
            <a:extLst>
              <a:ext uri="{FF2B5EF4-FFF2-40B4-BE49-F238E27FC236}">
                <a16:creationId xmlns:a16="http://schemas.microsoft.com/office/drawing/2014/main" id="{0EF35F41-E88D-AF74-9F04-562E6D24643A}"/>
              </a:ext>
            </a:extLst>
          </xdr:cNvPr>
          <xdr:cNvSpPr txBox="1"/>
        </xdr:nvSpPr>
        <xdr:spPr>
          <a:xfrm>
            <a:off x="-761122" y="5596611"/>
            <a:ext cx="2599674" cy="93890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Total number of supplier contracts.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8" name="Gerade Verbindung mit Pfeil 4">
            <a:extLst>
              <a:ext uri="{FF2B5EF4-FFF2-40B4-BE49-F238E27FC236}">
                <a16:creationId xmlns:a16="http://schemas.microsoft.com/office/drawing/2014/main" id="{AA7F049C-8571-3FD4-501F-44EEC01DA09E}"/>
              </a:ext>
            </a:extLst>
          </xdr:cNvPr>
          <xdr:cNvCxnSpPr/>
        </xdr:nvCxnSpPr>
        <xdr:spPr>
          <a:xfrm flipH="1">
            <a:off x="529792" y="6531497"/>
            <a:ext cx="0" cy="3652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723900</xdr:colOff>
      <xdr:row>0</xdr:row>
      <xdr:rowOff>952500</xdr:rowOff>
    </xdr:from>
    <xdr:to>
      <xdr:col>7</xdr:col>
      <xdr:colOff>1120140</xdr:colOff>
      <xdr:row>2</xdr:row>
      <xdr:rowOff>320130</xdr:rowOff>
    </xdr:to>
    <xdr:sp macro="" textlink="">
      <xdr:nvSpPr>
        <xdr:cNvPr id="3" name="Textfeld 2">
          <a:extLst>
            <a:ext uri="{FF2B5EF4-FFF2-40B4-BE49-F238E27FC236}">
              <a16:creationId xmlns:a16="http://schemas.microsoft.com/office/drawing/2014/main" id="{610FE8A9-4F64-4178-81D2-1A728D0A0A46}"/>
            </a:ext>
          </a:extLst>
        </xdr:cNvPr>
        <xdr:cNvSpPr txBox="1"/>
      </xdr:nvSpPr>
      <xdr:spPr>
        <a:xfrm>
          <a:off x="2697480" y="952500"/>
          <a:ext cx="5509260" cy="64017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b="0" i="0" u="none" strike="noStrike">
              <a:solidFill>
                <a:schemeClr val="dk1"/>
              </a:solidFill>
              <a:effectLst/>
              <a:latin typeface="Arial" panose="020B0604020202020204" pitchFamily="34" charset="0"/>
              <a:ea typeface="+mn-ea"/>
              <a:cs typeface="Arial" panose="020B0604020202020204" pitchFamily="34" charset="0"/>
            </a:rPr>
            <a:t>In this 'Customer</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data</a:t>
          </a:r>
          <a:r>
            <a:rPr lang="de-DE" sz="1100" b="0" i="0" u="none" strike="noStrike">
              <a:solidFill>
                <a:schemeClr val="dk1"/>
              </a:solidFill>
              <a:effectLst/>
              <a:latin typeface="Arial" panose="020B0604020202020204" pitchFamily="34" charset="0"/>
              <a:ea typeface="+mn-ea"/>
              <a:cs typeface="Arial" panose="020B0604020202020204" pitchFamily="34" charset="0"/>
            </a:rPr>
            <a:t>' worksheet, the customers' contact details are stored. </a:t>
          </a:r>
        </a:p>
        <a:p>
          <a:pPr marL="0" indent="0"/>
          <a:r>
            <a:rPr lang="de-DE" sz="1100" b="0" i="0" u="none" strike="noStrike">
              <a:solidFill>
                <a:schemeClr val="dk1"/>
              </a:solidFill>
              <a:effectLst/>
              <a:latin typeface="Arial" panose="020B0604020202020204" pitchFamily="34" charset="0"/>
              <a:ea typeface="+mn-ea"/>
              <a:cs typeface="Arial" panose="020B0604020202020204" pitchFamily="34" charset="0"/>
            </a:rPr>
            <a:t>This basic data serves as input for the 'Contract register' worksheet.</a:t>
          </a:r>
        </a:p>
        <a:p>
          <a:pPr marL="0" indent="0"/>
          <a:endParaRPr lang="de-DE"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398145</xdr:colOff>
      <xdr:row>10</xdr:row>
      <xdr:rowOff>55218</xdr:rowOff>
    </xdr:from>
    <xdr:to>
      <xdr:col>3</xdr:col>
      <xdr:colOff>171450</xdr:colOff>
      <xdr:row>21</xdr:row>
      <xdr:rowOff>2341</xdr:rowOff>
    </xdr:to>
    <xdr:grpSp>
      <xdr:nvGrpSpPr>
        <xdr:cNvPr id="4" name="Gruppieren 3">
          <a:extLst>
            <a:ext uri="{FF2B5EF4-FFF2-40B4-BE49-F238E27FC236}">
              <a16:creationId xmlns:a16="http://schemas.microsoft.com/office/drawing/2014/main" id="{032C39EE-768F-4AB0-BB0F-89EA5FD56B4E}"/>
            </a:ext>
          </a:extLst>
        </xdr:cNvPr>
        <xdr:cNvGrpSpPr/>
      </xdr:nvGrpSpPr>
      <xdr:grpSpPr>
        <a:xfrm>
          <a:off x="800916" y="3372639"/>
          <a:ext cx="1406163" cy="1935127"/>
          <a:chOff x="621341" y="4692015"/>
          <a:chExt cx="1828171" cy="1829884"/>
        </a:xfrm>
      </xdr:grpSpPr>
      <xdr:sp macro="" textlink="">
        <xdr:nvSpPr>
          <xdr:cNvPr id="5" name="Textfeld 4">
            <a:extLst>
              <a:ext uri="{FF2B5EF4-FFF2-40B4-BE49-F238E27FC236}">
                <a16:creationId xmlns:a16="http://schemas.microsoft.com/office/drawing/2014/main" id="{B81DD7BA-94C4-6C47-735C-2F6DD1C936FC}"/>
              </a:ext>
            </a:extLst>
          </xdr:cNvPr>
          <xdr:cNvSpPr txBox="1"/>
        </xdr:nvSpPr>
        <xdr:spPr>
          <a:xfrm>
            <a:off x="621341" y="5441533"/>
            <a:ext cx="1828171" cy="108036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Give the customer an unique identification number.</a:t>
            </a:r>
          </a:p>
        </xdr:txBody>
      </xdr:sp>
      <xdr:cxnSp macro="">
        <xdr:nvCxnSpPr>
          <xdr:cNvPr id="6" name="Gerade Verbindung mit Pfeil 4">
            <a:extLst>
              <a:ext uri="{FF2B5EF4-FFF2-40B4-BE49-F238E27FC236}">
                <a16:creationId xmlns:a16="http://schemas.microsoft.com/office/drawing/2014/main" id="{06E1F856-B665-D973-BF01-BF0273BAC5B3}"/>
              </a:ext>
            </a:extLst>
          </xdr:cNvPr>
          <xdr:cNvCxnSpPr/>
        </xdr:nvCxnSpPr>
        <xdr:spPr>
          <a:xfrm flipV="1">
            <a:off x="1497330" y="4692015"/>
            <a:ext cx="5715" cy="70221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3</xdr:col>
      <xdr:colOff>72392</xdr:colOff>
      <xdr:row>10</xdr:row>
      <xdr:rowOff>85999</xdr:rowOff>
    </xdr:from>
    <xdr:to>
      <xdr:col>16</xdr:col>
      <xdr:colOff>704854</xdr:colOff>
      <xdr:row>21</xdr:row>
      <xdr:rowOff>2341</xdr:rowOff>
    </xdr:to>
    <xdr:grpSp>
      <xdr:nvGrpSpPr>
        <xdr:cNvPr id="7" name="Gruppieren 6">
          <a:extLst>
            <a:ext uri="{FF2B5EF4-FFF2-40B4-BE49-F238E27FC236}">
              <a16:creationId xmlns:a16="http://schemas.microsoft.com/office/drawing/2014/main" id="{801D4BF1-D197-4229-8A22-3FF427475B16}"/>
            </a:ext>
          </a:extLst>
        </xdr:cNvPr>
        <xdr:cNvGrpSpPr/>
      </xdr:nvGrpSpPr>
      <xdr:grpSpPr>
        <a:xfrm>
          <a:off x="2106660" y="3399338"/>
          <a:ext cx="14797498" cy="1908428"/>
          <a:chOff x="2053592" y="4556759"/>
          <a:chExt cx="7019927" cy="1798482"/>
        </a:xfrm>
      </xdr:grpSpPr>
      <xdr:sp macro="" textlink="">
        <xdr:nvSpPr>
          <xdr:cNvPr id="8" name="Textfeld 7">
            <a:extLst>
              <a:ext uri="{FF2B5EF4-FFF2-40B4-BE49-F238E27FC236}">
                <a16:creationId xmlns:a16="http://schemas.microsoft.com/office/drawing/2014/main" id="{98B64666-AF8F-440A-BF08-FD08972FCE56}"/>
              </a:ext>
            </a:extLst>
          </xdr:cNvPr>
          <xdr:cNvSpPr txBox="1"/>
        </xdr:nvSpPr>
        <xdr:spPr>
          <a:xfrm>
            <a:off x="4810125" y="5275241"/>
            <a:ext cx="1621155" cy="108000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customer's contact details.</a:t>
            </a:r>
            <a:endParaRPr lang="de-DE" sz="1100" b="0">
              <a:solidFill>
                <a:schemeClr val="dk1"/>
              </a:solidFill>
              <a:effectLst/>
              <a:latin typeface="Arial" panose="020B0604020202020204" pitchFamily="34" charset="0"/>
              <a:ea typeface="+mn-ea"/>
              <a:cs typeface="Arial" panose="020B0604020202020204" pitchFamily="34" charset="0"/>
            </a:endParaRPr>
          </a:p>
        </xdr:txBody>
      </xdr:sp>
      <xdr:sp macro="" textlink="">
        <xdr:nvSpPr>
          <xdr:cNvPr id="9" name="Geschweifte Klammer links 8">
            <a:extLst>
              <a:ext uri="{FF2B5EF4-FFF2-40B4-BE49-F238E27FC236}">
                <a16:creationId xmlns:a16="http://schemas.microsoft.com/office/drawing/2014/main" id="{B0938FDB-2DBA-90BF-4664-DFCFB5B7157A}"/>
              </a:ext>
            </a:extLst>
          </xdr:cNvPr>
          <xdr:cNvSpPr/>
        </xdr:nvSpPr>
        <xdr:spPr>
          <a:xfrm rot="16200000">
            <a:off x="5231133" y="1379218"/>
            <a:ext cx="664846" cy="7019927"/>
          </a:xfrm>
          <a:prstGeom prst="leftBrace">
            <a:avLst>
              <a:gd name="adj1" fmla="val 8333"/>
              <a:gd name="adj2" fmla="val 49864"/>
            </a:avLst>
          </a:prstGeom>
          <a:ln w="28575">
            <a:solidFill>
              <a:srgbClr val="244D8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ln w="12700">
                <a:solidFill>
                  <a:schemeClr val="tx1"/>
                </a:solidFill>
              </a:ln>
            </a:endParaRPr>
          </a:p>
        </xdr:txBody>
      </xdr:sp>
    </xdr:grpSp>
    <xdr:clientData/>
  </xdr:twoCellAnchor>
  <xdr:twoCellAnchor>
    <xdr:from>
      <xdr:col>17</xdr:col>
      <xdr:colOff>201930</xdr:colOff>
      <xdr:row>10</xdr:row>
      <xdr:rowOff>95250</xdr:rowOff>
    </xdr:from>
    <xdr:to>
      <xdr:col>21</xdr:col>
      <xdr:colOff>344250</xdr:colOff>
      <xdr:row>21</xdr:row>
      <xdr:rowOff>3885</xdr:rowOff>
    </xdr:to>
    <xdr:grpSp>
      <xdr:nvGrpSpPr>
        <xdr:cNvPr id="10" name="Gruppieren 9">
          <a:extLst>
            <a:ext uri="{FF2B5EF4-FFF2-40B4-BE49-F238E27FC236}">
              <a16:creationId xmlns:a16="http://schemas.microsoft.com/office/drawing/2014/main" id="{D91A9199-0BDA-407D-9453-F0404EF4C12E}"/>
            </a:ext>
          </a:extLst>
        </xdr:cNvPr>
        <xdr:cNvGrpSpPr/>
      </xdr:nvGrpSpPr>
      <xdr:grpSpPr>
        <a:xfrm>
          <a:off x="17221744" y="3407229"/>
          <a:ext cx="3467906" cy="1906163"/>
          <a:chOff x="2053592" y="4556759"/>
          <a:chExt cx="7019927" cy="1813248"/>
        </a:xfrm>
      </xdr:grpSpPr>
      <xdr:sp macro="" textlink="">
        <xdr:nvSpPr>
          <xdr:cNvPr id="11" name="Textfeld 10">
            <a:extLst>
              <a:ext uri="{FF2B5EF4-FFF2-40B4-BE49-F238E27FC236}">
                <a16:creationId xmlns:a16="http://schemas.microsoft.com/office/drawing/2014/main" id="{54E98948-798E-6D60-0FD1-EBCA06CCEFFF}"/>
              </a:ext>
            </a:extLst>
          </xdr:cNvPr>
          <xdr:cNvSpPr txBox="1"/>
        </xdr:nvSpPr>
        <xdr:spPr>
          <a:xfrm>
            <a:off x="4360948" y="5275242"/>
            <a:ext cx="2366513" cy="109476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customer's bank details (optional).</a:t>
            </a:r>
            <a:endParaRPr lang="de-DE" sz="1100" b="0">
              <a:solidFill>
                <a:schemeClr val="dk1"/>
              </a:solidFill>
              <a:effectLst/>
              <a:latin typeface="Arial" panose="020B0604020202020204" pitchFamily="34" charset="0"/>
              <a:ea typeface="+mn-ea"/>
              <a:cs typeface="Arial" panose="020B0604020202020204" pitchFamily="34" charset="0"/>
            </a:endParaRPr>
          </a:p>
        </xdr:txBody>
      </xdr:sp>
      <xdr:sp macro="" textlink="">
        <xdr:nvSpPr>
          <xdr:cNvPr id="12" name="Geschweifte Klammer links 11">
            <a:extLst>
              <a:ext uri="{FF2B5EF4-FFF2-40B4-BE49-F238E27FC236}">
                <a16:creationId xmlns:a16="http://schemas.microsoft.com/office/drawing/2014/main" id="{C9D35E9E-2401-6BC4-9307-A2C70E4DF70B}"/>
              </a:ext>
            </a:extLst>
          </xdr:cNvPr>
          <xdr:cNvSpPr/>
        </xdr:nvSpPr>
        <xdr:spPr>
          <a:xfrm rot="16200000">
            <a:off x="5231133" y="1379218"/>
            <a:ext cx="664846" cy="7019927"/>
          </a:xfrm>
          <a:prstGeom prst="leftBrace">
            <a:avLst>
              <a:gd name="adj1" fmla="val 8333"/>
              <a:gd name="adj2" fmla="val 49864"/>
            </a:avLst>
          </a:prstGeom>
          <a:ln w="28575">
            <a:solidFill>
              <a:srgbClr val="244D8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ln w="12700">
                <a:solidFill>
                  <a:schemeClr val="tx1"/>
                </a:solidFill>
              </a:ln>
            </a:endParaRPr>
          </a:p>
        </xdr:txBody>
      </xdr:sp>
    </xdr:grpSp>
    <xdr:clientData/>
  </xdr:twoCellAnchor>
  <xdr:twoCellAnchor editAs="oneCell">
    <xdr:from>
      <xdr:col>0</xdr:col>
      <xdr:colOff>0</xdr:colOff>
      <xdr:row>0</xdr:row>
      <xdr:rowOff>0</xdr:rowOff>
    </xdr:from>
    <xdr:to>
      <xdr:col>4</xdr:col>
      <xdr:colOff>58710</xdr:colOff>
      <xdr:row>0</xdr:row>
      <xdr:rowOff>798135</xdr:rowOff>
    </xdr:to>
    <xdr:pic>
      <xdr:nvPicPr>
        <xdr:cNvPr id="13" name="Grafik 12">
          <a:extLst>
            <a:ext uri="{FF2B5EF4-FFF2-40B4-BE49-F238E27FC236}">
              <a16:creationId xmlns:a16="http://schemas.microsoft.com/office/drawing/2014/main" id="{C32715C2-340F-4FBF-BDD8-A97C3FAC86BB}"/>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3410" cy="798135"/>
        </a:xfrm>
        <a:prstGeom prst="rect">
          <a:avLst/>
        </a:prstGeom>
      </xdr:spPr>
    </xdr:pic>
    <xdr:clientData/>
  </xdr:twoCellAnchor>
  <xdr:twoCellAnchor>
    <xdr:from>
      <xdr:col>23</xdr:col>
      <xdr:colOff>182880</xdr:colOff>
      <xdr:row>10</xdr:row>
      <xdr:rowOff>49923</xdr:rowOff>
    </xdr:from>
    <xdr:to>
      <xdr:col>23</xdr:col>
      <xdr:colOff>1405890</xdr:colOff>
      <xdr:row>21</xdr:row>
      <xdr:rowOff>2341</xdr:rowOff>
    </xdr:to>
    <xdr:grpSp>
      <xdr:nvGrpSpPr>
        <xdr:cNvPr id="14" name="Gruppieren 13">
          <a:extLst>
            <a:ext uri="{FF2B5EF4-FFF2-40B4-BE49-F238E27FC236}">
              <a16:creationId xmlns:a16="http://schemas.microsoft.com/office/drawing/2014/main" id="{022F42A7-8B9C-4AE1-85CE-5C9C5870D1D5}"/>
            </a:ext>
          </a:extLst>
        </xdr:cNvPr>
        <xdr:cNvGrpSpPr/>
      </xdr:nvGrpSpPr>
      <xdr:grpSpPr>
        <a:xfrm>
          <a:off x="22943548" y="3363262"/>
          <a:ext cx="1223010" cy="1944504"/>
          <a:chOff x="622448" y="4692015"/>
          <a:chExt cx="1398986" cy="1851162"/>
        </a:xfrm>
      </xdr:grpSpPr>
      <xdr:sp macro="" textlink="">
        <xdr:nvSpPr>
          <xdr:cNvPr id="15" name="Textfeld 14">
            <a:extLst>
              <a:ext uri="{FF2B5EF4-FFF2-40B4-BE49-F238E27FC236}">
                <a16:creationId xmlns:a16="http://schemas.microsoft.com/office/drawing/2014/main" id="{29AE9C79-AA82-4B22-B25E-89C995ED13F2}"/>
              </a:ext>
            </a:extLst>
          </xdr:cNvPr>
          <xdr:cNvSpPr txBox="1"/>
        </xdr:nvSpPr>
        <xdr:spPr>
          <a:xfrm>
            <a:off x="622448" y="5451134"/>
            <a:ext cx="1398986" cy="109204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total secured amount of the contracts per customer is displayed here.</a:t>
            </a:r>
          </a:p>
        </xdr:txBody>
      </xdr:sp>
      <xdr:cxnSp macro="">
        <xdr:nvCxnSpPr>
          <xdr:cNvPr id="16" name="Gerade Verbindung mit Pfeil 4">
            <a:extLst>
              <a:ext uri="{FF2B5EF4-FFF2-40B4-BE49-F238E27FC236}">
                <a16:creationId xmlns:a16="http://schemas.microsoft.com/office/drawing/2014/main" id="{5E131F9F-16E9-0AD4-795A-1C7375F408A3}"/>
              </a:ext>
            </a:extLst>
          </xdr:cNvPr>
          <xdr:cNvCxnSpPr/>
        </xdr:nvCxnSpPr>
        <xdr:spPr>
          <a:xfrm flipV="1">
            <a:off x="1497329" y="4692015"/>
            <a:ext cx="0" cy="72632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25</xdr:col>
      <xdr:colOff>99058</xdr:colOff>
      <xdr:row>10</xdr:row>
      <xdr:rowOff>60388</xdr:rowOff>
    </xdr:from>
    <xdr:to>
      <xdr:col>26</xdr:col>
      <xdr:colOff>297180</xdr:colOff>
      <xdr:row>21</xdr:row>
      <xdr:rowOff>2341</xdr:rowOff>
    </xdr:to>
    <xdr:grpSp>
      <xdr:nvGrpSpPr>
        <xdr:cNvPr id="17" name="Gruppieren 16">
          <a:extLst>
            <a:ext uri="{FF2B5EF4-FFF2-40B4-BE49-F238E27FC236}">
              <a16:creationId xmlns:a16="http://schemas.microsoft.com/office/drawing/2014/main" id="{FDDA51D2-7895-4350-B781-EE4AAA420254}"/>
            </a:ext>
          </a:extLst>
        </xdr:cNvPr>
        <xdr:cNvGrpSpPr/>
      </xdr:nvGrpSpPr>
      <xdr:grpSpPr>
        <a:xfrm>
          <a:off x="25642387" y="3372367"/>
          <a:ext cx="1015911" cy="1935399"/>
          <a:chOff x="969730" y="4692014"/>
          <a:chExt cx="1347245" cy="1834617"/>
        </a:xfrm>
      </xdr:grpSpPr>
      <xdr:sp macro="" textlink="">
        <xdr:nvSpPr>
          <xdr:cNvPr id="18" name="Textfeld 17">
            <a:extLst>
              <a:ext uri="{FF2B5EF4-FFF2-40B4-BE49-F238E27FC236}">
                <a16:creationId xmlns:a16="http://schemas.microsoft.com/office/drawing/2014/main" id="{A6AA1F66-ADDC-FC24-5D65-05B666F2F6F7}"/>
              </a:ext>
            </a:extLst>
          </xdr:cNvPr>
          <xdr:cNvSpPr txBox="1"/>
        </xdr:nvSpPr>
        <xdr:spPr>
          <a:xfrm>
            <a:off x="969730" y="5441533"/>
            <a:ext cx="1347245" cy="108509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Number of contracts per customer.</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9" name="Gerade Verbindung mit Pfeil 4">
            <a:extLst>
              <a:ext uri="{FF2B5EF4-FFF2-40B4-BE49-F238E27FC236}">
                <a16:creationId xmlns:a16="http://schemas.microsoft.com/office/drawing/2014/main" id="{CFBD69A9-9AE8-21BF-8452-34FF93F8C00B}"/>
              </a:ext>
            </a:extLst>
          </xdr:cNvPr>
          <xdr:cNvCxnSpPr/>
        </xdr:nvCxnSpPr>
        <xdr:spPr>
          <a:xfrm flipV="1">
            <a:off x="1497330" y="4692014"/>
            <a:ext cx="0" cy="723398"/>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24</xdr:col>
      <xdr:colOff>0</xdr:colOff>
      <xdr:row>10</xdr:row>
      <xdr:rowOff>74351</xdr:rowOff>
    </xdr:from>
    <xdr:to>
      <xdr:col>24</xdr:col>
      <xdr:colOff>1083944</xdr:colOff>
      <xdr:row>21</xdr:row>
      <xdr:rowOff>2341</xdr:rowOff>
    </xdr:to>
    <xdr:grpSp>
      <xdr:nvGrpSpPr>
        <xdr:cNvPr id="20" name="Gruppieren 19">
          <a:extLst>
            <a:ext uri="{FF2B5EF4-FFF2-40B4-BE49-F238E27FC236}">
              <a16:creationId xmlns:a16="http://schemas.microsoft.com/office/drawing/2014/main" id="{B75C4C79-B2C1-4EF2-A56C-207AFD258A3C}"/>
            </a:ext>
          </a:extLst>
        </xdr:cNvPr>
        <xdr:cNvGrpSpPr/>
      </xdr:nvGrpSpPr>
      <xdr:grpSpPr>
        <a:xfrm>
          <a:off x="24393525" y="3389051"/>
          <a:ext cx="1086665" cy="1918715"/>
          <a:chOff x="307879" y="4720875"/>
          <a:chExt cx="1454207" cy="1813277"/>
        </a:xfrm>
      </xdr:grpSpPr>
      <xdr:sp macro="" textlink="">
        <xdr:nvSpPr>
          <xdr:cNvPr id="21" name="Textfeld 20">
            <a:extLst>
              <a:ext uri="{FF2B5EF4-FFF2-40B4-BE49-F238E27FC236}">
                <a16:creationId xmlns:a16="http://schemas.microsoft.com/office/drawing/2014/main" id="{3D37BEF0-0C37-3394-733C-0CA6F0FA613A}"/>
              </a:ext>
            </a:extLst>
          </xdr:cNvPr>
          <xdr:cNvSpPr txBox="1"/>
        </xdr:nvSpPr>
        <xdr:spPr>
          <a:xfrm>
            <a:off x="307879" y="5451135"/>
            <a:ext cx="1454207" cy="1083017"/>
          </a:xfrm>
          <a:prstGeom prst="rect">
            <a:avLst/>
          </a:prstGeom>
          <a:solidFill>
            <a:sysClr val="window" lastClr="FFFFFF"/>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weighted total amount of contracts per customer is displayed here.</a:t>
            </a:r>
          </a:p>
        </xdr:txBody>
      </xdr:sp>
      <xdr:cxnSp macro="">
        <xdr:nvCxnSpPr>
          <xdr:cNvPr id="22" name="Gerade Verbindung mit Pfeil 4">
            <a:extLst>
              <a:ext uri="{FF2B5EF4-FFF2-40B4-BE49-F238E27FC236}">
                <a16:creationId xmlns:a16="http://schemas.microsoft.com/office/drawing/2014/main" id="{8165B79D-1FA2-AE57-3113-4F3B59E1BA4A}"/>
              </a:ext>
            </a:extLst>
          </xdr:cNvPr>
          <xdr:cNvCxnSpPr/>
        </xdr:nvCxnSpPr>
        <xdr:spPr>
          <a:xfrm flipV="1">
            <a:off x="1106862" y="4720875"/>
            <a:ext cx="0" cy="71860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22</xdr:col>
      <xdr:colOff>1661160</xdr:colOff>
      <xdr:row>0</xdr:row>
      <xdr:rowOff>66675</xdr:rowOff>
    </xdr:from>
    <xdr:to>
      <xdr:col>23</xdr:col>
      <xdr:colOff>1215391</xdr:colOff>
      <xdr:row>2</xdr:row>
      <xdr:rowOff>108405</xdr:rowOff>
    </xdr:to>
    <xdr:grpSp>
      <xdr:nvGrpSpPr>
        <xdr:cNvPr id="23" name="Gruppieren 22">
          <a:extLst>
            <a:ext uri="{FF2B5EF4-FFF2-40B4-BE49-F238E27FC236}">
              <a16:creationId xmlns:a16="http://schemas.microsoft.com/office/drawing/2014/main" id="{AF565EA3-5071-4E85-8BB9-AE59FE8E9A42}"/>
            </a:ext>
          </a:extLst>
        </xdr:cNvPr>
        <xdr:cNvGrpSpPr/>
      </xdr:nvGrpSpPr>
      <xdr:grpSpPr>
        <a:xfrm>
          <a:off x="22603914" y="68036"/>
          <a:ext cx="1372145" cy="1312637"/>
          <a:chOff x="-237304" y="5590897"/>
          <a:chExt cx="2231064" cy="1320698"/>
        </a:xfrm>
      </xdr:grpSpPr>
      <xdr:sp macro="" textlink="">
        <xdr:nvSpPr>
          <xdr:cNvPr id="24" name="Textfeld 23">
            <a:extLst>
              <a:ext uri="{FF2B5EF4-FFF2-40B4-BE49-F238E27FC236}">
                <a16:creationId xmlns:a16="http://schemas.microsoft.com/office/drawing/2014/main" id="{B2F0F5DB-BA5D-3484-F719-E91A5CFD08A2}"/>
              </a:ext>
            </a:extLst>
          </xdr:cNvPr>
          <xdr:cNvSpPr txBox="1"/>
        </xdr:nvSpPr>
        <xdr:spPr>
          <a:xfrm>
            <a:off x="-237304" y="5590897"/>
            <a:ext cx="2231064" cy="93246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Sum of the contract values of all contractually bound customers.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5" name="Gerade Verbindung mit Pfeil 4">
            <a:extLst>
              <a:ext uri="{FF2B5EF4-FFF2-40B4-BE49-F238E27FC236}">
                <a16:creationId xmlns:a16="http://schemas.microsoft.com/office/drawing/2014/main" id="{17A99AF1-8F09-17DD-B70F-5CBED08970DE}"/>
              </a:ext>
            </a:extLst>
          </xdr:cNvPr>
          <xdr:cNvCxnSpPr/>
        </xdr:nvCxnSpPr>
        <xdr:spPr>
          <a:xfrm flipH="1">
            <a:off x="1478819" y="6546379"/>
            <a:ext cx="0" cy="3652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23</xdr:col>
      <xdr:colOff>1330643</xdr:colOff>
      <xdr:row>0</xdr:row>
      <xdr:rowOff>66675</xdr:rowOff>
    </xdr:from>
    <xdr:to>
      <xdr:col>24</xdr:col>
      <xdr:colOff>845821</xdr:colOff>
      <xdr:row>2</xdr:row>
      <xdr:rowOff>127455</xdr:rowOff>
    </xdr:to>
    <xdr:grpSp>
      <xdr:nvGrpSpPr>
        <xdr:cNvPr id="26" name="Gruppieren 25">
          <a:extLst>
            <a:ext uri="{FF2B5EF4-FFF2-40B4-BE49-F238E27FC236}">
              <a16:creationId xmlns:a16="http://schemas.microsoft.com/office/drawing/2014/main" id="{F6CD4950-936B-4367-8CE4-85587FF63C71}"/>
            </a:ext>
          </a:extLst>
        </xdr:cNvPr>
        <xdr:cNvGrpSpPr/>
      </xdr:nvGrpSpPr>
      <xdr:grpSpPr>
        <a:xfrm>
          <a:off x="24091311" y="68036"/>
          <a:ext cx="1152117" cy="1334408"/>
          <a:chOff x="-557225" y="5574618"/>
          <a:chExt cx="2453123" cy="1336977"/>
        </a:xfrm>
      </xdr:grpSpPr>
      <xdr:sp macro="" textlink="">
        <xdr:nvSpPr>
          <xdr:cNvPr id="27" name="Textfeld 26">
            <a:extLst>
              <a:ext uri="{FF2B5EF4-FFF2-40B4-BE49-F238E27FC236}">
                <a16:creationId xmlns:a16="http://schemas.microsoft.com/office/drawing/2014/main" id="{A5BEB18B-A37F-D985-2B28-F8CAB529435D}"/>
              </a:ext>
            </a:extLst>
          </xdr:cNvPr>
          <xdr:cNvSpPr txBox="1"/>
        </xdr:nvSpPr>
        <xdr:spPr>
          <a:xfrm>
            <a:off x="-557225" y="5574618"/>
            <a:ext cx="2453123" cy="93589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Sum of the weighted contract values of all customers.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8" name="Gerade Verbindung mit Pfeil 4">
            <a:extLst>
              <a:ext uri="{FF2B5EF4-FFF2-40B4-BE49-F238E27FC236}">
                <a16:creationId xmlns:a16="http://schemas.microsoft.com/office/drawing/2014/main" id="{82438786-1400-4E04-392E-1E144FE16774}"/>
              </a:ext>
            </a:extLst>
          </xdr:cNvPr>
          <xdr:cNvCxnSpPr/>
        </xdr:nvCxnSpPr>
        <xdr:spPr>
          <a:xfrm flipH="1">
            <a:off x="1478819" y="6546379"/>
            <a:ext cx="0" cy="3652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24</xdr:col>
      <xdr:colOff>933450</xdr:colOff>
      <xdr:row>0</xdr:row>
      <xdr:rowOff>66675</xdr:rowOff>
    </xdr:from>
    <xdr:to>
      <xdr:col>26</xdr:col>
      <xdr:colOff>68580</xdr:colOff>
      <xdr:row>2</xdr:row>
      <xdr:rowOff>83640</xdr:rowOff>
    </xdr:to>
    <xdr:grpSp>
      <xdr:nvGrpSpPr>
        <xdr:cNvPr id="29" name="Gruppieren 28">
          <a:extLst>
            <a:ext uri="{FF2B5EF4-FFF2-40B4-BE49-F238E27FC236}">
              <a16:creationId xmlns:a16="http://schemas.microsoft.com/office/drawing/2014/main" id="{2CEFA927-B85B-4470-A592-E3681ED3E4E1}"/>
            </a:ext>
          </a:extLst>
        </xdr:cNvPr>
        <xdr:cNvGrpSpPr/>
      </xdr:nvGrpSpPr>
      <xdr:grpSpPr>
        <a:xfrm>
          <a:off x="25324254" y="68036"/>
          <a:ext cx="1105444" cy="1296036"/>
          <a:chOff x="-761122" y="5589829"/>
          <a:chExt cx="2371177" cy="1306884"/>
        </a:xfrm>
      </xdr:grpSpPr>
      <xdr:sp macro="" textlink="">
        <xdr:nvSpPr>
          <xdr:cNvPr id="30" name="Textfeld 29">
            <a:extLst>
              <a:ext uri="{FF2B5EF4-FFF2-40B4-BE49-F238E27FC236}">
                <a16:creationId xmlns:a16="http://schemas.microsoft.com/office/drawing/2014/main" id="{61271C50-BB6A-D0F8-1973-71AAD65283B7}"/>
              </a:ext>
            </a:extLst>
          </xdr:cNvPr>
          <xdr:cNvSpPr txBox="1"/>
        </xdr:nvSpPr>
        <xdr:spPr>
          <a:xfrm>
            <a:off x="-761122" y="5589829"/>
            <a:ext cx="2371177" cy="94028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Total number of customer contracts.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1" name="Gerade Verbindung mit Pfeil 4">
            <a:extLst>
              <a:ext uri="{FF2B5EF4-FFF2-40B4-BE49-F238E27FC236}">
                <a16:creationId xmlns:a16="http://schemas.microsoft.com/office/drawing/2014/main" id="{DDCF07EC-78B2-C0AF-A4EB-285AB4D23552}"/>
              </a:ext>
            </a:extLst>
          </xdr:cNvPr>
          <xdr:cNvCxnSpPr/>
        </xdr:nvCxnSpPr>
        <xdr:spPr>
          <a:xfrm flipH="1">
            <a:off x="529792" y="6531497"/>
            <a:ext cx="0" cy="3652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800101</xdr:colOff>
      <xdr:row>0</xdr:row>
      <xdr:rowOff>929639</xdr:rowOff>
    </xdr:from>
    <xdr:to>
      <xdr:col>7</xdr:col>
      <xdr:colOff>1234441</xdr:colOff>
      <xdr:row>3</xdr:row>
      <xdr:rowOff>133349</xdr:rowOff>
    </xdr:to>
    <xdr:sp macro="" textlink="">
      <xdr:nvSpPr>
        <xdr:cNvPr id="4" name="Textfeld 3">
          <a:extLst>
            <a:ext uri="{FF2B5EF4-FFF2-40B4-BE49-F238E27FC236}">
              <a16:creationId xmlns:a16="http://schemas.microsoft.com/office/drawing/2014/main" id="{840B6967-7A4E-4DB2-B216-C8798E658D4D}"/>
            </a:ext>
          </a:extLst>
        </xdr:cNvPr>
        <xdr:cNvSpPr txBox="1"/>
      </xdr:nvSpPr>
      <xdr:spPr>
        <a:xfrm>
          <a:off x="2773681" y="929639"/>
          <a:ext cx="5128260" cy="81153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In the this worksheet 'Contract terms', all important contract data is recorded to provide a general overview of the contract partner,</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type</a:t>
          </a:r>
          <a:r>
            <a:rPr lang="de-DE" sz="1100" b="0" i="0" u="none" strike="noStrike">
              <a:solidFill>
                <a:schemeClr val="dk1"/>
              </a:solidFill>
              <a:effectLst/>
              <a:latin typeface="Arial" panose="020B0604020202020204" pitchFamily="34" charset="0"/>
              <a:ea typeface="+mn-ea"/>
              <a:cs typeface="Arial" panose="020B0604020202020204" pitchFamily="34" charset="0"/>
            </a:rPr>
            <a:t>, and</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duration</a:t>
          </a:r>
          <a:r>
            <a:rPr lang="de-DE" sz="1100" b="0" i="0" u="none" strike="noStrike">
              <a:solidFill>
                <a:schemeClr val="dk1"/>
              </a:solidFill>
              <a:effectLst/>
              <a:latin typeface="Arial" panose="020B0604020202020204" pitchFamily="34" charset="0"/>
              <a:ea typeface="+mn-ea"/>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Once completed, the contract data is automatically transferred to the other spreadsheets.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586741</xdr:colOff>
      <xdr:row>11</xdr:row>
      <xdr:rowOff>23824</xdr:rowOff>
    </xdr:from>
    <xdr:to>
      <xdr:col>2</xdr:col>
      <xdr:colOff>781052</xdr:colOff>
      <xdr:row>26</xdr:row>
      <xdr:rowOff>81181</xdr:rowOff>
    </xdr:to>
    <xdr:grpSp>
      <xdr:nvGrpSpPr>
        <xdr:cNvPr id="11" name="Gruppieren 10">
          <a:extLst>
            <a:ext uri="{FF2B5EF4-FFF2-40B4-BE49-F238E27FC236}">
              <a16:creationId xmlns:a16="http://schemas.microsoft.com/office/drawing/2014/main" id="{243D313D-433B-C4CF-EDB2-DDC6C831B277}"/>
            </a:ext>
          </a:extLst>
        </xdr:cNvPr>
        <xdr:cNvGrpSpPr/>
      </xdr:nvGrpSpPr>
      <xdr:grpSpPr>
        <a:xfrm>
          <a:off x="989512" y="4335928"/>
          <a:ext cx="1008019" cy="2778785"/>
          <a:chOff x="982564" y="4692015"/>
          <a:chExt cx="982924" cy="3263464"/>
        </a:xfrm>
      </xdr:grpSpPr>
      <xdr:sp macro="" textlink="">
        <xdr:nvSpPr>
          <xdr:cNvPr id="6" name="Textfeld 5">
            <a:extLst>
              <a:ext uri="{FF2B5EF4-FFF2-40B4-BE49-F238E27FC236}">
                <a16:creationId xmlns:a16="http://schemas.microsoft.com/office/drawing/2014/main" id="{0760410F-D32D-432F-86F9-9705F61FC308}"/>
              </a:ext>
            </a:extLst>
          </xdr:cNvPr>
          <xdr:cNvSpPr txBox="1"/>
        </xdr:nvSpPr>
        <xdr:spPr>
          <a:xfrm>
            <a:off x="982564" y="5287616"/>
            <a:ext cx="982924" cy="266786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Give the contract an unique identification number.</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7" name="Gerade Verbindung mit Pfeil 4">
            <a:extLst>
              <a:ext uri="{FF2B5EF4-FFF2-40B4-BE49-F238E27FC236}">
                <a16:creationId xmlns:a16="http://schemas.microsoft.com/office/drawing/2014/main" id="{54899C75-4249-4302-BE41-B85BC4934575}"/>
              </a:ext>
            </a:extLst>
          </xdr:cNvPr>
          <xdr:cNvCxnSpPr/>
        </xdr:nvCxnSpPr>
        <xdr:spPr>
          <a:xfrm flipV="1">
            <a:off x="1497330" y="4692015"/>
            <a:ext cx="0" cy="537168"/>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3</xdr:col>
      <xdr:colOff>91440</xdr:colOff>
      <xdr:row>11</xdr:row>
      <xdr:rowOff>5439</xdr:rowOff>
    </xdr:from>
    <xdr:to>
      <xdr:col>3</xdr:col>
      <xdr:colOff>876299</xdr:colOff>
      <xdr:row>26</xdr:row>
      <xdr:rowOff>83189</xdr:rowOff>
    </xdr:to>
    <xdr:grpSp>
      <xdr:nvGrpSpPr>
        <xdr:cNvPr id="16" name="Gruppieren 15">
          <a:extLst>
            <a:ext uri="{FF2B5EF4-FFF2-40B4-BE49-F238E27FC236}">
              <a16:creationId xmlns:a16="http://schemas.microsoft.com/office/drawing/2014/main" id="{0BF46B27-AB0C-423D-9AE5-2BC578658207}"/>
            </a:ext>
          </a:extLst>
        </xdr:cNvPr>
        <xdr:cNvGrpSpPr/>
      </xdr:nvGrpSpPr>
      <xdr:grpSpPr>
        <a:xfrm>
          <a:off x="2132511" y="4324346"/>
          <a:ext cx="782138" cy="2792375"/>
          <a:chOff x="1279982" y="3786274"/>
          <a:chExt cx="685027" cy="3769283"/>
        </a:xfrm>
      </xdr:grpSpPr>
      <xdr:sp macro="" textlink="">
        <xdr:nvSpPr>
          <xdr:cNvPr id="17" name="Textfeld 16">
            <a:extLst>
              <a:ext uri="{FF2B5EF4-FFF2-40B4-BE49-F238E27FC236}">
                <a16:creationId xmlns:a16="http://schemas.microsoft.com/office/drawing/2014/main" id="{B45D512E-6036-E1AB-2D50-69A0112D2249}"/>
              </a:ext>
            </a:extLst>
          </xdr:cNvPr>
          <xdr:cNvSpPr txBox="1"/>
        </xdr:nvSpPr>
        <xdr:spPr>
          <a:xfrm>
            <a:off x="1279982" y="4497406"/>
            <a:ext cx="685027" cy="305815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Give the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contract a name.</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8" name="Gerade Verbindung mit Pfeil 4">
            <a:extLst>
              <a:ext uri="{FF2B5EF4-FFF2-40B4-BE49-F238E27FC236}">
                <a16:creationId xmlns:a16="http://schemas.microsoft.com/office/drawing/2014/main" id="{F43928BB-B129-E79D-94A9-10532C7A5C36}"/>
              </a:ext>
            </a:extLst>
          </xdr:cNvPr>
          <xdr:cNvCxnSpPr/>
        </xdr:nvCxnSpPr>
        <xdr:spPr>
          <a:xfrm flipV="1">
            <a:off x="1639269" y="3786274"/>
            <a:ext cx="0" cy="61709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5</xdr:col>
      <xdr:colOff>78106</xdr:colOff>
      <xdr:row>11</xdr:row>
      <xdr:rowOff>11738</xdr:rowOff>
    </xdr:from>
    <xdr:to>
      <xdr:col>6</xdr:col>
      <xdr:colOff>1160805</xdr:colOff>
      <xdr:row>26</xdr:row>
      <xdr:rowOff>85986</xdr:rowOff>
    </xdr:to>
    <xdr:grpSp>
      <xdr:nvGrpSpPr>
        <xdr:cNvPr id="28" name="Gruppieren 27">
          <a:extLst>
            <a:ext uri="{FF2B5EF4-FFF2-40B4-BE49-F238E27FC236}">
              <a16:creationId xmlns:a16="http://schemas.microsoft.com/office/drawing/2014/main" id="{1BBC1397-389F-484C-A685-77AD9B65DC0E}"/>
            </a:ext>
          </a:extLst>
        </xdr:cNvPr>
        <xdr:cNvGrpSpPr/>
      </xdr:nvGrpSpPr>
      <xdr:grpSpPr>
        <a:xfrm>
          <a:off x="4335781" y="4325202"/>
          <a:ext cx="2380820" cy="2788873"/>
          <a:chOff x="1165380" y="3814999"/>
          <a:chExt cx="1100364" cy="4949720"/>
        </a:xfrm>
      </xdr:grpSpPr>
      <xdr:sp macro="" textlink="">
        <xdr:nvSpPr>
          <xdr:cNvPr id="29" name="Textfeld 28">
            <a:extLst>
              <a:ext uri="{FF2B5EF4-FFF2-40B4-BE49-F238E27FC236}">
                <a16:creationId xmlns:a16="http://schemas.microsoft.com/office/drawing/2014/main" id="{7A97D66C-199E-D249-A9AB-B101A2BEAAF8}"/>
              </a:ext>
            </a:extLst>
          </xdr:cNvPr>
          <xdr:cNvSpPr txBox="1"/>
        </xdr:nvSpPr>
        <xdr:spPr>
          <a:xfrm>
            <a:off x="1165380" y="4743635"/>
            <a:ext cx="1100364" cy="402108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Select the contract status. The probability is automatically calculated:</a:t>
            </a:r>
          </a:p>
          <a:p>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 Initial contact (25%)</a:t>
            </a:r>
          </a:p>
          <a:p>
            <a:r>
              <a:rPr lang="de-DE" sz="1100" b="0" i="0">
                <a:solidFill>
                  <a:schemeClr val="dk1"/>
                </a:solidFill>
                <a:effectLst/>
                <a:latin typeface="Arial" panose="020B0604020202020204" pitchFamily="34" charset="0"/>
                <a:ea typeface="+mn-ea"/>
                <a:cs typeface="Arial" panose="020B0604020202020204" pitchFamily="34" charset="0"/>
              </a:rPr>
              <a:t>- In negotiation (50%)</a:t>
            </a:r>
          </a:p>
          <a:p>
            <a:r>
              <a:rPr lang="de-DE" sz="1100" b="0" i="0">
                <a:solidFill>
                  <a:schemeClr val="dk1"/>
                </a:solidFill>
                <a:effectLst/>
                <a:latin typeface="Arial" panose="020B0604020202020204" pitchFamily="34" charset="0"/>
                <a:ea typeface="+mn-ea"/>
                <a:cs typeface="Arial" panose="020B0604020202020204" pitchFamily="34" charset="0"/>
              </a:rPr>
              <a:t>- Draft contract available (90%)</a:t>
            </a:r>
          </a:p>
          <a:p>
            <a:r>
              <a:rPr lang="de-DE" sz="1100" b="0" i="0">
                <a:solidFill>
                  <a:schemeClr val="dk1"/>
                </a:solidFill>
                <a:effectLst/>
                <a:latin typeface="Arial" panose="020B0604020202020204" pitchFamily="34" charset="0"/>
                <a:ea typeface="+mn-ea"/>
                <a:cs typeface="Arial" panose="020B0604020202020204" pitchFamily="34" charset="0"/>
              </a:rPr>
              <a:t>- Contractually bound (100%)</a:t>
            </a: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Arial" panose="020B0604020202020204" pitchFamily="34" charset="0"/>
                <a:ea typeface="+mn-ea"/>
                <a:cs typeface="Arial" panose="020B0604020202020204" pitchFamily="34" charset="0"/>
              </a:rPr>
              <a:t>- Contract terminated (100%)</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0"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Arial" panose="020B0604020202020204" pitchFamily="34" charset="0"/>
                <a:ea typeface="+mn-ea"/>
                <a:cs typeface="Arial" panose="020B0604020202020204" pitchFamily="34" charset="0"/>
              </a:rPr>
              <a:t>(A more</a:t>
            </a:r>
            <a:r>
              <a:rPr lang="de-DE" sz="1100" b="0" i="0" baseline="0">
                <a:solidFill>
                  <a:schemeClr val="dk1"/>
                </a:solidFill>
                <a:effectLst/>
                <a:latin typeface="Arial" panose="020B0604020202020204" pitchFamily="34" charset="0"/>
                <a:ea typeface="+mn-ea"/>
                <a:cs typeface="Arial" panose="020B0604020202020204" pitchFamily="34" charset="0"/>
              </a:rPr>
              <a:t> detailed description of the statuses can be found in the worksheet 'LISTS'.)</a:t>
            </a:r>
            <a:endParaRPr lang="de-DE" sz="1100" b="0" i="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0" name="Gerade Verbindung mit Pfeil 4">
            <a:extLst>
              <a:ext uri="{FF2B5EF4-FFF2-40B4-BE49-F238E27FC236}">
                <a16:creationId xmlns:a16="http://schemas.microsoft.com/office/drawing/2014/main" id="{9603E38B-B2B0-4805-B049-E39D3ABFAC19}"/>
              </a:ext>
            </a:extLst>
          </xdr:cNvPr>
          <xdr:cNvCxnSpPr/>
        </xdr:nvCxnSpPr>
        <xdr:spPr>
          <a:xfrm flipV="1">
            <a:off x="1380701" y="3814999"/>
            <a:ext cx="0" cy="80368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8</xdr:col>
      <xdr:colOff>133351</xdr:colOff>
      <xdr:row>10</xdr:row>
      <xdr:rowOff>333450</xdr:rowOff>
    </xdr:from>
    <xdr:to>
      <xdr:col>12</xdr:col>
      <xdr:colOff>510541</xdr:colOff>
      <xdr:row>26</xdr:row>
      <xdr:rowOff>84054</xdr:rowOff>
    </xdr:to>
    <xdr:grpSp>
      <xdr:nvGrpSpPr>
        <xdr:cNvPr id="31" name="Gruppieren 30">
          <a:extLst>
            <a:ext uri="{FF2B5EF4-FFF2-40B4-BE49-F238E27FC236}">
              <a16:creationId xmlns:a16="http://schemas.microsoft.com/office/drawing/2014/main" id="{F2C4D7B1-2B6B-44A7-ADB7-9B24788D4603}"/>
            </a:ext>
          </a:extLst>
        </xdr:cNvPr>
        <xdr:cNvGrpSpPr/>
      </xdr:nvGrpSpPr>
      <xdr:grpSpPr>
        <a:xfrm>
          <a:off x="8303080" y="4316261"/>
          <a:ext cx="3849732" cy="2801325"/>
          <a:chOff x="1236994" y="4692015"/>
          <a:chExt cx="3682417" cy="3951507"/>
        </a:xfrm>
      </xdr:grpSpPr>
      <xdr:sp macro="" textlink="">
        <xdr:nvSpPr>
          <xdr:cNvPr id="32" name="Textfeld 31">
            <a:extLst>
              <a:ext uri="{FF2B5EF4-FFF2-40B4-BE49-F238E27FC236}">
                <a16:creationId xmlns:a16="http://schemas.microsoft.com/office/drawing/2014/main" id="{4C78B389-29CC-8D2E-DCBB-4F3F18DBAB0E}"/>
              </a:ext>
            </a:extLst>
          </xdr:cNvPr>
          <xdr:cNvSpPr txBox="1"/>
        </xdr:nvSpPr>
        <xdr:spPr>
          <a:xfrm>
            <a:off x="1236994" y="5447132"/>
            <a:ext cx="3682417" cy="319639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supplier / customer ID.</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The remaining cells for the 'Contract partner' section are filled in automatically based on the information from the 'Supplier data' and 'Customer data' worksheets.</a:t>
            </a:r>
          </a:p>
        </xdr:txBody>
      </xdr:sp>
      <xdr:cxnSp macro="">
        <xdr:nvCxnSpPr>
          <xdr:cNvPr id="33" name="Gerade Verbindung mit Pfeil 4">
            <a:extLst>
              <a:ext uri="{FF2B5EF4-FFF2-40B4-BE49-F238E27FC236}">
                <a16:creationId xmlns:a16="http://schemas.microsoft.com/office/drawing/2014/main" id="{ED133992-32B2-BC4D-C379-5DD2DBA01B03}"/>
              </a:ext>
            </a:extLst>
          </xdr:cNvPr>
          <xdr:cNvCxnSpPr/>
        </xdr:nvCxnSpPr>
        <xdr:spPr>
          <a:xfrm flipV="1">
            <a:off x="1497330" y="4692015"/>
            <a:ext cx="5715" cy="70221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12</xdr:col>
      <xdr:colOff>701650</xdr:colOff>
      <xdr:row>11</xdr:row>
      <xdr:rowOff>9528</xdr:rowOff>
    </xdr:from>
    <xdr:to>
      <xdr:col>14</xdr:col>
      <xdr:colOff>30480</xdr:colOff>
      <xdr:row>18</xdr:row>
      <xdr:rowOff>45719</xdr:rowOff>
    </xdr:to>
    <xdr:grpSp>
      <xdr:nvGrpSpPr>
        <xdr:cNvPr id="43" name="Gruppieren 42">
          <a:extLst>
            <a:ext uri="{FF2B5EF4-FFF2-40B4-BE49-F238E27FC236}">
              <a16:creationId xmlns:a16="http://schemas.microsoft.com/office/drawing/2014/main" id="{FE6982E1-F3C9-4F69-934A-59C1ECA05EE2}"/>
            </a:ext>
          </a:extLst>
        </xdr:cNvPr>
        <xdr:cNvGrpSpPr/>
      </xdr:nvGrpSpPr>
      <xdr:grpSpPr>
        <a:xfrm>
          <a:off x="12343921" y="4322992"/>
          <a:ext cx="960327" cy="1308459"/>
          <a:chOff x="426190" y="4706147"/>
          <a:chExt cx="1936849" cy="1836273"/>
        </a:xfrm>
      </xdr:grpSpPr>
      <xdr:sp macro="" textlink="">
        <xdr:nvSpPr>
          <xdr:cNvPr id="44" name="Textfeld 43">
            <a:extLst>
              <a:ext uri="{FF2B5EF4-FFF2-40B4-BE49-F238E27FC236}">
                <a16:creationId xmlns:a16="http://schemas.microsoft.com/office/drawing/2014/main" id="{4D1591F5-9016-6FEE-36A6-17F88FD9ADC3}"/>
              </a:ext>
            </a:extLst>
          </xdr:cNvPr>
          <xdr:cNvSpPr txBox="1"/>
        </xdr:nvSpPr>
        <xdr:spPr>
          <a:xfrm>
            <a:off x="426190" y="5423078"/>
            <a:ext cx="1936849" cy="1119342"/>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internally responsible person.</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45" name="Gerade Verbindung mit Pfeil 4">
            <a:extLst>
              <a:ext uri="{FF2B5EF4-FFF2-40B4-BE49-F238E27FC236}">
                <a16:creationId xmlns:a16="http://schemas.microsoft.com/office/drawing/2014/main" id="{338F9401-0BE2-E995-B4D0-D975FA855605}"/>
              </a:ext>
            </a:extLst>
          </xdr:cNvPr>
          <xdr:cNvCxnSpPr/>
        </xdr:nvCxnSpPr>
        <xdr:spPr>
          <a:xfrm flipV="1">
            <a:off x="1404367" y="4706147"/>
            <a:ext cx="0" cy="643029"/>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12</xdr:col>
      <xdr:colOff>704850</xdr:colOff>
      <xdr:row>11</xdr:row>
      <xdr:rowOff>17112</xdr:rowOff>
    </xdr:from>
    <xdr:to>
      <xdr:col>16</xdr:col>
      <xdr:colOff>861060</xdr:colOff>
      <xdr:row>26</xdr:row>
      <xdr:rowOff>81692</xdr:rowOff>
    </xdr:to>
    <xdr:grpSp>
      <xdr:nvGrpSpPr>
        <xdr:cNvPr id="48" name="Gruppieren 47">
          <a:extLst>
            <a:ext uri="{FF2B5EF4-FFF2-40B4-BE49-F238E27FC236}">
              <a16:creationId xmlns:a16="http://schemas.microsoft.com/office/drawing/2014/main" id="{EDBF73B3-BFCD-41FD-9BD9-929EBC1FD56C}"/>
            </a:ext>
          </a:extLst>
        </xdr:cNvPr>
        <xdr:cNvGrpSpPr/>
      </xdr:nvGrpSpPr>
      <xdr:grpSpPr>
        <a:xfrm>
          <a:off x="12341679" y="4334658"/>
          <a:ext cx="3785235" cy="2780566"/>
          <a:chOff x="-14513" y="3711493"/>
          <a:chExt cx="4089814" cy="3804474"/>
        </a:xfrm>
      </xdr:grpSpPr>
      <xdr:sp macro="" textlink="">
        <xdr:nvSpPr>
          <xdr:cNvPr id="49" name="Textfeld 48">
            <a:extLst>
              <a:ext uri="{FF2B5EF4-FFF2-40B4-BE49-F238E27FC236}">
                <a16:creationId xmlns:a16="http://schemas.microsoft.com/office/drawing/2014/main" id="{7FB03FC0-D4A8-C6D9-5FB5-859362DDB626}"/>
              </a:ext>
            </a:extLst>
          </xdr:cNvPr>
          <xdr:cNvSpPr txBox="1"/>
        </xdr:nvSpPr>
        <xdr:spPr>
          <a:xfrm>
            <a:off x="-14513" y="5570857"/>
            <a:ext cx="4089814" cy="194511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Choose the type of goods:</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1" i="0">
                <a:solidFill>
                  <a:schemeClr val="dk1"/>
                </a:solidFill>
                <a:effectLst/>
                <a:latin typeface="Arial" panose="020B0604020202020204" pitchFamily="34" charset="0"/>
                <a:ea typeface="+mn-ea"/>
                <a:cs typeface="Arial" panose="020B0604020202020204" pitchFamily="34" charset="0"/>
              </a:rPr>
              <a:t>Good </a:t>
            </a:r>
            <a:r>
              <a:rPr lang="de-DE" sz="1100" b="0" i="0">
                <a:solidFill>
                  <a:schemeClr val="dk1"/>
                </a:solidFill>
                <a:effectLst/>
                <a:latin typeface="Arial" panose="020B0604020202020204" pitchFamily="34" charset="0"/>
                <a:ea typeface="+mn-ea"/>
                <a:cs typeface="Arial" panose="020B0604020202020204" pitchFamily="34" charset="0"/>
              </a:rPr>
              <a:t>- material asset, </a:t>
            </a:r>
          </a:p>
          <a:p>
            <a:r>
              <a:rPr lang="de-DE" sz="1100" b="0" i="0">
                <a:solidFill>
                  <a:schemeClr val="dk1"/>
                </a:solidFill>
                <a:effectLst/>
                <a:latin typeface="Arial" panose="020B0604020202020204" pitchFamily="34" charset="0"/>
                <a:ea typeface="+mn-ea"/>
                <a:cs typeface="Arial" panose="020B0604020202020204" pitchFamily="34" charset="0"/>
              </a:rPr>
              <a:t>e.g. software</a:t>
            </a:r>
          </a:p>
          <a:p>
            <a:r>
              <a:rPr lang="de-DE" sz="1100" b="1" i="0">
                <a:solidFill>
                  <a:schemeClr val="dk1"/>
                </a:solidFill>
                <a:effectLst/>
                <a:latin typeface="Arial" panose="020B0604020202020204" pitchFamily="34" charset="0"/>
                <a:ea typeface="+mn-ea"/>
                <a:cs typeface="Arial" panose="020B0604020202020204" pitchFamily="34" charset="0"/>
              </a:rPr>
              <a:t>Service </a:t>
            </a:r>
            <a:r>
              <a:rPr lang="de-DE" sz="1100" b="0" i="0">
                <a:solidFill>
                  <a:schemeClr val="dk1"/>
                </a:solidFill>
                <a:effectLst/>
                <a:latin typeface="Arial" panose="020B0604020202020204" pitchFamily="34" charset="0"/>
                <a:ea typeface="+mn-ea"/>
                <a:cs typeface="Arial" panose="020B0604020202020204" pitchFamily="34" charset="0"/>
              </a:rPr>
              <a:t>- intangible asset,</a:t>
            </a:r>
          </a:p>
          <a:p>
            <a:r>
              <a:rPr lang="de-DE" sz="1100" b="0" i="0">
                <a:solidFill>
                  <a:schemeClr val="dk1"/>
                </a:solidFill>
                <a:effectLst/>
                <a:latin typeface="Arial" panose="020B0604020202020204" pitchFamily="34" charset="0"/>
                <a:ea typeface="+mn-ea"/>
                <a:cs typeface="Arial" panose="020B0604020202020204" pitchFamily="34" charset="0"/>
              </a:rPr>
              <a:t>e.g. training for software application</a:t>
            </a:r>
          </a:p>
          <a:p>
            <a:r>
              <a:rPr lang="de-DE" sz="1100" b="1" i="0">
                <a:solidFill>
                  <a:schemeClr val="dk1"/>
                </a:solidFill>
                <a:effectLst/>
                <a:latin typeface="Arial" panose="020B0604020202020204" pitchFamily="34" charset="0"/>
                <a:ea typeface="+mn-ea"/>
                <a:cs typeface="Arial" panose="020B0604020202020204" pitchFamily="34" charset="0"/>
              </a:rPr>
              <a:t>License </a:t>
            </a:r>
            <a:r>
              <a:rPr lang="de-DE" sz="1100" b="0" i="0">
                <a:solidFill>
                  <a:schemeClr val="dk1"/>
                </a:solidFill>
                <a:effectLst/>
                <a:latin typeface="Arial" panose="020B0604020202020204" pitchFamily="34" charset="0"/>
                <a:ea typeface="+mn-ea"/>
                <a:cs typeface="Arial" panose="020B0604020202020204" pitchFamily="34" charset="0"/>
              </a:rPr>
              <a:t>- Right to use material or intangible asset,</a:t>
            </a:r>
          </a:p>
          <a:p>
            <a:r>
              <a:rPr lang="de-DE" sz="1100" b="0" i="0">
                <a:solidFill>
                  <a:schemeClr val="dk1"/>
                </a:solidFill>
                <a:effectLst/>
                <a:latin typeface="Arial" panose="020B0604020202020204" pitchFamily="34" charset="0"/>
                <a:ea typeface="+mn-ea"/>
                <a:cs typeface="Arial" panose="020B0604020202020204" pitchFamily="34" charset="0"/>
              </a:rPr>
              <a:t>e.g. access to Software-as-a-Service (SaaS)</a:t>
            </a:r>
          </a:p>
        </xdr:txBody>
      </xdr:sp>
      <xdr:cxnSp macro="">
        <xdr:nvCxnSpPr>
          <xdr:cNvPr id="50" name="Gerade Verbindung mit Pfeil 4">
            <a:extLst>
              <a:ext uri="{FF2B5EF4-FFF2-40B4-BE49-F238E27FC236}">
                <a16:creationId xmlns:a16="http://schemas.microsoft.com/office/drawing/2014/main" id="{1EBD8A88-5B5B-FA49-BDE3-6AA49AEA2D58}"/>
              </a:ext>
            </a:extLst>
          </xdr:cNvPr>
          <xdr:cNvCxnSpPr/>
        </xdr:nvCxnSpPr>
        <xdr:spPr>
          <a:xfrm flipV="1">
            <a:off x="1343514" y="3711493"/>
            <a:ext cx="0" cy="1830568"/>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15</xdr:col>
      <xdr:colOff>53341</xdr:colOff>
      <xdr:row>11</xdr:row>
      <xdr:rowOff>20239</xdr:rowOff>
    </xdr:from>
    <xdr:to>
      <xdr:col>16</xdr:col>
      <xdr:colOff>853443</xdr:colOff>
      <xdr:row>18</xdr:row>
      <xdr:rowOff>45097</xdr:rowOff>
    </xdr:to>
    <xdr:grpSp>
      <xdr:nvGrpSpPr>
        <xdr:cNvPr id="9" name="Gruppieren 8">
          <a:extLst>
            <a:ext uri="{FF2B5EF4-FFF2-40B4-BE49-F238E27FC236}">
              <a16:creationId xmlns:a16="http://schemas.microsoft.com/office/drawing/2014/main" id="{63F43819-42D6-B342-BD47-7C8366386B78}"/>
            </a:ext>
          </a:extLst>
        </xdr:cNvPr>
        <xdr:cNvGrpSpPr/>
      </xdr:nvGrpSpPr>
      <xdr:grpSpPr>
        <a:xfrm>
          <a:off x="14191162" y="4332343"/>
          <a:ext cx="1933577" cy="1298486"/>
          <a:chOff x="11348565" y="4735337"/>
          <a:chExt cx="1629956" cy="1786557"/>
        </a:xfrm>
      </xdr:grpSpPr>
      <xdr:grpSp>
        <xdr:nvGrpSpPr>
          <xdr:cNvPr id="51" name="Gruppieren 50">
            <a:extLst>
              <a:ext uri="{FF2B5EF4-FFF2-40B4-BE49-F238E27FC236}">
                <a16:creationId xmlns:a16="http://schemas.microsoft.com/office/drawing/2014/main" id="{F3835038-67E8-4150-9B72-1DB81B7B4FB6}"/>
              </a:ext>
            </a:extLst>
          </xdr:cNvPr>
          <xdr:cNvGrpSpPr/>
        </xdr:nvGrpSpPr>
        <xdr:grpSpPr>
          <a:xfrm>
            <a:off x="11348565" y="4739198"/>
            <a:ext cx="1629956" cy="1782696"/>
            <a:chOff x="1070113" y="4734316"/>
            <a:chExt cx="1671205" cy="1818588"/>
          </a:xfrm>
        </xdr:grpSpPr>
        <xdr:sp macro="" textlink="">
          <xdr:nvSpPr>
            <xdr:cNvPr id="52" name="Textfeld 51">
              <a:extLst>
                <a:ext uri="{FF2B5EF4-FFF2-40B4-BE49-F238E27FC236}">
                  <a16:creationId xmlns:a16="http://schemas.microsoft.com/office/drawing/2014/main" id="{106206DF-5B63-F33F-FB6E-C503DD36E5FA}"/>
                </a:ext>
              </a:extLst>
            </xdr:cNvPr>
            <xdr:cNvSpPr txBox="1"/>
          </xdr:nvSpPr>
          <xdr:spPr>
            <a:xfrm>
              <a:off x="1070113" y="5431150"/>
              <a:ext cx="1671205" cy="112175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Choose between one-off or regular delivery and specify the delivery frequency.</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53" name="Gerade Verbindung mit Pfeil 4">
              <a:extLst>
                <a:ext uri="{FF2B5EF4-FFF2-40B4-BE49-F238E27FC236}">
                  <a16:creationId xmlns:a16="http://schemas.microsoft.com/office/drawing/2014/main" id="{065313E3-90BA-0612-F421-F4F06A6622CD}"/>
                </a:ext>
              </a:extLst>
            </xdr:cNvPr>
            <xdr:cNvCxnSpPr/>
          </xdr:nvCxnSpPr>
          <xdr:spPr>
            <a:xfrm flipV="1">
              <a:off x="1497330" y="4734316"/>
              <a:ext cx="0" cy="643247"/>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xnSp macro="">
        <xdr:nvCxnSpPr>
          <xdr:cNvPr id="8" name="Gerade Verbindung mit Pfeil 4">
            <a:extLst>
              <a:ext uri="{FF2B5EF4-FFF2-40B4-BE49-F238E27FC236}">
                <a16:creationId xmlns:a16="http://schemas.microsoft.com/office/drawing/2014/main" id="{14727AD5-12A0-41AE-82FE-A70572799AF4}"/>
              </a:ext>
            </a:extLst>
          </xdr:cNvPr>
          <xdr:cNvCxnSpPr/>
        </xdr:nvCxnSpPr>
        <xdr:spPr>
          <a:xfrm flipV="1">
            <a:off x="12489180" y="4735337"/>
            <a:ext cx="0" cy="630551"/>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17</xdr:col>
      <xdr:colOff>251456</xdr:colOff>
      <xdr:row>11</xdr:row>
      <xdr:rowOff>38343</xdr:rowOff>
    </xdr:from>
    <xdr:to>
      <xdr:col>18</xdr:col>
      <xdr:colOff>510546</xdr:colOff>
      <xdr:row>26</xdr:row>
      <xdr:rowOff>84054</xdr:rowOff>
    </xdr:to>
    <xdr:grpSp>
      <xdr:nvGrpSpPr>
        <xdr:cNvPr id="23" name="Gruppieren 22">
          <a:extLst>
            <a:ext uri="{FF2B5EF4-FFF2-40B4-BE49-F238E27FC236}">
              <a16:creationId xmlns:a16="http://schemas.microsoft.com/office/drawing/2014/main" id="{CD6349DB-5006-9ECB-9316-4D9C46CA04B5}"/>
            </a:ext>
          </a:extLst>
        </xdr:cNvPr>
        <xdr:cNvGrpSpPr/>
      </xdr:nvGrpSpPr>
      <xdr:grpSpPr>
        <a:xfrm>
          <a:off x="16460285" y="4353168"/>
          <a:ext cx="1083682" cy="2764418"/>
          <a:chOff x="13198624" y="4650081"/>
          <a:chExt cx="1060688" cy="3762310"/>
        </a:xfrm>
      </xdr:grpSpPr>
      <xdr:grpSp>
        <xdr:nvGrpSpPr>
          <xdr:cNvPr id="19" name="Gruppieren 18">
            <a:extLst>
              <a:ext uri="{FF2B5EF4-FFF2-40B4-BE49-F238E27FC236}">
                <a16:creationId xmlns:a16="http://schemas.microsoft.com/office/drawing/2014/main" id="{33D2BED7-4D19-43D2-9FEC-C6F89257FF68}"/>
              </a:ext>
            </a:extLst>
          </xdr:cNvPr>
          <xdr:cNvGrpSpPr/>
        </xdr:nvGrpSpPr>
        <xdr:grpSpPr>
          <a:xfrm>
            <a:off x="13198624" y="4650081"/>
            <a:ext cx="1060688" cy="3762310"/>
            <a:chOff x="995659" y="3810660"/>
            <a:chExt cx="1082520" cy="3727657"/>
          </a:xfrm>
        </xdr:grpSpPr>
        <xdr:sp macro="" textlink="">
          <xdr:nvSpPr>
            <xdr:cNvPr id="20" name="Textfeld 19">
              <a:extLst>
                <a:ext uri="{FF2B5EF4-FFF2-40B4-BE49-F238E27FC236}">
                  <a16:creationId xmlns:a16="http://schemas.microsoft.com/office/drawing/2014/main" id="{1043DDF2-EC23-4D93-0C8B-36F75BFC92EE}"/>
                </a:ext>
              </a:extLst>
            </xdr:cNvPr>
            <xdr:cNvSpPr txBox="1"/>
          </xdr:nvSpPr>
          <xdr:spPr>
            <a:xfrm>
              <a:off x="995659" y="4477709"/>
              <a:ext cx="1082520" cy="306060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start and end date of the contract.</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1" name="Gerade Verbindung mit Pfeil 4">
              <a:extLst>
                <a:ext uri="{FF2B5EF4-FFF2-40B4-BE49-F238E27FC236}">
                  <a16:creationId xmlns:a16="http://schemas.microsoft.com/office/drawing/2014/main" id="{6A770107-BAB6-B140-8F51-385B62083D46}"/>
                </a:ext>
              </a:extLst>
            </xdr:cNvPr>
            <xdr:cNvCxnSpPr/>
          </xdr:nvCxnSpPr>
          <xdr:spPr>
            <a:xfrm flipH="1" flipV="1">
              <a:off x="1217976" y="3810660"/>
              <a:ext cx="0" cy="62413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xnSp macro="">
        <xdr:nvCxnSpPr>
          <xdr:cNvPr id="22" name="Gerade Verbindung mit Pfeil 4">
            <a:extLst>
              <a:ext uri="{FF2B5EF4-FFF2-40B4-BE49-F238E27FC236}">
                <a16:creationId xmlns:a16="http://schemas.microsoft.com/office/drawing/2014/main" id="{8D0A94BF-9A49-4E36-9DED-729D5BFC2FBE}"/>
              </a:ext>
            </a:extLst>
          </xdr:cNvPr>
          <xdr:cNvCxnSpPr/>
        </xdr:nvCxnSpPr>
        <xdr:spPr>
          <a:xfrm flipV="1">
            <a:off x="14096273" y="4650753"/>
            <a:ext cx="0" cy="629932"/>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21</xdr:col>
      <xdr:colOff>190502</xdr:colOff>
      <xdr:row>11</xdr:row>
      <xdr:rowOff>24608</xdr:rowOff>
    </xdr:from>
    <xdr:to>
      <xdr:col>22</xdr:col>
      <xdr:colOff>861058</xdr:colOff>
      <xdr:row>26</xdr:row>
      <xdr:rowOff>84054</xdr:rowOff>
    </xdr:to>
    <xdr:grpSp>
      <xdr:nvGrpSpPr>
        <xdr:cNvPr id="55" name="Gruppieren 54">
          <a:extLst>
            <a:ext uri="{FF2B5EF4-FFF2-40B4-BE49-F238E27FC236}">
              <a16:creationId xmlns:a16="http://schemas.microsoft.com/office/drawing/2014/main" id="{681705EB-D5DF-00DC-A3C6-EA451B4D857D}"/>
            </a:ext>
          </a:extLst>
        </xdr:cNvPr>
        <xdr:cNvGrpSpPr/>
      </xdr:nvGrpSpPr>
      <xdr:grpSpPr>
        <a:xfrm>
          <a:off x="19764377" y="4340794"/>
          <a:ext cx="1353635" cy="2776792"/>
          <a:chOff x="14786148" y="4720192"/>
          <a:chExt cx="1437247" cy="3868919"/>
        </a:xfrm>
      </xdr:grpSpPr>
      <xdr:grpSp>
        <xdr:nvGrpSpPr>
          <xdr:cNvPr id="24" name="Gruppieren 23">
            <a:extLst>
              <a:ext uri="{FF2B5EF4-FFF2-40B4-BE49-F238E27FC236}">
                <a16:creationId xmlns:a16="http://schemas.microsoft.com/office/drawing/2014/main" id="{22765718-15DD-405A-A1DA-A239FCD19C3F}"/>
              </a:ext>
            </a:extLst>
          </xdr:cNvPr>
          <xdr:cNvGrpSpPr/>
        </xdr:nvGrpSpPr>
        <xdr:grpSpPr>
          <a:xfrm>
            <a:off x="14786148" y="4720192"/>
            <a:ext cx="1437247" cy="3868919"/>
            <a:chOff x="1297455" y="4720284"/>
            <a:chExt cx="1438578" cy="3881539"/>
          </a:xfrm>
        </xdr:grpSpPr>
        <xdr:sp macro="" textlink="">
          <xdr:nvSpPr>
            <xdr:cNvPr id="34" name="Textfeld 33">
              <a:extLst>
                <a:ext uri="{FF2B5EF4-FFF2-40B4-BE49-F238E27FC236}">
                  <a16:creationId xmlns:a16="http://schemas.microsoft.com/office/drawing/2014/main" id="{D401BD21-A609-80CC-B8EE-85BB6826F7A7}"/>
                </a:ext>
              </a:extLst>
            </xdr:cNvPr>
            <xdr:cNvSpPr txBox="1"/>
          </xdr:nvSpPr>
          <xdr:spPr>
            <a:xfrm>
              <a:off x="1297455" y="5431152"/>
              <a:ext cx="1438578" cy="317067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Select whether the contract has been extended and specify in the comment field if necessary.</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6" name="Gerade Verbindung mit Pfeil 4">
              <a:extLst>
                <a:ext uri="{FF2B5EF4-FFF2-40B4-BE49-F238E27FC236}">
                  <a16:creationId xmlns:a16="http://schemas.microsoft.com/office/drawing/2014/main" id="{D34983EA-F542-77ED-F5EF-B0D2239BB233}"/>
                </a:ext>
              </a:extLst>
            </xdr:cNvPr>
            <xdr:cNvCxnSpPr/>
          </xdr:nvCxnSpPr>
          <xdr:spPr>
            <a:xfrm flipV="1">
              <a:off x="1497330" y="4720284"/>
              <a:ext cx="5715" cy="64107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xnSp macro="">
        <xdr:nvCxnSpPr>
          <xdr:cNvPr id="54" name="Gerade Verbindung mit Pfeil 4">
            <a:extLst>
              <a:ext uri="{FF2B5EF4-FFF2-40B4-BE49-F238E27FC236}">
                <a16:creationId xmlns:a16="http://schemas.microsoft.com/office/drawing/2014/main" id="{5EE9824B-52CA-4D9D-80B3-C5708B4D6BCF}"/>
              </a:ext>
            </a:extLst>
          </xdr:cNvPr>
          <xdr:cNvCxnSpPr/>
        </xdr:nvCxnSpPr>
        <xdr:spPr>
          <a:xfrm flipV="1">
            <a:off x="15942945" y="4724003"/>
            <a:ext cx="0" cy="638985"/>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23</xdr:col>
      <xdr:colOff>36195</xdr:colOff>
      <xdr:row>11</xdr:row>
      <xdr:rowOff>27780</xdr:rowOff>
    </xdr:from>
    <xdr:to>
      <xdr:col>23</xdr:col>
      <xdr:colOff>822960</xdr:colOff>
      <xdr:row>26</xdr:row>
      <xdr:rowOff>84054</xdr:rowOff>
    </xdr:to>
    <xdr:grpSp>
      <xdr:nvGrpSpPr>
        <xdr:cNvPr id="56" name="Gruppieren 55">
          <a:extLst>
            <a:ext uri="{FF2B5EF4-FFF2-40B4-BE49-F238E27FC236}">
              <a16:creationId xmlns:a16="http://schemas.microsoft.com/office/drawing/2014/main" id="{5338AB94-7ECD-4949-BDD3-941EFF8CEE87}"/>
            </a:ext>
          </a:extLst>
        </xdr:cNvPr>
        <xdr:cNvGrpSpPr/>
      </xdr:nvGrpSpPr>
      <xdr:grpSpPr>
        <a:xfrm>
          <a:off x="21524595" y="4343966"/>
          <a:ext cx="784044" cy="2773620"/>
          <a:chOff x="1176808" y="3820341"/>
          <a:chExt cx="767730" cy="3798794"/>
        </a:xfrm>
      </xdr:grpSpPr>
      <xdr:sp macro="" textlink="">
        <xdr:nvSpPr>
          <xdr:cNvPr id="57" name="Textfeld 56">
            <a:extLst>
              <a:ext uri="{FF2B5EF4-FFF2-40B4-BE49-F238E27FC236}">
                <a16:creationId xmlns:a16="http://schemas.microsoft.com/office/drawing/2014/main" id="{8C9E1EFF-1EE5-4915-3128-02DEF6A1DA71}"/>
              </a:ext>
            </a:extLst>
          </xdr:cNvPr>
          <xdr:cNvSpPr txBox="1"/>
        </xdr:nvSpPr>
        <xdr:spPr>
          <a:xfrm>
            <a:off x="1176808" y="4512390"/>
            <a:ext cx="767730" cy="310674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minimum contract duration.</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58" name="Gerade Verbindung mit Pfeil 4">
            <a:extLst>
              <a:ext uri="{FF2B5EF4-FFF2-40B4-BE49-F238E27FC236}">
                <a16:creationId xmlns:a16="http://schemas.microsoft.com/office/drawing/2014/main" id="{22235B29-52A9-EBF4-12A3-0A9812D600F9}"/>
              </a:ext>
            </a:extLst>
          </xdr:cNvPr>
          <xdr:cNvCxnSpPr/>
        </xdr:nvCxnSpPr>
        <xdr:spPr>
          <a:xfrm flipH="1" flipV="1">
            <a:off x="1521738" y="3820341"/>
            <a:ext cx="5336" cy="621894"/>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24</xdr:col>
      <xdr:colOff>95250</xdr:colOff>
      <xdr:row>11</xdr:row>
      <xdr:rowOff>23828</xdr:rowOff>
    </xdr:from>
    <xdr:to>
      <xdr:col>24</xdr:col>
      <xdr:colOff>899159</xdr:colOff>
      <xdr:row>26</xdr:row>
      <xdr:rowOff>84054</xdr:rowOff>
    </xdr:to>
    <xdr:grpSp>
      <xdr:nvGrpSpPr>
        <xdr:cNvPr id="59" name="Gruppieren 58">
          <a:extLst>
            <a:ext uri="{FF2B5EF4-FFF2-40B4-BE49-F238E27FC236}">
              <a16:creationId xmlns:a16="http://schemas.microsoft.com/office/drawing/2014/main" id="{C2408209-F857-41E9-9BDC-801AF220DB45}"/>
            </a:ext>
          </a:extLst>
        </xdr:cNvPr>
        <xdr:cNvGrpSpPr/>
      </xdr:nvGrpSpPr>
      <xdr:grpSpPr>
        <a:xfrm>
          <a:off x="22447704" y="4335932"/>
          <a:ext cx="803909" cy="2781654"/>
          <a:chOff x="902179" y="4692015"/>
          <a:chExt cx="811900" cy="4045408"/>
        </a:xfrm>
      </xdr:grpSpPr>
      <xdr:sp macro="" textlink="">
        <xdr:nvSpPr>
          <xdr:cNvPr id="60" name="Textfeld 59">
            <a:extLst>
              <a:ext uri="{FF2B5EF4-FFF2-40B4-BE49-F238E27FC236}">
                <a16:creationId xmlns:a16="http://schemas.microsoft.com/office/drawing/2014/main" id="{735F0E7A-6291-445D-2BF5-2446AF81CBDE}"/>
              </a:ext>
            </a:extLst>
          </xdr:cNvPr>
          <xdr:cNvSpPr txBox="1"/>
        </xdr:nvSpPr>
        <xdr:spPr>
          <a:xfrm>
            <a:off x="902179" y="5433853"/>
            <a:ext cx="811900" cy="330357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notice period.</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61" name="Gerade Verbindung mit Pfeil 4">
            <a:extLst>
              <a:ext uri="{FF2B5EF4-FFF2-40B4-BE49-F238E27FC236}">
                <a16:creationId xmlns:a16="http://schemas.microsoft.com/office/drawing/2014/main" id="{34EE1153-A556-B371-214E-4E547AF7C846}"/>
              </a:ext>
            </a:extLst>
          </xdr:cNvPr>
          <xdr:cNvCxnSpPr/>
        </xdr:nvCxnSpPr>
        <xdr:spPr>
          <a:xfrm flipV="1">
            <a:off x="1303012" y="4692015"/>
            <a:ext cx="0" cy="659632"/>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7</xdr:col>
      <xdr:colOff>135253</xdr:colOff>
      <xdr:row>11</xdr:row>
      <xdr:rowOff>24691</xdr:rowOff>
    </xdr:from>
    <xdr:to>
      <xdr:col>7</xdr:col>
      <xdr:colOff>1165859</xdr:colOff>
      <xdr:row>26</xdr:row>
      <xdr:rowOff>82703</xdr:rowOff>
    </xdr:to>
    <xdr:grpSp>
      <xdr:nvGrpSpPr>
        <xdr:cNvPr id="75" name="Gruppieren 74">
          <a:extLst>
            <a:ext uri="{FF2B5EF4-FFF2-40B4-BE49-F238E27FC236}">
              <a16:creationId xmlns:a16="http://schemas.microsoft.com/office/drawing/2014/main" id="{6A9905AF-846F-4774-85C4-D968511FFBB2}"/>
            </a:ext>
          </a:extLst>
        </xdr:cNvPr>
        <xdr:cNvGrpSpPr/>
      </xdr:nvGrpSpPr>
      <xdr:grpSpPr>
        <a:xfrm>
          <a:off x="7009582" y="4340877"/>
          <a:ext cx="1030606" cy="2775358"/>
          <a:chOff x="1031801" y="3648239"/>
          <a:chExt cx="903713" cy="3797705"/>
        </a:xfrm>
      </xdr:grpSpPr>
      <xdr:sp macro="" textlink="">
        <xdr:nvSpPr>
          <xdr:cNvPr id="76" name="Textfeld 75">
            <a:extLst>
              <a:ext uri="{FF2B5EF4-FFF2-40B4-BE49-F238E27FC236}">
                <a16:creationId xmlns:a16="http://schemas.microsoft.com/office/drawing/2014/main" id="{38D716D0-29C8-1172-141A-9485BBC152D5}"/>
              </a:ext>
            </a:extLst>
          </xdr:cNvPr>
          <xdr:cNvSpPr txBox="1"/>
        </xdr:nvSpPr>
        <xdr:spPr>
          <a:xfrm>
            <a:off x="1031801" y="4342098"/>
            <a:ext cx="903713" cy="310384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Specify the filing location of the contract documents.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77" name="Gerade Verbindung mit Pfeil 4">
            <a:extLst>
              <a:ext uri="{FF2B5EF4-FFF2-40B4-BE49-F238E27FC236}">
                <a16:creationId xmlns:a16="http://schemas.microsoft.com/office/drawing/2014/main" id="{70885FDC-7E67-9525-F76C-7CA0BD8756F5}"/>
              </a:ext>
            </a:extLst>
          </xdr:cNvPr>
          <xdr:cNvCxnSpPr/>
        </xdr:nvCxnSpPr>
        <xdr:spPr>
          <a:xfrm flipH="1" flipV="1">
            <a:off x="1358370" y="3648239"/>
            <a:ext cx="0" cy="625864"/>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editAs="oneCell">
    <xdr:from>
      <xdr:col>0</xdr:col>
      <xdr:colOff>0</xdr:colOff>
      <xdr:row>0</xdr:row>
      <xdr:rowOff>0</xdr:rowOff>
    </xdr:from>
    <xdr:to>
      <xdr:col>4</xdr:col>
      <xdr:colOff>35850</xdr:colOff>
      <xdr:row>0</xdr:row>
      <xdr:rowOff>798135</xdr:rowOff>
    </xdr:to>
    <xdr:pic>
      <xdr:nvPicPr>
        <xdr:cNvPr id="5" name="Grafik 4">
          <a:extLst>
            <a:ext uri="{FF2B5EF4-FFF2-40B4-BE49-F238E27FC236}">
              <a16:creationId xmlns:a16="http://schemas.microsoft.com/office/drawing/2014/main" id="{89FAB2E9-BC61-4ADE-A6CC-8ABA95816152}"/>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3410" cy="798135"/>
        </a:xfrm>
        <a:prstGeom prst="rect">
          <a:avLst/>
        </a:prstGeom>
      </xdr:spPr>
    </xdr:pic>
    <xdr:clientData/>
  </xdr:twoCellAnchor>
  <xdr:twoCellAnchor>
    <xdr:from>
      <xdr:col>3</xdr:col>
      <xdr:colOff>986790</xdr:colOff>
      <xdr:row>11</xdr:row>
      <xdr:rowOff>11431</xdr:rowOff>
    </xdr:from>
    <xdr:to>
      <xdr:col>4</xdr:col>
      <xdr:colOff>765809</xdr:colOff>
      <xdr:row>26</xdr:row>
      <xdr:rowOff>85991</xdr:rowOff>
    </xdr:to>
    <xdr:grpSp>
      <xdr:nvGrpSpPr>
        <xdr:cNvPr id="10" name="Gruppieren 9">
          <a:extLst>
            <a:ext uri="{FF2B5EF4-FFF2-40B4-BE49-F238E27FC236}">
              <a16:creationId xmlns:a16="http://schemas.microsoft.com/office/drawing/2014/main" id="{1A488600-E31A-4415-96B8-B5FEBE42F14D}"/>
            </a:ext>
          </a:extLst>
        </xdr:cNvPr>
        <xdr:cNvGrpSpPr/>
      </xdr:nvGrpSpPr>
      <xdr:grpSpPr>
        <a:xfrm>
          <a:off x="3021058" y="4324895"/>
          <a:ext cx="1187358" cy="2789185"/>
          <a:chOff x="1279982" y="3813213"/>
          <a:chExt cx="685027" cy="3741862"/>
        </a:xfrm>
      </xdr:grpSpPr>
      <xdr:sp macro="" textlink="">
        <xdr:nvSpPr>
          <xdr:cNvPr id="12" name="Textfeld 11">
            <a:extLst>
              <a:ext uri="{FF2B5EF4-FFF2-40B4-BE49-F238E27FC236}">
                <a16:creationId xmlns:a16="http://schemas.microsoft.com/office/drawing/2014/main" id="{288F0214-4109-9B8B-BA5D-E37C35C5EEB1}"/>
              </a:ext>
            </a:extLst>
          </xdr:cNvPr>
          <xdr:cNvSpPr txBox="1"/>
        </xdr:nvSpPr>
        <xdr:spPr>
          <a:xfrm>
            <a:off x="1279982" y="4515589"/>
            <a:ext cx="685027" cy="303948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Select whether it is purchasing</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a:t>
            </a:r>
            <a:r>
              <a:rPr lang="de-DE" sz="1100" b="0" i="0" u="none" strike="noStrike">
                <a:solidFill>
                  <a:schemeClr val="dk1"/>
                </a:solidFill>
                <a:effectLst/>
                <a:latin typeface="Arial" panose="020B0604020202020204" pitchFamily="34" charset="0"/>
                <a:ea typeface="+mn-ea"/>
                <a:cs typeface="Arial" panose="020B0604020202020204" pitchFamily="34" charset="0"/>
              </a:rPr>
              <a:t>or sales.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3" name="Gerade Verbindung mit Pfeil 4">
            <a:extLst>
              <a:ext uri="{FF2B5EF4-FFF2-40B4-BE49-F238E27FC236}">
                <a16:creationId xmlns:a16="http://schemas.microsoft.com/office/drawing/2014/main" id="{9893B1D8-AE53-33F6-AD7A-9D508EFE4D03}"/>
              </a:ext>
            </a:extLst>
          </xdr:cNvPr>
          <xdr:cNvCxnSpPr/>
        </xdr:nvCxnSpPr>
        <xdr:spPr>
          <a:xfrm flipV="1">
            <a:off x="1639269" y="3813213"/>
            <a:ext cx="0" cy="61314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18</xdr:col>
      <xdr:colOff>701040</xdr:colOff>
      <xdr:row>11</xdr:row>
      <xdr:rowOff>16406</xdr:rowOff>
    </xdr:from>
    <xdr:to>
      <xdr:col>19</xdr:col>
      <xdr:colOff>741047</xdr:colOff>
      <xdr:row>26</xdr:row>
      <xdr:rowOff>84054</xdr:rowOff>
    </xdr:to>
    <xdr:grpSp>
      <xdr:nvGrpSpPr>
        <xdr:cNvPr id="15" name="Gruppieren 14">
          <a:extLst>
            <a:ext uri="{FF2B5EF4-FFF2-40B4-BE49-F238E27FC236}">
              <a16:creationId xmlns:a16="http://schemas.microsoft.com/office/drawing/2014/main" id="{132B2DEC-67E9-43B9-8CE9-D49AB4282BC0}"/>
            </a:ext>
          </a:extLst>
        </xdr:cNvPr>
        <xdr:cNvGrpSpPr/>
      </xdr:nvGrpSpPr>
      <xdr:grpSpPr>
        <a:xfrm>
          <a:off x="17734461" y="4333952"/>
          <a:ext cx="859157" cy="2783634"/>
          <a:chOff x="1111434" y="3807274"/>
          <a:chExt cx="436311" cy="3798578"/>
        </a:xfrm>
      </xdr:grpSpPr>
      <xdr:sp macro="" textlink="">
        <xdr:nvSpPr>
          <xdr:cNvPr id="25" name="Textfeld 24">
            <a:extLst>
              <a:ext uri="{FF2B5EF4-FFF2-40B4-BE49-F238E27FC236}">
                <a16:creationId xmlns:a16="http://schemas.microsoft.com/office/drawing/2014/main" id="{27DB1455-2631-F70A-7281-9ADD7DF1B8E8}"/>
              </a:ext>
            </a:extLst>
          </xdr:cNvPr>
          <xdr:cNvSpPr txBox="1"/>
        </xdr:nvSpPr>
        <xdr:spPr>
          <a:xfrm>
            <a:off x="1111434" y="4512387"/>
            <a:ext cx="436311" cy="309346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contract duration is calculated in months.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6" name="Gerade Verbindung mit Pfeil 4">
            <a:extLst>
              <a:ext uri="{FF2B5EF4-FFF2-40B4-BE49-F238E27FC236}">
                <a16:creationId xmlns:a16="http://schemas.microsoft.com/office/drawing/2014/main" id="{777C74E7-2A5C-C17C-6C7B-B98B1821121B}"/>
              </a:ext>
            </a:extLst>
          </xdr:cNvPr>
          <xdr:cNvCxnSpPr/>
        </xdr:nvCxnSpPr>
        <xdr:spPr>
          <a:xfrm flipH="1" flipV="1">
            <a:off x="1346693" y="3807274"/>
            <a:ext cx="0" cy="63215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20</xdr:col>
      <xdr:colOff>30479</xdr:colOff>
      <xdr:row>11</xdr:row>
      <xdr:rowOff>22182</xdr:rowOff>
    </xdr:from>
    <xdr:to>
      <xdr:col>20</xdr:col>
      <xdr:colOff>861058</xdr:colOff>
      <xdr:row>26</xdr:row>
      <xdr:rowOff>84054</xdr:rowOff>
    </xdr:to>
    <xdr:grpSp>
      <xdr:nvGrpSpPr>
        <xdr:cNvPr id="2" name="Gruppieren 1">
          <a:extLst>
            <a:ext uri="{FF2B5EF4-FFF2-40B4-BE49-F238E27FC236}">
              <a16:creationId xmlns:a16="http://schemas.microsoft.com/office/drawing/2014/main" id="{B65486E4-9777-434D-BD00-0D53D0CD748D}"/>
            </a:ext>
          </a:extLst>
        </xdr:cNvPr>
        <xdr:cNvGrpSpPr/>
      </xdr:nvGrpSpPr>
      <xdr:grpSpPr>
        <a:xfrm>
          <a:off x="18695397" y="4334286"/>
          <a:ext cx="831940" cy="2783300"/>
          <a:chOff x="1109243" y="3807274"/>
          <a:chExt cx="370314" cy="3834686"/>
        </a:xfrm>
      </xdr:grpSpPr>
      <xdr:sp macro="" textlink="">
        <xdr:nvSpPr>
          <xdr:cNvPr id="3" name="Textfeld 2">
            <a:extLst>
              <a:ext uri="{FF2B5EF4-FFF2-40B4-BE49-F238E27FC236}">
                <a16:creationId xmlns:a16="http://schemas.microsoft.com/office/drawing/2014/main" id="{352B33B2-CD0A-2F9A-6149-68BAF80A6A94}"/>
              </a:ext>
            </a:extLst>
          </xdr:cNvPr>
          <xdr:cNvSpPr txBox="1"/>
        </xdr:nvSpPr>
        <xdr:spPr>
          <a:xfrm>
            <a:off x="1109243" y="4512386"/>
            <a:ext cx="370314" cy="312957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remaining duration of the contract is calculated here in months.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4" name="Gerade Verbindung mit Pfeil 4">
            <a:extLst>
              <a:ext uri="{FF2B5EF4-FFF2-40B4-BE49-F238E27FC236}">
                <a16:creationId xmlns:a16="http://schemas.microsoft.com/office/drawing/2014/main" id="{A66459B4-F8E8-D4DA-AFA4-9A5C6E190F29}"/>
              </a:ext>
            </a:extLst>
          </xdr:cNvPr>
          <xdr:cNvCxnSpPr/>
        </xdr:nvCxnSpPr>
        <xdr:spPr>
          <a:xfrm flipH="1" flipV="1">
            <a:off x="1299865" y="3807274"/>
            <a:ext cx="0" cy="632151"/>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762000</xdr:colOff>
      <xdr:row>7</xdr:row>
      <xdr:rowOff>40006</xdr:rowOff>
    </xdr:from>
    <xdr:to>
      <xdr:col>8</xdr:col>
      <xdr:colOff>1045029</xdr:colOff>
      <xdr:row>9</xdr:row>
      <xdr:rowOff>95977</xdr:rowOff>
    </xdr:to>
    <xdr:sp macro="" textlink="">
      <xdr:nvSpPr>
        <xdr:cNvPr id="3" name="Textfeld 2">
          <a:extLst>
            <a:ext uri="{FF2B5EF4-FFF2-40B4-BE49-F238E27FC236}">
              <a16:creationId xmlns:a16="http://schemas.microsoft.com/office/drawing/2014/main" id="{5FE0F04E-60F0-4A4A-826C-F9E9DFCDEF2D}"/>
            </a:ext>
          </a:extLst>
        </xdr:cNvPr>
        <xdr:cNvSpPr txBox="1"/>
      </xdr:nvSpPr>
      <xdr:spPr>
        <a:xfrm>
          <a:off x="1162050" y="2964181"/>
          <a:ext cx="7388679" cy="72272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contract data is automatically transferred from the 'Contract terms' worksheet.</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59056</xdr:colOff>
      <xdr:row>0</xdr:row>
      <xdr:rowOff>1053465</xdr:rowOff>
    </xdr:from>
    <xdr:to>
      <xdr:col>8</xdr:col>
      <xdr:colOff>1219200</xdr:colOff>
      <xdr:row>3</xdr:row>
      <xdr:rowOff>93435</xdr:rowOff>
    </xdr:to>
    <xdr:sp macro="" textlink="">
      <xdr:nvSpPr>
        <xdr:cNvPr id="4" name="Textfeld 3">
          <a:extLst>
            <a:ext uri="{FF2B5EF4-FFF2-40B4-BE49-F238E27FC236}">
              <a16:creationId xmlns:a16="http://schemas.microsoft.com/office/drawing/2014/main" id="{4BD5D1BB-6F7A-460C-BD2D-CBBCFFADB2AC}"/>
            </a:ext>
          </a:extLst>
        </xdr:cNvPr>
        <xdr:cNvSpPr txBox="1"/>
      </xdr:nvSpPr>
      <xdr:spPr>
        <a:xfrm>
          <a:off x="3282316" y="1053465"/>
          <a:ext cx="5724524" cy="64779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chemeClr val="dk1"/>
              </a:solidFill>
              <a:effectLst/>
              <a:latin typeface="Arial" panose="020B0604020202020204" pitchFamily="34" charset="0"/>
              <a:ea typeface="+mn-ea"/>
              <a:cs typeface="Arial" panose="020B0604020202020204" pitchFamily="34" charset="0"/>
            </a:rPr>
            <a:t>In</a:t>
          </a:r>
          <a:r>
            <a:rPr lang="de-DE" sz="1100" b="0" baseline="0">
              <a:solidFill>
                <a:schemeClr val="dk1"/>
              </a:solidFill>
              <a:effectLst/>
              <a:latin typeface="Arial" panose="020B0604020202020204" pitchFamily="34" charset="0"/>
              <a:ea typeface="+mn-ea"/>
              <a:cs typeface="Arial" panose="020B0604020202020204" pitchFamily="34" charset="0"/>
            </a:rPr>
            <a:t> the 'Contract costs' worksheet t</a:t>
          </a:r>
          <a:r>
            <a:rPr lang="de-DE" sz="1100" b="0">
              <a:solidFill>
                <a:schemeClr val="dk1"/>
              </a:solidFill>
              <a:effectLst/>
              <a:latin typeface="Arial" panose="020B0604020202020204" pitchFamily="34" charset="0"/>
              <a:ea typeface="+mn-ea"/>
              <a:cs typeface="Arial" panose="020B0604020202020204" pitchFamily="34" charset="0"/>
            </a:rPr>
            <a:t>he financial side of contract management is mapped in order to plan</a:t>
          </a:r>
          <a:r>
            <a:rPr lang="de-DE" sz="1100" b="0" baseline="0">
              <a:solidFill>
                <a:schemeClr val="dk1"/>
              </a:solidFill>
              <a:effectLst/>
              <a:latin typeface="Arial" panose="020B0604020202020204" pitchFamily="34" charset="0"/>
              <a:ea typeface="+mn-ea"/>
              <a:cs typeface="Arial" panose="020B0604020202020204" pitchFamily="34" charset="0"/>
            </a:rPr>
            <a:t> payments</a:t>
          </a:r>
          <a:r>
            <a:rPr lang="de-DE" sz="1100" b="0">
              <a:solidFill>
                <a:schemeClr val="dk1"/>
              </a:solidFill>
              <a:effectLst/>
              <a:latin typeface="Arial" panose="020B0604020202020204" pitchFamily="34" charset="0"/>
              <a:ea typeface="+mn-ea"/>
              <a:cs typeface="Arial" panose="020B0604020202020204" pitchFamily="34" charset="0"/>
            </a:rPr>
            <a:t>.</a:t>
          </a:r>
        </a:p>
      </xdr:txBody>
    </xdr:sp>
    <xdr:clientData/>
  </xdr:twoCellAnchor>
  <xdr:twoCellAnchor editAs="oneCell">
    <xdr:from>
      <xdr:col>0</xdr:col>
      <xdr:colOff>0</xdr:colOff>
      <xdr:row>0</xdr:row>
      <xdr:rowOff>1</xdr:rowOff>
    </xdr:from>
    <xdr:to>
      <xdr:col>4</xdr:col>
      <xdr:colOff>145524</xdr:colOff>
      <xdr:row>0</xdr:row>
      <xdr:rowOff>739359</xdr:rowOff>
    </xdr:to>
    <xdr:pic>
      <xdr:nvPicPr>
        <xdr:cNvPr id="9" name="Grafik 8">
          <a:extLst>
            <a:ext uri="{FF2B5EF4-FFF2-40B4-BE49-F238E27FC236}">
              <a16:creationId xmlns:a16="http://schemas.microsoft.com/office/drawing/2014/main" id="{9F6BA6C6-8641-4F75-9077-9FCD4C2A9A86}"/>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3379125" cy="732827"/>
        </a:xfrm>
        <a:prstGeom prst="rect">
          <a:avLst/>
        </a:prstGeom>
      </xdr:spPr>
    </xdr:pic>
    <xdr:clientData/>
  </xdr:twoCellAnchor>
  <xdr:twoCellAnchor>
    <xdr:from>
      <xdr:col>9</xdr:col>
      <xdr:colOff>59057</xdr:colOff>
      <xdr:row>10</xdr:row>
      <xdr:rowOff>2367</xdr:rowOff>
    </xdr:from>
    <xdr:to>
      <xdr:col>9</xdr:col>
      <xdr:colOff>876301</xdr:colOff>
      <xdr:row>21</xdr:row>
      <xdr:rowOff>104597</xdr:rowOff>
    </xdr:to>
    <xdr:grpSp>
      <xdr:nvGrpSpPr>
        <xdr:cNvPr id="2" name="Gruppieren 1">
          <a:extLst>
            <a:ext uri="{FF2B5EF4-FFF2-40B4-BE49-F238E27FC236}">
              <a16:creationId xmlns:a16="http://schemas.microsoft.com/office/drawing/2014/main" id="{FEF5128C-2A58-4780-B4FE-C7076B6EF625}"/>
            </a:ext>
          </a:extLst>
        </xdr:cNvPr>
        <xdr:cNvGrpSpPr/>
      </xdr:nvGrpSpPr>
      <xdr:grpSpPr>
        <a:xfrm>
          <a:off x="9381311" y="3583767"/>
          <a:ext cx="819965" cy="2227666"/>
          <a:chOff x="1053935" y="4738277"/>
          <a:chExt cx="804095" cy="2108397"/>
        </a:xfrm>
      </xdr:grpSpPr>
      <xdr:sp macro="" textlink="">
        <xdr:nvSpPr>
          <xdr:cNvPr id="5" name="Textfeld 4">
            <a:extLst>
              <a:ext uri="{FF2B5EF4-FFF2-40B4-BE49-F238E27FC236}">
                <a16:creationId xmlns:a16="http://schemas.microsoft.com/office/drawing/2014/main" id="{B8CA92DD-7C9C-EA09-A092-FCA8830C038F}"/>
              </a:ext>
            </a:extLst>
          </xdr:cNvPr>
          <xdr:cNvSpPr txBox="1"/>
        </xdr:nvSpPr>
        <xdr:spPr>
          <a:xfrm>
            <a:off x="1053935" y="5418638"/>
            <a:ext cx="804095" cy="142803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next due date for the contract.</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6" name="Gerade Verbindung mit Pfeil 4">
            <a:extLst>
              <a:ext uri="{FF2B5EF4-FFF2-40B4-BE49-F238E27FC236}">
                <a16:creationId xmlns:a16="http://schemas.microsoft.com/office/drawing/2014/main" id="{25C73409-C70B-7F18-9C0E-B442188F4D34}"/>
              </a:ext>
            </a:extLst>
          </xdr:cNvPr>
          <xdr:cNvCxnSpPr/>
        </xdr:nvCxnSpPr>
        <xdr:spPr>
          <a:xfrm flipV="1">
            <a:off x="1491344" y="4738277"/>
            <a:ext cx="0" cy="65352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10</xdr:col>
      <xdr:colOff>89535</xdr:colOff>
      <xdr:row>10</xdr:row>
      <xdr:rowOff>3634</xdr:rowOff>
    </xdr:from>
    <xdr:to>
      <xdr:col>10</xdr:col>
      <xdr:colOff>876300</xdr:colOff>
      <xdr:row>21</xdr:row>
      <xdr:rowOff>104597</xdr:rowOff>
    </xdr:to>
    <xdr:grpSp>
      <xdr:nvGrpSpPr>
        <xdr:cNvPr id="10" name="Gruppieren 9">
          <a:extLst>
            <a:ext uri="{FF2B5EF4-FFF2-40B4-BE49-F238E27FC236}">
              <a16:creationId xmlns:a16="http://schemas.microsoft.com/office/drawing/2014/main" id="{53DC1FCB-6A88-4E53-9EC5-019ABB5EE3A2}"/>
            </a:ext>
          </a:extLst>
        </xdr:cNvPr>
        <xdr:cNvGrpSpPr/>
      </xdr:nvGrpSpPr>
      <xdr:grpSpPr>
        <a:xfrm>
          <a:off x="10384699" y="3589116"/>
          <a:ext cx="788126" cy="2222317"/>
          <a:chOff x="964950" y="3918215"/>
          <a:chExt cx="1147930" cy="2021966"/>
        </a:xfrm>
      </xdr:grpSpPr>
      <xdr:sp macro="" textlink="">
        <xdr:nvSpPr>
          <xdr:cNvPr id="11" name="Textfeld 10">
            <a:extLst>
              <a:ext uri="{FF2B5EF4-FFF2-40B4-BE49-F238E27FC236}">
                <a16:creationId xmlns:a16="http://schemas.microsoft.com/office/drawing/2014/main" id="{1D77D98B-D3A6-0813-A52C-8F0DB77C2529}"/>
              </a:ext>
            </a:extLst>
          </xdr:cNvPr>
          <xdr:cNvSpPr txBox="1"/>
        </xdr:nvSpPr>
        <xdr:spPr>
          <a:xfrm>
            <a:off x="964950" y="4572618"/>
            <a:ext cx="1147930" cy="136756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terms</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of payment in days.</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2" name="Gerade Verbindung mit Pfeil 4">
            <a:extLst>
              <a:ext uri="{FF2B5EF4-FFF2-40B4-BE49-F238E27FC236}">
                <a16:creationId xmlns:a16="http://schemas.microsoft.com/office/drawing/2014/main" id="{0B0AEF42-FDEB-D69A-2A3D-82D3E9B1788C}"/>
              </a:ext>
            </a:extLst>
          </xdr:cNvPr>
          <xdr:cNvCxnSpPr/>
        </xdr:nvCxnSpPr>
        <xdr:spPr>
          <a:xfrm flipV="1">
            <a:off x="1497330" y="3918215"/>
            <a:ext cx="0" cy="624011"/>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11</xdr:col>
      <xdr:colOff>72391</xdr:colOff>
      <xdr:row>10</xdr:row>
      <xdr:rowOff>1489</xdr:rowOff>
    </xdr:from>
    <xdr:to>
      <xdr:col>11</xdr:col>
      <xdr:colOff>1196340</xdr:colOff>
      <xdr:row>21</xdr:row>
      <xdr:rowOff>104597</xdr:rowOff>
    </xdr:to>
    <xdr:grpSp>
      <xdr:nvGrpSpPr>
        <xdr:cNvPr id="13" name="Gruppieren 12">
          <a:extLst>
            <a:ext uri="{FF2B5EF4-FFF2-40B4-BE49-F238E27FC236}">
              <a16:creationId xmlns:a16="http://schemas.microsoft.com/office/drawing/2014/main" id="{4B27A3FE-DD42-4698-8357-15C8D6BFBA80}"/>
            </a:ext>
          </a:extLst>
        </xdr:cNvPr>
        <xdr:cNvGrpSpPr/>
      </xdr:nvGrpSpPr>
      <xdr:grpSpPr>
        <a:xfrm>
          <a:off x="11336384" y="3582889"/>
          <a:ext cx="1130752" cy="2228544"/>
          <a:chOff x="730997" y="4746470"/>
          <a:chExt cx="1453966" cy="2223582"/>
        </a:xfrm>
      </xdr:grpSpPr>
      <xdr:sp macro="" textlink="">
        <xdr:nvSpPr>
          <xdr:cNvPr id="14" name="Textfeld 13">
            <a:extLst>
              <a:ext uri="{FF2B5EF4-FFF2-40B4-BE49-F238E27FC236}">
                <a16:creationId xmlns:a16="http://schemas.microsoft.com/office/drawing/2014/main" id="{97E2A095-6E3D-0DD4-2B00-B0DC60ED92E5}"/>
              </a:ext>
            </a:extLst>
          </xdr:cNvPr>
          <xdr:cNvSpPr txBox="1"/>
        </xdr:nvSpPr>
        <xdr:spPr>
          <a:xfrm>
            <a:off x="730997" y="5467510"/>
            <a:ext cx="1453966" cy="1502542"/>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Choose the payment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cycle:</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 One-off</a:t>
            </a:r>
          </a:p>
          <a:p>
            <a:r>
              <a:rPr lang="de-DE" sz="1100" b="0" i="0" u="none" strike="noStrike">
                <a:solidFill>
                  <a:schemeClr val="dk1"/>
                </a:solidFill>
                <a:effectLst/>
                <a:latin typeface="Arial" panose="020B0604020202020204" pitchFamily="34" charset="0"/>
                <a:ea typeface="+mn-ea"/>
                <a:cs typeface="Arial" panose="020B0604020202020204" pitchFamily="34" charset="0"/>
              </a:rPr>
              <a:t>- Monthly</a:t>
            </a:r>
            <a:r>
              <a:rPr lang="de-DE" b="0">
                <a:latin typeface="Arial" panose="020B0604020202020204" pitchFamily="34" charset="0"/>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 Quarterly</a:t>
            </a:r>
            <a:endParaRPr lang="de-DE" b="0">
              <a:latin typeface="Arial" panose="020B0604020202020204" pitchFamily="34" charset="0"/>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 Yearly</a:t>
            </a:r>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5" name="Gerade Verbindung mit Pfeil 4">
            <a:extLst>
              <a:ext uri="{FF2B5EF4-FFF2-40B4-BE49-F238E27FC236}">
                <a16:creationId xmlns:a16="http://schemas.microsoft.com/office/drawing/2014/main" id="{9E8D5F78-300A-E272-A7AD-24593CFE61B1}"/>
              </a:ext>
            </a:extLst>
          </xdr:cNvPr>
          <xdr:cNvCxnSpPr/>
        </xdr:nvCxnSpPr>
        <xdr:spPr>
          <a:xfrm flipV="1">
            <a:off x="1497331" y="4746470"/>
            <a:ext cx="0" cy="685957"/>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14</xdr:col>
      <xdr:colOff>150493</xdr:colOff>
      <xdr:row>9</xdr:row>
      <xdr:rowOff>180893</xdr:rowOff>
    </xdr:from>
    <xdr:to>
      <xdr:col>15</xdr:col>
      <xdr:colOff>510541</xdr:colOff>
      <xdr:row>36</xdr:row>
      <xdr:rowOff>106256</xdr:rowOff>
    </xdr:to>
    <xdr:grpSp>
      <xdr:nvGrpSpPr>
        <xdr:cNvPr id="16" name="Gruppieren 15">
          <a:extLst>
            <a:ext uri="{FF2B5EF4-FFF2-40B4-BE49-F238E27FC236}">
              <a16:creationId xmlns:a16="http://schemas.microsoft.com/office/drawing/2014/main" id="{D547966E-4BA3-4721-8A89-8093A7C9EE1F}"/>
            </a:ext>
          </a:extLst>
        </xdr:cNvPr>
        <xdr:cNvGrpSpPr/>
      </xdr:nvGrpSpPr>
      <xdr:grpSpPr>
        <a:xfrm>
          <a:off x="14628493" y="3582679"/>
          <a:ext cx="1143819" cy="4939595"/>
          <a:chOff x="1592715" y="3923890"/>
          <a:chExt cx="907608" cy="4213666"/>
        </a:xfrm>
      </xdr:grpSpPr>
      <xdr:sp macro="" textlink="">
        <xdr:nvSpPr>
          <xdr:cNvPr id="17" name="Textfeld 16">
            <a:extLst>
              <a:ext uri="{FF2B5EF4-FFF2-40B4-BE49-F238E27FC236}">
                <a16:creationId xmlns:a16="http://schemas.microsoft.com/office/drawing/2014/main" id="{44B00607-D584-EE32-C450-682B18A60430}"/>
              </a:ext>
            </a:extLst>
          </xdr:cNvPr>
          <xdr:cNvSpPr txBox="1"/>
        </xdr:nvSpPr>
        <xdr:spPr>
          <a:xfrm>
            <a:off x="1592715" y="6111175"/>
            <a:ext cx="907608" cy="202638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Choose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method of payment</a:t>
            </a:r>
            <a:r>
              <a:rPr lang="de-DE" sz="1100" b="0" i="0" u="none" strike="noStrike">
                <a:solidFill>
                  <a:schemeClr val="dk1"/>
                </a:solidFill>
                <a:effectLst/>
                <a:latin typeface="Arial" panose="020B0604020202020204" pitchFamily="34" charset="0"/>
                <a:ea typeface="+mn-ea"/>
                <a:cs typeface="Arial" panose="020B0604020202020204" pitchFamily="34" charset="0"/>
              </a:rPr>
              <a:t>:</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 Cash</a:t>
            </a:r>
          </a:p>
          <a:p>
            <a:r>
              <a:rPr lang="de-DE" sz="1100" b="0" i="0" u="none" strike="noStrike">
                <a:solidFill>
                  <a:schemeClr val="dk1"/>
                </a:solidFill>
                <a:effectLst/>
                <a:latin typeface="Arial" panose="020B0604020202020204" pitchFamily="34" charset="0"/>
                <a:ea typeface="+mn-ea"/>
                <a:cs typeface="Arial" panose="020B0604020202020204" pitchFamily="34" charset="0"/>
              </a:rPr>
              <a: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Credit card</a:t>
            </a:r>
            <a:r>
              <a:rPr lang="de-DE">
                <a:latin typeface="Arial" panose="020B0604020202020204" pitchFamily="34" charset="0"/>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 Paypal</a:t>
            </a:r>
            <a:r>
              <a:rPr lang="de-DE">
                <a:latin typeface="Arial" panose="020B0604020202020204" pitchFamily="34" charset="0"/>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 Bank</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transfer</a:t>
            </a:r>
            <a:r>
              <a:rPr lang="de-DE">
                <a:latin typeface="Arial" panose="020B0604020202020204" pitchFamily="34" charset="0"/>
                <a:cs typeface="Arial" panose="020B0604020202020204" pitchFamily="34" charset="0"/>
              </a:rPr>
              <a:t> </a:t>
            </a:r>
          </a:p>
          <a:p>
            <a:r>
              <a:rPr lang="de-DE">
                <a:latin typeface="Arial" panose="020B0604020202020204" pitchFamily="34" charset="0"/>
                <a:cs typeface="Arial" panose="020B0604020202020204" pitchFamily="34" charset="0"/>
              </a:rPr>
              <a:t>- </a:t>
            </a:r>
            <a:r>
              <a:rPr lang="de-DE" sz="1100" b="0" i="0" u="none" strike="noStrike">
                <a:solidFill>
                  <a:schemeClr val="dk1"/>
                </a:solidFill>
                <a:effectLst/>
                <a:latin typeface="Arial" panose="020B0604020202020204" pitchFamily="34" charset="0"/>
                <a:ea typeface="+mn-ea"/>
                <a:cs typeface="Arial" panose="020B0604020202020204" pitchFamily="34" charset="0"/>
              </a:rPr>
              <a:t>Direct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debit</a:t>
            </a:r>
            <a:r>
              <a:rPr lang="de-DE">
                <a:latin typeface="Arial" panose="020B0604020202020204" pitchFamily="34" charset="0"/>
                <a:cs typeface="Arial" panose="020B0604020202020204" pitchFamily="34" charset="0"/>
              </a:rPr>
              <a:t>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8" name="Gerade Verbindung mit Pfeil 4">
            <a:extLst>
              <a:ext uri="{FF2B5EF4-FFF2-40B4-BE49-F238E27FC236}">
                <a16:creationId xmlns:a16="http://schemas.microsoft.com/office/drawing/2014/main" id="{A556E055-537B-26A9-7E37-596DAEBD4DA3}"/>
              </a:ext>
            </a:extLst>
          </xdr:cNvPr>
          <xdr:cNvCxnSpPr/>
        </xdr:nvCxnSpPr>
        <xdr:spPr>
          <a:xfrm flipV="1">
            <a:off x="1810113" y="3923890"/>
            <a:ext cx="0" cy="2180489"/>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12</xdr:col>
      <xdr:colOff>838200</xdr:colOff>
      <xdr:row>9</xdr:row>
      <xdr:rowOff>180300</xdr:rowOff>
    </xdr:from>
    <xdr:to>
      <xdr:col>14</xdr:col>
      <xdr:colOff>83820</xdr:colOff>
      <xdr:row>21</xdr:row>
      <xdr:rowOff>104597</xdr:rowOff>
    </xdr:to>
    <xdr:grpSp>
      <xdr:nvGrpSpPr>
        <xdr:cNvPr id="19" name="Gruppieren 18">
          <a:extLst>
            <a:ext uri="{FF2B5EF4-FFF2-40B4-BE49-F238E27FC236}">
              <a16:creationId xmlns:a16="http://schemas.microsoft.com/office/drawing/2014/main" id="{C7DDE2DB-6D7B-4971-A7B0-216B02F8F972}"/>
            </a:ext>
          </a:extLst>
        </xdr:cNvPr>
        <xdr:cNvGrpSpPr/>
      </xdr:nvGrpSpPr>
      <xdr:grpSpPr>
        <a:xfrm>
          <a:off x="13401675" y="3582086"/>
          <a:ext cx="1164227" cy="2229347"/>
          <a:chOff x="841374" y="4719933"/>
          <a:chExt cx="1197008" cy="2246638"/>
        </a:xfrm>
      </xdr:grpSpPr>
      <xdr:sp macro="" textlink="">
        <xdr:nvSpPr>
          <xdr:cNvPr id="20" name="Textfeld 19">
            <a:extLst>
              <a:ext uri="{FF2B5EF4-FFF2-40B4-BE49-F238E27FC236}">
                <a16:creationId xmlns:a16="http://schemas.microsoft.com/office/drawing/2014/main" id="{14CCC39D-0A37-FF5D-16E3-43777429FF33}"/>
              </a:ext>
            </a:extLst>
          </xdr:cNvPr>
          <xdr:cNvSpPr txBox="1"/>
        </xdr:nvSpPr>
        <xdr:spPr>
          <a:xfrm>
            <a:off x="841374" y="5449859"/>
            <a:ext cx="1197008" cy="1516712"/>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Choose the type of payment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 Prepayment</a:t>
            </a:r>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Upon receipt</a:t>
            </a:r>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Invoice</a:t>
            </a:r>
          </a:p>
        </xdr:txBody>
      </xdr:sp>
      <xdr:cxnSp macro="">
        <xdr:nvCxnSpPr>
          <xdr:cNvPr id="21" name="Gerade Verbindung mit Pfeil 4">
            <a:extLst>
              <a:ext uri="{FF2B5EF4-FFF2-40B4-BE49-F238E27FC236}">
                <a16:creationId xmlns:a16="http://schemas.microsoft.com/office/drawing/2014/main" id="{0FEB7AE7-BFC1-E1F9-9268-7828A97EE6C3}"/>
              </a:ext>
            </a:extLst>
          </xdr:cNvPr>
          <xdr:cNvCxnSpPr/>
        </xdr:nvCxnSpPr>
        <xdr:spPr>
          <a:xfrm flipV="1">
            <a:off x="1361670" y="4719933"/>
            <a:ext cx="0" cy="691888"/>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11</xdr:col>
      <xdr:colOff>22859</xdr:colOff>
      <xdr:row>9</xdr:row>
      <xdr:rowOff>179350</xdr:rowOff>
    </xdr:from>
    <xdr:to>
      <xdr:col>14</xdr:col>
      <xdr:colOff>60959</xdr:colOff>
      <xdr:row>36</xdr:row>
      <xdr:rowOff>107773</xdr:rowOff>
    </xdr:to>
    <xdr:grpSp>
      <xdr:nvGrpSpPr>
        <xdr:cNvPr id="28" name="Gruppieren 27">
          <a:extLst>
            <a:ext uri="{FF2B5EF4-FFF2-40B4-BE49-F238E27FC236}">
              <a16:creationId xmlns:a16="http://schemas.microsoft.com/office/drawing/2014/main" id="{B92F821C-8962-4CCB-ABB1-C47B5382B1EE}"/>
            </a:ext>
          </a:extLst>
        </xdr:cNvPr>
        <xdr:cNvGrpSpPr/>
      </xdr:nvGrpSpPr>
      <xdr:grpSpPr>
        <a:xfrm>
          <a:off x="11288213" y="3581136"/>
          <a:ext cx="3248025" cy="4942655"/>
          <a:chOff x="-917038" y="3911342"/>
          <a:chExt cx="4485904" cy="4430801"/>
        </a:xfrm>
      </xdr:grpSpPr>
      <xdr:sp macro="" textlink="">
        <xdr:nvSpPr>
          <xdr:cNvPr id="29" name="Textfeld 28">
            <a:extLst>
              <a:ext uri="{FF2B5EF4-FFF2-40B4-BE49-F238E27FC236}">
                <a16:creationId xmlns:a16="http://schemas.microsoft.com/office/drawing/2014/main" id="{A33CF964-9750-CD0C-0DBC-5F33CE0A223F}"/>
              </a:ext>
            </a:extLst>
          </xdr:cNvPr>
          <xdr:cNvSpPr txBox="1"/>
        </xdr:nvSpPr>
        <xdr:spPr>
          <a:xfrm>
            <a:off x="-917038" y="6212639"/>
            <a:ext cx="4485904" cy="212950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payment date.</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Based on your entry, a traffic light system is automatically generated which shows you various options for action.</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1" i="0" u="none" strike="noStrike">
                <a:solidFill>
                  <a:srgbClr val="A9D08E"/>
                </a:solidFill>
                <a:effectLst/>
                <a:latin typeface="Arial" panose="020B0604020202020204" pitchFamily="34" charset="0"/>
                <a:ea typeface="+mn-ea"/>
                <a:cs typeface="Arial" panose="020B0604020202020204" pitchFamily="34" charset="0"/>
              </a:rPr>
              <a:t>Green</a:t>
            </a:r>
            <a:r>
              <a:rPr lang="de-DE" sz="1100" b="0" i="0" u="none" strike="noStrike">
                <a:solidFill>
                  <a:schemeClr val="dk1"/>
                </a:solidFill>
                <a:effectLst/>
                <a:latin typeface="Arial" panose="020B0604020202020204" pitchFamily="34" charset="0"/>
                <a:ea typeface="+mn-ea"/>
                <a:cs typeface="Arial" panose="020B0604020202020204" pitchFamily="34" charset="0"/>
              </a:rPr>
              <a:t>: Payment date is before payment target =&gt; No action necessary</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1" i="0" u="none" strike="noStrike">
                <a:solidFill>
                  <a:srgbClr val="FFE699"/>
                </a:solidFill>
                <a:effectLst/>
                <a:latin typeface="Arial" panose="020B0604020202020204" pitchFamily="34" charset="0"/>
                <a:ea typeface="+mn-ea"/>
                <a:cs typeface="Arial" panose="020B0604020202020204" pitchFamily="34" charset="0"/>
              </a:rPr>
              <a:t>Yellow</a:t>
            </a:r>
            <a:r>
              <a:rPr lang="de-DE" sz="1100" b="0" i="0" u="none" strike="noStrike">
                <a:solidFill>
                  <a:schemeClr val="dk1"/>
                </a:solidFill>
                <a:effectLst/>
                <a:latin typeface="Arial" panose="020B0604020202020204" pitchFamily="34" charset="0"/>
                <a:ea typeface="+mn-ea"/>
                <a:cs typeface="Arial" panose="020B0604020202020204" pitchFamily="34" charset="0"/>
              </a:rPr>
              <a:t>: Payment date not yet set </a:t>
            </a:r>
          </a:p>
          <a:p>
            <a:r>
              <a:rPr lang="de-DE" sz="1100" b="0" i="0" u="none" strike="noStrike">
                <a:solidFill>
                  <a:schemeClr val="dk1"/>
                </a:solidFill>
                <a:effectLst/>
                <a:latin typeface="Arial" panose="020B0604020202020204" pitchFamily="34" charset="0"/>
                <a:ea typeface="+mn-ea"/>
                <a:cs typeface="Arial" panose="020B0604020202020204" pitchFamily="34" charset="0"/>
              </a:rPr>
              <a:t>=&gt; Schedule invoice payment</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1" i="0" u="none" strike="noStrike">
                <a:solidFill>
                  <a:srgbClr val="FF8585"/>
                </a:solidFill>
                <a:effectLst/>
                <a:latin typeface="Arial" panose="020B0604020202020204" pitchFamily="34" charset="0"/>
                <a:ea typeface="+mn-ea"/>
                <a:cs typeface="Arial" panose="020B0604020202020204" pitchFamily="34" charset="0"/>
              </a:rPr>
              <a:t>Red</a:t>
            </a:r>
            <a:r>
              <a:rPr lang="de-DE" sz="1100" b="0" i="0" u="none" strike="noStrike">
                <a:solidFill>
                  <a:schemeClr val="dk1"/>
                </a:solidFill>
                <a:effectLst/>
                <a:latin typeface="Arial" panose="020B0604020202020204" pitchFamily="34" charset="0"/>
                <a:ea typeface="+mn-ea"/>
                <a:cs typeface="Arial" panose="020B0604020202020204" pitchFamily="34" charset="0"/>
              </a:rPr>
              <a:t>: Payment date is after the payment target</a:t>
            </a:r>
          </a:p>
          <a:p>
            <a:r>
              <a:rPr lang="de-DE" sz="1100" b="0" i="0" u="none" strike="noStrike">
                <a:solidFill>
                  <a:schemeClr val="dk1"/>
                </a:solidFill>
                <a:effectLst/>
                <a:latin typeface="Arial" panose="020B0604020202020204" pitchFamily="34" charset="0"/>
                <a:ea typeface="+mn-ea"/>
                <a:cs typeface="Arial" panose="020B0604020202020204" pitchFamily="34" charset="0"/>
              </a:rPr>
              <a:t>=&gt; Pay / claim invoice</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0" name="Gerade Verbindung mit Pfeil 4">
            <a:extLst>
              <a:ext uri="{FF2B5EF4-FFF2-40B4-BE49-F238E27FC236}">
                <a16:creationId xmlns:a16="http://schemas.microsoft.com/office/drawing/2014/main" id="{DE64CE84-6290-0DDF-C600-E699C5BA49BD}"/>
              </a:ext>
            </a:extLst>
          </xdr:cNvPr>
          <xdr:cNvCxnSpPr/>
        </xdr:nvCxnSpPr>
        <xdr:spPr>
          <a:xfrm flipV="1">
            <a:off x="1495118" y="3911342"/>
            <a:ext cx="0" cy="2284824"/>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15</xdr:col>
      <xdr:colOff>137158</xdr:colOff>
      <xdr:row>10</xdr:row>
      <xdr:rowOff>9729</xdr:rowOff>
    </xdr:from>
    <xdr:to>
      <xdr:col>15</xdr:col>
      <xdr:colOff>908683</xdr:colOff>
      <xdr:row>21</xdr:row>
      <xdr:rowOff>104597</xdr:rowOff>
    </xdr:to>
    <xdr:grpSp>
      <xdr:nvGrpSpPr>
        <xdr:cNvPr id="31" name="Gruppieren 30">
          <a:extLst>
            <a:ext uri="{FF2B5EF4-FFF2-40B4-BE49-F238E27FC236}">
              <a16:creationId xmlns:a16="http://schemas.microsoft.com/office/drawing/2014/main" id="{73C47CAD-5913-4949-9899-9EA9FE07768C}"/>
            </a:ext>
          </a:extLst>
        </xdr:cNvPr>
        <xdr:cNvGrpSpPr/>
      </xdr:nvGrpSpPr>
      <xdr:grpSpPr>
        <a:xfrm>
          <a:off x="15393487" y="3589768"/>
          <a:ext cx="770164" cy="2221665"/>
          <a:chOff x="1153785" y="4752691"/>
          <a:chExt cx="664630" cy="2111678"/>
        </a:xfrm>
      </xdr:grpSpPr>
      <xdr:sp macro="" textlink="">
        <xdr:nvSpPr>
          <xdr:cNvPr id="32" name="Textfeld 31">
            <a:extLst>
              <a:ext uri="{FF2B5EF4-FFF2-40B4-BE49-F238E27FC236}">
                <a16:creationId xmlns:a16="http://schemas.microsoft.com/office/drawing/2014/main" id="{6A6E90E6-F87D-F710-17CA-93EFB05CAD89}"/>
              </a:ext>
            </a:extLst>
          </xdr:cNvPr>
          <xdr:cNvSpPr txBox="1"/>
        </xdr:nvSpPr>
        <xdr:spPr>
          <a:xfrm>
            <a:off x="1153785" y="5431199"/>
            <a:ext cx="664630" cy="143317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value of the next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invoice. </a:t>
            </a:r>
          </a:p>
        </xdr:txBody>
      </xdr:sp>
      <xdr:cxnSp macro="">
        <xdr:nvCxnSpPr>
          <xdr:cNvPr id="33" name="Gerade Verbindung mit Pfeil 4">
            <a:extLst>
              <a:ext uri="{FF2B5EF4-FFF2-40B4-BE49-F238E27FC236}">
                <a16:creationId xmlns:a16="http://schemas.microsoft.com/office/drawing/2014/main" id="{3DA3FBA6-B5CC-CF96-62A4-D5B9C4ECC0EA}"/>
              </a:ext>
            </a:extLst>
          </xdr:cNvPr>
          <xdr:cNvCxnSpPr/>
        </xdr:nvCxnSpPr>
        <xdr:spPr>
          <a:xfrm flipV="1">
            <a:off x="1497330" y="4752691"/>
            <a:ext cx="0" cy="652238"/>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16</xdr:col>
      <xdr:colOff>95251</xdr:colOff>
      <xdr:row>10</xdr:row>
      <xdr:rowOff>13737</xdr:rowOff>
    </xdr:from>
    <xdr:to>
      <xdr:col>16</xdr:col>
      <xdr:colOff>990601</xdr:colOff>
      <xdr:row>21</xdr:row>
      <xdr:rowOff>104597</xdr:rowOff>
    </xdr:to>
    <xdr:grpSp>
      <xdr:nvGrpSpPr>
        <xdr:cNvPr id="34" name="Gruppieren 33">
          <a:extLst>
            <a:ext uri="{FF2B5EF4-FFF2-40B4-BE49-F238E27FC236}">
              <a16:creationId xmlns:a16="http://schemas.microsoft.com/office/drawing/2014/main" id="{F38C42EF-7E76-4ACF-92AC-D692EEDAB03B}"/>
            </a:ext>
          </a:extLst>
        </xdr:cNvPr>
        <xdr:cNvGrpSpPr/>
      </xdr:nvGrpSpPr>
      <xdr:grpSpPr>
        <a:xfrm>
          <a:off x="16361230" y="3597858"/>
          <a:ext cx="898071" cy="2213575"/>
          <a:chOff x="936571" y="3926118"/>
          <a:chExt cx="1198456" cy="1992974"/>
        </a:xfrm>
      </xdr:grpSpPr>
      <xdr:sp macro="" textlink="">
        <xdr:nvSpPr>
          <xdr:cNvPr id="35" name="Textfeld 34">
            <a:extLst>
              <a:ext uri="{FF2B5EF4-FFF2-40B4-BE49-F238E27FC236}">
                <a16:creationId xmlns:a16="http://schemas.microsoft.com/office/drawing/2014/main" id="{B1603207-D7F4-2D52-B3F6-7E02209D9F46}"/>
              </a:ext>
            </a:extLst>
          </xdr:cNvPr>
          <xdr:cNvSpPr txBox="1"/>
        </xdr:nvSpPr>
        <xdr:spPr>
          <a:xfrm>
            <a:off x="936571" y="4564143"/>
            <a:ext cx="1198456" cy="1354949"/>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approve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d contract budget.</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6" name="Gerade Verbindung mit Pfeil 4">
            <a:extLst>
              <a:ext uri="{FF2B5EF4-FFF2-40B4-BE49-F238E27FC236}">
                <a16:creationId xmlns:a16="http://schemas.microsoft.com/office/drawing/2014/main" id="{AE667E9F-D74B-E28B-CFB4-011B8FAAE8E1}"/>
              </a:ext>
            </a:extLst>
          </xdr:cNvPr>
          <xdr:cNvCxnSpPr/>
        </xdr:nvCxnSpPr>
        <xdr:spPr>
          <a:xfrm flipV="1">
            <a:off x="1497330" y="3926118"/>
            <a:ext cx="0" cy="624171"/>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16</xdr:col>
      <xdr:colOff>1210955</xdr:colOff>
      <xdr:row>10</xdr:row>
      <xdr:rowOff>3612</xdr:rowOff>
    </xdr:from>
    <xdr:to>
      <xdr:col>18</xdr:col>
      <xdr:colOff>76196</xdr:colOff>
      <xdr:row>21</xdr:row>
      <xdr:rowOff>95072</xdr:rowOff>
    </xdr:to>
    <xdr:grpSp>
      <xdr:nvGrpSpPr>
        <xdr:cNvPr id="26" name="Gruppieren 25">
          <a:extLst>
            <a:ext uri="{FF2B5EF4-FFF2-40B4-BE49-F238E27FC236}">
              <a16:creationId xmlns:a16="http://schemas.microsoft.com/office/drawing/2014/main" id="{1B7E9A42-6FA8-E16A-2FAC-6389332CA267}"/>
            </a:ext>
          </a:extLst>
        </xdr:cNvPr>
        <xdr:cNvGrpSpPr/>
      </xdr:nvGrpSpPr>
      <xdr:grpSpPr>
        <a:xfrm>
          <a:off x="17481016" y="3589094"/>
          <a:ext cx="1054630" cy="2214174"/>
          <a:chOff x="15474856" y="4270765"/>
          <a:chExt cx="1001300" cy="2331754"/>
        </a:xfrm>
      </xdr:grpSpPr>
      <xdr:sp macro="" textlink="">
        <xdr:nvSpPr>
          <xdr:cNvPr id="41" name="Textfeld 40">
            <a:extLst>
              <a:ext uri="{FF2B5EF4-FFF2-40B4-BE49-F238E27FC236}">
                <a16:creationId xmlns:a16="http://schemas.microsoft.com/office/drawing/2014/main" id="{B64A54EF-B1E1-CA3B-2E1D-F4A1E2F84843}"/>
              </a:ext>
            </a:extLst>
          </xdr:cNvPr>
          <xdr:cNvSpPr txBox="1"/>
        </xdr:nvSpPr>
        <xdr:spPr>
          <a:xfrm>
            <a:off x="15474856" y="5031876"/>
            <a:ext cx="1001300" cy="157064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chemeClr val="dk1"/>
                </a:solidFill>
                <a:effectLst/>
                <a:latin typeface="Arial" panose="020B0604020202020204" pitchFamily="34" charset="0"/>
                <a:ea typeface="+mn-ea"/>
                <a:cs typeface="Arial" panose="020B0604020202020204" pitchFamily="34" charset="0"/>
              </a:rPr>
              <a:t>The total costs for the duration</a:t>
            </a:r>
            <a:r>
              <a:rPr lang="de-DE" sz="1100" b="0" baseline="0">
                <a:solidFill>
                  <a:schemeClr val="dk1"/>
                </a:solidFill>
                <a:effectLst/>
                <a:latin typeface="Arial" panose="020B0604020202020204" pitchFamily="34" charset="0"/>
                <a:ea typeface="+mn-ea"/>
                <a:cs typeface="Arial" panose="020B0604020202020204" pitchFamily="34" charset="0"/>
              </a:rPr>
              <a:t> of a </a:t>
            </a:r>
            <a:r>
              <a:rPr lang="de-DE" sz="1100" b="0">
                <a:solidFill>
                  <a:schemeClr val="dk1"/>
                </a:solidFill>
                <a:effectLst/>
                <a:latin typeface="Arial" panose="020B0604020202020204" pitchFamily="34" charset="0"/>
                <a:ea typeface="+mn-ea"/>
                <a:cs typeface="Arial" panose="020B0604020202020204" pitchFamily="34" charset="0"/>
              </a:rPr>
              <a:t>contract are displayed here.</a:t>
            </a:r>
          </a:p>
        </xdr:txBody>
      </xdr:sp>
      <xdr:cxnSp macro="">
        <xdr:nvCxnSpPr>
          <xdr:cNvPr id="24" name="Gerade Verbindung mit Pfeil 4">
            <a:extLst>
              <a:ext uri="{FF2B5EF4-FFF2-40B4-BE49-F238E27FC236}">
                <a16:creationId xmlns:a16="http://schemas.microsoft.com/office/drawing/2014/main" id="{2261C1C6-F80F-41D9-926D-4D472AEF9325}"/>
              </a:ext>
            </a:extLst>
          </xdr:cNvPr>
          <xdr:cNvCxnSpPr/>
        </xdr:nvCxnSpPr>
        <xdr:spPr>
          <a:xfrm flipV="1">
            <a:off x="15941041" y="4270765"/>
            <a:ext cx="0" cy="732595"/>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17</xdr:col>
      <xdr:colOff>701049</xdr:colOff>
      <xdr:row>10</xdr:row>
      <xdr:rowOff>2</xdr:rowOff>
    </xdr:from>
    <xdr:to>
      <xdr:col>19</xdr:col>
      <xdr:colOff>121932</xdr:colOff>
      <xdr:row>36</xdr:row>
      <xdr:rowOff>120798</xdr:rowOff>
    </xdr:to>
    <xdr:grpSp>
      <xdr:nvGrpSpPr>
        <xdr:cNvPr id="27" name="Gruppieren 26">
          <a:extLst>
            <a:ext uri="{FF2B5EF4-FFF2-40B4-BE49-F238E27FC236}">
              <a16:creationId xmlns:a16="http://schemas.microsoft.com/office/drawing/2014/main" id="{3F894A66-1598-8575-2895-A23EF809DA89}"/>
            </a:ext>
          </a:extLst>
        </xdr:cNvPr>
        <xdr:cNvGrpSpPr/>
      </xdr:nvGrpSpPr>
      <xdr:grpSpPr>
        <a:xfrm>
          <a:off x="18277395" y="3581402"/>
          <a:ext cx="1355819" cy="4963578"/>
          <a:chOff x="16821117" y="4288141"/>
          <a:chExt cx="490778" cy="4907783"/>
        </a:xfrm>
      </xdr:grpSpPr>
      <xdr:sp macro="" textlink="">
        <xdr:nvSpPr>
          <xdr:cNvPr id="48" name="Textfeld 47">
            <a:extLst>
              <a:ext uri="{FF2B5EF4-FFF2-40B4-BE49-F238E27FC236}">
                <a16:creationId xmlns:a16="http://schemas.microsoft.com/office/drawing/2014/main" id="{98459A0B-DAAB-74DE-81FD-34643D20A7A1}"/>
              </a:ext>
            </a:extLst>
          </xdr:cNvPr>
          <xdr:cNvSpPr txBox="1"/>
        </xdr:nvSpPr>
        <xdr:spPr>
          <a:xfrm>
            <a:off x="16821117" y="6841629"/>
            <a:ext cx="490778" cy="235429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This shows you how</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a:t>
            </a:r>
            <a:r>
              <a:rPr lang="de-DE" sz="1100" b="0" i="0" u="none" strike="noStrike">
                <a:solidFill>
                  <a:schemeClr val="dk1"/>
                </a:solidFill>
                <a:effectLst/>
                <a:latin typeface="Arial" panose="020B0604020202020204" pitchFamily="34" charset="0"/>
                <a:ea typeface="+mn-ea"/>
                <a:cs typeface="Arial" panose="020B0604020202020204" pitchFamily="34" charset="0"/>
              </a:rPr>
              <a:t>your contract value (ACTUAL) relates</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a:t>
            </a:r>
            <a:r>
              <a:rPr lang="de-DE" sz="1100" b="0" i="0" u="none" strike="noStrike">
                <a:solidFill>
                  <a:schemeClr val="dk1"/>
                </a:solidFill>
                <a:effectLst/>
                <a:latin typeface="Arial" panose="020B0604020202020204" pitchFamily="34" charset="0"/>
                <a:ea typeface="+mn-ea"/>
                <a:cs typeface="Arial" panose="020B0604020202020204" pitchFamily="34" charset="0"/>
              </a:rPr>
              <a:t>to your planned budget (TARGET).</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5" name="Gerade Verbindung mit Pfeil 4">
            <a:extLst>
              <a:ext uri="{FF2B5EF4-FFF2-40B4-BE49-F238E27FC236}">
                <a16:creationId xmlns:a16="http://schemas.microsoft.com/office/drawing/2014/main" id="{7A1F4DFB-6EE4-49BB-82B2-EC643A642985}"/>
              </a:ext>
            </a:extLst>
          </xdr:cNvPr>
          <xdr:cNvCxnSpPr/>
        </xdr:nvCxnSpPr>
        <xdr:spPr>
          <a:xfrm flipV="1">
            <a:off x="17047842" y="4288141"/>
            <a:ext cx="0" cy="253548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19</xdr:col>
      <xdr:colOff>106691</xdr:colOff>
      <xdr:row>10</xdr:row>
      <xdr:rowOff>3565</xdr:rowOff>
    </xdr:from>
    <xdr:to>
      <xdr:col>19</xdr:col>
      <xdr:colOff>1318257</xdr:colOff>
      <xdr:row>21</xdr:row>
      <xdr:rowOff>92965</xdr:rowOff>
    </xdr:to>
    <xdr:grpSp>
      <xdr:nvGrpSpPr>
        <xdr:cNvPr id="8" name="Gruppieren 7">
          <a:extLst>
            <a:ext uri="{FF2B5EF4-FFF2-40B4-BE49-F238E27FC236}">
              <a16:creationId xmlns:a16="http://schemas.microsoft.com/office/drawing/2014/main" id="{E52F0932-AEEF-4CDD-A101-4E9A80FEA9CD}"/>
            </a:ext>
          </a:extLst>
        </xdr:cNvPr>
        <xdr:cNvGrpSpPr/>
      </xdr:nvGrpSpPr>
      <xdr:grpSpPr>
        <a:xfrm>
          <a:off x="19609809" y="3589047"/>
          <a:ext cx="1212927" cy="2212114"/>
          <a:chOff x="15971170" y="4270765"/>
          <a:chExt cx="624303" cy="2331735"/>
        </a:xfrm>
      </xdr:grpSpPr>
      <xdr:sp macro="" textlink="">
        <xdr:nvSpPr>
          <xdr:cNvPr id="22" name="Textfeld 21">
            <a:extLst>
              <a:ext uri="{FF2B5EF4-FFF2-40B4-BE49-F238E27FC236}">
                <a16:creationId xmlns:a16="http://schemas.microsoft.com/office/drawing/2014/main" id="{CB50CC5B-C5C8-9204-E107-C93730624470}"/>
              </a:ext>
            </a:extLst>
          </xdr:cNvPr>
          <xdr:cNvSpPr txBox="1"/>
        </xdr:nvSpPr>
        <xdr:spPr>
          <a:xfrm>
            <a:off x="15971170" y="5029975"/>
            <a:ext cx="624303" cy="157252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probability-adjusted total</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value</a:t>
            </a:r>
            <a:r>
              <a:rPr lang="de-DE" sz="1100" b="0" i="0" u="none" strike="noStrike">
                <a:solidFill>
                  <a:schemeClr val="dk1"/>
                </a:solidFill>
                <a:effectLst/>
                <a:latin typeface="Arial" panose="020B0604020202020204" pitchFamily="34" charset="0"/>
                <a:ea typeface="+mn-ea"/>
                <a:cs typeface="Arial" panose="020B0604020202020204" pitchFamily="34" charset="0"/>
              </a:rPr>
              <a:t> for the duration of a contract are displayed here.</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3" name="Gerade Verbindung mit Pfeil 4">
            <a:extLst>
              <a:ext uri="{FF2B5EF4-FFF2-40B4-BE49-F238E27FC236}">
                <a16:creationId xmlns:a16="http://schemas.microsoft.com/office/drawing/2014/main" id="{19DB600C-677B-8C4D-6973-8F277B0AB99C}"/>
              </a:ext>
            </a:extLst>
          </xdr:cNvPr>
          <xdr:cNvCxnSpPr/>
        </xdr:nvCxnSpPr>
        <xdr:spPr>
          <a:xfrm flipV="1">
            <a:off x="16286743" y="4270765"/>
            <a:ext cx="0" cy="732595"/>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19</xdr:col>
      <xdr:colOff>1344904</xdr:colOff>
      <xdr:row>10</xdr:row>
      <xdr:rowOff>2</xdr:rowOff>
    </xdr:from>
    <xdr:to>
      <xdr:col>20</xdr:col>
      <xdr:colOff>1356357</xdr:colOff>
      <xdr:row>36</xdr:row>
      <xdr:rowOff>121668</xdr:rowOff>
    </xdr:to>
    <xdr:grpSp>
      <xdr:nvGrpSpPr>
        <xdr:cNvPr id="37" name="Gruppieren 36">
          <a:extLst>
            <a:ext uri="{FF2B5EF4-FFF2-40B4-BE49-F238E27FC236}">
              <a16:creationId xmlns:a16="http://schemas.microsoft.com/office/drawing/2014/main" id="{0C31FC24-FBA3-476A-BB55-2F3C1EF75F11}"/>
            </a:ext>
          </a:extLst>
        </xdr:cNvPr>
        <xdr:cNvGrpSpPr/>
      </xdr:nvGrpSpPr>
      <xdr:grpSpPr>
        <a:xfrm>
          <a:off x="20850743" y="3581402"/>
          <a:ext cx="1476943" cy="4964448"/>
          <a:chOff x="16817336" y="4288141"/>
          <a:chExt cx="533916" cy="4907001"/>
        </a:xfrm>
      </xdr:grpSpPr>
      <xdr:sp macro="" textlink="">
        <xdr:nvSpPr>
          <xdr:cNvPr id="38" name="Textfeld 37">
            <a:extLst>
              <a:ext uri="{FF2B5EF4-FFF2-40B4-BE49-F238E27FC236}">
                <a16:creationId xmlns:a16="http://schemas.microsoft.com/office/drawing/2014/main" id="{255E60DC-74CA-A76E-721D-65BFD8AFD02A}"/>
              </a:ext>
            </a:extLst>
          </xdr:cNvPr>
          <xdr:cNvSpPr txBox="1"/>
        </xdr:nvSpPr>
        <xdr:spPr>
          <a:xfrm>
            <a:off x="16817336" y="6841629"/>
            <a:ext cx="533916" cy="235351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This shows you how your probability-adjusted contract value (PROBABILITY ACTUAL) relates to your planned budget (TARGET).</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9" name="Gerade Verbindung mit Pfeil 4">
            <a:extLst>
              <a:ext uri="{FF2B5EF4-FFF2-40B4-BE49-F238E27FC236}">
                <a16:creationId xmlns:a16="http://schemas.microsoft.com/office/drawing/2014/main" id="{EA031081-F886-3589-362B-B67C34B17163}"/>
              </a:ext>
            </a:extLst>
          </xdr:cNvPr>
          <xdr:cNvCxnSpPr/>
        </xdr:nvCxnSpPr>
        <xdr:spPr>
          <a:xfrm flipV="1">
            <a:off x="17047842" y="4288141"/>
            <a:ext cx="0" cy="253548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21</xdr:col>
      <xdr:colOff>211459</xdr:colOff>
      <xdr:row>9</xdr:row>
      <xdr:rowOff>325510</xdr:rowOff>
    </xdr:from>
    <xdr:to>
      <xdr:col>24</xdr:col>
      <xdr:colOff>815343</xdr:colOff>
      <xdr:row>21</xdr:row>
      <xdr:rowOff>96619</xdr:rowOff>
    </xdr:to>
    <xdr:grpSp>
      <xdr:nvGrpSpPr>
        <xdr:cNvPr id="47" name="Gruppieren 46">
          <a:extLst>
            <a:ext uri="{FF2B5EF4-FFF2-40B4-BE49-F238E27FC236}">
              <a16:creationId xmlns:a16="http://schemas.microsoft.com/office/drawing/2014/main" id="{93AB747D-54FA-5C70-EC77-1CA19D183192}"/>
            </a:ext>
          </a:extLst>
        </xdr:cNvPr>
        <xdr:cNvGrpSpPr/>
      </xdr:nvGrpSpPr>
      <xdr:grpSpPr>
        <a:xfrm>
          <a:off x="22602013" y="3580339"/>
          <a:ext cx="3571601" cy="2219034"/>
          <a:chOff x="21644207" y="3912625"/>
          <a:chExt cx="4073864" cy="2323965"/>
        </a:xfrm>
      </xdr:grpSpPr>
      <xdr:grpSp>
        <xdr:nvGrpSpPr>
          <xdr:cNvPr id="40" name="Gruppieren 39">
            <a:extLst>
              <a:ext uri="{FF2B5EF4-FFF2-40B4-BE49-F238E27FC236}">
                <a16:creationId xmlns:a16="http://schemas.microsoft.com/office/drawing/2014/main" id="{CC5AF2B6-2C0C-4F2C-A5A9-E687121412E9}"/>
              </a:ext>
            </a:extLst>
          </xdr:cNvPr>
          <xdr:cNvGrpSpPr/>
        </xdr:nvGrpSpPr>
        <xdr:grpSpPr>
          <a:xfrm>
            <a:off x="21644207" y="3912625"/>
            <a:ext cx="4073864" cy="2323965"/>
            <a:chOff x="15434988" y="4270765"/>
            <a:chExt cx="2108974" cy="2331735"/>
          </a:xfrm>
        </xdr:grpSpPr>
        <xdr:sp macro="" textlink="">
          <xdr:nvSpPr>
            <xdr:cNvPr id="42" name="Textfeld 41">
              <a:extLst>
                <a:ext uri="{FF2B5EF4-FFF2-40B4-BE49-F238E27FC236}">
                  <a16:creationId xmlns:a16="http://schemas.microsoft.com/office/drawing/2014/main" id="{65D798F7-E993-327E-73B1-531ADBDC077A}"/>
                </a:ext>
              </a:extLst>
            </xdr:cNvPr>
            <xdr:cNvSpPr txBox="1"/>
          </xdr:nvSpPr>
          <xdr:spPr>
            <a:xfrm>
              <a:off x="15434988" y="5029975"/>
              <a:ext cx="2108974" cy="157252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chemeClr val="dk1"/>
                  </a:solidFill>
                  <a:effectLst/>
                  <a:latin typeface="Arial" panose="020B0604020202020204" pitchFamily="34" charset="0"/>
                  <a:ea typeface="+mn-ea"/>
                  <a:cs typeface="Arial" panose="020B0604020202020204" pitchFamily="34" charset="0"/>
                </a:rPr>
                <a:t>The contract volume ("secured" and "weighted") is shown here, broken down by supplier ("expenses") and customer ("income").</a:t>
              </a:r>
            </a:p>
            <a:p>
              <a:endParaRPr lang="de-DE" sz="1100" b="0">
                <a:solidFill>
                  <a:schemeClr val="dk1"/>
                </a:solidFill>
                <a:effectLst/>
                <a:latin typeface="Arial" panose="020B0604020202020204" pitchFamily="34" charset="0"/>
                <a:ea typeface="+mn-ea"/>
                <a:cs typeface="Arial" panose="020B0604020202020204" pitchFamily="34" charset="0"/>
              </a:endParaRPr>
            </a:p>
            <a:p>
              <a:r>
                <a:rPr lang="de-DE" sz="1100" b="0">
                  <a:solidFill>
                    <a:schemeClr val="dk1"/>
                  </a:solidFill>
                  <a:effectLst/>
                  <a:latin typeface="Arial" panose="020B0604020202020204" pitchFamily="34" charset="0"/>
                  <a:ea typeface="+mn-ea"/>
                  <a:cs typeface="Arial" panose="020B0604020202020204" pitchFamily="34" charset="0"/>
                </a:rPr>
                <a:t>These columns are mainly used to calculate the contract volume per supplier (worksheet: '2. Supplier data') and customer (worksheet: '3. Customer data').</a:t>
              </a:r>
            </a:p>
          </xdr:txBody>
        </xdr:sp>
        <xdr:cxnSp macro="">
          <xdr:nvCxnSpPr>
            <xdr:cNvPr id="43" name="Gerade Verbindung mit Pfeil 4">
              <a:extLst>
                <a:ext uri="{FF2B5EF4-FFF2-40B4-BE49-F238E27FC236}">
                  <a16:creationId xmlns:a16="http://schemas.microsoft.com/office/drawing/2014/main" id="{8447FF01-AEB9-5D5B-C777-16E9DCD6C771}"/>
                </a:ext>
              </a:extLst>
            </xdr:cNvPr>
            <xdr:cNvCxnSpPr/>
          </xdr:nvCxnSpPr>
          <xdr:spPr>
            <a:xfrm flipV="1">
              <a:off x="15648936" y="4270765"/>
              <a:ext cx="0" cy="732595"/>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xnSp macro="">
        <xdr:nvCxnSpPr>
          <xdr:cNvPr id="44" name="Gerade Verbindung mit Pfeil 4">
            <a:extLst>
              <a:ext uri="{FF2B5EF4-FFF2-40B4-BE49-F238E27FC236}">
                <a16:creationId xmlns:a16="http://schemas.microsoft.com/office/drawing/2014/main" id="{756B590E-03A9-4D55-8B6F-6D09E6F1E2CB}"/>
              </a:ext>
            </a:extLst>
          </xdr:cNvPr>
          <xdr:cNvCxnSpPr/>
        </xdr:nvCxnSpPr>
        <xdr:spPr>
          <a:xfrm flipV="1">
            <a:off x="22786048" y="3916810"/>
            <a:ext cx="0" cy="728249"/>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cxnSp macro="">
        <xdr:nvCxnSpPr>
          <xdr:cNvPr id="45" name="Gerade Verbindung mit Pfeil 4">
            <a:extLst>
              <a:ext uri="{FF2B5EF4-FFF2-40B4-BE49-F238E27FC236}">
                <a16:creationId xmlns:a16="http://schemas.microsoft.com/office/drawing/2014/main" id="{3D22E50B-2D1B-41A9-B536-4B484E4B620A}"/>
              </a:ext>
            </a:extLst>
          </xdr:cNvPr>
          <xdr:cNvCxnSpPr/>
        </xdr:nvCxnSpPr>
        <xdr:spPr>
          <a:xfrm flipV="1">
            <a:off x="23979686" y="3912625"/>
            <a:ext cx="0" cy="737774"/>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cxnSp macro="">
        <xdr:nvCxnSpPr>
          <xdr:cNvPr id="46" name="Gerade Verbindung mit Pfeil 4">
            <a:extLst>
              <a:ext uri="{FF2B5EF4-FFF2-40B4-BE49-F238E27FC236}">
                <a16:creationId xmlns:a16="http://schemas.microsoft.com/office/drawing/2014/main" id="{4A02B3DA-73FF-4C12-A40D-1AB7029D6F2D}"/>
              </a:ext>
            </a:extLst>
          </xdr:cNvPr>
          <xdr:cNvCxnSpPr/>
        </xdr:nvCxnSpPr>
        <xdr:spPr>
          <a:xfrm flipV="1">
            <a:off x="25329337" y="3918340"/>
            <a:ext cx="0" cy="747299"/>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243840</xdr:colOff>
      <xdr:row>0</xdr:row>
      <xdr:rowOff>973997</xdr:rowOff>
    </xdr:from>
    <xdr:to>
      <xdr:col>9</xdr:col>
      <xdr:colOff>174585</xdr:colOff>
      <xdr:row>3</xdr:row>
      <xdr:rowOff>76199</xdr:rowOff>
    </xdr:to>
    <xdr:sp macro="" textlink="">
      <xdr:nvSpPr>
        <xdr:cNvPr id="3" name="Textfeld 2">
          <a:extLst>
            <a:ext uri="{FF2B5EF4-FFF2-40B4-BE49-F238E27FC236}">
              <a16:creationId xmlns:a16="http://schemas.microsoft.com/office/drawing/2014/main" id="{99B43640-EEF1-42D3-BBE7-C4B13EA0380D}"/>
            </a:ext>
          </a:extLst>
        </xdr:cNvPr>
        <xdr:cNvSpPr txBox="1"/>
      </xdr:nvSpPr>
      <xdr:spPr>
        <a:xfrm>
          <a:off x="3453765" y="973997"/>
          <a:ext cx="5483820" cy="711927"/>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a:solidFill>
                <a:schemeClr val="dk1"/>
              </a:solidFill>
              <a:effectLst/>
              <a:latin typeface="Arial" panose="020B0604020202020204" pitchFamily="34" charset="0"/>
              <a:ea typeface="+mn-ea"/>
              <a:cs typeface="Arial" panose="020B0604020202020204" pitchFamily="34" charset="0"/>
            </a:rPr>
            <a:t>The 'Contract</a:t>
          </a:r>
          <a:r>
            <a:rPr lang="de-DE" sz="1100" b="0" baseline="0">
              <a:solidFill>
                <a:schemeClr val="dk1"/>
              </a:solidFill>
              <a:effectLst/>
              <a:latin typeface="Arial" panose="020B0604020202020204" pitchFamily="34" charset="0"/>
              <a:ea typeface="+mn-ea"/>
              <a:cs typeface="Arial" panose="020B0604020202020204" pitchFamily="34" charset="0"/>
            </a:rPr>
            <a:t> delivery' worksheet displays</a:t>
          </a:r>
          <a:r>
            <a:rPr lang="de-DE" sz="1100" b="0">
              <a:solidFill>
                <a:schemeClr val="dk1"/>
              </a:solidFill>
              <a:effectLst/>
              <a:latin typeface="Arial" panose="020B0604020202020204" pitchFamily="34" charset="0"/>
              <a:ea typeface="+mn-ea"/>
              <a:cs typeface="Arial" panose="020B0604020202020204" pitchFamily="34" charset="0"/>
            </a:rPr>
            <a:t> the scope of delivery and quality control. This serves to adjust the production volume if necessary and to deliver or receive assets on time.</a:t>
          </a:r>
        </a:p>
      </xdr:txBody>
    </xdr:sp>
    <xdr:clientData/>
  </xdr:twoCellAnchor>
  <xdr:twoCellAnchor>
    <xdr:from>
      <xdr:col>2</xdr:col>
      <xdr:colOff>105591</xdr:colOff>
      <xdr:row>7</xdr:row>
      <xdr:rowOff>121376</xdr:rowOff>
    </xdr:from>
    <xdr:to>
      <xdr:col>7</xdr:col>
      <xdr:colOff>1192530</xdr:colOff>
      <xdr:row>9</xdr:row>
      <xdr:rowOff>178708</xdr:rowOff>
    </xdr:to>
    <xdr:sp macro="" textlink="">
      <xdr:nvSpPr>
        <xdr:cNvPr id="4" name="Textfeld 3">
          <a:extLst>
            <a:ext uri="{FF2B5EF4-FFF2-40B4-BE49-F238E27FC236}">
              <a16:creationId xmlns:a16="http://schemas.microsoft.com/office/drawing/2014/main" id="{C3FBD1DA-1861-4F9D-9A22-4C68B9FAF96D}"/>
            </a:ext>
          </a:extLst>
        </xdr:cNvPr>
        <xdr:cNvSpPr txBox="1"/>
      </xdr:nvSpPr>
      <xdr:spPr>
        <a:xfrm>
          <a:off x="1286691" y="3388451"/>
          <a:ext cx="6478089" cy="724082"/>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contract data is automatically transferred from the 'Contract terms' worksheet.</a:t>
          </a:r>
        </a:p>
      </xdr:txBody>
    </xdr:sp>
    <xdr:clientData/>
  </xdr:twoCellAnchor>
  <xdr:twoCellAnchor>
    <xdr:from>
      <xdr:col>9</xdr:col>
      <xdr:colOff>95244</xdr:colOff>
      <xdr:row>10</xdr:row>
      <xdr:rowOff>16264</xdr:rowOff>
    </xdr:from>
    <xdr:to>
      <xdr:col>9</xdr:col>
      <xdr:colOff>830575</xdr:colOff>
      <xdr:row>21</xdr:row>
      <xdr:rowOff>153593</xdr:rowOff>
    </xdr:to>
    <xdr:grpSp>
      <xdr:nvGrpSpPr>
        <xdr:cNvPr id="5" name="Gruppieren 4">
          <a:extLst>
            <a:ext uri="{FF2B5EF4-FFF2-40B4-BE49-F238E27FC236}">
              <a16:creationId xmlns:a16="http://schemas.microsoft.com/office/drawing/2014/main" id="{D242776A-4841-423F-AA7C-4B99A94CE3F0}"/>
            </a:ext>
          </a:extLst>
        </xdr:cNvPr>
        <xdr:cNvGrpSpPr/>
      </xdr:nvGrpSpPr>
      <xdr:grpSpPr>
        <a:xfrm>
          <a:off x="9146715" y="4029010"/>
          <a:ext cx="728528" cy="2258683"/>
          <a:chOff x="1145441" y="4686216"/>
          <a:chExt cx="726694" cy="2837424"/>
        </a:xfrm>
      </xdr:grpSpPr>
      <xdr:sp macro="" textlink="">
        <xdr:nvSpPr>
          <xdr:cNvPr id="6" name="Textfeld 5">
            <a:extLst>
              <a:ext uri="{FF2B5EF4-FFF2-40B4-BE49-F238E27FC236}">
                <a16:creationId xmlns:a16="http://schemas.microsoft.com/office/drawing/2014/main" id="{A2A103EE-AB1E-716C-1AB5-5E06D8EAF818}"/>
              </a:ext>
            </a:extLst>
          </xdr:cNvPr>
          <xdr:cNvSpPr txBox="1"/>
        </xdr:nvSpPr>
        <xdr:spPr>
          <a:xfrm>
            <a:off x="1145441" y="5579439"/>
            <a:ext cx="726694" cy="194420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next delivery</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date.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7" name="Gerade Verbindung mit Pfeil 4">
            <a:extLst>
              <a:ext uri="{FF2B5EF4-FFF2-40B4-BE49-F238E27FC236}">
                <a16:creationId xmlns:a16="http://schemas.microsoft.com/office/drawing/2014/main" id="{4AA4E541-CE36-31CC-41F5-803E44BEFE65}"/>
              </a:ext>
            </a:extLst>
          </xdr:cNvPr>
          <xdr:cNvCxnSpPr/>
        </xdr:nvCxnSpPr>
        <xdr:spPr>
          <a:xfrm flipV="1">
            <a:off x="1513935" y="4686216"/>
            <a:ext cx="0" cy="863716"/>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10</xdr:col>
      <xdr:colOff>137158</xdr:colOff>
      <xdr:row>10</xdr:row>
      <xdr:rowOff>1900</xdr:rowOff>
    </xdr:from>
    <xdr:to>
      <xdr:col>10</xdr:col>
      <xdr:colOff>1813559</xdr:colOff>
      <xdr:row>21</xdr:row>
      <xdr:rowOff>153593</xdr:rowOff>
    </xdr:to>
    <xdr:grpSp>
      <xdr:nvGrpSpPr>
        <xdr:cNvPr id="9" name="Gruppieren 8">
          <a:extLst>
            <a:ext uri="{FF2B5EF4-FFF2-40B4-BE49-F238E27FC236}">
              <a16:creationId xmlns:a16="http://schemas.microsoft.com/office/drawing/2014/main" id="{D24BE39A-F73D-41EF-8221-ED45DD42DEB4}"/>
            </a:ext>
          </a:extLst>
        </xdr:cNvPr>
        <xdr:cNvGrpSpPr/>
      </xdr:nvGrpSpPr>
      <xdr:grpSpPr>
        <a:xfrm>
          <a:off x="10173787" y="4011925"/>
          <a:ext cx="1676401" cy="2275768"/>
          <a:chOff x="806717" y="3860603"/>
          <a:chExt cx="2517022" cy="2349222"/>
        </a:xfrm>
      </xdr:grpSpPr>
      <xdr:sp macro="" textlink="">
        <xdr:nvSpPr>
          <xdr:cNvPr id="10" name="Textfeld 9">
            <a:extLst>
              <a:ext uri="{FF2B5EF4-FFF2-40B4-BE49-F238E27FC236}">
                <a16:creationId xmlns:a16="http://schemas.microsoft.com/office/drawing/2014/main" id="{D5A6A297-79FB-8954-11DA-A9780F0B31A2}"/>
              </a:ext>
            </a:extLst>
          </xdr:cNvPr>
          <xdr:cNvSpPr txBox="1"/>
        </xdr:nvSpPr>
        <xdr:spPr>
          <a:xfrm>
            <a:off x="806717" y="4607313"/>
            <a:ext cx="2517022" cy="1602512"/>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Specifiy the asset.</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1" name="Gerade Verbindung mit Pfeil 4">
            <a:extLst>
              <a:ext uri="{FF2B5EF4-FFF2-40B4-BE49-F238E27FC236}">
                <a16:creationId xmlns:a16="http://schemas.microsoft.com/office/drawing/2014/main" id="{D950AAC6-F821-E675-77F3-C1C375FE0F44}"/>
              </a:ext>
            </a:extLst>
          </xdr:cNvPr>
          <xdr:cNvCxnSpPr/>
        </xdr:nvCxnSpPr>
        <xdr:spPr>
          <a:xfrm flipV="1">
            <a:off x="1739479" y="3860603"/>
            <a:ext cx="0" cy="70880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11</xdr:col>
      <xdr:colOff>91439</xdr:colOff>
      <xdr:row>10</xdr:row>
      <xdr:rowOff>4291</xdr:rowOff>
    </xdr:from>
    <xdr:to>
      <xdr:col>11</xdr:col>
      <xdr:colOff>1249680</xdr:colOff>
      <xdr:row>21</xdr:row>
      <xdr:rowOff>153593</xdr:rowOff>
    </xdr:to>
    <xdr:grpSp>
      <xdr:nvGrpSpPr>
        <xdr:cNvPr id="18" name="Gruppieren 17">
          <a:extLst>
            <a:ext uri="{FF2B5EF4-FFF2-40B4-BE49-F238E27FC236}">
              <a16:creationId xmlns:a16="http://schemas.microsoft.com/office/drawing/2014/main" id="{7CA72043-D136-480E-A7FB-9BC582C7FEB0}"/>
            </a:ext>
          </a:extLst>
        </xdr:cNvPr>
        <xdr:cNvGrpSpPr/>
      </xdr:nvGrpSpPr>
      <xdr:grpSpPr>
        <a:xfrm>
          <a:off x="12209960" y="4018398"/>
          <a:ext cx="1151438" cy="2269295"/>
          <a:chOff x="1019496" y="4686216"/>
          <a:chExt cx="1404403" cy="2866376"/>
        </a:xfrm>
      </xdr:grpSpPr>
      <xdr:sp macro="" textlink="">
        <xdr:nvSpPr>
          <xdr:cNvPr id="19" name="Textfeld 18">
            <a:extLst>
              <a:ext uri="{FF2B5EF4-FFF2-40B4-BE49-F238E27FC236}">
                <a16:creationId xmlns:a16="http://schemas.microsoft.com/office/drawing/2014/main" id="{03905607-A423-F7E3-6A67-802DF560CDF1}"/>
              </a:ext>
            </a:extLst>
          </xdr:cNvPr>
          <xdr:cNvSpPr txBox="1"/>
        </xdr:nvSpPr>
        <xdr:spPr>
          <a:xfrm>
            <a:off x="1019496" y="5592161"/>
            <a:ext cx="1404403" cy="196043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 the criteria that must be fulfilled according to the contract.</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0" name="Gerade Verbindung mit Pfeil 4">
            <a:extLst>
              <a:ext uri="{FF2B5EF4-FFF2-40B4-BE49-F238E27FC236}">
                <a16:creationId xmlns:a16="http://schemas.microsoft.com/office/drawing/2014/main" id="{0A734B74-7DB8-3DD6-5BF9-A3B239E8C453}"/>
              </a:ext>
            </a:extLst>
          </xdr:cNvPr>
          <xdr:cNvCxnSpPr/>
        </xdr:nvCxnSpPr>
        <xdr:spPr>
          <a:xfrm flipV="1">
            <a:off x="1491343" y="4686216"/>
            <a:ext cx="0" cy="87445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11</xdr:col>
      <xdr:colOff>1310640</xdr:colOff>
      <xdr:row>10</xdr:row>
      <xdr:rowOff>19948</xdr:rowOff>
    </xdr:from>
    <xdr:to>
      <xdr:col>12</xdr:col>
      <xdr:colOff>601981</xdr:colOff>
      <xdr:row>21</xdr:row>
      <xdr:rowOff>153593</xdr:rowOff>
    </xdr:to>
    <xdr:grpSp>
      <xdr:nvGrpSpPr>
        <xdr:cNvPr id="24" name="Gruppieren 23">
          <a:extLst>
            <a:ext uri="{FF2B5EF4-FFF2-40B4-BE49-F238E27FC236}">
              <a16:creationId xmlns:a16="http://schemas.microsoft.com/office/drawing/2014/main" id="{D224DA4D-3912-4BDB-86C8-BA3AEF1D8359}"/>
            </a:ext>
          </a:extLst>
        </xdr:cNvPr>
        <xdr:cNvGrpSpPr/>
      </xdr:nvGrpSpPr>
      <xdr:grpSpPr>
        <a:xfrm>
          <a:off x="13429161" y="4027252"/>
          <a:ext cx="770438" cy="2260441"/>
          <a:chOff x="1362952" y="3860603"/>
          <a:chExt cx="1107992" cy="2331340"/>
        </a:xfrm>
      </xdr:grpSpPr>
      <xdr:sp macro="" textlink="">
        <xdr:nvSpPr>
          <xdr:cNvPr id="25" name="Textfeld 24">
            <a:extLst>
              <a:ext uri="{FF2B5EF4-FFF2-40B4-BE49-F238E27FC236}">
                <a16:creationId xmlns:a16="http://schemas.microsoft.com/office/drawing/2014/main" id="{8F7D56BE-0CC5-7208-62E2-C77B54D1F9EC}"/>
              </a:ext>
            </a:extLst>
          </xdr:cNvPr>
          <xdr:cNvSpPr txBox="1"/>
        </xdr:nvSpPr>
        <xdr:spPr>
          <a:xfrm>
            <a:off x="1362952" y="4590725"/>
            <a:ext cx="1107992" cy="160121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quanity of the delivery.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6" name="Gerade Verbindung mit Pfeil 4">
            <a:extLst>
              <a:ext uri="{FF2B5EF4-FFF2-40B4-BE49-F238E27FC236}">
                <a16:creationId xmlns:a16="http://schemas.microsoft.com/office/drawing/2014/main" id="{0BF90361-13D5-7B7B-99CF-81AE33BFA28D}"/>
              </a:ext>
            </a:extLst>
          </xdr:cNvPr>
          <xdr:cNvCxnSpPr/>
        </xdr:nvCxnSpPr>
        <xdr:spPr>
          <a:xfrm flipV="1">
            <a:off x="1916911" y="3860603"/>
            <a:ext cx="0" cy="707779"/>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12</xdr:col>
      <xdr:colOff>678180</xdr:colOff>
      <xdr:row>10</xdr:row>
      <xdr:rowOff>19954</xdr:rowOff>
    </xdr:from>
    <xdr:to>
      <xdr:col>13</xdr:col>
      <xdr:colOff>826770</xdr:colOff>
      <xdr:row>21</xdr:row>
      <xdr:rowOff>153593</xdr:rowOff>
    </xdr:to>
    <xdr:grpSp>
      <xdr:nvGrpSpPr>
        <xdr:cNvPr id="27" name="Gruppieren 26">
          <a:extLst>
            <a:ext uri="{FF2B5EF4-FFF2-40B4-BE49-F238E27FC236}">
              <a16:creationId xmlns:a16="http://schemas.microsoft.com/office/drawing/2014/main" id="{2CA212BC-86E5-4D3A-96EF-466875B02AAE}"/>
            </a:ext>
          </a:extLst>
        </xdr:cNvPr>
        <xdr:cNvGrpSpPr/>
      </xdr:nvGrpSpPr>
      <xdr:grpSpPr>
        <a:xfrm>
          <a:off x="14275798" y="4027258"/>
          <a:ext cx="906508" cy="2260435"/>
          <a:chOff x="1251077" y="4686216"/>
          <a:chExt cx="1250903" cy="2876145"/>
        </a:xfrm>
      </xdr:grpSpPr>
      <xdr:sp macro="" textlink="">
        <xdr:nvSpPr>
          <xdr:cNvPr id="28" name="Textfeld 27">
            <a:extLst>
              <a:ext uri="{FF2B5EF4-FFF2-40B4-BE49-F238E27FC236}">
                <a16:creationId xmlns:a16="http://schemas.microsoft.com/office/drawing/2014/main" id="{CFB53051-6D6C-07CB-350A-7F41286DB4AA}"/>
              </a:ext>
            </a:extLst>
          </xdr:cNvPr>
          <xdr:cNvSpPr txBox="1"/>
        </xdr:nvSpPr>
        <xdr:spPr>
          <a:xfrm>
            <a:off x="1251077" y="5591727"/>
            <a:ext cx="1250903" cy="197063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Define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date when the asset has to be completed the latest.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9" name="Gerade Verbindung mit Pfeil 4">
            <a:extLst>
              <a:ext uri="{FF2B5EF4-FFF2-40B4-BE49-F238E27FC236}">
                <a16:creationId xmlns:a16="http://schemas.microsoft.com/office/drawing/2014/main" id="{AF14894F-983E-6C6F-77D1-7D43D8A61477}"/>
              </a:ext>
            </a:extLst>
          </xdr:cNvPr>
          <xdr:cNvCxnSpPr/>
        </xdr:nvCxnSpPr>
        <xdr:spPr>
          <a:xfrm flipV="1">
            <a:off x="1655711" y="4686216"/>
            <a:ext cx="0" cy="869963"/>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13</xdr:col>
      <xdr:colOff>901066</xdr:colOff>
      <xdr:row>10</xdr:row>
      <xdr:rowOff>10295</xdr:rowOff>
    </xdr:from>
    <xdr:to>
      <xdr:col>15</xdr:col>
      <xdr:colOff>342900</xdr:colOff>
      <xdr:row>21</xdr:row>
      <xdr:rowOff>153593</xdr:rowOff>
    </xdr:to>
    <xdr:grpSp>
      <xdr:nvGrpSpPr>
        <xdr:cNvPr id="30" name="Gruppieren 29">
          <a:extLst>
            <a:ext uri="{FF2B5EF4-FFF2-40B4-BE49-F238E27FC236}">
              <a16:creationId xmlns:a16="http://schemas.microsoft.com/office/drawing/2014/main" id="{EE1FEEFC-42C7-4981-89F6-1DBDB0DDF6B7}"/>
            </a:ext>
          </a:extLst>
        </xdr:cNvPr>
        <xdr:cNvGrpSpPr/>
      </xdr:nvGrpSpPr>
      <xdr:grpSpPr>
        <a:xfrm>
          <a:off x="15256602" y="4018959"/>
          <a:ext cx="1193073" cy="2268734"/>
          <a:chOff x="1147015" y="3860603"/>
          <a:chExt cx="1668798" cy="2344031"/>
        </a:xfrm>
      </xdr:grpSpPr>
      <xdr:sp macro="" textlink="">
        <xdr:nvSpPr>
          <xdr:cNvPr id="31" name="Textfeld 30">
            <a:extLst>
              <a:ext uri="{FF2B5EF4-FFF2-40B4-BE49-F238E27FC236}">
                <a16:creationId xmlns:a16="http://schemas.microsoft.com/office/drawing/2014/main" id="{7E8CAE52-0A81-B941-CC50-967CC8E01865}"/>
              </a:ext>
            </a:extLst>
          </xdr:cNvPr>
          <xdr:cNvSpPr txBox="1"/>
        </xdr:nvSpPr>
        <xdr:spPr>
          <a:xfrm>
            <a:off x="1147015" y="4601260"/>
            <a:ext cx="1668798" cy="160337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Choose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statusof the quality control:</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 Not relevant</a:t>
            </a:r>
            <a:r>
              <a:rPr lang="de-DE">
                <a:latin typeface="Arial" panose="020B0604020202020204" pitchFamily="34" charset="0"/>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 To</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be defined</a:t>
            </a:r>
            <a:r>
              <a:rPr lang="de-DE">
                <a:latin typeface="Arial" panose="020B0604020202020204" pitchFamily="34" charset="0"/>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 Planned</a:t>
            </a:r>
            <a:endParaRPr lang="de-DE">
              <a:latin typeface="Arial" panose="020B0604020202020204" pitchFamily="34" charset="0"/>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 Executed</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2" name="Gerade Verbindung mit Pfeil 4">
            <a:extLst>
              <a:ext uri="{FF2B5EF4-FFF2-40B4-BE49-F238E27FC236}">
                <a16:creationId xmlns:a16="http://schemas.microsoft.com/office/drawing/2014/main" id="{8834721D-790B-EFA7-A755-09EB29F5E12D}"/>
              </a:ext>
            </a:extLst>
          </xdr:cNvPr>
          <xdr:cNvCxnSpPr/>
        </xdr:nvCxnSpPr>
        <xdr:spPr>
          <a:xfrm flipV="1">
            <a:off x="1739479" y="3860603"/>
            <a:ext cx="0" cy="714077"/>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15</xdr:col>
      <xdr:colOff>415288</xdr:colOff>
      <xdr:row>10</xdr:row>
      <xdr:rowOff>3355</xdr:rowOff>
    </xdr:from>
    <xdr:to>
      <xdr:col>16</xdr:col>
      <xdr:colOff>243839</xdr:colOff>
      <xdr:row>21</xdr:row>
      <xdr:rowOff>153593</xdr:rowOff>
    </xdr:to>
    <xdr:grpSp>
      <xdr:nvGrpSpPr>
        <xdr:cNvPr id="33" name="Gruppieren 32">
          <a:extLst>
            <a:ext uri="{FF2B5EF4-FFF2-40B4-BE49-F238E27FC236}">
              <a16:creationId xmlns:a16="http://schemas.microsoft.com/office/drawing/2014/main" id="{E30848FA-B590-4C30-BBB7-D75918A6AD3E}"/>
            </a:ext>
          </a:extLst>
        </xdr:cNvPr>
        <xdr:cNvGrpSpPr/>
      </xdr:nvGrpSpPr>
      <xdr:grpSpPr>
        <a:xfrm>
          <a:off x="16517981" y="4017462"/>
          <a:ext cx="673554" cy="2270231"/>
          <a:chOff x="1159245" y="4662642"/>
          <a:chExt cx="584894" cy="2913091"/>
        </a:xfrm>
      </xdr:grpSpPr>
      <xdr:sp macro="" textlink="">
        <xdr:nvSpPr>
          <xdr:cNvPr id="34" name="Textfeld 33">
            <a:extLst>
              <a:ext uri="{FF2B5EF4-FFF2-40B4-BE49-F238E27FC236}">
                <a16:creationId xmlns:a16="http://schemas.microsoft.com/office/drawing/2014/main" id="{A9C60204-FF15-A7E9-9F99-5F775516D370}"/>
              </a:ext>
            </a:extLst>
          </xdr:cNvPr>
          <xdr:cNvSpPr txBox="1"/>
        </xdr:nvSpPr>
        <xdr:spPr>
          <a:xfrm>
            <a:off x="1159245" y="5584139"/>
            <a:ext cx="584894" cy="199159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Enter</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the date for the quality control.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5" name="Gerade Verbindung mit Pfeil 4">
            <a:extLst>
              <a:ext uri="{FF2B5EF4-FFF2-40B4-BE49-F238E27FC236}">
                <a16:creationId xmlns:a16="http://schemas.microsoft.com/office/drawing/2014/main" id="{C8D4A889-951A-B38F-A3D6-04EC69866923}"/>
              </a:ext>
            </a:extLst>
          </xdr:cNvPr>
          <xdr:cNvCxnSpPr/>
        </xdr:nvCxnSpPr>
        <xdr:spPr>
          <a:xfrm flipV="1">
            <a:off x="1337264" y="4662642"/>
            <a:ext cx="0" cy="887914"/>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16</xdr:col>
      <xdr:colOff>666748</xdr:colOff>
      <xdr:row>9</xdr:row>
      <xdr:rowOff>329894</xdr:rowOff>
    </xdr:from>
    <xdr:to>
      <xdr:col>17</xdr:col>
      <xdr:colOff>1554482</xdr:colOff>
      <xdr:row>21</xdr:row>
      <xdr:rowOff>153593</xdr:rowOff>
    </xdr:to>
    <xdr:grpSp>
      <xdr:nvGrpSpPr>
        <xdr:cNvPr id="40" name="Gruppieren 39">
          <a:extLst>
            <a:ext uri="{FF2B5EF4-FFF2-40B4-BE49-F238E27FC236}">
              <a16:creationId xmlns:a16="http://schemas.microsoft.com/office/drawing/2014/main" id="{661659AB-74D6-E924-FCFD-40C996D2EA38}"/>
            </a:ext>
          </a:extLst>
        </xdr:cNvPr>
        <xdr:cNvGrpSpPr/>
      </xdr:nvGrpSpPr>
      <xdr:grpSpPr>
        <a:xfrm>
          <a:off x="17614444" y="4007905"/>
          <a:ext cx="2443031" cy="2279788"/>
          <a:chOff x="14061953" y="4598765"/>
          <a:chExt cx="2396084" cy="2368762"/>
        </a:xfrm>
      </xdr:grpSpPr>
      <xdr:grpSp>
        <xdr:nvGrpSpPr>
          <xdr:cNvPr id="36" name="Gruppieren 35">
            <a:extLst>
              <a:ext uri="{FF2B5EF4-FFF2-40B4-BE49-F238E27FC236}">
                <a16:creationId xmlns:a16="http://schemas.microsoft.com/office/drawing/2014/main" id="{458A8411-13BE-42B2-91D3-3A79FEC7672E}"/>
              </a:ext>
            </a:extLst>
          </xdr:cNvPr>
          <xdr:cNvGrpSpPr/>
        </xdr:nvGrpSpPr>
        <xdr:grpSpPr>
          <a:xfrm>
            <a:off x="14061953" y="4598765"/>
            <a:ext cx="2396084" cy="2368762"/>
            <a:chOff x="1053901" y="3832259"/>
            <a:chExt cx="3525280" cy="2357802"/>
          </a:xfrm>
        </xdr:grpSpPr>
        <xdr:sp macro="" textlink="">
          <xdr:nvSpPr>
            <xdr:cNvPr id="37" name="Textfeld 36">
              <a:extLst>
                <a:ext uri="{FF2B5EF4-FFF2-40B4-BE49-F238E27FC236}">
                  <a16:creationId xmlns:a16="http://schemas.microsoft.com/office/drawing/2014/main" id="{346F359E-2DF9-6A52-AA10-7200D878AE7F}"/>
                </a:ext>
              </a:extLst>
            </xdr:cNvPr>
            <xdr:cNvSpPr txBox="1"/>
          </xdr:nvSpPr>
          <xdr:spPr>
            <a:xfrm>
              <a:off x="1053901" y="4585311"/>
              <a:ext cx="3525280" cy="160475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Describe the type of quality</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control. Specify in the comment field.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38" name="Gerade Verbindung mit Pfeil 4">
              <a:extLst>
                <a:ext uri="{FF2B5EF4-FFF2-40B4-BE49-F238E27FC236}">
                  <a16:creationId xmlns:a16="http://schemas.microsoft.com/office/drawing/2014/main" id="{6E00E45A-B139-0FB8-5FE9-C5D31BED185F}"/>
                </a:ext>
              </a:extLst>
            </xdr:cNvPr>
            <xdr:cNvCxnSpPr/>
          </xdr:nvCxnSpPr>
          <xdr:spPr>
            <a:xfrm flipV="1">
              <a:off x="1430422" y="3832259"/>
              <a:ext cx="0" cy="712438"/>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xnSp macro="">
        <xdr:nvCxnSpPr>
          <xdr:cNvPr id="39" name="Gerade Verbindung mit Pfeil 4">
            <a:extLst>
              <a:ext uri="{FF2B5EF4-FFF2-40B4-BE49-F238E27FC236}">
                <a16:creationId xmlns:a16="http://schemas.microsoft.com/office/drawing/2014/main" id="{DD7819FD-D6FC-4536-A7F6-59AA3861331D}"/>
              </a:ext>
            </a:extLst>
          </xdr:cNvPr>
          <xdr:cNvCxnSpPr/>
        </xdr:nvCxnSpPr>
        <xdr:spPr>
          <a:xfrm flipV="1">
            <a:off x="15514321" y="4602585"/>
            <a:ext cx="0" cy="71575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editAs="oneCell">
    <xdr:from>
      <xdr:col>0</xdr:col>
      <xdr:colOff>0</xdr:colOff>
      <xdr:row>0</xdr:row>
      <xdr:rowOff>0</xdr:rowOff>
    </xdr:from>
    <xdr:to>
      <xdr:col>4</xdr:col>
      <xdr:colOff>154776</xdr:colOff>
      <xdr:row>0</xdr:row>
      <xdr:rowOff>741536</xdr:rowOff>
    </xdr:to>
    <xdr:pic>
      <xdr:nvPicPr>
        <xdr:cNvPr id="2" name="Grafik 1">
          <a:extLst>
            <a:ext uri="{FF2B5EF4-FFF2-40B4-BE49-F238E27FC236}">
              <a16:creationId xmlns:a16="http://schemas.microsoft.com/office/drawing/2014/main" id="{9C858D59-8311-4AC4-85C8-2D8C065B95C9}"/>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1505" cy="7442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7</xdr:row>
      <xdr:rowOff>205741</xdr:rowOff>
    </xdr:from>
    <xdr:to>
      <xdr:col>7</xdr:col>
      <xdr:colOff>1131570</xdr:colOff>
      <xdr:row>9</xdr:row>
      <xdr:rowOff>85636</xdr:rowOff>
    </xdr:to>
    <xdr:sp macro="" textlink="">
      <xdr:nvSpPr>
        <xdr:cNvPr id="2" name="Textfeld 1">
          <a:extLst>
            <a:ext uri="{FF2B5EF4-FFF2-40B4-BE49-F238E27FC236}">
              <a16:creationId xmlns:a16="http://schemas.microsoft.com/office/drawing/2014/main" id="{F14A0796-E1D6-4D77-975C-EFC317D25EAD}"/>
            </a:ext>
          </a:extLst>
        </xdr:cNvPr>
        <xdr:cNvSpPr txBox="1"/>
      </xdr:nvSpPr>
      <xdr:spPr>
        <a:xfrm>
          <a:off x="1238250" y="3139441"/>
          <a:ext cx="6408420" cy="54664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contract data is automatically transferred from the 'Contract terms' worksheet.</a:t>
          </a:r>
        </a:p>
      </xdr:txBody>
    </xdr:sp>
    <xdr:clientData/>
  </xdr:twoCellAnchor>
  <xdr:twoCellAnchor>
    <xdr:from>
      <xdr:col>4</xdr:col>
      <xdr:colOff>130355</xdr:colOff>
      <xdr:row>0</xdr:row>
      <xdr:rowOff>1006928</xdr:rowOff>
    </xdr:from>
    <xdr:to>
      <xdr:col>8</xdr:col>
      <xdr:colOff>0</xdr:colOff>
      <xdr:row>3</xdr:row>
      <xdr:rowOff>50708</xdr:rowOff>
    </xdr:to>
    <xdr:sp macro="" textlink="">
      <xdr:nvSpPr>
        <xdr:cNvPr id="3" name="Textfeld 2">
          <a:extLst>
            <a:ext uri="{FF2B5EF4-FFF2-40B4-BE49-F238E27FC236}">
              <a16:creationId xmlns:a16="http://schemas.microsoft.com/office/drawing/2014/main" id="{3B0FC66D-5E08-4331-B21E-6D4D397AFCBD}"/>
            </a:ext>
          </a:extLst>
        </xdr:cNvPr>
        <xdr:cNvSpPr txBox="1"/>
      </xdr:nvSpPr>
      <xdr:spPr>
        <a:xfrm>
          <a:off x="3338375" y="1006928"/>
          <a:ext cx="4434025" cy="65160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The 'Risk management' worksheet considers</a:t>
          </a:r>
          <a:r>
            <a:rPr lang="de-DE" sz="1100" b="0">
              <a:solidFill>
                <a:schemeClr val="dk1"/>
              </a:solidFill>
              <a:effectLst/>
              <a:latin typeface="Arial" panose="020B0604020202020204" pitchFamily="34" charset="0"/>
              <a:ea typeface="+mn-ea"/>
              <a:cs typeface="Arial" panose="020B0604020202020204" pitchFamily="34" charset="0"/>
            </a:rPr>
            <a:t> possible risks of a contract as well as appropriate risk mitigation measures to ensure delivery in accordance with the contract.</a:t>
          </a:r>
        </a:p>
      </xdr:txBody>
    </xdr:sp>
    <xdr:clientData/>
  </xdr:twoCellAnchor>
  <xdr:twoCellAnchor>
    <xdr:from>
      <xdr:col>8</xdr:col>
      <xdr:colOff>38100</xdr:colOff>
      <xdr:row>10</xdr:row>
      <xdr:rowOff>320052</xdr:rowOff>
    </xdr:from>
    <xdr:to>
      <xdr:col>8</xdr:col>
      <xdr:colOff>1049654</xdr:colOff>
      <xdr:row>24</xdr:row>
      <xdr:rowOff>154435</xdr:rowOff>
    </xdr:to>
    <xdr:grpSp>
      <xdr:nvGrpSpPr>
        <xdr:cNvPr id="4" name="Gruppieren 3">
          <a:extLst>
            <a:ext uri="{FF2B5EF4-FFF2-40B4-BE49-F238E27FC236}">
              <a16:creationId xmlns:a16="http://schemas.microsoft.com/office/drawing/2014/main" id="{AF2453B3-DD25-4117-B0BC-FE78058D6B6A}"/>
            </a:ext>
          </a:extLst>
        </xdr:cNvPr>
        <xdr:cNvGrpSpPr/>
      </xdr:nvGrpSpPr>
      <xdr:grpSpPr>
        <a:xfrm>
          <a:off x="8058150" y="4323273"/>
          <a:ext cx="1008833" cy="2508187"/>
          <a:chOff x="899653" y="4666065"/>
          <a:chExt cx="602086" cy="5401147"/>
        </a:xfrm>
      </xdr:grpSpPr>
      <xdr:sp macro="" textlink="">
        <xdr:nvSpPr>
          <xdr:cNvPr id="6" name="Textfeld 5">
            <a:extLst>
              <a:ext uri="{FF2B5EF4-FFF2-40B4-BE49-F238E27FC236}">
                <a16:creationId xmlns:a16="http://schemas.microsoft.com/office/drawing/2014/main" id="{3B49B3E9-C7A1-33AC-64DB-4E657B204891}"/>
              </a:ext>
            </a:extLst>
          </xdr:cNvPr>
          <xdr:cNvSpPr txBox="1"/>
        </xdr:nvSpPr>
        <xdr:spPr>
          <a:xfrm>
            <a:off x="899653" y="6270908"/>
            <a:ext cx="602086" cy="379630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Indicate a possible risk. It can be of legal, technical, personnel, scheduling or financial nature.</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7" name="Gerade Verbindung mit Pfeil 4">
            <a:extLst>
              <a:ext uri="{FF2B5EF4-FFF2-40B4-BE49-F238E27FC236}">
                <a16:creationId xmlns:a16="http://schemas.microsoft.com/office/drawing/2014/main" id="{E810D35B-727E-B2BE-40B2-97C604D84C5C}"/>
              </a:ext>
            </a:extLst>
          </xdr:cNvPr>
          <xdr:cNvCxnSpPr/>
        </xdr:nvCxnSpPr>
        <xdr:spPr>
          <a:xfrm flipV="1">
            <a:off x="1197938" y="4666065"/>
            <a:ext cx="0" cy="1524959"/>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8</xdr:col>
      <xdr:colOff>1112503</xdr:colOff>
      <xdr:row>10</xdr:row>
      <xdr:rowOff>316242</xdr:rowOff>
    </xdr:from>
    <xdr:to>
      <xdr:col>9</xdr:col>
      <xdr:colOff>944876</xdr:colOff>
      <xdr:row>24</xdr:row>
      <xdr:rowOff>154435</xdr:rowOff>
    </xdr:to>
    <xdr:grpSp>
      <xdr:nvGrpSpPr>
        <xdr:cNvPr id="10" name="Gruppieren 9">
          <a:extLst>
            <a:ext uri="{FF2B5EF4-FFF2-40B4-BE49-F238E27FC236}">
              <a16:creationId xmlns:a16="http://schemas.microsoft.com/office/drawing/2014/main" id="{420B6D44-50C2-4161-A266-47F43566A904}"/>
            </a:ext>
          </a:extLst>
        </xdr:cNvPr>
        <xdr:cNvGrpSpPr/>
      </xdr:nvGrpSpPr>
      <xdr:grpSpPr>
        <a:xfrm>
          <a:off x="9136635" y="4324906"/>
          <a:ext cx="1186284" cy="2506554"/>
          <a:chOff x="197292" y="3860603"/>
          <a:chExt cx="1686228" cy="6092487"/>
        </a:xfrm>
      </xdr:grpSpPr>
      <xdr:sp macro="" textlink="">
        <xdr:nvSpPr>
          <xdr:cNvPr id="11" name="Textfeld 10">
            <a:extLst>
              <a:ext uri="{FF2B5EF4-FFF2-40B4-BE49-F238E27FC236}">
                <a16:creationId xmlns:a16="http://schemas.microsoft.com/office/drawing/2014/main" id="{351C48C3-8D60-0F0B-DC3F-C7D283E669D8}"/>
              </a:ext>
            </a:extLst>
          </xdr:cNvPr>
          <xdr:cNvSpPr txBox="1"/>
        </xdr:nvSpPr>
        <xdr:spPr>
          <a:xfrm>
            <a:off x="197292" y="5663429"/>
            <a:ext cx="1686228" cy="428966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Choose the</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probability of the risk:</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1</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Highly</a:t>
            </a:r>
            <a:r>
              <a:rPr lang="de-DE" sz="1100" b="0" i="0" baseline="0">
                <a:solidFill>
                  <a:schemeClr val="dk1"/>
                </a:solidFill>
                <a:effectLst/>
                <a:latin typeface="Arial" panose="020B0604020202020204" pitchFamily="34" charset="0"/>
                <a:ea typeface="+mn-ea"/>
                <a:cs typeface="Arial" panose="020B0604020202020204" pitchFamily="34" charset="0"/>
              </a:rPr>
              <a:t> unlikely</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2</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Unlikely</a:t>
            </a:r>
            <a:endParaRPr lang="de-DE">
              <a:effectLst/>
              <a:latin typeface="Arial" panose="020B0604020202020204" pitchFamily="34" charset="0"/>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3 - </a:t>
            </a:r>
            <a:r>
              <a:rPr lang="de-DE" sz="1100" b="0" i="0">
                <a:solidFill>
                  <a:schemeClr val="dk1"/>
                </a:solidFill>
                <a:effectLst/>
                <a:latin typeface="Arial" panose="020B0604020202020204" pitchFamily="34" charset="0"/>
                <a:ea typeface="+mn-ea"/>
                <a:cs typeface="Arial" panose="020B0604020202020204" pitchFamily="34" charset="0"/>
              </a:rPr>
              <a:t>Possible</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4</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Likely</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5</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Highly</a:t>
            </a:r>
            <a:r>
              <a:rPr lang="de-DE" sz="1100" b="0" i="0" baseline="0">
                <a:solidFill>
                  <a:schemeClr val="dk1"/>
                </a:solidFill>
                <a:effectLst/>
                <a:latin typeface="Arial" panose="020B0604020202020204" pitchFamily="34" charset="0"/>
                <a:ea typeface="+mn-ea"/>
                <a:cs typeface="Arial" panose="020B0604020202020204" pitchFamily="34" charset="0"/>
              </a:rPr>
              <a:t> likely</a:t>
            </a:r>
            <a:endParaRPr lang="de-DE">
              <a:effectLst/>
              <a:latin typeface="Arial" panose="020B0604020202020204" pitchFamily="34" charset="0"/>
              <a:cs typeface="Arial" panose="020B0604020202020204" pitchFamily="34" charset="0"/>
            </a:endParaRPr>
          </a:p>
          <a:p>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2" name="Gerade Verbindung mit Pfeil 4">
            <a:extLst>
              <a:ext uri="{FF2B5EF4-FFF2-40B4-BE49-F238E27FC236}">
                <a16:creationId xmlns:a16="http://schemas.microsoft.com/office/drawing/2014/main" id="{975285D2-7A17-00F9-A133-C27977E77560}"/>
              </a:ext>
            </a:extLst>
          </xdr:cNvPr>
          <xdr:cNvCxnSpPr/>
        </xdr:nvCxnSpPr>
        <xdr:spPr>
          <a:xfrm flipV="1">
            <a:off x="1132291" y="3860603"/>
            <a:ext cx="0" cy="1717217"/>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11</xdr:col>
      <xdr:colOff>215521</xdr:colOff>
      <xdr:row>10</xdr:row>
      <xdr:rowOff>306717</xdr:rowOff>
    </xdr:from>
    <xdr:to>
      <xdr:col>12</xdr:col>
      <xdr:colOff>563880</xdr:colOff>
      <xdr:row>24</xdr:row>
      <xdr:rowOff>154435</xdr:rowOff>
    </xdr:to>
    <xdr:grpSp>
      <xdr:nvGrpSpPr>
        <xdr:cNvPr id="15" name="Gruppieren 14">
          <a:extLst>
            <a:ext uri="{FF2B5EF4-FFF2-40B4-BE49-F238E27FC236}">
              <a16:creationId xmlns:a16="http://schemas.microsoft.com/office/drawing/2014/main" id="{0B6579F5-27E3-4C95-BB3C-10E9F52D9234}"/>
            </a:ext>
          </a:extLst>
        </xdr:cNvPr>
        <xdr:cNvGrpSpPr/>
      </xdr:nvGrpSpPr>
      <xdr:grpSpPr>
        <a:xfrm>
          <a:off x="11523057" y="4316742"/>
          <a:ext cx="1076341" cy="2514718"/>
          <a:chOff x="1407221" y="4686215"/>
          <a:chExt cx="1019992" cy="1627829"/>
        </a:xfrm>
      </xdr:grpSpPr>
      <xdr:sp macro="" textlink="">
        <xdr:nvSpPr>
          <xdr:cNvPr id="16" name="Textfeld 15">
            <a:extLst>
              <a:ext uri="{FF2B5EF4-FFF2-40B4-BE49-F238E27FC236}">
                <a16:creationId xmlns:a16="http://schemas.microsoft.com/office/drawing/2014/main" id="{E385A21F-52F4-CB58-BE2C-86757421508B}"/>
              </a:ext>
            </a:extLst>
          </xdr:cNvPr>
          <xdr:cNvSpPr txBox="1"/>
        </xdr:nvSpPr>
        <xdr:spPr>
          <a:xfrm>
            <a:off x="1407221" y="5170239"/>
            <a:ext cx="1019992" cy="114380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total risk is calculated automatically.</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17" name="Gerade Verbindung mit Pfeil 4">
            <a:extLst>
              <a:ext uri="{FF2B5EF4-FFF2-40B4-BE49-F238E27FC236}">
                <a16:creationId xmlns:a16="http://schemas.microsoft.com/office/drawing/2014/main" id="{A96D765B-105F-CC8C-6198-980A8DFE81EB}"/>
              </a:ext>
            </a:extLst>
          </xdr:cNvPr>
          <xdr:cNvCxnSpPr/>
        </xdr:nvCxnSpPr>
        <xdr:spPr>
          <a:xfrm flipV="1">
            <a:off x="1660472" y="4686215"/>
            <a:ext cx="0" cy="45834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13</xdr:col>
      <xdr:colOff>1074419</xdr:colOff>
      <xdr:row>11</xdr:row>
      <xdr:rowOff>9924</xdr:rowOff>
    </xdr:from>
    <xdr:to>
      <xdr:col>18</xdr:col>
      <xdr:colOff>443802</xdr:colOff>
      <xdr:row>24</xdr:row>
      <xdr:rowOff>135235</xdr:rowOff>
    </xdr:to>
    <xdr:grpSp>
      <xdr:nvGrpSpPr>
        <xdr:cNvPr id="37" name="Gruppieren 36">
          <a:extLst>
            <a:ext uri="{FF2B5EF4-FFF2-40B4-BE49-F238E27FC236}">
              <a16:creationId xmlns:a16="http://schemas.microsoft.com/office/drawing/2014/main" id="{ED0F8692-5D2E-89F5-A5EE-3E7116516231}"/>
            </a:ext>
          </a:extLst>
        </xdr:cNvPr>
        <xdr:cNvGrpSpPr/>
      </xdr:nvGrpSpPr>
      <xdr:grpSpPr>
        <a:xfrm>
          <a:off x="14413501" y="4332913"/>
          <a:ext cx="4643512" cy="2476626"/>
          <a:chOff x="12332695" y="4610873"/>
          <a:chExt cx="4473813" cy="4554152"/>
        </a:xfrm>
      </xdr:grpSpPr>
      <xdr:grpSp>
        <xdr:nvGrpSpPr>
          <xdr:cNvPr id="18" name="Gruppieren 17">
            <a:extLst>
              <a:ext uri="{FF2B5EF4-FFF2-40B4-BE49-F238E27FC236}">
                <a16:creationId xmlns:a16="http://schemas.microsoft.com/office/drawing/2014/main" id="{7890F479-B668-46F9-8CE4-80A5F534DD93}"/>
              </a:ext>
            </a:extLst>
          </xdr:cNvPr>
          <xdr:cNvGrpSpPr/>
        </xdr:nvGrpSpPr>
        <xdr:grpSpPr>
          <a:xfrm>
            <a:off x="12332695" y="4634536"/>
            <a:ext cx="3615483" cy="4530489"/>
            <a:chOff x="73007" y="4820883"/>
            <a:chExt cx="3536659" cy="5923492"/>
          </a:xfrm>
        </xdr:grpSpPr>
        <xdr:sp macro="" textlink="">
          <xdr:nvSpPr>
            <xdr:cNvPr id="19" name="Textfeld 18">
              <a:extLst>
                <a:ext uri="{FF2B5EF4-FFF2-40B4-BE49-F238E27FC236}">
                  <a16:creationId xmlns:a16="http://schemas.microsoft.com/office/drawing/2014/main" id="{AC21FBF9-F124-AAF6-1468-225B42309B08}"/>
                </a:ext>
              </a:extLst>
            </xdr:cNvPr>
            <xdr:cNvSpPr txBox="1"/>
          </xdr:nvSpPr>
          <xdr:spPr>
            <a:xfrm>
              <a:off x="949447" y="6402047"/>
              <a:ext cx="2660219" cy="434232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The entry of two</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more risks is possible. </a:t>
              </a:r>
              <a:endParaRPr lang="de-DE" sz="1100" b="0">
                <a:solidFill>
                  <a:schemeClr val="dk1"/>
                </a:solidFill>
                <a:effectLst/>
                <a:latin typeface="Arial" panose="020B0604020202020204" pitchFamily="34" charset="0"/>
                <a:ea typeface="+mn-ea"/>
                <a:cs typeface="Arial" panose="020B0604020202020204" pitchFamily="34" charset="0"/>
              </a:endParaRPr>
            </a:p>
          </xdr:txBody>
        </xdr:sp>
        <xdr:cxnSp macro="">
          <xdr:nvCxnSpPr>
            <xdr:cNvPr id="20" name="Gerade Verbindung mit Pfeil 4">
              <a:extLst>
                <a:ext uri="{FF2B5EF4-FFF2-40B4-BE49-F238E27FC236}">
                  <a16:creationId xmlns:a16="http://schemas.microsoft.com/office/drawing/2014/main" id="{3F4749A1-5286-1465-38E4-FF5FF4AFDC81}"/>
                </a:ext>
              </a:extLst>
            </xdr:cNvPr>
            <xdr:cNvCxnSpPr>
              <a:stCxn id="19" idx="0"/>
            </xdr:cNvCxnSpPr>
          </xdr:nvCxnSpPr>
          <xdr:spPr>
            <a:xfrm flipH="1" flipV="1">
              <a:off x="73007" y="4820883"/>
              <a:ext cx="2206550" cy="1581164"/>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xnSp macro="">
        <xdr:nvCxnSpPr>
          <xdr:cNvPr id="22" name="Gerade Verbindung mit Pfeil 4">
            <a:extLst>
              <a:ext uri="{FF2B5EF4-FFF2-40B4-BE49-F238E27FC236}">
                <a16:creationId xmlns:a16="http://schemas.microsoft.com/office/drawing/2014/main" id="{9BD2D198-D20B-4F18-A73F-DB2B92EDE0B0}"/>
              </a:ext>
            </a:extLst>
          </xdr:cNvPr>
          <xdr:cNvCxnSpPr>
            <a:stCxn id="19" idx="0"/>
          </xdr:cNvCxnSpPr>
        </xdr:nvCxnSpPr>
        <xdr:spPr>
          <a:xfrm flipV="1">
            <a:off x="14588424" y="4610873"/>
            <a:ext cx="2218084" cy="1232991"/>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xdr:from>
      <xdr:col>10</xdr:col>
      <xdr:colOff>55227</xdr:colOff>
      <xdr:row>10</xdr:row>
      <xdr:rowOff>316242</xdr:rowOff>
    </xdr:from>
    <xdr:to>
      <xdr:col>11</xdr:col>
      <xdr:colOff>152400</xdr:colOff>
      <xdr:row>24</xdr:row>
      <xdr:rowOff>154435</xdr:rowOff>
    </xdr:to>
    <xdr:grpSp>
      <xdr:nvGrpSpPr>
        <xdr:cNvPr id="29" name="Gruppieren 28">
          <a:extLst>
            <a:ext uri="{FF2B5EF4-FFF2-40B4-BE49-F238E27FC236}">
              <a16:creationId xmlns:a16="http://schemas.microsoft.com/office/drawing/2014/main" id="{A22D07C7-4379-4FD3-8801-B9F599C1EB81}"/>
            </a:ext>
          </a:extLst>
        </xdr:cNvPr>
        <xdr:cNvGrpSpPr/>
      </xdr:nvGrpSpPr>
      <xdr:grpSpPr>
        <a:xfrm>
          <a:off x="10421148" y="4324906"/>
          <a:ext cx="1037427" cy="2506554"/>
          <a:chOff x="-854535" y="3851254"/>
          <a:chExt cx="1486186" cy="6016387"/>
        </a:xfrm>
      </xdr:grpSpPr>
      <xdr:sp macro="" textlink="">
        <xdr:nvSpPr>
          <xdr:cNvPr id="30" name="Textfeld 29">
            <a:extLst>
              <a:ext uri="{FF2B5EF4-FFF2-40B4-BE49-F238E27FC236}">
                <a16:creationId xmlns:a16="http://schemas.microsoft.com/office/drawing/2014/main" id="{CFDF8396-A025-ABB0-9AF3-FEBF3D2D572C}"/>
              </a:ext>
            </a:extLst>
          </xdr:cNvPr>
          <xdr:cNvSpPr txBox="1"/>
        </xdr:nvSpPr>
        <xdr:spPr>
          <a:xfrm>
            <a:off x="-854535" y="5637391"/>
            <a:ext cx="1486186" cy="423025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Choose the impact of the risk:</a:t>
            </a:r>
          </a:p>
          <a:p>
            <a:endParaRPr lang="de-DE" sz="1100" b="0" i="0">
              <a:solidFill>
                <a:schemeClr val="dk1"/>
              </a:solidFill>
              <a:effectLst/>
              <a:latin typeface="Arial" panose="020B0604020202020204" pitchFamily="34" charset="0"/>
              <a:ea typeface="+mn-ea"/>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1</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Very</a:t>
            </a:r>
            <a:r>
              <a:rPr lang="de-DE" sz="1100" b="0" i="0" baseline="0">
                <a:solidFill>
                  <a:schemeClr val="dk1"/>
                </a:solidFill>
                <a:effectLst/>
                <a:latin typeface="Arial" panose="020B0604020202020204" pitchFamily="34" charset="0"/>
                <a:ea typeface="+mn-ea"/>
                <a:cs typeface="Arial" panose="020B0604020202020204" pitchFamily="34" charset="0"/>
              </a:rPr>
              <a:t> low</a:t>
            </a:r>
            <a:r>
              <a:rPr lang="de-DE" sz="1100">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2</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Low</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3</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Moderate</a:t>
            </a:r>
            <a:r>
              <a:rPr lang="de-DE" sz="1100">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4</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High</a:t>
            </a:r>
            <a:endParaRPr lang="de-DE">
              <a:effectLst/>
              <a:latin typeface="Arial" panose="020B0604020202020204" pitchFamily="34" charset="0"/>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5</a:t>
            </a:r>
            <a:r>
              <a:rPr lang="de-DE" sz="1100">
                <a:solidFill>
                  <a:schemeClr val="dk1"/>
                </a:solidFill>
                <a:effectLst/>
                <a:latin typeface="Arial" panose="020B0604020202020204" pitchFamily="34" charset="0"/>
                <a:ea typeface="+mn-ea"/>
                <a:cs typeface="Arial" panose="020B0604020202020204" pitchFamily="34" charset="0"/>
              </a:rPr>
              <a:t> - </a:t>
            </a:r>
            <a:r>
              <a:rPr lang="de-DE" sz="1100" b="0" i="0">
                <a:solidFill>
                  <a:schemeClr val="dk1"/>
                </a:solidFill>
                <a:effectLst/>
                <a:latin typeface="Arial" panose="020B0604020202020204" pitchFamily="34" charset="0"/>
                <a:ea typeface="+mn-ea"/>
                <a:cs typeface="Arial" panose="020B0604020202020204" pitchFamily="34" charset="0"/>
              </a:rPr>
              <a:t>Critical</a:t>
            </a:r>
            <a:r>
              <a:rPr lang="de-DE" sz="1100">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xdr:txBody>
      </xdr:sp>
      <xdr:cxnSp macro="">
        <xdr:nvCxnSpPr>
          <xdr:cNvPr id="31" name="Gerade Verbindung mit Pfeil 4">
            <a:extLst>
              <a:ext uri="{FF2B5EF4-FFF2-40B4-BE49-F238E27FC236}">
                <a16:creationId xmlns:a16="http://schemas.microsoft.com/office/drawing/2014/main" id="{2BD15C37-9301-0B62-8BA5-1F8A4A5EF5F7}"/>
              </a:ext>
            </a:extLst>
          </xdr:cNvPr>
          <xdr:cNvCxnSpPr/>
        </xdr:nvCxnSpPr>
        <xdr:spPr>
          <a:xfrm flipV="1">
            <a:off x="-150596" y="3851254"/>
            <a:ext cx="0" cy="1692100"/>
          </a:xfrm>
          <a:prstGeom prst="straightConnector1">
            <a:avLst/>
          </a:prstGeom>
          <a:solidFill>
            <a:schemeClr val="lt1"/>
          </a:solidFill>
          <a:ln w="28575" cmpd="sng">
            <a:solidFill>
              <a:srgbClr val="244D80"/>
            </a:solidFill>
            <a:tailEnd type="triangle"/>
          </a:ln>
        </xdr:spPr>
        <xdr:style>
          <a:lnRef idx="0">
            <a:scrgbClr r="0" g="0" b="0"/>
          </a:lnRef>
          <a:fillRef idx="0">
            <a:scrgbClr r="0" g="0" b="0"/>
          </a:fillRef>
          <a:effectRef idx="0">
            <a:scrgbClr r="0" g="0" b="0"/>
          </a:effectRef>
          <a:fontRef idx="minor">
            <a:schemeClr val="dk1"/>
          </a:fontRef>
        </xdr:style>
      </xdr:cxnSp>
    </xdr:grpSp>
    <xdr:clientData/>
  </xdr:twoCellAnchor>
  <xdr:twoCellAnchor editAs="oneCell">
    <xdr:from>
      <xdr:col>0</xdr:col>
      <xdr:colOff>0</xdr:colOff>
      <xdr:row>0</xdr:row>
      <xdr:rowOff>0</xdr:rowOff>
    </xdr:from>
    <xdr:to>
      <xdr:col>4</xdr:col>
      <xdr:colOff>152056</xdr:colOff>
      <xdr:row>0</xdr:row>
      <xdr:rowOff>744257</xdr:rowOff>
    </xdr:to>
    <xdr:pic>
      <xdr:nvPicPr>
        <xdr:cNvPr id="21" name="Grafik 20">
          <a:extLst>
            <a:ext uri="{FF2B5EF4-FFF2-40B4-BE49-F238E27FC236}">
              <a16:creationId xmlns:a16="http://schemas.microsoft.com/office/drawing/2014/main" id="{8EAAADEC-7317-4E75-A650-B502EF16050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9125" cy="7442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144237</xdr:colOff>
      <xdr:row>0</xdr:row>
      <xdr:rowOff>857250</xdr:rowOff>
    </xdr:from>
    <xdr:to>
      <xdr:col>9</xdr:col>
      <xdr:colOff>1213758</xdr:colOff>
      <xdr:row>3</xdr:row>
      <xdr:rowOff>85725</xdr:rowOff>
    </xdr:to>
    <xdr:sp macro="" textlink="">
      <xdr:nvSpPr>
        <xdr:cNvPr id="3" name="Textfeld 2">
          <a:extLst>
            <a:ext uri="{FF2B5EF4-FFF2-40B4-BE49-F238E27FC236}">
              <a16:creationId xmlns:a16="http://schemas.microsoft.com/office/drawing/2014/main" id="{D75E6A39-5FA8-46BF-8FA7-D35ED11AB2AA}"/>
            </a:ext>
          </a:extLst>
        </xdr:cNvPr>
        <xdr:cNvSpPr txBox="1"/>
      </xdr:nvSpPr>
      <xdr:spPr>
        <a:xfrm>
          <a:off x="2500994" y="857250"/>
          <a:ext cx="6213021" cy="83411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In the 'Evaluation' worksheet, key figures are displayed to enable controlling for the contract management.</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All key figures are calculated automatically!</a:t>
          </a:r>
          <a:endParaRPr lang="de-DE"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0</xdr:colOff>
      <xdr:row>0</xdr:row>
      <xdr:rowOff>0</xdr:rowOff>
    </xdr:from>
    <xdr:to>
      <xdr:col>3</xdr:col>
      <xdr:colOff>1068361</xdr:colOff>
      <xdr:row>0</xdr:row>
      <xdr:rowOff>816913</xdr:rowOff>
    </xdr:to>
    <xdr:pic>
      <xdr:nvPicPr>
        <xdr:cNvPr id="5" name="Grafik 4" descr="Ein Bild, das Grafiken, Schrift, Grafikdesign, Logo enthält.&#10;&#10;Automatisch generierte Beschreibung">
          <a:extLst>
            <a:ext uri="{FF2B5EF4-FFF2-40B4-BE49-F238E27FC236}">
              <a16:creationId xmlns:a16="http://schemas.microsoft.com/office/drawing/2014/main" id="{2CE3D04D-A1F5-434B-A1C1-64F3D70C6A29}"/>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5315" cy="803850"/>
        </a:xfrm>
        <a:prstGeom prst="rect">
          <a:avLst/>
        </a:prstGeom>
      </xdr:spPr>
    </xdr:pic>
    <xdr:clientData/>
  </xdr:twoCellAnchor>
  <xdr:twoCellAnchor>
    <xdr:from>
      <xdr:col>1</xdr:col>
      <xdr:colOff>0</xdr:colOff>
      <xdr:row>10</xdr:row>
      <xdr:rowOff>212272</xdr:rowOff>
    </xdr:from>
    <xdr:to>
      <xdr:col>9</xdr:col>
      <xdr:colOff>1219198</xdr:colOff>
      <xdr:row>21</xdr:row>
      <xdr:rowOff>161926</xdr:rowOff>
    </xdr:to>
    <xdr:graphicFrame macro="">
      <xdr:nvGraphicFramePr>
        <xdr:cNvPr id="2" name="Diagramm 1">
          <a:extLst>
            <a:ext uri="{FF2B5EF4-FFF2-40B4-BE49-F238E27FC236}">
              <a16:creationId xmlns:a16="http://schemas.microsoft.com/office/drawing/2014/main" id="{0B3C8CC9-C2C8-4587-8DA6-399911C54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144780</xdr:colOff>
      <xdr:row>3</xdr:row>
      <xdr:rowOff>100965</xdr:rowOff>
    </xdr:from>
    <xdr:to>
      <xdr:col>31</xdr:col>
      <xdr:colOff>590550</xdr:colOff>
      <xdr:row>5</xdr:row>
      <xdr:rowOff>9525</xdr:rowOff>
    </xdr:to>
    <xdr:sp macro="" textlink="">
      <xdr:nvSpPr>
        <xdr:cNvPr id="3" name="Textfeld 2">
          <a:extLst>
            <a:ext uri="{FF2B5EF4-FFF2-40B4-BE49-F238E27FC236}">
              <a16:creationId xmlns:a16="http://schemas.microsoft.com/office/drawing/2014/main" id="{33B0B6B0-F439-4F04-B38F-E4FF0F721CEE}"/>
            </a:ext>
          </a:extLst>
        </xdr:cNvPr>
        <xdr:cNvSpPr txBox="1"/>
      </xdr:nvSpPr>
      <xdr:spPr>
        <a:xfrm>
          <a:off x="144780" y="649605"/>
          <a:ext cx="20173950" cy="82296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a:solidFill>
                <a:schemeClr val="dk1"/>
              </a:solidFill>
              <a:effectLst/>
              <a:latin typeface="Arial" panose="020B0604020202020204" pitchFamily="34" charset="0"/>
              <a:ea typeface="+mn-ea"/>
              <a:cs typeface="Arial" panose="020B0604020202020204" pitchFamily="34" charset="0"/>
            </a:rPr>
            <a:t>This worksheet contains the lists that provide the data for the drop-down menus. </a:t>
          </a: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Feel free to adapt the contents of the lists to your situation! However, make sure to update the corresponding cells accordingly if necessary.</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jones@Telekom.com" TargetMode="External"/><Relationship Id="rId1" Type="http://schemas.openxmlformats.org/officeDocument/2006/relationships/hyperlink" Target="mailto:smith@Microsoft.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wolf@abc.d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4CDB0-2AB5-48FE-8932-302B10F3BAB6}">
  <dimension ref="A1:V22"/>
  <sheetViews>
    <sheetView showGridLines="0" tabSelected="1" zoomScale="95" zoomScaleNormal="95" workbookViewId="0">
      <selection sqref="A1:M1"/>
    </sheetView>
  </sheetViews>
  <sheetFormatPr baseColWidth="10" defaultColWidth="11.53515625" defaultRowHeight="14.6" x14ac:dyDescent="0.4"/>
  <cols>
    <col min="1" max="1" width="5.69140625" style="46" customWidth="1"/>
    <col min="2" max="2" width="51.69140625" style="46" bestFit="1" customWidth="1"/>
    <col min="3" max="3" width="136" style="46" customWidth="1"/>
    <col min="4" max="5" width="10.3046875" style="46" customWidth="1"/>
    <col min="6" max="16384" width="11.53515625" style="46"/>
  </cols>
  <sheetData>
    <row r="1" spans="1:22" s="18" customFormat="1" ht="87" customHeight="1" x14ac:dyDescent="0.35">
      <c r="A1" s="124"/>
      <c r="B1" s="124"/>
      <c r="C1" s="124"/>
      <c r="D1" s="124"/>
      <c r="E1" s="124"/>
      <c r="F1" s="124"/>
      <c r="G1" s="124"/>
      <c r="H1" s="124"/>
      <c r="I1" s="124"/>
      <c r="J1" s="124"/>
      <c r="K1" s="124"/>
      <c r="L1" s="124"/>
      <c r="M1" s="124"/>
    </row>
    <row r="2" spans="1:22" s="18" customFormat="1" ht="13.4" customHeight="1" x14ac:dyDescent="0.35">
      <c r="A2" s="42"/>
      <c r="B2" s="43"/>
      <c r="P2" s="42"/>
      <c r="Q2" s="42"/>
      <c r="R2" s="42"/>
      <c r="S2" s="42"/>
      <c r="T2" s="42"/>
      <c r="U2" s="42"/>
      <c r="V2" s="42"/>
    </row>
    <row r="3" spans="1:22" s="18" customFormat="1" ht="26.4" customHeight="1" x14ac:dyDescent="0.35">
      <c r="A3" s="42"/>
      <c r="B3" s="44" t="s">
        <v>34</v>
      </c>
      <c r="P3" s="42"/>
      <c r="Q3" s="42"/>
      <c r="R3" s="42"/>
      <c r="S3" s="42"/>
      <c r="T3" s="42"/>
      <c r="U3" s="42"/>
      <c r="V3" s="42"/>
    </row>
    <row r="4" spans="1:22" s="18" customFormat="1" ht="13.4" customHeight="1" x14ac:dyDescent="0.35">
      <c r="A4" s="42"/>
      <c r="B4" s="45"/>
      <c r="P4" s="42"/>
      <c r="Q4" s="42"/>
      <c r="R4" s="42"/>
      <c r="S4" s="42"/>
      <c r="T4" s="42"/>
      <c r="U4" s="42"/>
      <c r="V4" s="42"/>
    </row>
    <row r="5" spans="1:22" s="18" customFormat="1" ht="24" customHeight="1" x14ac:dyDescent="0.4">
      <c r="A5" s="1"/>
      <c r="B5" s="28" t="s">
        <v>35</v>
      </c>
      <c r="C5" s="28"/>
      <c r="E5" s="46"/>
      <c r="F5" s="46"/>
      <c r="G5" s="125"/>
      <c r="H5" s="125"/>
      <c r="I5" s="125"/>
      <c r="J5" s="125"/>
      <c r="K5" s="125"/>
      <c r="L5" s="125"/>
      <c r="M5" s="125"/>
      <c r="N5" s="125"/>
      <c r="O5" s="125"/>
      <c r="P5" s="125"/>
      <c r="Q5" s="126"/>
      <c r="R5" s="126"/>
      <c r="S5" s="126"/>
      <c r="T5" s="126"/>
      <c r="U5" s="126"/>
      <c r="V5" s="126"/>
    </row>
    <row r="6" spans="1:22" ht="45.65" customHeight="1" x14ac:dyDescent="0.4">
      <c r="B6" s="55" t="s">
        <v>36</v>
      </c>
      <c r="C6" s="47"/>
      <c r="D6" s="18"/>
    </row>
    <row r="7" spans="1:22" x14ac:dyDescent="0.4">
      <c r="B7" s="56"/>
      <c r="C7" s="48"/>
      <c r="D7" s="18"/>
    </row>
    <row r="8" spans="1:22" ht="45.65" customHeight="1" x14ac:dyDescent="0.4">
      <c r="B8" s="55" t="s">
        <v>37</v>
      </c>
      <c r="C8" s="47"/>
      <c r="D8" s="18"/>
    </row>
    <row r="9" spans="1:22" x14ac:dyDescent="0.4">
      <c r="B9" s="56"/>
      <c r="C9" s="48"/>
      <c r="D9" s="18"/>
    </row>
    <row r="10" spans="1:22" ht="45.65" customHeight="1" x14ac:dyDescent="0.4">
      <c r="B10" s="55" t="s">
        <v>38</v>
      </c>
      <c r="C10" s="47"/>
      <c r="D10" s="18"/>
    </row>
    <row r="11" spans="1:22" x14ac:dyDescent="0.4">
      <c r="B11" s="56"/>
      <c r="C11" s="48"/>
      <c r="D11" s="18"/>
    </row>
    <row r="12" spans="1:22" ht="45.65" customHeight="1" x14ac:dyDescent="0.4">
      <c r="B12" s="55" t="s">
        <v>39</v>
      </c>
      <c r="C12" s="49"/>
      <c r="D12" s="18"/>
    </row>
    <row r="13" spans="1:22" x14ac:dyDescent="0.4">
      <c r="B13" s="56"/>
      <c r="C13" s="48"/>
      <c r="D13" s="18"/>
    </row>
    <row r="14" spans="1:22" ht="45.65" customHeight="1" x14ac:dyDescent="0.4">
      <c r="B14" s="55" t="s">
        <v>40</v>
      </c>
      <c r="C14" s="49"/>
      <c r="D14" s="18"/>
    </row>
    <row r="15" spans="1:22" x14ac:dyDescent="0.4">
      <c r="B15" s="56"/>
      <c r="C15" s="48"/>
      <c r="D15" s="18"/>
    </row>
    <row r="16" spans="1:22" ht="45.65" customHeight="1" x14ac:dyDescent="0.4">
      <c r="B16" s="55" t="s">
        <v>34</v>
      </c>
      <c r="C16" s="49"/>
      <c r="D16" s="18"/>
      <c r="O16" s="5"/>
    </row>
    <row r="17" spans="2:15" x14ac:dyDescent="0.4">
      <c r="B17" s="56"/>
      <c r="C17" s="48"/>
      <c r="D17" s="18"/>
      <c r="O17" s="6"/>
    </row>
    <row r="18" spans="2:15" ht="45.65" customHeight="1" x14ac:dyDescent="0.4">
      <c r="B18" s="55" t="s">
        <v>41</v>
      </c>
      <c r="C18" s="49"/>
      <c r="D18" s="18"/>
      <c r="O18" s="6"/>
    </row>
    <row r="19" spans="2:15" x14ac:dyDescent="0.4">
      <c r="B19" s="56"/>
      <c r="C19" s="48"/>
      <c r="D19" s="18"/>
      <c r="O19" s="7"/>
    </row>
    <row r="20" spans="2:15" ht="45.65" customHeight="1" x14ac:dyDescent="0.4">
      <c r="B20" s="55" t="s">
        <v>42</v>
      </c>
      <c r="C20" s="31"/>
      <c r="D20" s="18"/>
      <c r="O20" s="6"/>
    </row>
    <row r="21" spans="2:15" x14ac:dyDescent="0.4">
      <c r="D21" s="18"/>
      <c r="O21" s="7"/>
    </row>
    <row r="22" spans="2:15" x14ac:dyDescent="0.4">
      <c r="O22" s="7"/>
    </row>
  </sheetData>
  <mergeCells count="4">
    <mergeCell ref="A1:M1"/>
    <mergeCell ref="G5:K5"/>
    <mergeCell ref="L5:P5"/>
    <mergeCell ref="Q5:V5"/>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5E88-46B5-4662-9998-41F5DF14F282}">
  <sheetPr>
    <tabColor rgb="FF0070C0"/>
    <outlinePr summaryBelow="0" summaryRight="0"/>
  </sheetPr>
  <dimension ref="A1:Y106"/>
  <sheetViews>
    <sheetView showGridLines="0" workbookViewId="0"/>
  </sheetViews>
  <sheetFormatPr baseColWidth="10" defaultColWidth="11.53515625" defaultRowHeight="14.15" outlineLevelCol="1" x14ac:dyDescent="0.35"/>
  <cols>
    <col min="1" max="1" width="5.69140625" style="37" customWidth="1"/>
    <col min="2" max="3" width="11.53515625" style="37"/>
    <col min="4" max="4" width="19.4609375" style="37" customWidth="1"/>
    <col min="5" max="5" width="17.53515625" style="37" bestFit="1" customWidth="1"/>
    <col min="6" max="6" width="17.69140625" style="37" customWidth="1"/>
    <col min="7" max="7" width="19.84375" style="37" bestFit="1" customWidth="1"/>
    <col min="8" max="8" width="17.07421875" style="37" customWidth="1"/>
    <col min="9" max="9" width="12.4609375" style="37" bestFit="1" customWidth="1"/>
    <col min="10" max="10" width="21.07421875" style="37" customWidth="1"/>
    <col min="11" max="11" width="20.84375" style="37" customWidth="1"/>
    <col min="12" max="12" width="8.4609375" style="37" bestFit="1" customWidth="1"/>
    <col min="13" max="16" width="11.53515625" style="37"/>
    <col min="17" max="17" width="16.765625" style="37" customWidth="1" outlineLevel="1"/>
    <col min="18" max="18" width="12.69140625" style="37" customWidth="1" outlineLevel="1"/>
    <col min="19" max="19" width="14.69140625" style="37" customWidth="1" outlineLevel="1"/>
    <col min="20" max="20" width="9.765625" style="37" customWidth="1" outlineLevel="1"/>
    <col min="21" max="21" width="8.53515625" style="37" customWidth="1" outlineLevel="1"/>
    <col min="22" max="22" width="25.69140625" style="37" bestFit="1" customWidth="1"/>
    <col min="23" max="23" width="16.07421875" style="37" bestFit="1" customWidth="1"/>
    <col min="24" max="24" width="16.69140625" style="37" customWidth="1"/>
    <col min="25" max="16384" width="11.53515625" style="37"/>
  </cols>
  <sheetData>
    <row r="1" spans="1:25" ht="87" customHeight="1" x14ac:dyDescent="0.35">
      <c r="A1" s="26"/>
      <c r="B1" s="26"/>
      <c r="C1" s="26"/>
      <c r="D1" s="26"/>
      <c r="E1" s="26"/>
      <c r="F1" s="26"/>
      <c r="G1" s="26"/>
      <c r="H1" s="26"/>
      <c r="I1" s="26"/>
      <c r="J1" s="26"/>
      <c r="K1" s="26"/>
      <c r="L1" s="26"/>
      <c r="M1" s="26"/>
      <c r="N1" s="26"/>
      <c r="O1" s="26"/>
      <c r="P1" s="26"/>
      <c r="Q1" s="26"/>
      <c r="R1" s="26"/>
      <c r="S1" s="26"/>
      <c r="T1" s="26"/>
      <c r="U1" s="26"/>
    </row>
    <row r="2" spans="1:25" ht="13.4" customHeight="1" x14ac:dyDescent="0.35">
      <c r="A2" s="73"/>
      <c r="B2" s="70"/>
      <c r="V2" s="73"/>
    </row>
    <row r="3" spans="1:25" ht="26.4" customHeight="1" x14ac:dyDescent="0.8">
      <c r="A3" s="73"/>
      <c r="B3" s="44" t="s">
        <v>43</v>
      </c>
      <c r="V3" s="91" t="s">
        <v>81</v>
      </c>
      <c r="W3" s="89">
        <f>SUM(W7:W106)</f>
        <v>3300</v>
      </c>
      <c r="X3" s="89">
        <f>SUM(X7:X106)</f>
        <v>4500</v>
      </c>
      <c r="Y3" s="90">
        <f>SUM(Y7:Y106)</f>
        <v>3</v>
      </c>
    </row>
    <row r="4" spans="1:25" ht="13.4" customHeight="1" x14ac:dyDescent="0.35">
      <c r="A4" s="73"/>
      <c r="B4" s="71"/>
      <c r="V4" s="73"/>
    </row>
    <row r="5" spans="1:25" ht="24" customHeight="1" x14ac:dyDescent="0.35">
      <c r="A5" s="74"/>
      <c r="B5" s="127" t="s">
        <v>47</v>
      </c>
      <c r="C5" s="127"/>
      <c r="D5" s="29" t="s">
        <v>50</v>
      </c>
      <c r="E5" s="29"/>
      <c r="F5" s="29"/>
      <c r="G5" s="29"/>
      <c r="H5" s="29"/>
      <c r="I5" s="29"/>
      <c r="J5" s="29"/>
      <c r="K5" s="29"/>
      <c r="L5" s="29"/>
      <c r="M5" s="29"/>
      <c r="N5" s="29"/>
      <c r="O5" s="29"/>
      <c r="P5" s="29"/>
      <c r="Q5" s="30" t="s">
        <v>78</v>
      </c>
      <c r="R5" s="30"/>
      <c r="S5" s="30"/>
      <c r="T5" s="30"/>
      <c r="U5" s="30"/>
      <c r="V5" s="50" t="s">
        <v>66</v>
      </c>
      <c r="W5" s="128" t="s">
        <v>49</v>
      </c>
      <c r="X5" s="128"/>
      <c r="Y5" s="128"/>
    </row>
    <row r="6" spans="1:25" ht="37.299999999999997" x14ac:dyDescent="0.35">
      <c r="A6" s="2"/>
      <c r="B6" s="38" t="s">
        <v>51</v>
      </c>
      <c r="C6" s="38" t="s">
        <v>52</v>
      </c>
      <c r="D6" s="52" t="s">
        <v>55</v>
      </c>
      <c r="E6" s="52" t="s">
        <v>58</v>
      </c>
      <c r="F6" s="52" t="s">
        <v>56</v>
      </c>
      <c r="G6" s="52" t="s">
        <v>57</v>
      </c>
      <c r="H6" s="53" t="s">
        <v>59</v>
      </c>
      <c r="I6" s="53" t="s">
        <v>60</v>
      </c>
      <c r="J6" s="53" t="s">
        <v>1</v>
      </c>
      <c r="K6" s="53" t="s">
        <v>61</v>
      </c>
      <c r="L6" s="53" t="s">
        <v>51</v>
      </c>
      <c r="M6" s="53" t="s">
        <v>62</v>
      </c>
      <c r="N6" s="53" t="s">
        <v>63</v>
      </c>
      <c r="O6" s="53" t="s">
        <v>2</v>
      </c>
      <c r="P6" s="53" t="s">
        <v>64</v>
      </c>
      <c r="Q6" s="54" t="s">
        <v>3</v>
      </c>
      <c r="R6" s="54" t="s">
        <v>79</v>
      </c>
      <c r="S6" s="54" t="s">
        <v>80</v>
      </c>
      <c r="T6" s="54" t="s">
        <v>4</v>
      </c>
      <c r="U6" s="54" t="s">
        <v>5</v>
      </c>
      <c r="V6" s="39" t="s">
        <v>65</v>
      </c>
      <c r="W6" s="84" t="s">
        <v>73</v>
      </c>
      <c r="X6" s="84" t="s">
        <v>74</v>
      </c>
      <c r="Y6" s="84" t="s">
        <v>75</v>
      </c>
    </row>
    <row r="7" spans="1:25" ht="14.6" x14ac:dyDescent="0.35">
      <c r="A7" s="75"/>
      <c r="B7" s="22">
        <v>1</v>
      </c>
      <c r="C7" s="11" t="s">
        <v>53</v>
      </c>
      <c r="D7" s="10" t="s">
        <v>6</v>
      </c>
      <c r="E7" s="10"/>
      <c r="F7" s="10"/>
      <c r="G7" s="10"/>
      <c r="H7" s="11" t="s">
        <v>67</v>
      </c>
      <c r="I7" s="12" t="s">
        <v>7</v>
      </c>
      <c r="J7" s="72" t="s">
        <v>69</v>
      </c>
      <c r="K7" s="10" t="s">
        <v>71</v>
      </c>
      <c r="L7" s="10">
        <v>1</v>
      </c>
      <c r="M7" s="10">
        <v>98052</v>
      </c>
      <c r="N7" s="10" t="s">
        <v>8</v>
      </c>
      <c r="O7" s="10" t="s">
        <v>9</v>
      </c>
      <c r="P7" s="10" t="s">
        <v>10</v>
      </c>
      <c r="Q7" s="10"/>
      <c r="R7" s="10"/>
      <c r="S7" s="10"/>
      <c r="T7" s="10"/>
      <c r="U7" s="10"/>
      <c r="V7" s="12"/>
      <c r="W7" s="86">
        <f>SUMIF('5. Contract costs'!$I$7:$I$106,$C7,'5. Contract costs'!$V$7:$V$106)</f>
        <v>3300</v>
      </c>
      <c r="X7" s="86">
        <f>SUMIF('5. Contract costs'!$I$7:$I$106,$C7,'5. Contract costs'!$X$7:$X$106)</f>
        <v>3300</v>
      </c>
      <c r="Y7" s="87">
        <f>IF(C7="","",COUNTIF('4. Contract terms'!$I$7:$I$106,C7))</f>
        <v>2</v>
      </c>
    </row>
    <row r="8" spans="1:25" ht="14.4" customHeight="1" x14ac:dyDescent="0.35">
      <c r="A8" s="75"/>
      <c r="B8" s="22">
        <v>2</v>
      </c>
      <c r="C8" s="11" t="s">
        <v>54</v>
      </c>
      <c r="D8" s="10" t="s">
        <v>11</v>
      </c>
      <c r="E8" s="10"/>
      <c r="F8" s="10"/>
      <c r="G8" s="10"/>
      <c r="H8" s="11" t="s">
        <v>68</v>
      </c>
      <c r="I8" s="12" t="s">
        <v>12</v>
      </c>
      <c r="J8" s="72" t="s">
        <v>70</v>
      </c>
      <c r="K8" s="10" t="s">
        <v>72</v>
      </c>
      <c r="L8" s="10">
        <v>140</v>
      </c>
      <c r="M8" s="10">
        <v>53113</v>
      </c>
      <c r="N8" s="10" t="s">
        <v>13</v>
      </c>
      <c r="O8" s="10" t="s">
        <v>14</v>
      </c>
      <c r="P8" s="10" t="s">
        <v>15</v>
      </c>
      <c r="Q8" s="10"/>
      <c r="R8" s="10"/>
      <c r="S8" s="10"/>
      <c r="T8" s="10"/>
      <c r="U8" s="10"/>
      <c r="V8" s="12"/>
      <c r="W8" s="86">
        <f>SUMIF('5. Contract costs'!$I$7:$I$106,$C8,'5. Contract costs'!$V$7:$V$106)</f>
        <v>0</v>
      </c>
      <c r="X8" s="86">
        <f>SUMIF('5. Contract costs'!$I$7:$I$106,$C8,'5. Contract costs'!$X$7:$X$106)</f>
        <v>1200</v>
      </c>
      <c r="Y8" s="87">
        <f>IF(C8="","",COUNTIF('4. Contract terms'!$I$7:$I$106,C8))</f>
        <v>1</v>
      </c>
    </row>
    <row r="9" spans="1:25" ht="14.6" x14ac:dyDescent="0.35">
      <c r="A9" s="75"/>
      <c r="B9" s="22">
        <v>3</v>
      </c>
      <c r="C9" s="11"/>
      <c r="D9" s="10"/>
      <c r="E9" s="10"/>
      <c r="F9" s="10"/>
      <c r="G9" s="10"/>
      <c r="H9" s="11"/>
      <c r="I9" s="12"/>
      <c r="J9" s="72"/>
      <c r="K9" s="10"/>
      <c r="L9" s="10"/>
      <c r="M9" s="10"/>
      <c r="N9" s="10"/>
      <c r="O9" s="10"/>
      <c r="P9" s="10"/>
      <c r="Q9" s="10"/>
      <c r="R9" s="10"/>
      <c r="S9" s="10"/>
      <c r="T9" s="10"/>
      <c r="U9" s="10"/>
      <c r="V9" s="12"/>
      <c r="W9" s="86">
        <f>SUMIF('5. Contract costs'!$I$7:$I$106,$C9,'5. Contract costs'!$V$7:$V$106)</f>
        <v>0</v>
      </c>
      <c r="X9" s="86">
        <f>SUMIF('5. Contract costs'!$I$7:$I$106,$C9,'5. Contract costs'!$X$7:$X$106)</f>
        <v>0</v>
      </c>
      <c r="Y9" s="87" t="str">
        <f>IF(C9="","",COUNTIF('4. Contract terms'!$I$7:$I$106,C9))</f>
        <v/>
      </c>
    </row>
    <row r="10" spans="1:25" ht="14.6" x14ac:dyDescent="0.35">
      <c r="A10" s="75"/>
      <c r="B10" s="22">
        <v>4</v>
      </c>
      <c r="C10" s="11"/>
      <c r="D10" s="10"/>
      <c r="E10" s="10"/>
      <c r="F10" s="10"/>
      <c r="G10" s="10"/>
      <c r="H10" s="11"/>
      <c r="I10" s="11"/>
      <c r="J10" s="72"/>
      <c r="K10" s="10"/>
      <c r="L10" s="10"/>
      <c r="M10" s="10"/>
      <c r="N10" s="10"/>
      <c r="O10" s="10"/>
      <c r="P10" s="10"/>
      <c r="Q10" s="10"/>
      <c r="R10" s="10"/>
      <c r="S10" s="10"/>
      <c r="T10" s="10"/>
      <c r="U10" s="10"/>
      <c r="V10" s="12"/>
      <c r="W10" s="86">
        <f>SUMIF('5. Contract costs'!$I$7:$I$106,$C10,'5. Contract costs'!$V$7:$V$106)</f>
        <v>0</v>
      </c>
      <c r="X10" s="86">
        <f>SUMIF('5. Contract costs'!$I$7:$I$106,$C10,'5. Contract costs'!$X$7:$X$106)</f>
        <v>0</v>
      </c>
      <c r="Y10" s="87" t="str">
        <f>IF(C10="","",COUNTIF('4. Contract terms'!$I$7:$I$106,C10))</f>
        <v/>
      </c>
    </row>
    <row r="11" spans="1:25" x14ac:dyDescent="0.35">
      <c r="A11" s="75"/>
      <c r="B11" s="22">
        <v>5</v>
      </c>
      <c r="C11" s="11"/>
      <c r="D11" s="10"/>
      <c r="E11" s="10"/>
      <c r="F11" s="10"/>
      <c r="G11" s="10"/>
      <c r="H11" s="11"/>
      <c r="I11" s="11"/>
      <c r="J11" s="11"/>
      <c r="K11" s="10"/>
      <c r="L11" s="10"/>
      <c r="M11" s="10"/>
      <c r="N11" s="10"/>
      <c r="O11" s="10"/>
      <c r="P11" s="10"/>
      <c r="Q11" s="10"/>
      <c r="R11" s="10"/>
      <c r="S11" s="10"/>
      <c r="T11" s="10"/>
      <c r="U11" s="10"/>
      <c r="V11" s="12"/>
      <c r="W11" s="86">
        <f>SUMIF('5. Contract costs'!$I$7:$I$106,$C11,'5. Contract costs'!$V$7:$V$106)</f>
        <v>0</v>
      </c>
      <c r="X11" s="86">
        <f>SUMIF('5. Contract costs'!$I$7:$I$106,$C11,'5. Contract costs'!$X$7:$X$106)</f>
        <v>0</v>
      </c>
      <c r="Y11" s="87" t="str">
        <f>IF(C11="","",COUNTIF('4. Contract terms'!$I$7:$I$106,C11))</f>
        <v/>
      </c>
    </row>
    <row r="12" spans="1:25" x14ac:dyDescent="0.35">
      <c r="A12" s="75"/>
      <c r="B12" s="22">
        <v>6</v>
      </c>
      <c r="C12" s="11"/>
      <c r="D12" s="10"/>
      <c r="E12" s="10"/>
      <c r="F12" s="10"/>
      <c r="G12" s="10"/>
      <c r="H12" s="11"/>
      <c r="I12" s="11"/>
      <c r="J12" s="11"/>
      <c r="K12" s="11"/>
      <c r="L12" s="11"/>
      <c r="M12" s="11"/>
      <c r="N12" s="11"/>
      <c r="O12" s="11"/>
      <c r="P12" s="11"/>
      <c r="Q12" s="11"/>
      <c r="R12" s="11"/>
      <c r="S12" s="11"/>
      <c r="T12" s="11"/>
      <c r="U12" s="11"/>
      <c r="V12" s="12"/>
      <c r="W12" s="86">
        <f>SUMIF('5. Contract costs'!$I$7:$I$106,$C12,'5. Contract costs'!$V$7:$V$106)</f>
        <v>0</v>
      </c>
      <c r="X12" s="86">
        <f>SUMIF('5. Contract costs'!$I$7:$I$106,$C12,'5. Contract costs'!$X$7:$X$106)</f>
        <v>0</v>
      </c>
      <c r="Y12" s="87" t="str">
        <f>IF(C12="","",COUNTIF('4. Contract terms'!$I$7:$I$106,C12))</f>
        <v/>
      </c>
    </row>
    <row r="13" spans="1:25" x14ac:dyDescent="0.35">
      <c r="A13" s="75"/>
      <c r="B13" s="22">
        <v>7</v>
      </c>
      <c r="C13" s="11"/>
      <c r="D13" s="10"/>
      <c r="E13" s="10"/>
      <c r="F13" s="10"/>
      <c r="G13" s="10"/>
      <c r="H13" s="11"/>
      <c r="I13" s="11"/>
      <c r="J13" s="11"/>
      <c r="K13" s="11"/>
      <c r="L13" s="11"/>
      <c r="M13" s="11"/>
      <c r="N13" s="11"/>
      <c r="O13" s="11"/>
      <c r="P13" s="11"/>
      <c r="Q13" s="11"/>
      <c r="R13" s="11"/>
      <c r="S13" s="11"/>
      <c r="T13" s="11"/>
      <c r="U13" s="11"/>
      <c r="V13" s="12"/>
      <c r="W13" s="86">
        <f>SUMIF('5. Contract costs'!$I$7:$I$106,$C13,'5. Contract costs'!$V$7:$V$106)</f>
        <v>0</v>
      </c>
      <c r="X13" s="86">
        <f>SUMIF('5. Contract costs'!$I$7:$I$106,$C13,'5. Contract costs'!$X$7:$X$106)</f>
        <v>0</v>
      </c>
      <c r="Y13" s="87" t="str">
        <f>IF(C13="","",COUNTIF('4. Contract terms'!$I$7:$I$106,C13))</f>
        <v/>
      </c>
    </row>
    <row r="14" spans="1:25" x14ac:dyDescent="0.35">
      <c r="A14" s="75"/>
      <c r="B14" s="22">
        <v>8</v>
      </c>
      <c r="C14" s="11"/>
      <c r="D14" s="10"/>
      <c r="E14" s="10"/>
      <c r="F14" s="10"/>
      <c r="G14" s="10"/>
      <c r="H14" s="11"/>
      <c r="I14" s="11"/>
      <c r="J14" s="11"/>
      <c r="K14" s="11"/>
      <c r="L14" s="11"/>
      <c r="M14" s="11"/>
      <c r="N14" s="11"/>
      <c r="O14" s="11"/>
      <c r="P14" s="11"/>
      <c r="Q14" s="11"/>
      <c r="R14" s="11"/>
      <c r="S14" s="11"/>
      <c r="T14" s="11"/>
      <c r="U14" s="11"/>
      <c r="V14" s="12"/>
      <c r="W14" s="86">
        <f>SUMIF('5. Contract costs'!$I$7:$I$106,$C14,'5. Contract costs'!$V$7:$V$106)</f>
        <v>0</v>
      </c>
      <c r="X14" s="86">
        <f>SUMIF('5. Contract costs'!$I$7:$I$106,$C14,'5. Contract costs'!$X$7:$X$106)</f>
        <v>0</v>
      </c>
      <c r="Y14" s="87" t="str">
        <f>IF(C14="","",COUNTIF('4. Contract terms'!$I$7:$I$106,C14))</f>
        <v/>
      </c>
    </row>
    <row r="15" spans="1:25" x14ac:dyDescent="0.35">
      <c r="A15" s="75"/>
      <c r="B15" s="22">
        <v>9</v>
      </c>
      <c r="C15" s="11"/>
      <c r="D15" s="10"/>
      <c r="E15" s="10"/>
      <c r="F15" s="10"/>
      <c r="G15" s="10"/>
      <c r="H15" s="11"/>
      <c r="I15" s="11"/>
      <c r="J15" s="11"/>
      <c r="K15" s="11"/>
      <c r="L15" s="11"/>
      <c r="M15" s="11"/>
      <c r="N15" s="11"/>
      <c r="O15" s="11"/>
      <c r="P15" s="11"/>
      <c r="Q15" s="11"/>
      <c r="R15" s="11"/>
      <c r="S15" s="11"/>
      <c r="T15" s="11"/>
      <c r="U15" s="11"/>
      <c r="V15" s="12"/>
      <c r="W15" s="86">
        <f>SUMIF('5. Contract costs'!$I$7:$I$106,$C15,'5. Contract costs'!$V$7:$V$106)</f>
        <v>0</v>
      </c>
      <c r="X15" s="86">
        <f>SUMIF('5. Contract costs'!$I$7:$I$106,$C15,'5. Contract costs'!$X$7:$X$106)</f>
        <v>0</v>
      </c>
      <c r="Y15" s="87" t="str">
        <f>IF(C15="","",COUNTIF('4. Contract terms'!$I$7:$I$106,C15))</f>
        <v/>
      </c>
    </row>
    <row r="16" spans="1:25" x14ac:dyDescent="0.35">
      <c r="A16" s="75"/>
      <c r="B16" s="22">
        <v>10</v>
      </c>
      <c r="C16" s="11"/>
      <c r="D16" s="10"/>
      <c r="E16" s="10"/>
      <c r="F16" s="10"/>
      <c r="G16" s="10"/>
      <c r="H16" s="11"/>
      <c r="I16" s="11"/>
      <c r="J16" s="11"/>
      <c r="K16" s="11"/>
      <c r="L16" s="11"/>
      <c r="M16" s="11"/>
      <c r="N16" s="11"/>
      <c r="O16" s="11"/>
      <c r="P16" s="11"/>
      <c r="Q16" s="11"/>
      <c r="R16" s="11"/>
      <c r="S16" s="11"/>
      <c r="T16" s="11"/>
      <c r="U16" s="11"/>
      <c r="V16" s="12"/>
      <c r="W16" s="86">
        <f>SUMIF('5. Contract costs'!$I$7:$I$106,$C16,'5. Contract costs'!$V$7:$V$106)</f>
        <v>0</v>
      </c>
      <c r="X16" s="86">
        <f>SUMIF('5. Contract costs'!$I$7:$I$106,$C16,'5. Contract costs'!$X$7:$X$106)</f>
        <v>0</v>
      </c>
      <c r="Y16" s="87" t="str">
        <f>IF(C16="","",COUNTIF('4. Contract terms'!$I$7:$I$106,C16))</f>
        <v/>
      </c>
    </row>
    <row r="17" spans="1:25" x14ac:dyDescent="0.35">
      <c r="A17" s="75"/>
      <c r="B17" s="22">
        <v>11</v>
      </c>
      <c r="C17" s="11"/>
      <c r="D17" s="10"/>
      <c r="E17" s="10"/>
      <c r="F17" s="10"/>
      <c r="G17" s="10"/>
      <c r="H17" s="11"/>
      <c r="I17" s="11"/>
      <c r="J17" s="11"/>
      <c r="K17" s="11"/>
      <c r="L17" s="11"/>
      <c r="M17" s="11"/>
      <c r="N17" s="11"/>
      <c r="O17" s="11"/>
      <c r="P17" s="11"/>
      <c r="Q17" s="11"/>
      <c r="R17" s="11"/>
      <c r="S17" s="11"/>
      <c r="T17" s="11"/>
      <c r="U17" s="11"/>
      <c r="V17" s="12"/>
      <c r="W17" s="86">
        <f>SUMIF('5. Contract costs'!$I$7:$I$106,$C17,'5. Contract costs'!$V$7:$V$106)</f>
        <v>0</v>
      </c>
      <c r="X17" s="86">
        <f>SUMIF('5. Contract costs'!$I$7:$I$106,$C17,'5. Contract costs'!$X$7:$X$106)</f>
        <v>0</v>
      </c>
      <c r="Y17" s="87" t="str">
        <f>IF(C17="","",COUNTIF('4. Contract terms'!$I$7:$I$106,C17))</f>
        <v/>
      </c>
    </row>
    <row r="18" spans="1:25" x14ac:dyDescent="0.35">
      <c r="A18" s="75"/>
      <c r="B18" s="22">
        <v>12</v>
      </c>
      <c r="C18" s="11"/>
      <c r="D18" s="10"/>
      <c r="E18" s="10"/>
      <c r="F18" s="10"/>
      <c r="G18" s="10"/>
      <c r="H18" s="11"/>
      <c r="I18" s="11"/>
      <c r="J18" s="11"/>
      <c r="K18" s="11"/>
      <c r="L18" s="11"/>
      <c r="M18" s="11"/>
      <c r="N18" s="11"/>
      <c r="O18" s="11"/>
      <c r="P18" s="11"/>
      <c r="Q18" s="11"/>
      <c r="R18" s="11"/>
      <c r="S18" s="11"/>
      <c r="T18" s="11"/>
      <c r="U18" s="11"/>
      <c r="V18" s="12"/>
      <c r="W18" s="86">
        <f>SUMIF('5. Contract costs'!$I$7:$I$106,$C18,'5. Contract costs'!$V$7:$V$106)</f>
        <v>0</v>
      </c>
      <c r="X18" s="86">
        <f>SUMIF('5. Contract costs'!$I$7:$I$106,$C18,'5. Contract costs'!$X$7:$X$106)</f>
        <v>0</v>
      </c>
      <c r="Y18" s="87" t="str">
        <f>IF(C18="","",COUNTIF('4. Contract terms'!$I$7:$I$106,C18))</f>
        <v/>
      </c>
    </row>
    <row r="19" spans="1:25" x14ac:dyDescent="0.35">
      <c r="A19" s="75"/>
      <c r="B19" s="22">
        <v>13</v>
      </c>
      <c r="C19" s="11"/>
      <c r="D19" s="10"/>
      <c r="E19" s="10"/>
      <c r="F19" s="10"/>
      <c r="G19" s="10"/>
      <c r="H19" s="11"/>
      <c r="I19" s="11"/>
      <c r="J19" s="11"/>
      <c r="K19" s="11"/>
      <c r="L19" s="11"/>
      <c r="M19" s="11"/>
      <c r="N19" s="11"/>
      <c r="O19" s="11"/>
      <c r="P19" s="11"/>
      <c r="Q19" s="11"/>
      <c r="R19" s="11"/>
      <c r="S19" s="11"/>
      <c r="T19" s="11"/>
      <c r="U19" s="11"/>
      <c r="V19" s="12"/>
      <c r="W19" s="86">
        <f>SUMIF('5. Contract costs'!$I$7:$I$106,$C19,'5. Contract costs'!$V$7:$V$106)</f>
        <v>0</v>
      </c>
      <c r="X19" s="86">
        <f>SUMIF('5. Contract costs'!$I$7:$I$106,$C19,'5. Contract costs'!$X$7:$X$106)</f>
        <v>0</v>
      </c>
      <c r="Y19" s="87" t="str">
        <f>IF(C19="","",COUNTIF('4. Contract terms'!$I$7:$I$106,C19))</f>
        <v/>
      </c>
    </row>
    <row r="20" spans="1:25" x14ac:dyDescent="0.35">
      <c r="A20" s="75"/>
      <c r="B20" s="22">
        <v>14</v>
      </c>
      <c r="C20" s="11"/>
      <c r="D20" s="10"/>
      <c r="E20" s="10"/>
      <c r="F20" s="10"/>
      <c r="G20" s="10"/>
      <c r="H20" s="11"/>
      <c r="I20" s="11"/>
      <c r="J20" s="11"/>
      <c r="K20" s="11"/>
      <c r="L20" s="11"/>
      <c r="M20" s="11"/>
      <c r="N20" s="11"/>
      <c r="O20" s="11"/>
      <c r="P20" s="11"/>
      <c r="Q20" s="11"/>
      <c r="R20" s="11"/>
      <c r="S20" s="11"/>
      <c r="T20" s="11"/>
      <c r="U20" s="11"/>
      <c r="V20" s="12"/>
      <c r="W20" s="86">
        <f>SUMIF('5. Contract costs'!$I$7:$I$106,$C20,'5. Contract costs'!$V$7:$V$106)</f>
        <v>0</v>
      </c>
      <c r="X20" s="86">
        <f>SUMIF('5. Contract costs'!$I$7:$I$106,$C20,'5. Contract costs'!$X$7:$X$106)</f>
        <v>0</v>
      </c>
      <c r="Y20" s="87" t="str">
        <f>IF(C20="","",COUNTIF('4. Contract terms'!$I$7:$I$106,C20))</f>
        <v/>
      </c>
    </row>
    <row r="21" spans="1:25" x14ac:dyDescent="0.35">
      <c r="A21" s="75"/>
      <c r="B21" s="22">
        <v>15</v>
      </c>
      <c r="C21" s="11"/>
      <c r="D21" s="10"/>
      <c r="E21" s="10"/>
      <c r="F21" s="10"/>
      <c r="G21" s="10"/>
      <c r="H21" s="11"/>
      <c r="I21" s="11"/>
      <c r="J21" s="11"/>
      <c r="K21" s="11"/>
      <c r="L21" s="11"/>
      <c r="M21" s="11"/>
      <c r="N21" s="11"/>
      <c r="O21" s="11"/>
      <c r="P21" s="11"/>
      <c r="Q21" s="11"/>
      <c r="R21" s="11"/>
      <c r="S21" s="11"/>
      <c r="T21" s="11"/>
      <c r="U21" s="11"/>
      <c r="V21" s="12"/>
      <c r="W21" s="86">
        <f>SUMIF('5. Contract costs'!$I$7:$I$106,$C21,'5. Contract costs'!$V$7:$V$106)</f>
        <v>0</v>
      </c>
      <c r="X21" s="86">
        <f>SUMIF('5. Contract costs'!$I$7:$I$106,$C21,'5. Contract costs'!$X$7:$X$106)</f>
        <v>0</v>
      </c>
      <c r="Y21" s="87" t="str">
        <f>IF(C21="","",COUNTIF('4. Contract terms'!$I$7:$I$106,C21))</f>
        <v/>
      </c>
    </row>
    <row r="22" spans="1:25" x14ac:dyDescent="0.35">
      <c r="A22" s="75"/>
      <c r="B22" s="22">
        <v>16</v>
      </c>
      <c r="C22" s="11"/>
      <c r="D22" s="10"/>
      <c r="E22" s="10"/>
      <c r="F22" s="10"/>
      <c r="G22" s="10"/>
      <c r="H22" s="11"/>
      <c r="I22" s="11"/>
      <c r="J22" s="11"/>
      <c r="K22" s="11"/>
      <c r="L22" s="11"/>
      <c r="M22" s="11"/>
      <c r="N22" s="11"/>
      <c r="O22" s="11"/>
      <c r="P22" s="11"/>
      <c r="Q22" s="11"/>
      <c r="R22" s="11"/>
      <c r="S22" s="11"/>
      <c r="T22" s="11"/>
      <c r="U22" s="11"/>
      <c r="V22" s="12"/>
      <c r="W22" s="86">
        <f>SUMIF('5. Contract costs'!$I$7:$I$106,$C22,'5. Contract costs'!$V$7:$V$106)</f>
        <v>0</v>
      </c>
      <c r="X22" s="86">
        <f>SUMIF('5. Contract costs'!$I$7:$I$106,$C22,'5. Contract costs'!$X$7:$X$106)</f>
        <v>0</v>
      </c>
      <c r="Y22" s="87" t="str">
        <f>IF(C22="","",COUNTIF('4. Contract terms'!$I$7:$I$106,C22))</f>
        <v/>
      </c>
    </row>
    <row r="23" spans="1:25" x14ac:dyDescent="0.35">
      <c r="A23" s="75"/>
      <c r="B23" s="22">
        <v>17</v>
      </c>
      <c r="C23" s="11"/>
      <c r="D23" s="10"/>
      <c r="E23" s="10"/>
      <c r="F23" s="10"/>
      <c r="G23" s="10"/>
      <c r="H23" s="11"/>
      <c r="I23" s="11"/>
      <c r="J23" s="11"/>
      <c r="K23" s="11"/>
      <c r="L23" s="11"/>
      <c r="M23" s="11"/>
      <c r="N23" s="11"/>
      <c r="O23" s="11"/>
      <c r="P23" s="11"/>
      <c r="Q23" s="11"/>
      <c r="R23" s="11"/>
      <c r="S23" s="11"/>
      <c r="T23" s="11"/>
      <c r="U23" s="11"/>
      <c r="V23" s="12"/>
      <c r="W23" s="86">
        <f>SUMIF('5. Contract costs'!$I$7:$I$106,$C23,'5. Contract costs'!$V$7:$V$106)</f>
        <v>0</v>
      </c>
      <c r="X23" s="86">
        <f>SUMIF('5. Contract costs'!$I$7:$I$106,$C23,'5. Contract costs'!$X$7:$X$106)</f>
        <v>0</v>
      </c>
      <c r="Y23" s="87" t="str">
        <f>IF(C23="","",COUNTIF('4. Contract terms'!$I$7:$I$106,C23))</f>
        <v/>
      </c>
    </row>
    <row r="24" spans="1:25" x14ac:dyDescent="0.35">
      <c r="A24" s="75"/>
      <c r="B24" s="22">
        <v>18</v>
      </c>
      <c r="C24" s="11"/>
      <c r="D24" s="10"/>
      <c r="E24" s="10"/>
      <c r="F24" s="10"/>
      <c r="G24" s="10"/>
      <c r="H24" s="11"/>
      <c r="I24" s="11"/>
      <c r="J24" s="11"/>
      <c r="K24" s="11"/>
      <c r="L24" s="11"/>
      <c r="M24" s="11"/>
      <c r="N24" s="11"/>
      <c r="O24" s="11"/>
      <c r="P24" s="11"/>
      <c r="Q24" s="11"/>
      <c r="R24" s="11"/>
      <c r="S24" s="11"/>
      <c r="T24" s="11"/>
      <c r="U24" s="11"/>
      <c r="V24" s="12"/>
      <c r="W24" s="86">
        <f>SUMIF('5. Contract costs'!$I$7:$I$106,$C24,'5. Contract costs'!$V$7:$V$106)</f>
        <v>0</v>
      </c>
      <c r="X24" s="86">
        <f>SUMIF('5. Contract costs'!$I$7:$I$106,$C24,'5. Contract costs'!$X$7:$X$106)</f>
        <v>0</v>
      </c>
      <c r="Y24" s="87" t="str">
        <f>IF(C24="","",COUNTIF('4. Contract terms'!$I$7:$I$106,C24))</f>
        <v/>
      </c>
    </row>
    <row r="25" spans="1:25" x14ac:dyDescent="0.35">
      <c r="A25" s="75"/>
      <c r="B25" s="22">
        <v>19</v>
      </c>
      <c r="C25" s="11"/>
      <c r="D25" s="10"/>
      <c r="E25" s="10"/>
      <c r="F25" s="10"/>
      <c r="G25" s="10"/>
      <c r="H25" s="11"/>
      <c r="I25" s="11"/>
      <c r="J25" s="11"/>
      <c r="K25" s="11"/>
      <c r="L25" s="11"/>
      <c r="M25" s="11"/>
      <c r="N25" s="11"/>
      <c r="O25" s="11"/>
      <c r="P25" s="11"/>
      <c r="Q25" s="11"/>
      <c r="R25" s="11"/>
      <c r="S25" s="11"/>
      <c r="T25" s="11"/>
      <c r="U25" s="11"/>
      <c r="V25" s="12"/>
      <c r="W25" s="86">
        <f>SUMIF('5. Contract costs'!$I$7:$I$106,$C25,'5. Contract costs'!$V$7:$V$106)</f>
        <v>0</v>
      </c>
      <c r="X25" s="86">
        <f>SUMIF('5. Contract costs'!$I$7:$I$106,$C25,'5. Contract costs'!$X$7:$X$106)</f>
        <v>0</v>
      </c>
      <c r="Y25" s="87" t="str">
        <f>IF(C25="","",COUNTIF('4. Contract terms'!$I$7:$I$106,C25))</f>
        <v/>
      </c>
    </row>
    <row r="26" spans="1:25" x14ac:dyDescent="0.35">
      <c r="A26" s="75"/>
      <c r="B26" s="22">
        <v>20</v>
      </c>
      <c r="C26" s="11"/>
      <c r="D26" s="10"/>
      <c r="E26" s="10"/>
      <c r="F26" s="10"/>
      <c r="G26" s="10"/>
      <c r="H26" s="11"/>
      <c r="I26" s="11"/>
      <c r="J26" s="11"/>
      <c r="K26" s="11"/>
      <c r="L26" s="11"/>
      <c r="M26" s="11"/>
      <c r="N26" s="11"/>
      <c r="O26" s="11"/>
      <c r="P26" s="11"/>
      <c r="Q26" s="11"/>
      <c r="R26" s="11"/>
      <c r="S26" s="11"/>
      <c r="T26" s="11"/>
      <c r="U26" s="11"/>
      <c r="V26" s="12"/>
      <c r="W26" s="86">
        <f>SUMIF('5. Contract costs'!$I$7:$I$106,$C26,'5. Contract costs'!$V$7:$V$106)</f>
        <v>0</v>
      </c>
      <c r="X26" s="86">
        <f>SUMIF('5. Contract costs'!$I$7:$I$106,$C26,'5. Contract costs'!$X$7:$X$106)</f>
        <v>0</v>
      </c>
      <c r="Y26" s="87" t="str">
        <f>IF(C26="","",COUNTIF('4. Contract terms'!$I$7:$I$106,C26))</f>
        <v/>
      </c>
    </row>
    <row r="27" spans="1:25" x14ac:dyDescent="0.35">
      <c r="A27" s="75"/>
      <c r="B27" s="22">
        <v>21</v>
      </c>
      <c r="C27" s="11"/>
      <c r="D27" s="10"/>
      <c r="E27" s="10"/>
      <c r="F27" s="10"/>
      <c r="G27" s="10"/>
      <c r="H27" s="11"/>
      <c r="I27" s="11"/>
      <c r="J27" s="11"/>
      <c r="K27" s="11"/>
      <c r="L27" s="11"/>
      <c r="M27" s="11"/>
      <c r="N27" s="11"/>
      <c r="O27" s="11"/>
      <c r="P27" s="11"/>
      <c r="Q27" s="11"/>
      <c r="R27" s="11"/>
      <c r="S27" s="11"/>
      <c r="T27" s="11"/>
      <c r="U27" s="11"/>
      <c r="V27" s="12"/>
      <c r="W27" s="86">
        <f>SUMIF('5. Contract costs'!$I$7:$I$106,$C27,'5. Contract costs'!$V$7:$V$106)</f>
        <v>0</v>
      </c>
      <c r="X27" s="86">
        <f>SUMIF('5. Contract costs'!$I$7:$I$106,$C27,'5. Contract costs'!$X$7:$X$106)</f>
        <v>0</v>
      </c>
      <c r="Y27" s="87" t="str">
        <f>IF(C27="","",COUNTIF('4. Contract terms'!$I$7:$I$106,C27))</f>
        <v/>
      </c>
    </row>
    <row r="28" spans="1:25" x14ac:dyDescent="0.35">
      <c r="A28" s="75"/>
      <c r="B28" s="22">
        <v>22</v>
      </c>
      <c r="C28" s="11"/>
      <c r="D28" s="10"/>
      <c r="E28" s="10"/>
      <c r="F28" s="10"/>
      <c r="G28" s="10"/>
      <c r="H28" s="11"/>
      <c r="I28" s="11"/>
      <c r="J28" s="11"/>
      <c r="K28" s="11"/>
      <c r="L28" s="11"/>
      <c r="M28" s="11"/>
      <c r="N28" s="11"/>
      <c r="O28" s="11"/>
      <c r="P28" s="11"/>
      <c r="Q28" s="11"/>
      <c r="R28" s="11"/>
      <c r="S28" s="11"/>
      <c r="T28" s="11"/>
      <c r="U28" s="11"/>
      <c r="V28" s="12"/>
      <c r="W28" s="86">
        <f>SUMIF('5. Contract costs'!$I$7:$I$106,$C28,'5. Contract costs'!$V$7:$V$106)</f>
        <v>0</v>
      </c>
      <c r="X28" s="86">
        <f>SUMIF('5. Contract costs'!$I$7:$I$106,$C28,'5. Contract costs'!$X$7:$X$106)</f>
        <v>0</v>
      </c>
      <c r="Y28" s="87" t="str">
        <f>IF(C28="","",COUNTIF('4. Contract terms'!$I$7:$I$106,C28))</f>
        <v/>
      </c>
    </row>
    <row r="29" spans="1:25" x14ac:dyDescent="0.35">
      <c r="A29" s="75"/>
      <c r="B29" s="22">
        <v>23</v>
      </c>
      <c r="C29" s="11"/>
      <c r="D29" s="10"/>
      <c r="E29" s="10"/>
      <c r="F29" s="10"/>
      <c r="G29" s="10"/>
      <c r="H29" s="11"/>
      <c r="I29" s="11"/>
      <c r="J29" s="11"/>
      <c r="K29" s="11"/>
      <c r="L29" s="11"/>
      <c r="M29" s="11"/>
      <c r="N29" s="11"/>
      <c r="O29" s="11"/>
      <c r="P29" s="11"/>
      <c r="Q29" s="11"/>
      <c r="R29" s="11"/>
      <c r="S29" s="11"/>
      <c r="T29" s="11"/>
      <c r="U29" s="11"/>
      <c r="V29" s="12"/>
      <c r="W29" s="86">
        <f>SUMIF('5. Contract costs'!$I$7:$I$106,$C29,'5. Contract costs'!$V$7:$V$106)</f>
        <v>0</v>
      </c>
      <c r="X29" s="86">
        <f>SUMIF('5. Contract costs'!$I$7:$I$106,$C29,'5. Contract costs'!$X$7:$X$106)</f>
        <v>0</v>
      </c>
      <c r="Y29" s="87" t="str">
        <f>IF(C29="","",COUNTIF('4. Contract terms'!$I$7:$I$106,C29))</f>
        <v/>
      </c>
    </row>
    <row r="30" spans="1:25" x14ac:dyDescent="0.35">
      <c r="A30" s="75"/>
      <c r="B30" s="22">
        <v>24</v>
      </c>
      <c r="C30" s="11"/>
      <c r="D30" s="10"/>
      <c r="E30" s="10"/>
      <c r="F30" s="10"/>
      <c r="G30" s="10"/>
      <c r="H30" s="11"/>
      <c r="I30" s="11"/>
      <c r="J30" s="11"/>
      <c r="K30" s="11"/>
      <c r="L30" s="11"/>
      <c r="M30" s="11"/>
      <c r="N30" s="11"/>
      <c r="O30" s="11"/>
      <c r="P30" s="11"/>
      <c r="Q30" s="11"/>
      <c r="R30" s="11"/>
      <c r="S30" s="11"/>
      <c r="T30" s="11"/>
      <c r="U30" s="11"/>
      <c r="V30" s="12"/>
      <c r="W30" s="86">
        <f>SUMIF('5. Contract costs'!$I$7:$I$106,$C30,'5. Contract costs'!$V$7:$V$106)</f>
        <v>0</v>
      </c>
      <c r="X30" s="86">
        <f>SUMIF('5. Contract costs'!$I$7:$I$106,$C30,'5. Contract costs'!$X$7:$X$106)</f>
        <v>0</v>
      </c>
      <c r="Y30" s="87" t="str">
        <f>IF(C30="","",COUNTIF('4. Contract terms'!$I$7:$I$106,C30))</f>
        <v/>
      </c>
    </row>
    <row r="31" spans="1:25" x14ac:dyDescent="0.35">
      <c r="A31" s="76"/>
      <c r="B31" s="22">
        <v>25</v>
      </c>
      <c r="C31" s="15"/>
      <c r="D31" s="14"/>
      <c r="E31" s="14"/>
      <c r="F31" s="14"/>
      <c r="G31" s="14"/>
      <c r="H31" s="15"/>
      <c r="I31" s="15"/>
      <c r="J31" s="15"/>
      <c r="K31" s="15"/>
      <c r="L31" s="15"/>
      <c r="M31" s="15"/>
      <c r="N31" s="15"/>
      <c r="O31" s="15"/>
      <c r="P31" s="15"/>
      <c r="Q31" s="15"/>
      <c r="R31" s="15"/>
      <c r="S31" s="15"/>
      <c r="T31" s="15"/>
      <c r="U31" s="15"/>
      <c r="V31" s="12"/>
      <c r="W31" s="86">
        <f>SUMIF('5. Contract costs'!$I$7:$I$106,$C31,'5. Contract costs'!$V$7:$V$106)</f>
        <v>0</v>
      </c>
      <c r="X31" s="86">
        <f>SUMIF('5. Contract costs'!$I$7:$I$106,$C31,'5. Contract costs'!$X$7:$X$106)</f>
        <v>0</v>
      </c>
      <c r="Y31" s="87" t="str">
        <f>IF(C31="","",COUNTIF('4. Contract terms'!$I$7:$I$106,C31))</f>
        <v/>
      </c>
    </row>
    <row r="32" spans="1:25" x14ac:dyDescent="0.35">
      <c r="A32" s="76"/>
      <c r="B32" s="22">
        <v>26</v>
      </c>
      <c r="C32" s="15"/>
      <c r="D32" s="14"/>
      <c r="E32" s="14"/>
      <c r="F32" s="14"/>
      <c r="G32" s="14"/>
      <c r="H32" s="15"/>
      <c r="I32" s="15"/>
      <c r="J32" s="15"/>
      <c r="K32" s="15"/>
      <c r="L32" s="15"/>
      <c r="M32" s="15"/>
      <c r="N32" s="15"/>
      <c r="O32" s="15"/>
      <c r="P32" s="15"/>
      <c r="Q32" s="15"/>
      <c r="R32" s="15"/>
      <c r="S32" s="15"/>
      <c r="T32" s="15"/>
      <c r="U32" s="15"/>
      <c r="V32" s="12"/>
      <c r="W32" s="86">
        <f>SUMIF('5. Contract costs'!$I$7:$I$106,$C32,'5. Contract costs'!$V$7:$V$106)</f>
        <v>0</v>
      </c>
      <c r="X32" s="86">
        <f>SUMIF('5. Contract costs'!$I$7:$I$106,$C32,'5. Contract costs'!$X$7:$X$106)</f>
        <v>0</v>
      </c>
      <c r="Y32" s="87" t="str">
        <f>IF(C32="","",COUNTIF('4. Contract terms'!$I$7:$I$106,C32))</f>
        <v/>
      </c>
    </row>
    <row r="33" spans="1:25" x14ac:dyDescent="0.35">
      <c r="A33" s="76"/>
      <c r="B33" s="22">
        <v>27</v>
      </c>
      <c r="C33" s="15"/>
      <c r="D33" s="14"/>
      <c r="E33" s="14"/>
      <c r="F33" s="14"/>
      <c r="G33" s="14"/>
      <c r="H33" s="15"/>
      <c r="I33" s="15"/>
      <c r="J33" s="15"/>
      <c r="K33" s="15"/>
      <c r="L33" s="15"/>
      <c r="M33" s="15"/>
      <c r="N33" s="15"/>
      <c r="O33" s="15"/>
      <c r="P33" s="15"/>
      <c r="Q33" s="15"/>
      <c r="R33" s="15"/>
      <c r="S33" s="15"/>
      <c r="T33" s="15"/>
      <c r="U33" s="15"/>
      <c r="V33" s="12"/>
      <c r="W33" s="86">
        <f>SUMIF('5. Contract costs'!$I$7:$I$106,$C33,'5. Contract costs'!$V$7:$V$106)</f>
        <v>0</v>
      </c>
      <c r="X33" s="86">
        <f>SUMIF('5. Contract costs'!$I$7:$I$106,$C33,'5. Contract costs'!$X$7:$X$106)</f>
        <v>0</v>
      </c>
      <c r="Y33" s="87" t="str">
        <f>IF(C33="","",COUNTIF('4. Contract terms'!$I$7:$I$106,C33))</f>
        <v/>
      </c>
    </row>
    <row r="34" spans="1:25" x14ac:dyDescent="0.35">
      <c r="A34" s="76"/>
      <c r="B34" s="22">
        <v>28</v>
      </c>
      <c r="C34" s="15"/>
      <c r="D34" s="14"/>
      <c r="E34" s="14"/>
      <c r="F34" s="14"/>
      <c r="G34" s="14"/>
      <c r="H34" s="15"/>
      <c r="I34" s="15"/>
      <c r="J34" s="15"/>
      <c r="K34" s="15"/>
      <c r="L34" s="15"/>
      <c r="M34" s="15"/>
      <c r="N34" s="15"/>
      <c r="O34" s="15"/>
      <c r="P34" s="15"/>
      <c r="Q34" s="15"/>
      <c r="R34" s="15"/>
      <c r="S34" s="15"/>
      <c r="T34" s="15"/>
      <c r="U34" s="15"/>
      <c r="V34" s="12"/>
      <c r="W34" s="86">
        <f>SUMIF('5. Contract costs'!$I$7:$I$106,$C34,'5. Contract costs'!$V$7:$V$106)</f>
        <v>0</v>
      </c>
      <c r="X34" s="86">
        <f>SUMIF('5. Contract costs'!$I$7:$I$106,$C34,'5. Contract costs'!$X$7:$X$106)</f>
        <v>0</v>
      </c>
      <c r="Y34" s="87" t="str">
        <f>IF(C34="","",COUNTIF('4. Contract terms'!$I$7:$I$106,C34))</f>
        <v/>
      </c>
    </row>
    <row r="35" spans="1:25" x14ac:dyDescent="0.35">
      <c r="A35" s="76"/>
      <c r="B35" s="22">
        <v>29</v>
      </c>
      <c r="C35" s="15"/>
      <c r="D35" s="14"/>
      <c r="E35" s="14"/>
      <c r="F35" s="14"/>
      <c r="G35" s="14"/>
      <c r="H35" s="15"/>
      <c r="I35" s="15"/>
      <c r="J35" s="15"/>
      <c r="K35" s="15"/>
      <c r="L35" s="15"/>
      <c r="M35" s="15"/>
      <c r="N35" s="15"/>
      <c r="O35" s="15"/>
      <c r="P35" s="15"/>
      <c r="Q35" s="15"/>
      <c r="R35" s="15"/>
      <c r="S35" s="15"/>
      <c r="T35" s="15"/>
      <c r="U35" s="15"/>
      <c r="V35" s="12"/>
      <c r="W35" s="86">
        <f>SUMIF('5. Contract costs'!$I$7:$I$106,$C35,'5. Contract costs'!$V$7:$V$106)</f>
        <v>0</v>
      </c>
      <c r="X35" s="86">
        <f>SUMIF('5. Contract costs'!$I$7:$I$106,$C35,'5. Contract costs'!$X$7:$X$106)</f>
        <v>0</v>
      </c>
      <c r="Y35" s="87" t="str">
        <f>IF(C35="","",COUNTIF('4. Contract terms'!$I$7:$I$106,C35))</f>
        <v/>
      </c>
    </row>
    <row r="36" spans="1:25" x14ac:dyDescent="0.35">
      <c r="A36" s="76"/>
      <c r="B36" s="22">
        <v>30</v>
      </c>
      <c r="C36" s="15"/>
      <c r="D36" s="14"/>
      <c r="E36" s="14"/>
      <c r="F36" s="14"/>
      <c r="G36" s="14"/>
      <c r="H36" s="15"/>
      <c r="I36" s="15"/>
      <c r="J36" s="15"/>
      <c r="K36" s="15"/>
      <c r="L36" s="15"/>
      <c r="M36" s="15"/>
      <c r="N36" s="15"/>
      <c r="O36" s="15"/>
      <c r="P36" s="15"/>
      <c r="Q36" s="15"/>
      <c r="R36" s="15"/>
      <c r="S36" s="15"/>
      <c r="T36" s="15"/>
      <c r="U36" s="15"/>
      <c r="V36" s="12"/>
      <c r="W36" s="86">
        <f>SUMIF('5. Contract costs'!$I$7:$I$106,$C36,'5. Contract costs'!$V$7:$V$106)</f>
        <v>0</v>
      </c>
      <c r="X36" s="86">
        <f>SUMIF('5. Contract costs'!$I$7:$I$106,$C36,'5. Contract costs'!$X$7:$X$106)</f>
        <v>0</v>
      </c>
      <c r="Y36" s="87" t="str">
        <f>IF(C36="","",COUNTIF('4. Contract terms'!$I$7:$I$106,C36))</f>
        <v/>
      </c>
    </row>
    <row r="37" spans="1:25" x14ac:dyDescent="0.35">
      <c r="A37" s="76"/>
      <c r="B37" s="22">
        <v>31</v>
      </c>
      <c r="C37" s="15"/>
      <c r="D37" s="14"/>
      <c r="E37" s="14"/>
      <c r="F37" s="14"/>
      <c r="G37" s="14"/>
      <c r="H37" s="15"/>
      <c r="I37" s="15"/>
      <c r="J37" s="15"/>
      <c r="K37" s="15"/>
      <c r="L37" s="15"/>
      <c r="M37" s="15"/>
      <c r="N37" s="15"/>
      <c r="O37" s="15"/>
      <c r="P37" s="15"/>
      <c r="Q37" s="15"/>
      <c r="R37" s="15"/>
      <c r="S37" s="15"/>
      <c r="T37" s="15"/>
      <c r="U37" s="15"/>
      <c r="V37" s="12"/>
      <c r="W37" s="86">
        <f>SUMIF('5. Contract costs'!$I$7:$I$106,$C37,'5. Contract costs'!$V$7:$V$106)</f>
        <v>0</v>
      </c>
      <c r="X37" s="86">
        <f>SUMIF('5. Contract costs'!$I$7:$I$106,$C37,'5. Contract costs'!$X$7:$X$106)</f>
        <v>0</v>
      </c>
      <c r="Y37" s="87" t="str">
        <f>IF(C37="","",COUNTIF('4. Contract terms'!$I$7:$I$106,C37))</f>
        <v/>
      </c>
    </row>
    <row r="38" spans="1:25" x14ac:dyDescent="0.35">
      <c r="A38" s="76"/>
      <c r="B38" s="22">
        <v>32</v>
      </c>
      <c r="C38" s="15"/>
      <c r="D38" s="14"/>
      <c r="E38" s="14"/>
      <c r="F38" s="14"/>
      <c r="G38" s="14"/>
      <c r="H38" s="15"/>
      <c r="I38" s="15"/>
      <c r="J38" s="15"/>
      <c r="K38" s="15"/>
      <c r="L38" s="15"/>
      <c r="M38" s="15"/>
      <c r="N38" s="15"/>
      <c r="O38" s="15"/>
      <c r="P38" s="15"/>
      <c r="Q38" s="15"/>
      <c r="R38" s="15"/>
      <c r="S38" s="15"/>
      <c r="T38" s="15"/>
      <c r="U38" s="15"/>
      <c r="V38" s="12"/>
      <c r="W38" s="86">
        <f>SUMIF('5. Contract costs'!$I$7:$I$106,$C38,'5. Contract costs'!$V$7:$V$106)</f>
        <v>0</v>
      </c>
      <c r="X38" s="86">
        <f>SUMIF('5. Contract costs'!$I$7:$I$106,$C38,'5. Contract costs'!$X$7:$X$106)</f>
        <v>0</v>
      </c>
      <c r="Y38" s="87" t="str">
        <f>IF(C38="","",COUNTIF('4. Contract terms'!$I$7:$I$106,C38))</f>
        <v/>
      </c>
    </row>
    <row r="39" spans="1:25" x14ac:dyDescent="0.35">
      <c r="A39" s="76"/>
      <c r="B39" s="22">
        <v>33</v>
      </c>
      <c r="C39" s="15"/>
      <c r="D39" s="14"/>
      <c r="E39" s="14"/>
      <c r="F39" s="14"/>
      <c r="G39" s="14"/>
      <c r="H39" s="15"/>
      <c r="I39" s="15"/>
      <c r="J39" s="15"/>
      <c r="K39" s="15"/>
      <c r="L39" s="15"/>
      <c r="M39" s="15"/>
      <c r="N39" s="15"/>
      <c r="O39" s="15"/>
      <c r="P39" s="15"/>
      <c r="Q39" s="15"/>
      <c r="R39" s="15"/>
      <c r="S39" s="15"/>
      <c r="T39" s="15"/>
      <c r="U39" s="15"/>
      <c r="V39" s="12"/>
      <c r="W39" s="86">
        <f>SUMIF('5. Contract costs'!$I$7:$I$106,$C39,'5. Contract costs'!$V$7:$V$106)</f>
        <v>0</v>
      </c>
      <c r="X39" s="86">
        <f>SUMIF('5. Contract costs'!$I$7:$I$106,$C39,'5. Contract costs'!$X$7:$X$106)</f>
        <v>0</v>
      </c>
      <c r="Y39" s="87" t="str">
        <f>IF(C39="","",COUNTIF('4. Contract terms'!$I$7:$I$106,C39))</f>
        <v/>
      </c>
    </row>
    <row r="40" spans="1:25" x14ac:dyDescent="0.35">
      <c r="A40" s="76"/>
      <c r="B40" s="22">
        <v>34</v>
      </c>
      <c r="C40" s="15"/>
      <c r="D40" s="14"/>
      <c r="E40" s="14"/>
      <c r="F40" s="14"/>
      <c r="G40" s="14"/>
      <c r="H40" s="15"/>
      <c r="I40" s="15"/>
      <c r="J40" s="15"/>
      <c r="K40" s="15"/>
      <c r="L40" s="15"/>
      <c r="M40" s="15"/>
      <c r="N40" s="15"/>
      <c r="O40" s="15"/>
      <c r="P40" s="15"/>
      <c r="Q40" s="15"/>
      <c r="R40" s="15"/>
      <c r="S40" s="15"/>
      <c r="T40" s="15"/>
      <c r="U40" s="15"/>
      <c r="V40" s="12"/>
      <c r="W40" s="86">
        <f>SUMIF('5. Contract costs'!$I$7:$I$106,$C40,'5. Contract costs'!$V$7:$V$106)</f>
        <v>0</v>
      </c>
      <c r="X40" s="86">
        <f>SUMIF('5. Contract costs'!$I$7:$I$106,$C40,'5. Contract costs'!$X$7:$X$106)</f>
        <v>0</v>
      </c>
      <c r="Y40" s="87" t="str">
        <f>IF(C40="","",COUNTIF('4. Contract terms'!$I$7:$I$106,C40))</f>
        <v/>
      </c>
    </row>
    <row r="41" spans="1:25" x14ac:dyDescent="0.35">
      <c r="A41" s="76"/>
      <c r="B41" s="22">
        <v>35</v>
      </c>
      <c r="C41" s="15"/>
      <c r="D41" s="14"/>
      <c r="E41" s="14"/>
      <c r="F41" s="14"/>
      <c r="G41" s="14"/>
      <c r="H41" s="15"/>
      <c r="I41" s="15"/>
      <c r="J41" s="15"/>
      <c r="K41" s="15"/>
      <c r="L41" s="15"/>
      <c r="M41" s="15"/>
      <c r="N41" s="15"/>
      <c r="O41" s="15"/>
      <c r="P41" s="15"/>
      <c r="Q41" s="15"/>
      <c r="R41" s="15"/>
      <c r="S41" s="15"/>
      <c r="T41" s="15"/>
      <c r="U41" s="15"/>
      <c r="V41" s="12"/>
      <c r="W41" s="86">
        <f>SUMIF('5. Contract costs'!$I$7:$I$106,$C41,'5. Contract costs'!$V$7:$V$106)</f>
        <v>0</v>
      </c>
      <c r="X41" s="86">
        <f>SUMIF('5. Contract costs'!$I$7:$I$106,$C41,'5. Contract costs'!$X$7:$X$106)</f>
        <v>0</v>
      </c>
      <c r="Y41" s="87" t="str">
        <f>IF(C41="","",COUNTIF('4. Contract terms'!$I$7:$I$106,C41))</f>
        <v/>
      </c>
    </row>
    <row r="42" spans="1:25" x14ac:dyDescent="0.35">
      <c r="A42" s="76"/>
      <c r="B42" s="22">
        <v>36</v>
      </c>
      <c r="C42" s="15"/>
      <c r="D42" s="14"/>
      <c r="E42" s="14"/>
      <c r="F42" s="14"/>
      <c r="G42" s="14"/>
      <c r="H42" s="15"/>
      <c r="I42" s="15"/>
      <c r="J42" s="15"/>
      <c r="K42" s="15"/>
      <c r="L42" s="15"/>
      <c r="M42" s="15"/>
      <c r="N42" s="15"/>
      <c r="O42" s="15"/>
      <c r="P42" s="15"/>
      <c r="Q42" s="15"/>
      <c r="R42" s="15"/>
      <c r="S42" s="15"/>
      <c r="T42" s="15"/>
      <c r="U42" s="15"/>
      <c r="V42" s="12"/>
      <c r="W42" s="86">
        <f>SUMIF('5. Contract costs'!$I$7:$I$106,$C42,'5. Contract costs'!$V$7:$V$106)</f>
        <v>0</v>
      </c>
      <c r="X42" s="86">
        <f>SUMIF('5. Contract costs'!$I$7:$I$106,$C42,'5. Contract costs'!$X$7:$X$106)</f>
        <v>0</v>
      </c>
      <c r="Y42" s="87" t="str">
        <f>IF(C42="","",COUNTIF('4. Contract terms'!$I$7:$I$106,C42))</f>
        <v/>
      </c>
    </row>
    <row r="43" spans="1:25" x14ac:dyDescent="0.35">
      <c r="A43" s="76"/>
      <c r="B43" s="22">
        <v>37</v>
      </c>
      <c r="C43" s="15"/>
      <c r="D43" s="14"/>
      <c r="E43" s="14"/>
      <c r="F43" s="14"/>
      <c r="G43" s="14"/>
      <c r="H43" s="15"/>
      <c r="I43" s="15"/>
      <c r="J43" s="15"/>
      <c r="K43" s="15"/>
      <c r="L43" s="15"/>
      <c r="M43" s="15"/>
      <c r="N43" s="15"/>
      <c r="O43" s="15"/>
      <c r="P43" s="15"/>
      <c r="Q43" s="15"/>
      <c r="R43" s="15"/>
      <c r="S43" s="15"/>
      <c r="T43" s="15"/>
      <c r="U43" s="15"/>
      <c r="V43" s="12"/>
      <c r="W43" s="86">
        <f>SUMIF('5. Contract costs'!$I$7:$I$106,$C43,'5. Contract costs'!$V$7:$V$106)</f>
        <v>0</v>
      </c>
      <c r="X43" s="86">
        <f>SUMIF('5. Contract costs'!$I$7:$I$106,$C43,'5. Contract costs'!$X$7:$X$106)</f>
        <v>0</v>
      </c>
      <c r="Y43" s="87" t="str">
        <f>IF(C43="","",COUNTIF('4. Contract terms'!$I$7:$I$106,C43))</f>
        <v/>
      </c>
    </row>
    <row r="44" spans="1:25" x14ac:dyDescent="0.35">
      <c r="A44" s="76"/>
      <c r="B44" s="22">
        <v>38</v>
      </c>
      <c r="C44" s="15"/>
      <c r="D44" s="14"/>
      <c r="E44" s="14"/>
      <c r="F44" s="14"/>
      <c r="G44" s="14"/>
      <c r="H44" s="15"/>
      <c r="I44" s="15"/>
      <c r="J44" s="15"/>
      <c r="K44" s="15"/>
      <c r="L44" s="15"/>
      <c r="M44" s="15"/>
      <c r="N44" s="15"/>
      <c r="O44" s="15"/>
      <c r="P44" s="15"/>
      <c r="Q44" s="15"/>
      <c r="R44" s="15"/>
      <c r="S44" s="15"/>
      <c r="T44" s="15"/>
      <c r="U44" s="15"/>
      <c r="V44" s="12"/>
      <c r="W44" s="86">
        <f>SUMIF('5. Contract costs'!$I$7:$I$106,$C44,'5. Contract costs'!$V$7:$V$106)</f>
        <v>0</v>
      </c>
      <c r="X44" s="86">
        <f>SUMIF('5. Contract costs'!$I$7:$I$106,$C44,'5. Contract costs'!$X$7:$X$106)</f>
        <v>0</v>
      </c>
      <c r="Y44" s="87" t="str">
        <f>IF(C44="","",COUNTIF('4. Contract terms'!$I$7:$I$106,C44))</f>
        <v/>
      </c>
    </row>
    <row r="45" spans="1:25" x14ac:dyDescent="0.35">
      <c r="A45" s="76"/>
      <c r="B45" s="22">
        <v>39</v>
      </c>
      <c r="C45" s="15"/>
      <c r="D45" s="14"/>
      <c r="E45" s="14"/>
      <c r="F45" s="14"/>
      <c r="G45" s="14"/>
      <c r="H45" s="15"/>
      <c r="I45" s="15"/>
      <c r="J45" s="15"/>
      <c r="K45" s="15"/>
      <c r="L45" s="15"/>
      <c r="M45" s="15"/>
      <c r="N45" s="15"/>
      <c r="O45" s="15"/>
      <c r="P45" s="15"/>
      <c r="Q45" s="15"/>
      <c r="R45" s="15"/>
      <c r="S45" s="15"/>
      <c r="T45" s="15"/>
      <c r="U45" s="15"/>
      <c r="V45" s="12"/>
      <c r="W45" s="86">
        <f>SUMIF('5. Contract costs'!$I$7:$I$106,$C45,'5. Contract costs'!$V$7:$V$106)</f>
        <v>0</v>
      </c>
      <c r="X45" s="86">
        <f>SUMIF('5. Contract costs'!$I$7:$I$106,$C45,'5. Contract costs'!$X$7:$X$106)</f>
        <v>0</v>
      </c>
      <c r="Y45" s="87" t="str">
        <f>IF(C45="","",COUNTIF('4. Contract terms'!$I$7:$I$106,C45))</f>
        <v/>
      </c>
    </row>
    <row r="46" spans="1:25" x14ac:dyDescent="0.35">
      <c r="A46" s="76"/>
      <c r="B46" s="22">
        <v>40</v>
      </c>
      <c r="C46" s="15"/>
      <c r="D46" s="14"/>
      <c r="E46" s="14"/>
      <c r="F46" s="14"/>
      <c r="G46" s="14"/>
      <c r="H46" s="15"/>
      <c r="I46" s="15"/>
      <c r="J46" s="15"/>
      <c r="K46" s="15"/>
      <c r="L46" s="15"/>
      <c r="M46" s="15"/>
      <c r="N46" s="15"/>
      <c r="O46" s="15"/>
      <c r="P46" s="15"/>
      <c r="Q46" s="15"/>
      <c r="R46" s="15"/>
      <c r="S46" s="15"/>
      <c r="T46" s="15"/>
      <c r="U46" s="15"/>
      <c r="V46" s="12"/>
      <c r="W46" s="86">
        <f>SUMIF('5. Contract costs'!$I$7:$I$106,$C46,'5. Contract costs'!$V$7:$V$106)</f>
        <v>0</v>
      </c>
      <c r="X46" s="86">
        <f>SUMIF('5. Contract costs'!$I$7:$I$106,$C46,'5. Contract costs'!$X$7:$X$106)</f>
        <v>0</v>
      </c>
      <c r="Y46" s="87" t="str">
        <f>IF(C46="","",COUNTIF('4. Contract terms'!$I$7:$I$106,C46))</f>
        <v/>
      </c>
    </row>
    <row r="47" spans="1:25" x14ac:dyDescent="0.35">
      <c r="A47" s="76"/>
      <c r="B47" s="22">
        <v>41</v>
      </c>
      <c r="C47" s="15"/>
      <c r="D47" s="14"/>
      <c r="E47" s="14"/>
      <c r="F47" s="14"/>
      <c r="G47" s="14"/>
      <c r="H47" s="15"/>
      <c r="I47" s="15"/>
      <c r="J47" s="15"/>
      <c r="K47" s="15"/>
      <c r="L47" s="15"/>
      <c r="M47" s="15"/>
      <c r="N47" s="15"/>
      <c r="O47" s="15"/>
      <c r="P47" s="15"/>
      <c r="Q47" s="15"/>
      <c r="R47" s="15"/>
      <c r="S47" s="15"/>
      <c r="T47" s="15"/>
      <c r="U47" s="15"/>
      <c r="V47" s="12"/>
      <c r="W47" s="86">
        <f>SUMIF('5. Contract costs'!$I$7:$I$106,$C47,'5. Contract costs'!$V$7:$V$106)</f>
        <v>0</v>
      </c>
      <c r="X47" s="86">
        <f>SUMIF('5. Contract costs'!$I$7:$I$106,$C47,'5. Contract costs'!$X$7:$X$106)</f>
        <v>0</v>
      </c>
      <c r="Y47" s="87" t="str">
        <f>IF(C47="","",COUNTIF('4. Contract terms'!$I$7:$I$106,C47))</f>
        <v/>
      </c>
    </row>
    <row r="48" spans="1:25" x14ac:dyDescent="0.35">
      <c r="A48" s="76"/>
      <c r="B48" s="22">
        <v>42</v>
      </c>
      <c r="C48" s="15"/>
      <c r="D48" s="14"/>
      <c r="E48" s="14"/>
      <c r="F48" s="14"/>
      <c r="G48" s="14"/>
      <c r="H48" s="15"/>
      <c r="I48" s="15"/>
      <c r="J48" s="15"/>
      <c r="K48" s="15"/>
      <c r="L48" s="15"/>
      <c r="M48" s="15"/>
      <c r="N48" s="15"/>
      <c r="O48" s="15"/>
      <c r="P48" s="15"/>
      <c r="Q48" s="15"/>
      <c r="R48" s="15"/>
      <c r="S48" s="15"/>
      <c r="T48" s="15"/>
      <c r="U48" s="15"/>
      <c r="V48" s="12"/>
      <c r="W48" s="86">
        <f>SUMIF('5. Contract costs'!$I$7:$I$106,$C48,'5. Contract costs'!$V$7:$V$106)</f>
        <v>0</v>
      </c>
      <c r="X48" s="86">
        <f>SUMIF('5. Contract costs'!$I$7:$I$106,$C48,'5. Contract costs'!$X$7:$X$106)</f>
        <v>0</v>
      </c>
      <c r="Y48" s="87" t="str">
        <f>IF(C48="","",COUNTIF('4. Contract terms'!$I$7:$I$106,C48))</f>
        <v/>
      </c>
    </row>
    <row r="49" spans="1:25" x14ac:dyDescent="0.35">
      <c r="A49" s="76"/>
      <c r="B49" s="22">
        <v>43</v>
      </c>
      <c r="C49" s="15"/>
      <c r="D49" s="14"/>
      <c r="E49" s="14"/>
      <c r="F49" s="14"/>
      <c r="G49" s="14"/>
      <c r="H49" s="15"/>
      <c r="I49" s="15"/>
      <c r="J49" s="15"/>
      <c r="K49" s="15"/>
      <c r="L49" s="15"/>
      <c r="M49" s="15"/>
      <c r="N49" s="15"/>
      <c r="O49" s="15"/>
      <c r="P49" s="15"/>
      <c r="Q49" s="15"/>
      <c r="R49" s="15"/>
      <c r="S49" s="15"/>
      <c r="T49" s="15"/>
      <c r="U49" s="15"/>
      <c r="V49" s="12"/>
      <c r="W49" s="86">
        <f>SUMIF('5. Contract costs'!$I$7:$I$106,$C49,'5. Contract costs'!$V$7:$V$106)</f>
        <v>0</v>
      </c>
      <c r="X49" s="86">
        <f>SUMIF('5. Contract costs'!$I$7:$I$106,$C49,'5. Contract costs'!$X$7:$X$106)</f>
        <v>0</v>
      </c>
      <c r="Y49" s="87" t="str">
        <f>IF(C49="","",COUNTIF('4. Contract terms'!$I$7:$I$106,C49))</f>
        <v/>
      </c>
    </row>
    <row r="50" spans="1:25" x14ac:dyDescent="0.35">
      <c r="A50" s="76"/>
      <c r="B50" s="22">
        <v>44</v>
      </c>
      <c r="C50" s="15"/>
      <c r="D50" s="14"/>
      <c r="E50" s="14"/>
      <c r="F50" s="14"/>
      <c r="G50" s="14"/>
      <c r="H50" s="15"/>
      <c r="I50" s="15"/>
      <c r="J50" s="15"/>
      <c r="K50" s="15"/>
      <c r="L50" s="15"/>
      <c r="M50" s="15"/>
      <c r="N50" s="15"/>
      <c r="O50" s="15"/>
      <c r="P50" s="15"/>
      <c r="Q50" s="15"/>
      <c r="R50" s="15"/>
      <c r="S50" s="15"/>
      <c r="T50" s="15"/>
      <c r="U50" s="15"/>
      <c r="V50" s="12"/>
      <c r="W50" s="86">
        <f>SUMIF('5. Contract costs'!$I$7:$I$106,$C50,'5. Contract costs'!$V$7:$V$106)</f>
        <v>0</v>
      </c>
      <c r="X50" s="86">
        <f>SUMIF('5. Contract costs'!$I$7:$I$106,$C50,'5. Contract costs'!$X$7:$X$106)</f>
        <v>0</v>
      </c>
      <c r="Y50" s="87" t="str">
        <f>IF(C50="","",COUNTIF('4. Contract terms'!$I$7:$I$106,C50))</f>
        <v/>
      </c>
    </row>
    <row r="51" spans="1:25" x14ac:dyDescent="0.35">
      <c r="A51" s="76"/>
      <c r="B51" s="22">
        <v>45</v>
      </c>
      <c r="C51" s="15"/>
      <c r="D51" s="14"/>
      <c r="E51" s="14"/>
      <c r="F51" s="14"/>
      <c r="G51" s="14"/>
      <c r="H51" s="15"/>
      <c r="I51" s="15"/>
      <c r="J51" s="15"/>
      <c r="K51" s="15"/>
      <c r="L51" s="15"/>
      <c r="M51" s="15"/>
      <c r="N51" s="15"/>
      <c r="O51" s="15"/>
      <c r="P51" s="15"/>
      <c r="Q51" s="15"/>
      <c r="R51" s="15"/>
      <c r="S51" s="15"/>
      <c r="T51" s="15"/>
      <c r="U51" s="15"/>
      <c r="V51" s="12"/>
      <c r="W51" s="86">
        <f>SUMIF('5. Contract costs'!$I$7:$I$106,$C51,'5. Contract costs'!$V$7:$V$106)</f>
        <v>0</v>
      </c>
      <c r="X51" s="86">
        <f>SUMIF('5. Contract costs'!$I$7:$I$106,$C51,'5. Contract costs'!$X$7:$X$106)</f>
        <v>0</v>
      </c>
      <c r="Y51" s="87" t="str">
        <f>IF(C51="","",COUNTIF('4. Contract terms'!$I$7:$I$106,C51))</f>
        <v/>
      </c>
    </row>
    <row r="52" spans="1:25" x14ac:dyDescent="0.35">
      <c r="A52" s="76"/>
      <c r="B52" s="22">
        <v>46</v>
      </c>
      <c r="C52" s="15"/>
      <c r="D52" s="14"/>
      <c r="E52" s="14"/>
      <c r="F52" s="14"/>
      <c r="G52" s="14"/>
      <c r="H52" s="15"/>
      <c r="I52" s="15"/>
      <c r="J52" s="15"/>
      <c r="K52" s="15"/>
      <c r="L52" s="15"/>
      <c r="M52" s="15"/>
      <c r="N52" s="15"/>
      <c r="O52" s="15"/>
      <c r="P52" s="15"/>
      <c r="Q52" s="15"/>
      <c r="R52" s="15"/>
      <c r="S52" s="15"/>
      <c r="T52" s="15"/>
      <c r="U52" s="15"/>
      <c r="V52" s="12"/>
      <c r="W52" s="86">
        <f>SUMIF('5. Contract costs'!$I$7:$I$106,$C52,'5. Contract costs'!$V$7:$V$106)</f>
        <v>0</v>
      </c>
      <c r="X52" s="86">
        <f>SUMIF('5. Contract costs'!$I$7:$I$106,$C52,'5. Contract costs'!$X$7:$X$106)</f>
        <v>0</v>
      </c>
      <c r="Y52" s="87" t="str">
        <f>IF(C52="","",COUNTIF('4. Contract terms'!$I$7:$I$106,C52))</f>
        <v/>
      </c>
    </row>
    <row r="53" spans="1:25" x14ac:dyDescent="0.35">
      <c r="A53" s="76"/>
      <c r="B53" s="22">
        <v>47</v>
      </c>
      <c r="C53" s="15"/>
      <c r="D53" s="14"/>
      <c r="E53" s="14"/>
      <c r="F53" s="14"/>
      <c r="G53" s="14"/>
      <c r="H53" s="15"/>
      <c r="I53" s="15"/>
      <c r="J53" s="15"/>
      <c r="K53" s="15"/>
      <c r="L53" s="15"/>
      <c r="M53" s="15"/>
      <c r="N53" s="15"/>
      <c r="O53" s="15"/>
      <c r="P53" s="15"/>
      <c r="Q53" s="15"/>
      <c r="R53" s="15"/>
      <c r="S53" s="15"/>
      <c r="T53" s="15"/>
      <c r="U53" s="15"/>
      <c r="V53" s="12"/>
      <c r="W53" s="86">
        <f>SUMIF('5. Contract costs'!$I$7:$I$106,$C53,'5. Contract costs'!$V$7:$V$106)</f>
        <v>0</v>
      </c>
      <c r="X53" s="86">
        <f>SUMIF('5. Contract costs'!$I$7:$I$106,$C53,'5. Contract costs'!$X$7:$X$106)</f>
        <v>0</v>
      </c>
      <c r="Y53" s="87" t="str">
        <f>IF(C53="","",COUNTIF('4. Contract terms'!$I$7:$I$106,C53))</f>
        <v/>
      </c>
    </row>
    <row r="54" spans="1:25" x14ac:dyDescent="0.35">
      <c r="A54" s="76"/>
      <c r="B54" s="22">
        <v>48</v>
      </c>
      <c r="C54" s="15"/>
      <c r="D54" s="14"/>
      <c r="E54" s="14"/>
      <c r="F54" s="14"/>
      <c r="G54" s="14"/>
      <c r="H54" s="15"/>
      <c r="I54" s="15"/>
      <c r="J54" s="15"/>
      <c r="K54" s="15"/>
      <c r="L54" s="15"/>
      <c r="M54" s="15"/>
      <c r="N54" s="15"/>
      <c r="O54" s="15"/>
      <c r="P54" s="15"/>
      <c r="Q54" s="15"/>
      <c r="R54" s="15"/>
      <c r="S54" s="15"/>
      <c r="T54" s="15"/>
      <c r="U54" s="15"/>
      <c r="V54" s="12"/>
      <c r="W54" s="86">
        <f>SUMIF('5. Contract costs'!$I$7:$I$106,$C54,'5. Contract costs'!$V$7:$V$106)</f>
        <v>0</v>
      </c>
      <c r="X54" s="86">
        <f>SUMIF('5. Contract costs'!$I$7:$I$106,$C54,'5. Contract costs'!$X$7:$X$106)</f>
        <v>0</v>
      </c>
      <c r="Y54" s="87" t="str">
        <f>IF(C54="","",COUNTIF('4. Contract terms'!$I$7:$I$106,C54))</f>
        <v/>
      </c>
    </row>
    <row r="55" spans="1:25" x14ac:dyDescent="0.35">
      <c r="A55" s="76"/>
      <c r="B55" s="22">
        <v>49</v>
      </c>
      <c r="C55" s="15"/>
      <c r="D55" s="14"/>
      <c r="E55" s="14"/>
      <c r="F55" s="14"/>
      <c r="G55" s="14"/>
      <c r="H55" s="15"/>
      <c r="I55" s="15"/>
      <c r="J55" s="15"/>
      <c r="K55" s="15"/>
      <c r="L55" s="15"/>
      <c r="M55" s="15"/>
      <c r="N55" s="15"/>
      <c r="O55" s="15"/>
      <c r="P55" s="15"/>
      <c r="Q55" s="15"/>
      <c r="R55" s="15"/>
      <c r="S55" s="15"/>
      <c r="T55" s="15"/>
      <c r="U55" s="15"/>
      <c r="V55" s="12"/>
      <c r="W55" s="86">
        <f>SUMIF('5. Contract costs'!$I$7:$I$106,$C55,'5. Contract costs'!$V$7:$V$106)</f>
        <v>0</v>
      </c>
      <c r="X55" s="86">
        <f>SUMIF('5. Contract costs'!$I$7:$I$106,$C55,'5. Contract costs'!$X$7:$X$106)</f>
        <v>0</v>
      </c>
      <c r="Y55" s="87" t="str">
        <f>IF(C55="","",COUNTIF('4. Contract terms'!$I$7:$I$106,C55))</f>
        <v/>
      </c>
    </row>
    <row r="56" spans="1:25" x14ac:dyDescent="0.35">
      <c r="A56" s="76"/>
      <c r="B56" s="22">
        <v>50</v>
      </c>
      <c r="C56" s="15"/>
      <c r="D56" s="14"/>
      <c r="E56" s="14"/>
      <c r="F56" s="14"/>
      <c r="G56" s="14"/>
      <c r="H56" s="15"/>
      <c r="I56" s="15"/>
      <c r="J56" s="15"/>
      <c r="K56" s="15"/>
      <c r="L56" s="15"/>
      <c r="M56" s="15"/>
      <c r="N56" s="15"/>
      <c r="O56" s="15"/>
      <c r="P56" s="15"/>
      <c r="Q56" s="15"/>
      <c r="R56" s="15"/>
      <c r="S56" s="15"/>
      <c r="T56" s="15"/>
      <c r="U56" s="15"/>
      <c r="V56" s="12"/>
      <c r="W56" s="86">
        <f>SUMIF('5. Contract costs'!$I$7:$I$106,$C56,'5. Contract costs'!$V$7:$V$106)</f>
        <v>0</v>
      </c>
      <c r="X56" s="86">
        <f>SUMIF('5. Contract costs'!$I$7:$I$106,$C56,'5. Contract costs'!$X$7:$X$106)</f>
        <v>0</v>
      </c>
      <c r="Y56" s="87" t="str">
        <f>IF(C56="","",COUNTIF('4. Contract terms'!$I$7:$I$106,C56))</f>
        <v/>
      </c>
    </row>
    <row r="57" spans="1:25" x14ac:dyDescent="0.35">
      <c r="A57" s="75"/>
      <c r="B57" s="22">
        <v>51</v>
      </c>
      <c r="C57" s="11"/>
      <c r="D57" s="10"/>
      <c r="E57" s="10"/>
      <c r="F57" s="10"/>
      <c r="G57" s="10"/>
      <c r="H57" s="11"/>
      <c r="I57" s="12"/>
      <c r="J57" s="11"/>
      <c r="K57" s="11"/>
      <c r="L57" s="11"/>
      <c r="M57" s="11"/>
      <c r="N57" s="11"/>
      <c r="O57" s="11"/>
      <c r="P57" s="11"/>
      <c r="Q57" s="11"/>
      <c r="R57" s="11"/>
      <c r="S57" s="11"/>
      <c r="T57" s="11"/>
      <c r="U57" s="11"/>
      <c r="V57" s="12"/>
      <c r="W57" s="86">
        <f>SUMIF('5. Contract costs'!$I$7:$I$106,$C57,'5. Contract costs'!$V$7:$V$106)</f>
        <v>0</v>
      </c>
      <c r="X57" s="86">
        <f>SUMIF('5. Contract costs'!$I$7:$I$106,$C57,'5. Contract costs'!$X$7:$X$106)</f>
        <v>0</v>
      </c>
      <c r="Y57" s="87" t="str">
        <f>IF(C57="","",COUNTIF('4. Contract terms'!$I$7:$I$106,C57))</f>
        <v/>
      </c>
    </row>
    <row r="58" spans="1:25" x14ac:dyDescent="0.35">
      <c r="A58" s="75"/>
      <c r="B58" s="22">
        <v>52</v>
      </c>
      <c r="C58" s="11"/>
      <c r="D58" s="10"/>
      <c r="E58" s="10"/>
      <c r="F58" s="10"/>
      <c r="G58" s="10"/>
      <c r="H58" s="11"/>
      <c r="I58" s="11"/>
      <c r="J58" s="11"/>
      <c r="K58" s="11"/>
      <c r="L58" s="11"/>
      <c r="M58" s="11"/>
      <c r="N58" s="11"/>
      <c r="O58" s="11"/>
      <c r="P58" s="11"/>
      <c r="Q58" s="11"/>
      <c r="R58" s="11"/>
      <c r="S58" s="11"/>
      <c r="T58" s="11"/>
      <c r="U58" s="11"/>
      <c r="V58" s="12"/>
      <c r="W58" s="86">
        <f>SUMIF('5. Contract costs'!$I$7:$I$106,$C58,'5. Contract costs'!$V$7:$V$106)</f>
        <v>0</v>
      </c>
      <c r="X58" s="86">
        <f>SUMIF('5. Contract costs'!$I$7:$I$106,$C58,'5. Contract costs'!$X$7:$X$106)</f>
        <v>0</v>
      </c>
      <c r="Y58" s="87" t="str">
        <f>IF(C58="","",COUNTIF('4. Contract terms'!$I$7:$I$106,C58))</f>
        <v/>
      </c>
    </row>
    <row r="59" spans="1:25" x14ac:dyDescent="0.35">
      <c r="A59" s="75"/>
      <c r="B59" s="22">
        <v>53</v>
      </c>
      <c r="C59" s="11"/>
      <c r="D59" s="10"/>
      <c r="E59" s="10"/>
      <c r="F59" s="10"/>
      <c r="G59" s="10"/>
      <c r="H59" s="11"/>
      <c r="I59" s="11"/>
      <c r="J59" s="11"/>
      <c r="K59" s="11"/>
      <c r="L59" s="11"/>
      <c r="M59" s="11"/>
      <c r="N59" s="11"/>
      <c r="O59" s="11"/>
      <c r="P59" s="11"/>
      <c r="Q59" s="11"/>
      <c r="R59" s="11"/>
      <c r="S59" s="11"/>
      <c r="T59" s="11"/>
      <c r="U59" s="11"/>
      <c r="V59" s="12"/>
      <c r="W59" s="86">
        <f>SUMIF('5. Contract costs'!$I$7:$I$106,$C59,'5. Contract costs'!$V$7:$V$106)</f>
        <v>0</v>
      </c>
      <c r="X59" s="86">
        <f>SUMIF('5. Contract costs'!$I$7:$I$106,$C59,'5. Contract costs'!$X$7:$X$106)</f>
        <v>0</v>
      </c>
      <c r="Y59" s="87" t="str">
        <f>IF(C59="","",COUNTIF('4. Contract terms'!$I$7:$I$106,C59))</f>
        <v/>
      </c>
    </row>
    <row r="60" spans="1:25" x14ac:dyDescent="0.35">
      <c r="A60" s="75"/>
      <c r="B60" s="22">
        <v>54</v>
      </c>
      <c r="C60" s="11"/>
      <c r="D60" s="10"/>
      <c r="E60" s="10"/>
      <c r="F60" s="10"/>
      <c r="G60" s="10"/>
      <c r="H60" s="11"/>
      <c r="I60" s="11"/>
      <c r="J60" s="11"/>
      <c r="K60" s="11"/>
      <c r="L60" s="11"/>
      <c r="M60" s="11"/>
      <c r="N60" s="11"/>
      <c r="O60" s="11"/>
      <c r="P60" s="11"/>
      <c r="Q60" s="11"/>
      <c r="R60" s="11"/>
      <c r="S60" s="11"/>
      <c r="T60" s="11"/>
      <c r="U60" s="11"/>
      <c r="V60" s="12"/>
      <c r="W60" s="86">
        <f>SUMIF('5. Contract costs'!$I$7:$I$106,$C60,'5. Contract costs'!$V$7:$V$106)</f>
        <v>0</v>
      </c>
      <c r="X60" s="86">
        <f>SUMIF('5. Contract costs'!$I$7:$I$106,$C60,'5. Contract costs'!$X$7:$X$106)</f>
        <v>0</v>
      </c>
      <c r="Y60" s="87" t="str">
        <f>IF(C60="","",COUNTIF('4. Contract terms'!$I$7:$I$106,C60))</f>
        <v/>
      </c>
    </row>
    <row r="61" spans="1:25" x14ac:dyDescent="0.35">
      <c r="A61" s="75"/>
      <c r="B61" s="22">
        <v>55</v>
      </c>
      <c r="C61" s="11"/>
      <c r="D61" s="10"/>
      <c r="E61" s="10"/>
      <c r="F61" s="10"/>
      <c r="G61" s="10"/>
      <c r="H61" s="11"/>
      <c r="I61" s="11"/>
      <c r="J61" s="11"/>
      <c r="K61" s="11"/>
      <c r="L61" s="11"/>
      <c r="M61" s="11"/>
      <c r="N61" s="11"/>
      <c r="O61" s="11"/>
      <c r="P61" s="11"/>
      <c r="Q61" s="11"/>
      <c r="R61" s="11"/>
      <c r="S61" s="11"/>
      <c r="T61" s="11"/>
      <c r="U61" s="11"/>
      <c r="V61" s="12"/>
      <c r="W61" s="86">
        <f>SUMIF('5. Contract costs'!$I$7:$I$106,$C61,'5. Contract costs'!$V$7:$V$106)</f>
        <v>0</v>
      </c>
      <c r="X61" s="86">
        <f>SUMIF('5. Contract costs'!$I$7:$I$106,$C61,'5. Contract costs'!$X$7:$X$106)</f>
        <v>0</v>
      </c>
      <c r="Y61" s="87" t="str">
        <f>IF(C61="","",COUNTIF('4. Contract terms'!$I$7:$I$106,C61))</f>
        <v/>
      </c>
    </row>
    <row r="62" spans="1:25" x14ac:dyDescent="0.35">
      <c r="A62" s="75"/>
      <c r="B62" s="22">
        <v>56</v>
      </c>
      <c r="C62" s="11"/>
      <c r="D62" s="10"/>
      <c r="E62" s="10"/>
      <c r="F62" s="10"/>
      <c r="G62" s="10"/>
      <c r="H62" s="11"/>
      <c r="I62" s="11"/>
      <c r="J62" s="11"/>
      <c r="K62" s="11"/>
      <c r="L62" s="11"/>
      <c r="M62" s="11"/>
      <c r="N62" s="11"/>
      <c r="O62" s="11"/>
      <c r="P62" s="11"/>
      <c r="Q62" s="11"/>
      <c r="R62" s="11"/>
      <c r="S62" s="11"/>
      <c r="T62" s="11"/>
      <c r="U62" s="11"/>
      <c r="V62" s="12"/>
      <c r="W62" s="86">
        <f>SUMIF('5. Contract costs'!$I$7:$I$106,$C62,'5. Contract costs'!$V$7:$V$106)</f>
        <v>0</v>
      </c>
      <c r="X62" s="86">
        <f>SUMIF('5. Contract costs'!$I$7:$I$106,$C62,'5. Contract costs'!$X$7:$X$106)</f>
        <v>0</v>
      </c>
      <c r="Y62" s="87" t="str">
        <f>IF(C62="","",COUNTIF('4. Contract terms'!$I$7:$I$106,C62))</f>
        <v/>
      </c>
    </row>
    <row r="63" spans="1:25" x14ac:dyDescent="0.35">
      <c r="A63" s="75"/>
      <c r="B63" s="22">
        <v>57</v>
      </c>
      <c r="C63" s="11"/>
      <c r="D63" s="10"/>
      <c r="E63" s="10"/>
      <c r="F63" s="10"/>
      <c r="G63" s="10"/>
      <c r="H63" s="11"/>
      <c r="I63" s="11"/>
      <c r="J63" s="11"/>
      <c r="K63" s="11"/>
      <c r="L63" s="11"/>
      <c r="M63" s="11"/>
      <c r="N63" s="11"/>
      <c r="O63" s="11"/>
      <c r="P63" s="11"/>
      <c r="Q63" s="11"/>
      <c r="R63" s="11"/>
      <c r="S63" s="11"/>
      <c r="T63" s="11"/>
      <c r="U63" s="11"/>
      <c r="V63" s="12"/>
      <c r="W63" s="86">
        <f>SUMIF('5. Contract costs'!$I$7:$I$106,$C63,'5. Contract costs'!$V$7:$V$106)</f>
        <v>0</v>
      </c>
      <c r="X63" s="86">
        <f>SUMIF('5. Contract costs'!$I$7:$I$106,$C63,'5. Contract costs'!$X$7:$X$106)</f>
        <v>0</v>
      </c>
      <c r="Y63" s="87" t="str">
        <f>IF(C63="","",COUNTIF('4. Contract terms'!$I$7:$I$106,C63))</f>
        <v/>
      </c>
    </row>
    <row r="64" spans="1:25" x14ac:dyDescent="0.35">
      <c r="A64" s="75"/>
      <c r="B64" s="22">
        <v>58</v>
      </c>
      <c r="C64" s="11"/>
      <c r="D64" s="10"/>
      <c r="E64" s="10"/>
      <c r="F64" s="10"/>
      <c r="G64" s="10"/>
      <c r="H64" s="11"/>
      <c r="I64" s="11"/>
      <c r="J64" s="11"/>
      <c r="K64" s="11"/>
      <c r="L64" s="11"/>
      <c r="M64" s="11"/>
      <c r="N64" s="11"/>
      <c r="O64" s="11"/>
      <c r="P64" s="11"/>
      <c r="Q64" s="11"/>
      <c r="R64" s="11"/>
      <c r="S64" s="11"/>
      <c r="T64" s="11"/>
      <c r="U64" s="11"/>
      <c r="V64" s="12"/>
      <c r="W64" s="86">
        <f>SUMIF('5. Contract costs'!$I$7:$I$106,$C64,'5. Contract costs'!$V$7:$V$106)</f>
        <v>0</v>
      </c>
      <c r="X64" s="86">
        <f>SUMIF('5. Contract costs'!$I$7:$I$106,$C64,'5. Contract costs'!$X$7:$X$106)</f>
        <v>0</v>
      </c>
      <c r="Y64" s="87" t="str">
        <f>IF(C64="","",COUNTIF('4. Contract terms'!$I$7:$I$106,C64))</f>
        <v/>
      </c>
    </row>
    <row r="65" spans="1:25" x14ac:dyDescent="0.35">
      <c r="A65" s="75"/>
      <c r="B65" s="22">
        <v>59</v>
      </c>
      <c r="C65" s="11"/>
      <c r="D65" s="10"/>
      <c r="E65" s="10"/>
      <c r="F65" s="10"/>
      <c r="G65" s="10"/>
      <c r="H65" s="11"/>
      <c r="I65" s="11"/>
      <c r="J65" s="11"/>
      <c r="K65" s="11"/>
      <c r="L65" s="11"/>
      <c r="M65" s="11"/>
      <c r="N65" s="11"/>
      <c r="O65" s="11"/>
      <c r="P65" s="11"/>
      <c r="Q65" s="11"/>
      <c r="R65" s="11"/>
      <c r="S65" s="11"/>
      <c r="T65" s="11"/>
      <c r="U65" s="11"/>
      <c r="V65" s="12"/>
      <c r="W65" s="86">
        <f>SUMIF('5. Contract costs'!$I$7:$I$106,$C65,'5. Contract costs'!$V$7:$V$106)</f>
        <v>0</v>
      </c>
      <c r="X65" s="86">
        <f>SUMIF('5. Contract costs'!$I$7:$I$106,$C65,'5. Contract costs'!$X$7:$X$106)</f>
        <v>0</v>
      </c>
      <c r="Y65" s="87" t="str">
        <f>IF(C65="","",COUNTIF('4. Contract terms'!$I$7:$I$106,C65))</f>
        <v/>
      </c>
    </row>
    <row r="66" spans="1:25" x14ac:dyDescent="0.35">
      <c r="A66" s="75"/>
      <c r="B66" s="22">
        <v>60</v>
      </c>
      <c r="C66" s="11"/>
      <c r="D66" s="10"/>
      <c r="E66" s="10"/>
      <c r="F66" s="10"/>
      <c r="G66" s="10"/>
      <c r="H66" s="11"/>
      <c r="I66" s="11"/>
      <c r="J66" s="11"/>
      <c r="K66" s="11"/>
      <c r="L66" s="11"/>
      <c r="M66" s="11"/>
      <c r="N66" s="11"/>
      <c r="O66" s="11"/>
      <c r="P66" s="11"/>
      <c r="Q66" s="11"/>
      <c r="R66" s="11"/>
      <c r="S66" s="11"/>
      <c r="T66" s="11"/>
      <c r="U66" s="11"/>
      <c r="V66" s="12"/>
      <c r="W66" s="86">
        <f>SUMIF('5. Contract costs'!$I$7:$I$106,$C66,'5. Contract costs'!$V$7:$V$106)</f>
        <v>0</v>
      </c>
      <c r="X66" s="86">
        <f>SUMIF('5. Contract costs'!$I$7:$I$106,$C66,'5. Contract costs'!$X$7:$X$106)</f>
        <v>0</v>
      </c>
      <c r="Y66" s="87" t="str">
        <f>IF(C66="","",COUNTIF('4. Contract terms'!$I$7:$I$106,C66))</f>
        <v/>
      </c>
    </row>
    <row r="67" spans="1:25" x14ac:dyDescent="0.35">
      <c r="A67" s="75"/>
      <c r="B67" s="22">
        <v>61</v>
      </c>
      <c r="C67" s="11"/>
      <c r="D67" s="10"/>
      <c r="E67" s="10"/>
      <c r="F67" s="10"/>
      <c r="G67" s="10"/>
      <c r="H67" s="11"/>
      <c r="I67" s="11"/>
      <c r="J67" s="11"/>
      <c r="K67" s="11"/>
      <c r="L67" s="11"/>
      <c r="M67" s="11"/>
      <c r="N67" s="11"/>
      <c r="O67" s="11"/>
      <c r="P67" s="11"/>
      <c r="Q67" s="11"/>
      <c r="R67" s="11"/>
      <c r="S67" s="11"/>
      <c r="T67" s="11"/>
      <c r="U67" s="11"/>
      <c r="V67" s="12"/>
      <c r="W67" s="86">
        <f>SUMIF('5. Contract costs'!$I$7:$I$106,$C67,'5. Contract costs'!$V$7:$V$106)</f>
        <v>0</v>
      </c>
      <c r="X67" s="86">
        <f>SUMIF('5. Contract costs'!$I$7:$I$106,$C67,'5. Contract costs'!$X$7:$X$106)</f>
        <v>0</v>
      </c>
      <c r="Y67" s="87" t="str">
        <f>IF(C67="","",COUNTIF('4. Contract terms'!$I$7:$I$106,C67))</f>
        <v/>
      </c>
    </row>
    <row r="68" spans="1:25" x14ac:dyDescent="0.35">
      <c r="A68" s="75"/>
      <c r="B68" s="22">
        <v>62</v>
      </c>
      <c r="C68" s="11"/>
      <c r="D68" s="10"/>
      <c r="E68" s="10"/>
      <c r="F68" s="10"/>
      <c r="G68" s="10"/>
      <c r="H68" s="11"/>
      <c r="I68" s="11"/>
      <c r="J68" s="11"/>
      <c r="K68" s="11"/>
      <c r="L68" s="11"/>
      <c r="M68" s="11"/>
      <c r="N68" s="11"/>
      <c r="O68" s="11"/>
      <c r="P68" s="11"/>
      <c r="Q68" s="11"/>
      <c r="R68" s="11"/>
      <c r="S68" s="11"/>
      <c r="T68" s="11"/>
      <c r="U68" s="11"/>
      <c r="V68" s="12"/>
      <c r="W68" s="86">
        <f>SUMIF('5. Contract costs'!$I$7:$I$106,$C68,'5. Contract costs'!$V$7:$V$106)</f>
        <v>0</v>
      </c>
      <c r="X68" s="86">
        <f>SUMIF('5. Contract costs'!$I$7:$I$106,$C68,'5. Contract costs'!$X$7:$X$106)</f>
        <v>0</v>
      </c>
      <c r="Y68" s="87" t="str">
        <f>IF(C68="","",COUNTIF('4. Contract terms'!$I$7:$I$106,C68))</f>
        <v/>
      </c>
    </row>
    <row r="69" spans="1:25" x14ac:dyDescent="0.35">
      <c r="A69" s="75"/>
      <c r="B69" s="22">
        <v>63</v>
      </c>
      <c r="C69" s="11"/>
      <c r="D69" s="10"/>
      <c r="E69" s="10"/>
      <c r="F69" s="10"/>
      <c r="G69" s="10"/>
      <c r="H69" s="11"/>
      <c r="I69" s="11"/>
      <c r="J69" s="11"/>
      <c r="K69" s="11"/>
      <c r="L69" s="11"/>
      <c r="M69" s="11"/>
      <c r="N69" s="11"/>
      <c r="O69" s="11"/>
      <c r="P69" s="11"/>
      <c r="Q69" s="11"/>
      <c r="R69" s="11"/>
      <c r="S69" s="11"/>
      <c r="T69" s="11"/>
      <c r="U69" s="11"/>
      <c r="V69" s="12"/>
      <c r="W69" s="86">
        <f>SUMIF('5. Contract costs'!$I$7:$I$106,$C69,'5. Contract costs'!$V$7:$V$106)</f>
        <v>0</v>
      </c>
      <c r="X69" s="86">
        <f>SUMIF('5. Contract costs'!$I$7:$I$106,$C69,'5. Contract costs'!$X$7:$X$106)</f>
        <v>0</v>
      </c>
      <c r="Y69" s="87" t="str">
        <f>IF(C69="","",COUNTIF('4. Contract terms'!$I$7:$I$106,C69))</f>
        <v/>
      </c>
    </row>
    <row r="70" spans="1:25" x14ac:dyDescent="0.35">
      <c r="A70" s="75"/>
      <c r="B70" s="22">
        <v>64</v>
      </c>
      <c r="C70" s="11"/>
      <c r="D70" s="10"/>
      <c r="E70" s="10"/>
      <c r="F70" s="10"/>
      <c r="G70" s="10"/>
      <c r="H70" s="11"/>
      <c r="I70" s="11"/>
      <c r="J70" s="11"/>
      <c r="K70" s="11"/>
      <c r="L70" s="11"/>
      <c r="M70" s="11"/>
      <c r="N70" s="11"/>
      <c r="O70" s="11"/>
      <c r="P70" s="11"/>
      <c r="Q70" s="11"/>
      <c r="R70" s="11"/>
      <c r="S70" s="11"/>
      <c r="T70" s="11"/>
      <c r="U70" s="11"/>
      <c r="V70" s="12"/>
      <c r="W70" s="86">
        <f>SUMIF('5. Contract costs'!$I$7:$I$106,$C70,'5. Contract costs'!$V$7:$V$106)</f>
        <v>0</v>
      </c>
      <c r="X70" s="86">
        <f>SUMIF('5. Contract costs'!$I$7:$I$106,$C70,'5. Contract costs'!$X$7:$X$106)</f>
        <v>0</v>
      </c>
      <c r="Y70" s="87" t="str">
        <f>IF(C70="","",COUNTIF('4. Contract terms'!$I$7:$I$106,C70))</f>
        <v/>
      </c>
    </row>
    <row r="71" spans="1:25" x14ac:dyDescent="0.35">
      <c r="A71" s="75"/>
      <c r="B71" s="22">
        <v>65</v>
      </c>
      <c r="C71" s="11"/>
      <c r="D71" s="10"/>
      <c r="E71" s="10"/>
      <c r="F71" s="10"/>
      <c r="G71" s="10"/>
      <c r="H71" s="11"/>
      <c r="I71" s="11"/>
      <c r="J71" s="11"/>
      <c r="K71" s="11"/>
      <c r="L71" s="11"/>
      <c r="M71" s="11"/>
      <c r="N71" s="11"/>
      <c r="O71" s="11"/>
      <c r="P71" s="11"/>
      <c r="Q71" s="11"/>
      <c r="R71" s="11"/>
      <c r="S71" s="11"/>
      <c r="T71" s="11"/>
      <c r="U71" s="11"/>
      <c r="V71" s="12"/>
      <c r="W71" s="86">
        <f>SUMIF('5. Contract costs'!$I$7:$I$106,$C71,'5. Contract costs'!$V$7:$V$106)</f>
        <v>0</v>
      </c>
      <c r="X71" s="86">
        <f>SUMIF('5. Contract costs'!$I$7:$I$106,$C71,'5. Contract costs'!$X$7:$X$106)</f>
        <v>0</v>
      </c>
      <c r="Y71" s="87" t="str">
        <f>IF(C71="","",COUNTIF('4. Contract terms'!$I$7:$I$106,C71))</f>
        <v/>
      </c>
    </row>
    <row r="72" spans="1:25" x14ac:dyDescent="0.35">
      <c r="A72" s="75"/>
      <c r="B72" s="22">
        <v>66</v>
      </c>
      <c r="C72" s="11"/>
      <c r="D72" s="10"/>
      <c r="E72" s="10"/>
      <c r="F72" s="10"/>
      <c r="G72" s="10"/>
      <c r="H72" s="11"/>
      <c r="I72" s="11"/>
      <c r="J72" s="11"/>
      <c r="K72" s="11"/>
      <c r="L72" s="11"/>
      <c r="M72" s="11"/>
      <c r="N72" s="11"/>
      <c r="O72" s="11"/>
      <c r="P72" s="11"/>
      <c r="Q72" s="11"/>
      <c r="R72" s="11"/>
      <c r="S72" s="11"/>
      <c r="T72" s="11"/>
      <c r="U72" s="11"/>
      <c r="V72" s="12"/>
      <c r="W72" s="86">
        <f>SUMIF('5. Contract costs'!$I$7:$I$106,$C72,'5. Contract costs'!$V$7:$V$106)</f>
        <v>0</v>
      </c>
      <c r="X72" s="86">
        <f>SUMIF('5. Contract costs'!$I$7:$I$106,$C72,'5. Contract costs'!$X$7:$X$106)</f>
        <v>0</v>
      </c>
      <c r="Y72" s="87" t="str">
        <f>IF(C72="","",COUNTIF('4. Contract terms'!$I$7:$I$106,C72))</f>
        <v/>
      </c>
    </row>
    <row r="73" spans="1:25" x14ac:dyDescent="0.35">
      <c r="A73" s="75"/>
      <c r="B73" s="22">
        <v>67</v>
      </c>
      <c r="C73" s="11"/>
      <c r="D73" s="10"/>
      <c r="E73" s="10"/>
      <c r="F73" s="10"/>
      <c r="G73" s="10"/>
      <c r="H73" s="11"/>
      <c r="I73" s="11"/>
      <c r="J73" s="11"/>
      <c r="K73" s="11"/>
      <c r="L73" s="11"/>
      <c r="M73" s="11"/>
      <c r="N73" s="11"/>
      <c r="O73" s="11"/>
      <c r="P73" s="11"/>
      <c r="Q73" s="11"/>
      <c r="R73" s="11"/>
      <c r="S73" s="11"/>
      <c r="T73" s="11"/>
      <c r="U73" s="11"/>
      <c r="V73" s="12"/>
      <c r="W73" s="86">
        <f>SUMIF('5. Contract costs'!$I$7:$I$106,$C73,'5. Contract costs'!$V$7:$V$106)</f>
        <v>0</v>
      </c>
      <c r="X73" s="86">
        <f>SUMIF('5. Contract costs'!$I$7:$I$106,$C73,'5. Contract costs'!$X$7:$X$106)</f>
        <v>0</v>
      </c>
      <c r="Y73" s="87" t="str">
        <f>IF(C73="","",COUNTIF('4. Contract terms'!$I$7:$I$106,C73))</f>
        <v/>
      </c>
    </row>
    <row r="74" spans="1:25" x14ac:dyDescent="0.35">
      <c r="A74" s="75"/>
      <c r="B74" s="22">
        <v>68</v>
      </c>
      <c r="C74" s="11"/>
      <c r="D74" s="10"/>
      <c r="E74" s="10"/>
      <c r="F74" s="10"/>
      <c r="G74" s="10"/>
      <c r="H74" s="11"/>
      <c r="I74" s="11"/>
      <c r="J74" s="11"/>
      <c r="K74" s="11"/>
      <c r="L74" s="11"/>
      <c r="M74" s="11"/>
      <c r="N74" s="11"/>
      <c r="O74" s="11"/>
      <c r="P74" s="11"/>
      <c r="Q74" s="11"/>
      <c r="R74" s="11"/>
      <c r="S74" s="11"/>
      <c r="T74" s="11"/>
      <c r="U74" s="11"/>
      <c r="V74" s="12"/>
      <c r="W74" s="86">
        <f>SUMIF('5. Contract costs'!$I$7:$I$106,$C74,'5. Contract costs'!$V$7:$V$106)</f>
        <v>0</v>
      </c>
      <c r="X74" s="86">
        <f>SUMIF('5. Contract costs'!$I$7:$I$106,$C74,'5. Contract costs'!$X$7:$X$106)</f>
        <v>0</v>
      </c>
      <c r="Y74" s="87" t="str">
        <f>IF(C74="","",COUNTIF('4. Contract terms'!$I$7:$I$106,C74))</f>
        <v/>
      </c>
    </row>
    <row r="75" spans="1:25" x14ac:dyDescent="0.35">
      <c r="A75" s="75"/>
      <c r="B75" s="22">
        <v>69</v>
      </c>
      <c r="C75" s="11"/>
      <c r="D75" s="10"/>
      <c r="E75" s="10"/>
      <c r="F75" s="10"/>
      <c r="G75" s="10"/>
      <c r="H75" s="11"/>
      <c r="I75" s="11"/>
      <c r="J75" s="11"/>
      <c r="K75" s="11"/>
      <c r="L75" s="11"/>
      <c r="M75" s="11"/>
      <c r="N75" s="11"/>
      <c r="O75" s="11"/>
      <c r="P75" s="11"/>
      <c r="Q75" s="11"/>
      <c r="R75" s="11"/>
      <c r="S75" s="11"/>
      <c r="T75" s="11"/>
      <c r="U75" s="11"/>
      <c r="V75" s="12"/>
      <c r="W75" s="86">
        <f>SUMIF('5. Contract costs'!$I$7:$I$106,$C75,'5. Contract costs'!$V$7:$V$106)</f>
        <v>0</v>
      </c>
      <c r="X75" s="86">
        <f>SUMIF('5. Contract costs'!$I$7:$I$106,$C75,'5. Contract costs'!$X$7:$X$106)</f>
        <v>0</v>
      </c>
      <c r="Y75" s="87" t="str">
        <f>IF(C75="","",COUNTIF('4. Contract terms'!$I$7:$I$106,C75))</f>
        <v/>
      </c>
    </row>
    <row r="76" spans="1:25" x14ac:dyDescent="0.35">
      <c r="A76" s="75"/>
      <c r="B76" s="22">
        <v>70</v>
      </c>
      <c r="C76" s="11"/>
      <c r="D76" s="10"/>
      <c r="E76" s="10"/>
      <c r="F76" s="10"/>
      <c r="G76" s="10"/>
      <c r="H76" s="11"/>
      <c r="I76" s="11"/>
      <c r="J76" s="11"/>
      <c r="K76" s="11"/>
      <c r="L76" s="11"/>
      <c r="M76" s="11"/>
      <c r="N76" s="11"/>
      <c r="O76" s="11"/>
      <c r="P76" s="11"/>
      <c r="Q76" s="11"/>
      <c r="R76" s="11"/>
      <c r="S76" s="11"/>
      <c r="T76" s="11"/>
      <c r="U76" s="11"/>
      <c r="V76" s="12"/>
      <c r="W76" s="86">
        <f>SUMIF('5. Contract costs'!$I$7:$I$106,$C76,'5. Contract costs'!$V$7:$V$106)</f>
        <v>0</v>
      </c>
      <c r="X76" s="86">
        <f>SUMIF('5. Contract costs'!$I$7:$I$106,$C76,'5. Contract costs'!$X$7:$X$106)</f>
        <v>0</v>
      </c>
      <c r="Y76" s="87" t="str">
        <f>IF(C76="","",COUNTIF('4. Contract terms'!$I$7:$I$106,C76))</f>
        <v/>
      </c>
    </row>
    <row r="77" spans="1:25" x14ac:dyDescent="0.35">
      <c r="A77" s="75"/>
      <c r="B77" s="22">
        <v>71</v>
      </c>
      <c r="C77" s="11"/>
      <c r="D77" s="10"/>
      <c r="E77" s="10"/>
      <c r="F77" s="10"/>
      <c r="G77" s="10"/>
      <c r="H77" s="11"/>
      <c r="I77" s="11"/>
      <c r="J77" s="11"/>
      <c r="K77" s="11"/>
      <c r="L77" s="11"/>
      <c r="M77" s="11"/>
      <c r="N77" s="11"/>
      <c r="O77" s="11"/>
      <c r="P77" s="11"/>
      <c r="Q77" s="11"/>
      <c r="R77" s="11"/>
      <c r="S77" s="11"/>
      <c r="T77" s="11"/>
      <c r="U77" s="11"/>
      <c r="V77" s="12"/>
      <c r="W77" s="86">
        <f>SUMIF('5. Contract costs'!$I$7:$I$106,$C77,'5. Contract costs'!$V$7:$V$106)</f>
        <v>0</v>
      </c>
      <c r="X77" s="86">
        <f>SUMIF('5. Contract costs'!$I$7:$I$106,$C77,'5. Contract costs'!$X$7:$X$106)</f>
        <v>0</v>
      </c>
      <c r="Y77" s="87" t="str">
        <f>IF(C77="","",COUNTIF('4. Contract terms'!$I$7:$I$106,C77))</f>
        <v/>
      </c>
    </row>
    <row r="78" spans="1:25" x14ac:dyDescent="0.35">
      <c r="A78" s="75"/>
      <c r="B78" s="22">
        <v>72</v>
      </c>
      <c r="C78" s="11"/>
      <c r="D78" s="10"/>
      <c r="E78" s="10"/>
      <c r="F78" s="10"/>
      <c r="G78" s="10"/>
      <c r="H78" s="11"/>
      <c r="I78" s="11"/>
      <c r="J78" s="11"/>
      <c r="K78" s="11"/>
      <c r="L78" s="11"/>
      <c r="M78" s="11"/>
      <c r="N78" s="11"/>
      <c r="O78" s="11"/>
      <c r="P78" s="11"/>
      <c r="Q78" s="11"/>
      <c r="R78" s="11"/>
      <c r="S78" s="11"/>
      <c r="T78" s="11"/>
      <c r="U78" s="11"/>
      <c r="V78" s="12"/>
      <c r="W78" s="86">
        <f>SUMIF('5. Contract costs'!$I$7:$I$106,$C78,'5. Contract costs'!$V$7:$V$106)</f>
        <v>0</v>
      </c>
      <c r="X78" s="86">
        <f>SUMIF('5. Contract costs'!$I$7:$I$106,$C78,'5. Contract costs'!$X$7:$X$106)</f>
        <v>0</v>
      </c>
      <c r="Y78" s="87" t="str">
        <f>IF(C78="","",COUNTIF('4. Contract terms'!$I$7:$I$106,C78))</f>
        <v/>
      </c>
    </row>
    <row r="79" spans="1:25" x14ac:dyDescent="0.35">
      <c r="A79" s="75"/>
      <c r="B79" s="22">
        <v>73</v>
      </c>
      <c r="C79" s="11"/>
      <c r="D79" s="10"/>
      <c r="E79" s="10"/>
      <c r="F79" s="10"/>
      <c r="G79" s="10"/>
      <c r="H79" s="11"/>
      <c r="I79" s="11"/>
      <c r="J79" s="11"/>
      <c r="K79" s="11"/>
      <c r="L79" s="11"/>
      <c r="M79" s="11"/>
      <c r="N79" s="11"/>
      <c r="O79" s="11"/>
      <c r="P79" s="11"/>
      <c r="Q79" s="11"/>
      <c r="R79" s="11"/>
      <c r="S79" s="11"/>
      <c r="T79" s="11"/>
      <c r="U79" s="11"/>
      <c r="V79" s="12"/>
      <c r="W79" s="86">
        <f>SUMIF('5. Contract costs'!$I$7:$I$106,$C79,'5. Contract costs'!$V$7:$V$106)</f>
        <v>0</v>
      </c>
      <c r="X79" s="86">
        <f>SUMIF('5. Contract costs'!$I$7:$I$106,$C79,'5. Contract costs'!$X$7:$X$106)</f>
        <v>0</v>
      </c>
      <c r="Y79" s="87" t="str">
        <f>IF(C79="","",COUNTIF('4. Contract terms'!$I$7:$I$106,C79))</f>
        <v/>
      </c>
    </row>
    <row r="80" spans="1:25" x14ac:dyDescent="0.35">
      <c r="A80" s="75"/>
      <c r="B80" s="22">
        <v>74</v>
      </c>
      <c r="C80" s="11"/>
      <c r="D80" s="10"/>
      <c r="E80" s="10"/>
      <c r="F80" s="10"/>
      <c r="G80" s="10"/>
      <c r="H80" s="11"/>
      <c r="I80" s="11"/>
      <c r="J80" s="11"/>
      <c r="K80" s="11"/>
      <c r="L80" s="11"/>
      <c r="M80" s="11"/>
      <c r="N80" s="11"/>
      <c r="O80" s="11"/>
      <c r="P80" s="11"/>
      <c r="Q80" s="11"/>
      <c r="R80" s="11"/>
      <c r="S80" s="11"/>
      <c r="T80" s="11"/>
      <c r="U80" s="11"/>
      <c r="V80" s="12"/>
      <c r="W80" s="86">
        <f>SUMIF('5. Contract costs'!$I$7:$I$106,$C80,'5. Contract costs'!$V$7:$V$106)</f>
        <v>0</v>
      </c>
      <c r="X80" s="86">
        <f>SUMIF('5. Contract costs'!$I$7:$I$106,$C80,'5. Contract costs'!$X$7:$X$106)</f>
        <v>0</v>
      </c>
      <c r="Y80" s="87" t="str">
        <f>IF(C80="","",COUNTIF('4. Contract terms'!$I$7:$I$106,C80))</f>
        <v/>
      </c>
    </row>
    <row r="81" spans="1:25" x14ac:dyDescent="0.35">
      <c r="A81" s="76"/>
      <c r="B81" s="22">
        <v>75</v>
      </c>
      <c r="C81" s="15"/>
      <c r="D81" s="14"/>
      <c r="E81" s="14"/>
      <c r="F81" s="14"/>
      <c r="G81" s="14"/>
      <c r="H81" s="15"/>
      <c r="I81" s="15"/>
      <c r="J81" s="15"/>
      <c r="K81" s="15"/>
      <c r="L81" s="15"/>
      <c r="M81" s="15"/>
      <c r="N81" s="15"/>
      <c r="O81" s="15"/>
      <c r="P81" s="15"/>
      <c r="Q81" s="15"/>
      <c r="R81" s="15"/>
      <c r="S81" s="15"/>
      <c r="T81" s="15"/>
      <c r="U81" s="15"/>
      <c r="V81" s="12"/>
      <c r="W81" s="86">
        <f>SUMIF('5. Contract costs'!$I$7:$I$106,$C81,'5. Contract costs'!$V$7:$V$106)</f>
        <v>0</v>
      </c>
      <c r="X81" s="86">
        <f>SUMIF('5. Contract costs'!$I$7:$I$106,$C81,'5. Contract costs'!$X$7:$X$106)</f>
        <v>0</v>
      </c>
      <c r="Y81" s="87" t="str">
        <f>IF(C81="","",COUNTIF('4. Contract terms'!$I$7:$I$106,C81))</f>
        <v/>
      </c>
    </row>
    <row r="82" spans="1:25" x14ac:dyDescent="0.35">
      <c r="A82" s="76"/>
      <c r="B82" s="22">
        <v>76</v>
      </c>
      <c r="C82" s="15"/>
      <c r="D82" s="14"/>
      <c r="E82" s="14"/>
      <c r="F82" s="14"/>
      <c r="G82" s="14"/>
      <c r="H82" s="15"/>
      <c r="I82" s="15"/>
      <c r="J82" s="15"/>
      <c r="K82" s="15"/>
      <c r="L82" s="15"/>
      <c r="M82" s="15"/>
      <c r="N82" s="15"/>
      <c r="O82" s="15"/>
      <c r="P82" s="15"/>
      <c r="Q82" s="15"/>
      <c r="R82" s="15"/>
      <c r="S82" s="15"/>
      <c r="T82" s="15"/>
      <c r="U82" s="15"/>
      <c r="V82" s="12"/>
      <c r="W82" s="86">
        <f>SUMIF('5. Contract costs'!$I$7:$I$106,$C82,'5. Contract costs'!$V$7:$V$106)</f>
        <v>0</v>
      </c>
      <c r="X82" s="86">
        <f>SUMIF('5. Contract costs'!$I$7:$I$106,$C82,'5. Contract costs'!$X$7:$X$106)</f>
        <v>0</v>
      </c>
      <c r="Y82" s="87" t="str">
        <f>IF(C82="","",COUNTIF('4. Contract terms'!$I$7:$I$106,C82))</f>
        <v/>
      </c>
    </row>
    <row r="83" spans="1:25" x14ac:dyDescent="0.35">
      <c r="A83" s="76"/>
      <c r="B83" s="22">
        <v>77</v>
      </c>
      <c r="C83" s="15"/>
      <c r="D83" s="14"/>
      <c r="E83" s="14"/>
      <c r="F83" s="14"/>
      <c r="G83" s="14"/>
      <c r="H83" s="15"/>
      <c r="I83" s="15"/>
      <c r="J83" s="15"/>
      <c r="K83" s="15"/>
      <c r="L83" s="15"/>
      <c r="M83" s="15"/>
      <c r="N83" s="15"/>
      <c r="O83" s="15"/>
      <c r="P83" s="15"/>
      <c r="Q83" s="15"/>
      <c r="R83" s="15"/>
      <c r="S83" s="15"/>
      <c r="T83" s="15"/>
      <c r="U83" s="15"/>
      <c r="V83" s="12"/>
      <c r="W83" s="86">
        <f>SUMIF('5. Contract costs'!$I$7:$I$106,$C83,'5. Contract costs'!$V$7:$V$106)</f>
        <v>0</v>
      </c>
      <c r="X83" s="86">
        <f>SUMIF('5. Contract costs'!$I$7:$I$106,$C83,'5. Contract costs'!$X$7:$X$106)</f>
        <v>0</v>
      </c>
      <c r="Y83" s="87" t="str">
        <f>IF(C83="","",COUNTIF('4. Contract terms'!$I$7:$I$106,C83))</f>
        <v/>
      </c>
    </row>
    <row r="84" spans="1:25" x14ac:dyDescent="0.35">
      <c r="A84" s="76"/>
      <c r="B84" s="22">
        <v>78</v>
      </c>
      <c r="C84" s="15"/>
      <c r="D84" s="14"/>
      <c r="E84" s="14"/>
      <c r="F84" s="14"/>
      <c r="G84" s="14"/>
      <c r="H84" s="15"/>
      <c r="I84" s="15"/>
      <c r="J84" s="15"/>
      <c r="K84" s="15"/>
      <c r="L84" s="15"/>
      <c r="M84" s="15"/>
      <c r="N84" s="15"/>
      <c r="O84" s="15"/>
      <c r="P84" s="15"/>
      <c r="Q84" s="15"/>
      <c r="R84" s="15"/>
      <c r="S84" s="15"/>
      <c r="T84" s="15"/>
      <c r="U84" s="15"/>
      <c r="V84" s="12"/>
      <c r="W84" s="86">
        <f>SUMIF('5. Contract costs'!$I$7:$I$106,$C84,'5. Contract costs'!$V$7:$V$106)</f>
        <v>0</v>
      </c>
      <c r="X84" s="86">
        <f>SUMIF('5. Contract costs'!$I$7:$I$106,$C84,'5. Contract costs'!$X$7:$X$106)</f>
        <v>0</v>
      </c>
      <c r="Y84" s="87" t="str">
        <f>IF(C84="","",COUNTIF('4. Contract terms'!$I$7:$I$106,C84))</f>
        <v/>
      </c>
    </row>
    <row r="85" spans="1:25" x14ac:dyDescent="0.35">
      <c r="A85" s="76"/>
      <c r="B85" s="22">
        <v>79</v>
      </c>
      <c r="C85" s="15"/>
      <c r="D85" s="14"/>
      <c r="E85" s="14"/>
      <c r="F85" s="14"/>
      <c r="G85" s="14"/>
      <c r="H85" s="15"/>
      <c r="I85" s="15"/>
      <c r="J85" s="15"/>
      <c r="K85" s="15"/>
      <c r="L85" s="15"/>
      <c r="M85" s="15"/>
      <c r="N85" s="15"/>
      <c r="O85" s="15"/>
      <c r="P85" s="15"/>
      <c r="Q85" s="15"/>
      <c r="R85" s="15"/>
      <c r="S85" s="15"/>
      <c r="T85" s="15"/>
      <c r="U85" s="15"/>
      <c r="V85" s="12"/>
      <c r="W85" s="86">
        <f>SUMIF('5. Contract costs'!$I$7:$I$106,$C85,'5. Contract costs'!$V$7:$V$106)</f>
        <v>0</v>
      </c>
      <c r="X85" s="86">
        <f>SUMIF('5. Contract costs'!$I$7:$I$106,$C85,'5. Contract costs'!$X$7:$X$106)</f>
        <v>0</v>
      </c>
      <c r="Y85" s="87" t="str">
        <f>IF(C85="","",COUNTIF('4. Contract terms'!$I$7:$I$106,C85))</f>
        <v/>
      </c>
    </row>
    <row r="86" spans="1:25" x14ac:dyDescent="0.35">
      <c r="A86" s="76"/>
      <c r="B86" s="22">
        <v>80</v>
      </c>
      <c r="C86" s="15"/>
      <c r="D86" s="14"/>
      <c r="E86" s="14"/>
      <c r="F86" s="14"/>
      <c r="G86" s="14"/>
      <c r="H86" s="15"/>
      <c r="I86" s="15"/>
      <c r="J86" s="15"/>
      <c r="K86" s="15"/>
      <c r="L86" s="15"/>
      <c r="M86" s="15"/>
      <c r="N86" s="15"/>
      <c r="O86" s="15"/>
      <c r="P86" s="15"/>
      <c r="Q86" s="15"/>
      <c r="R86" s="15"/>
      <c r="S86" s="15"/>
      <c r="T86" s="15"/>
      <c r="U86" s="15"/>
      <c r="V86" s="12"/>
      <c r="W86" s="86">
        <f>SUMIF('5. Contract costs'!$I$7:$I$106,$C86,'5. Contract costs'!$V$7:$V$106)</f>
        <v>0</v>
      </c>
      <c r="X86" s="86">
        <f>SUMIF('5. Contract costs'!$I$7:$I$106,$C86,'5. Contract costs'!$X$7:$X$106)</f>
        <v>0</v>
      </c>
      <c r="Y86" s="87" t="str">
        <f>IF(C86="","",COUNTIF('4. Contract terms'!$I$7:$I$106,C86))</f>
        <v/>
      </c>
    </row>
    <row r="87" spans="1:25" x14ac:dyDescent="0.35">
      <c r="A87" s="76"/>
      <c r="B87" s="22">
        <v>81</v>
      </c>
      <c r="C87" s="15"/>
      <c r="D87" s="14"/>
      <c r="E87" s="14"/>
      <c r="F87" s="14"/>
      <c r="G87" s="14"/>
      <c r="H87" s="15"/>
      <c r="I87" s="15"/>
      <c r="J87" s="15"/>
      <c r="K87" s="15"/>
      <c r="L87" s="15"/>
      <c r="M87" s="15"/>
      <c r="N87" s="15"/>
      <c r="O87" s="15"/>
      <c r="P87" s="15"/>
      <c r="Q87" s="15"/>
      <c r="R87" s="15"/>
      <c r="S87" s="15"/>
      <c r="T87" s="15"/>
      <c r="U87" s="15"/>
      <c r="V87" s="12"/>
      <c r="W87" s="86">
        <f>SUMIF('5. Contract costs'!$I$7:$I$106,$C87,'5. Contract costs'!$V$7:$V$106)</f>
        <v>0</v>
      </c>
      <c r="X87" s="86">
        <f>SUMIF('5. Contract costs'!$I$7:$I$106,$C87,'5. Contract costs'!$X$7:$X$106)</f>
        <v>0</v>
      </c>
      <c r="Y87" s="87" t="str">
        <f>IF(C87="","",COUNTIF('4. Contract terms'!$I$7:$I$106,C87))</f>
        <v/>
      </c>
    </row>
    <row r="88" spans="1:25" x14ac:dyDescent="0.35">
      <c r="A88" s="76"/>
      <c r="B88" s="22">
        <v>82</v>
      </c>
      <c r="C88" s="15"/>
      <c r="D88" s="14"/>
      <c r="E88" s="14"/>
      <c r="F88" s="14"/>
      <c r="G88" s="14"/>
      <c r="H88" s="15"/>
      <c r="I88" s="15"/>
      <c r="J88" s="15"/>
      <c r="K88" s="15"/>
      <c r="L88" s="15"/>
      <c r="M88" s="15"/>
      <c r="N88" s="15"/>
      <c r="O88" s="15"/>
      <c r="P88" s="15"/>
      <c r="Q88" s="15"/>
      <c r="R88" s="15"/>
      <c r="S88" s="15"/>
      <c r="T88" s="15"/>
      <c r="U88" s="15"/>
      <c r="V88" s="12"/>
      <c r="W88" s="86">
        <f>SUMIF('5. Contract costs'!$I$7:$I$106,$C88,'5. Contract costs'!$V$7:$V$106)</f>
        <v>0</v>
      </c>
      <c r="X88" s="86">
        <f>SUMIF('5. Contract costs'!$I$7:$I$106,$C88,'5. Contract costs'!$X$7:$X$106)</f>
        <v>0</v>
      </c>
      <c r="Y88" s="87" t="str">
        <f>IF(C88="","",COUNTIF('4. Contract terms'!$I$7:$I$106,C88))</f>
        <v/>
      </c>
    </row>
    <row r="89" spans="1:25" x14ac:dyDescent="0.35">
      <c r="A89" s="76"/>
      <c r="B89" s="22">
        <v>83</v>
      </c>
      <c r="C89" s="15"/>
      <c r="D89" s="14"/>
      <c r="E89" s="14"/>
      <c r="F89" s="14"/>
      <c r="G89" s="14"/>
      <c r="H89" s="15"/>
      <c r="I89" s="15"/>
      <c r="J89" s="15"/>
      <c r="K89" s="15"/>
      <c r="L89" s="15"/>
      <c r="M89" s="15"/>
      <c r="N89" s="15"/>
      <c r="O89" s="15"/>
      <c r="P89" s="15"/>
      <c r="Q89" s="15"/>
      <c r="R89" s="15"/>
      <c r="S89" s="15"/>
      <c r="T89" s="15"/>
      <c r="U89" s="15"/>
      <c r="V89" s="12"/>
      <c r="W89" s="86">
        <f>SUMIF('5. Contract costs'!$I$7:$I$106,$C89,'5. Contract costs'!$V$7:$V$106)</f>
        <v>0</v>
      </c>
      <c r="X89" s="86">
        <f>SUMIF('5. Contract costs'!$I$7:$I$106,$C89,'5. Contract costs'!$X$7:$X$106)</f>
        <v>0</v>
      </c>
      <c r="Y89" s="87" t="str">
        <f>IF(C89="","",COUNTIF('4. Contract terms'!$I$7:$I$106,C89))</f>
        <v/>
      </c>
    </row>
    <row r="90" spans="1:25" x14ac:dyDescent="0.35">
      <c r="A90" s="76"/>
      <c r="B90" s="22">
        <v>84</v>
      </c>
      <c r="C90" s="15"/>
      <c r="D90" s="14"/>
      <c r="E90" s="14"/>
      <c r="F90" s="14"/>
      <c r="G90" s="14"/>
      <c r="H90" s="15"/>
      <c r="I90" s="15"/>
      <c r="J90" s="15"/>
      <c r="K90" s="15"/>
      <c r="L90" s="15"/>
      <c r="M90" s="15"/>
      <c r="N90" s="15"/>
      <c r="O90" s="15"/>
      <c r="P90" s="15"/>
      <c r="Q90" s="15"/>
      <c r="R90" s="15"/>
      <c r="S90" s="15"/>
      <c r="T90" s="15"/>
      <c r="U90" s="15"/>
      <c r="V90" s="12"/>
      <c r="W90" s="86">
        <f>SUMIF('5. Contract costs'!$I$7:$I$106,$C90,'5. Contract costs'!$V$7:$V$106)</f>
        <v>0</v>
      </c>
      <c r="X90" s="86">
        <f>SUMIF('5. Contract costs'!$I$7:$I$106,$C90,'5. Contract costs'!$X$7:$X$106)</f>
        <v>0</v>
      </c>
      <c r="Y90" s="87" t="str">
        <f>IF(C90="","",COUNTIF('4. Contract terms'!$I$7:$I$106,C90))</f>
        <v/>
      </c>
    </row>
    <row r="91" spans="1:25" x14ac:dyDescent="0.35">
      <c r="A91" s="76"/>
      <c r="B91" s="22">
        <v>85</v>
      </c>
      <c r="C91" s="15"/>
      <c r="D91" s="14"/>
      <c r="E91" s="14"/>
      <c r="F91" s="14"/>
      <c r="G91" s="14"/>
      <c r="H91" s="15"/>
      <c r="I91" s="15"/>
      <c r="J91" s="15"/>
      <c r="K91" s="15"/>
      <c r="L91" s="15"/>
      <c r="M91" s="15"/>
      <c r="N91" s="15"/>
      <c r="O91" s="15"/>
      <c r="P91" s="15"/>
      <c r="Q91" s="15"/>
      <c r="R91" s="15"/>
      <c r="S91" s="15"/>
      <c r="T91" s="15"/>
      <c r="U91" s="15"/>
      <c r="V91" s="12"/>
      <c r="W91" s="86">
        <f>SUMIF('5. Contract costs'!$I$7:$I$106,$C91,'5. Contract costs'!$V$7:$V$106)</f>
        <v>0</v>
      </c>
      <c r="X91" s="86">
        <f>SUMIF('5. Contract costs'!$I$7:$I$106,$C91,'5. Contract costs'!$X$7:$X$106)</f>
        <v>0</v>
      </c>
      <c r="Y91" s="87" t="str">
        <f>IF(C91="","",COUNTIF('4. Contract terms'!$I$7:$I$106,C91))</f>
        <v/>
      </c>
    </row>
    <row r="92" spans="1:25" x14ac:dyDescent="0.35">
      <c r="A92" s="76"/>
      <c r="B92" s="22">
        <v>86</v>
      </c>
      <c r="C92" s="15"/>
      <c r="D92" s="14"/>
      <c r="E92" s="14"/>
      <c r="F92" s="14"/>
      <c r="G92" s="14"/>
      <c r="H92" s="15"/>
      <c r="I92" s="15"/>
      <c r="J92" s="15"/>
      <c r="K92" s="15"/>
      <c r="L92" s="15"/>
      <c r="M92" s="15"/>
      <c r="N92" s="15"/>
      <c r="O92" s="15"/>
      <c r="P92" s="15"/>
      <c r="Q92" s="15"/>
      <c r="R92" s="15"/>
      <c r="S92" s="15"/>
      <c r="T92" s="15"/>
      <c r="U92" s="15"/>
      <c r="V92" s="12"/>
      <c r="W92" s="86">
        <f>SUMIF('5. Contract costs'!$I$7:$I$106,$C92,'5. Contract costs'!$V$7:$V$106)</f>
        <v>0</v>
      </c>
      <c r="X92" s="86">
        <f>SUMIF('5. Contract costs'!$I$7:$I$106,$C92,'5. Contract costs'!$X$7:$X$106)</f>
        <v>0</v>
      </c>
      <c r="Y92" s="87" t="str">
        <f>IF(C92="","",COUNTIF('4. Contract terms'!$I$7:$I$106,C92))</f>
        <v/>
      </c>
    </row>
    <row r="93" spans="1:25" x14ac:dyDescent="0.35">
      <c r="A93" s="76"/>
      <c r="B93" s="22">
        <v>87</v>
      </c>
      <c r="C93" s="15"/>
      <c r="D93" s="14"/>
      <c r="E93" s="14"/>
      <c r="F93" s="14"/>
      <c r="G93" s="14"/>
      <c r="H93" s="15"/>
      <c r="I93" s="15"/>
      <c r="J93" s="15"/>
      <c r="K93" s="15"/>
      <c r="L93" s="15"/>
      <c r="M93" s="15"/>
      <c r="N93" s="15"/>
      <c r="O93" s="15"/>
      <c r="P93" s="15"/>
      <c r="Q93" s="15"/>
      <c r="R93" s="15"/>
      <c r="S93" s="15"/>
      <c r="T93" s="15"/>
      <c r="U93" s="15"/>
      <c r="V93" s="12"/>
      <c r="W93" s="86">
        <f>SUMIF('5. Contract costs'!$I$7:$I$106,$C93,'5. Contract costs'!$V$7:$V$106)</f>
        <v>0</v>
      </c>
      <c r="X93" s="86">
        <f>SUMIF('5. Contract costs'!$I$7:$I$106,$C93,'5. Contract costs'!$X$7:$X$106)</f>
        <v>0</v>
      </c>
      <c r="Y93" s="87" t="str">
        <f>IF(C93="","",COUNTIF('4. Contract terms'!$I$7:$I$106,C93))</f>
        <v/>
      </c>
    </row>
    <row r="94" spans="1:25" x14ac:dyDescent="0.35">
      <c r="A94" s="76"/>
      <c r="B94" s="22">
        <v>88</v>
      </c>
      <c r="C94" s="15"/>
      <c r="D94" s="14"/>
      <c r="E94" s="14"/>
      <c r="F94" s="14"/>
      <c r="G94" s="14"/>
      <c r="H94" s="15"/>
      <c r="I94" s="15"/>
      <c r="J94" s="15"/>
      <c r="K94" s="15"/>
      <c r="L94" s="15"/>
      <c r="M94" s="15"/>
      <c r="N94" s="15"/>
      <c r="O94" s="15"/>
      <c r="P94" s="15"/>
      <c r="Q94" s="15"/>
      <c r="R94" s="15"/>
      <c r="S94" s="15"/>
      <c r="T94" s="15"/>
      <c r="U94" s="15"/>
      <c r="V94" s="12"/>
      <c r="W94" s="86">
        <f>SUMIF('5. Contract costs'!$I$7:$I$106,$C94,'5. Contract costs'!$V$7:$V$106)</f>
        <v>0</v>
      </c>
      <c r="X94" s="86">
        <f>SUMIF('5. Contract costs'!$I$7:$I$106,$C94,'5. Contract costs'!$X$7:$X$106)</f>
        <v>0</v>
      </c>
      <c r="Y94" s="87" t="str">
        <f>IF(C94="","",COUNTIF('4. Contract terms'!$I$7:$I$106,C94))</f>
        <v/>
      </c>
    </row>
    <row r="95" spans="1:25" x14ac:dyDescent="0.35">
      <c r="A95" s="76"/>
      <c r="B95" s="22">
        <v>89</v>
      </c>
      <c r="C95" s="15"/>
      <c r="D95" s="14"/>
      <c r="E95" s="14"/>
      <c r="F95" s="14"/>
      <c r="G95" s="14"/>
      <c r="H95" s="15"/>
      <c r="I95" s="15"/>
      <c r="J95" s="15"/>
      <c r="K95" s="15"/>
      <c r="L95" s="15"/>
      <c r="M95" s="15"/>
      <c r="N95" s="15"/>
      <c r="O95" s="15"/>
      <c r="P95" s="15"/>
      <c r="Q95" s="15"/>
      <c r="R95" s="15"/>
      <c r="S95" s="15"/>
      <c r="T95" s="15"/>
      <c r="U95" s="15"/>
      <c r="V95" s="12"/>
      <c r="W95" s="86">
        <f>SUMIF('5. Contract costs'!$I$7:$I$106,$C95,'5. Contract costs'!$V$7:$V$106)</f>
        <v>0</v>
      </c>
      <c r="X95" s="86">
        <f>SUMIF('5. Contract costs'!$I$7:$I$106,$C95,'5. Contract costs'!$X$7:$X$106)</f>
        <v>0</v>
      </c>
      <c r="Y95" s="87" t="str">
        <f>IF(C95="","",COUNTIF('4. Contract terms'!$I$7:$I$106,C95))</f>
        <v/>
      </c>
    </row>
    <row r="96" spans="1:25" x14ac:dyDescent="0.35">
      <c r="A96" s="76"/>
      <c r="B96" s="22">
        <v>90</v>
      </c>
      <c r="C96" s="15"/>
      <c r="D96" s="14"/>
      <c r="E96" s="14"/>
      <c r="F96" s="14"/>
      <c r="G96" s="14"/>
      <c r="H96" s="15"/>
      <c r="I96" s="15"/>
      <c r="J96" s="15"/>
      <c r="K96" s="15"/>
      <c r="L96" s="15"/>
      <c r="M96" s="15"/>
      <c r="N96" s="15"/>
      <c r="O96" s="15"/>
      <c r="P96" s="15"/>
      <c r="Q96" s="15"/>
      <c r="R96" s="15"/>
      <c r="S96" s="15"/>
      <c r="T96" s="15"/>
      <c r="U96" s="15"/>
      <c r="V96" s="12"/>
      <c r="W96" s="86">
        <f>SUMIF('5. Contract costs'!$I$7:$I$106,$C96,'5. Contract costs'!$V$7:$V$106)</f>
        <v>0</v>
      </c>
      <c r="X96" s="86">
        <f>SUMIF('5. Contract costs'!$I$7:$I$106,$C96,'5. Contract costs'!$X$7:$X$106)</f>
        <v>0</v>
      </c>
      <c r="Y96" s="87" t="str">
        <f>IF(C96="","",COUNTIF('4. Contract terms'!$I$7:$I$106,C96))</f>
        <v/>
      </c>
    </row>
    <row r="97" spans="1:25" x14ac:dyDescent="0.35">
      <c r="A97" s="76"/>
      <c r="B97" s="22">
        <v>91</v>
      </c>
      <c r="C97" s="15"/>
      <c r="D97" s="14"/>
      <c r="E97" s="14"/>
      <c r="F97" s="14"/>
      <c r="G97" s="14"/>
      <c r="H97" s="15"/>
      <c r="I97" s="15"/>
      <c r="J97" s="15"/>
      <c r="K97" s="15"/>
      <c r="L97" s="15"/>
      <c r="M97" s="15"/>
      <c r="N97" s="15"/>
      <c r="O97" s="15"/>
      <c r="P97" s="15"/>
      <c r="Q97" s="15"/>
      <c r="R97" s="15"/>
      <c r="S97" s="15"/>
      <c r="T97" s="15"/>
      <c r="U97" s="15"/>
      <c r="V97" s="12"/>
      <c r="W97" s="86">
        <f>SUMIF('5. Contract costs'!$I$7:$I$106,$C97,'5. Contract costs'!$V$7:$V$106)</f>
        <v>0</v>
      </c>
      <c r="X97" s="86">
        <f>SUMIF('5. Contract costs'!$I$7:$I$106,$C97,'5. Contract costs'!$X$7:$X$106)</f>
        <v>0</v>
      </c>
      <c r="Y97" s="87" t="str">
        <f>IF(C97="","",COUNTIF('4. Contract terms'!$I$7:$I$106,C97))</f>
        <v/>
      </c>
    </row>
    <row r="98" spans="1:25" x14ac:dyDescent="0.35">
      <c r="A98" s="76"/>
      <c r="B98" s="22">
        <v>92</v>
      </c>
      <c r="C98" s="15"/>
      <c r="D98" s="14"/>
      <c r="E98" s="14"/>
      <c r="F98" s="14"/>
      <c r="G98" s="14"/>
      <c r="H98" s="15"/>
      <c r="I98" s="15"/>
      <c r="J98" s="15"/>
      <c r="K98" s="15"/>
      <c r="L98" s="15"/>
      <c r="M98" s="15"/>
      <c r="N98" s="15"/>
      <c r="O98" s="15"/>
      <c r="P98" s="15"/>
      <c r="Q98" s="15"/>
      <c r="R98" s="15"/>
      <c r="S98" s="15"/>
      <c r="T98" s="15"/>
      <c r="U98" s="15"/>
      <c r="V98" s="12"/>
      <c r="W98" s="86">
        <f>SUMIF('5. Contract costs'!$I$7:$I$106,$C98,'5. Contract costs'!$V$7:$V$106)</f>
        <v>0</v>
      </c>
      <c r="X98" s="86">
        <f>SUMIF('5. Contract costs'!$I$7:$I$106,$C98,'5. Contract costs'!$X$7:$X$106)</f>
        <v>0</v>
      </c>
      <c r="Y98" s="87" t="str">
        <f>IF(C98="","",COUNTIF('4. Contract terms'!$I$7:$I$106,C98))</f>
        <v/>
      </c>
    </row>
    <row r="99" spans="1:25" x14ac:dyDescent="0.35">
      <c r="A99" s="76"/>
      <c r="B99" s="22">
        <v>93</v>
      </c>
      <c r="C99" s="15"/>
      <c r="D99" s="14"/>
      <c r="E99" s="14"/>
      <c r="F99" s="14"/>
      <c r="G99" s="14"/>
      <c r="H99" s="15"/>
      <c r="I99" s="15"/>
      <c r="J99" s="15"/>
      <c r="K99" s="15"/>
      <c r="L99" s="15"/>
      <c r="M99" s="15"/>
      <c r="N99" s="15"/>
      <c r="O99" s="15"/>
      <c r="P99" s="15"/>
      <c r="Q99" s="15"/>
      <c r="R99" s="15"/>
      <c r="S99" s="15"/>
      <c r="T99" s="15"/>
      <c r="U99" s="15"/>
      <c r="V99" s="12"/>
      <c r="W99" s="86">
        <f>SUMIF('5. Contract costs'!$I$7:$I$106,$C99,'5. Contract costs'!$V$7:$V$106)</f>
        <v>0</v>
      </c>
      <c r="X99" s="86">
        <f>SUMIF('5. Contract costs'!$I$7:$I$106,$C99,'5. Contract costs'!$X$7:$X$106)</f>
        <v>0</v>
      </c>
      <c r="Y99" s="87" t="str">
        <f>IF(C99="","",COUNTIF('4. Contract terms'!$I$7:$I$106,C99))</f>
        <v/>
      </c>
    </row>
    <row r="100" spans="1:25" x14ac:dyDescent="0.35">
      <c r="A100" s="76"/>
      <c r="B100" s="22">
        <v>94</v>
      </c>
      <c r="C100" s="15"/>
      <c r="D100" s="14"/>
      <c r="E100" s="14"/>
      <c r="F100" s="14"/>
      <c r="G100" s="14"/>
      <c r="H100" s="15"/>
      <c r="I100" s="15"/>
      <c r="J100" s="15"/>
      <c r="K100" s="15"/>
      <c r="L100" s="15"/>
      <c r="M100" s="15"/>
      <c r="N100" s="15"/>
      <c r="O100" s="15"/>
      <c r="P100" s="15"/>
      <c r="Q100" s="15"/>
      <c r="R100" s="15"/>
      <c r="S100" s="15"/>
      <c r="T100" s="15"/>
      <c r="U100" s="15"/>
      <c r="V100" s="12"/>
      <c r="W100" s="86">
        <f>SUMIF('5. Contract costs'!$I$7:$I$106,$C100,'5. Contract costs'!$V$7:$V$106)</f>
        <v>0</v>
      </c>
      <c r="X100" s="86">
        <f>SUMIF('5. Contract costs'!$I$7:$I$106,$C100,'5. Contract costs'!$X$7:$X$106)</f>
        <v>0</v>
      </c>
      <c r="Y100" s="87" t="str">
        <f>IF(C100="","",COUNTIF('4. Contract terms'!$I$7:$I$106,C100))</f>
        <v/>
      </c>
    </row>
    <row r="101" spans="1:25" x14ac:dyDescent="0.35">
      <c r="A101" s="76"/>
      <c r="B101" s="22">
        <v>95</v>
      </c>
      <c r="C101" s="15"/>
      <c r="D101" s="14"/>
      <c r="E101" s="14"/>
      <c r="F101" s="14"/>
      <c r="G101" s="14"/>
      <c r="H101" s="15"/>
      <c r="I101" s="15"/>
      <c r="J101" s="15"/>
      <c r="K101" s="15"/>
      <c r="L101" s="15"/>
      <c r="M101" s="15"/>
      <c r="N101" s="15"/>
      <c r="O101" s="15"/>
      <c r="P101" s="15"/>
      <c r="Q101" s="15"/>
      <c r="R101" s="15"/>
      <c r="S101" s="15"/>
      <c r="T101" s="15"/>
      <c r="U101" s="15"/>
      <c r="V101" s="12"/>
      <c r="W101" s="86">
        <f>SUMIF('5. Contract costs'!$I$7:$I$106,$C101,'5. Contract costs'!$V$7:$V$106)</f>
        <v>0</v>
      </c>
      <c r="X101" s="86">
        <f>SUMIF('5. Contract costs'!$I$7:$I$106,$C101,'5. Contract costs'!$X$7:$X$106)</f>
        <v>0</v>
      </c>
      <c r="Y101" s="87" t="str">
        <f>IF(C101="","",COUNTIF('4. Contract terms'!$I$7:$I$106,C101))</f>
        <v/>
      </c>
    </row>
    <row r="102" spans="1:25" x14ac:dyDescent="0.35">
      <c r="A102" s="76"/>
      <c r="B102" s="22">
        <v>96</v>
      </c>
      <c r="C102" s="15"/>
      <c r="D102" s="14"/>
      <c r="E102" s="14"/>
      <c r="F102" s="14"/>
      <c r="G102" s="14"/>
      <c r="H102" s="15"/>
      <c r="I102" s="15"/>
      <c r="J102" s="15"/>
      <c r="K102" s="15"/>
      <c r="L102" s="15"/>
      <c r="M102" s="15"/>
      <c r="N102" s="15"/>
      <c r="O102" s="15"/>
      <c r="P102" s="15"/>
      <c r="Q102" s="15"/>
      <c r="R102" s="15"/>
      <c r="S102" s="15"/>
      <c r="T102" s="15"/>
      <c r="U102" s="15"/>
      <c r="V102" s="12"/>
      <c r="W102" s="86">
        <f>SUMIF('5. Contract costs'!$I$7:$I$106,$C102,'5. Contract costs'!$V$7:$V$106)</f>
        <v>0</v>
      </c>
      <c r="X102" s="86">
        <f>SUMIF('5. Contract costs'!$I$7:$I$106,$C102,'5. Contract costs'!$X$7:$X$106)</f>
        <v>0</v>
      </c>
      <c r="Y102" s="87" t="str">
        <f>IF(C102="","",COUNTIF('4. Contract terms'!$I$7:$I$106,C102))</f>
        <v/>
      </c>
    </row>
    <row r="103" spans="1:25" x14ac:dyDescent="0.35">
      <c r="A103" s="76"/>
      <c r="B103" s="22">
        <v>97</v>
      </c>
      <c r="C103" s="15"/>
      <c r="D103" s="14"/>
      <c r="E103" s="14"/>
      <c r="F103" s="14"/>
      <c r="G103" s="14"/>
      <c r="H103" s="15"/>
      <c r="I103" s="15"/>
      <c r="J103" s="15"/>
      <c r="K103" s="15"/>
      <c r="L103" s="15"/>
      <c r="M103" s="15"/>
      <c r="N103" s="15"/>
      <c r="O103" s="15"/>
      <c r="P103" s="15"/>
      <c r="Q103" s="15"/>
      <c r="R103" s="15"/>
      <c r="S103" s="15"/>
      <c r="T103" s="15"/>
      <c r="U103" s="15"/>
      <c r="V103" s="12"/>
      <c r="W103" s="86">
        <f>SUMIF('5. Contract costs'!$I$7:$I$106,$C103,'5. Contract costs'!$V$7:$V$106)</f>
        <v>0</v>
      </c>
      <c r="X103" s="86">
        <f>SUMIF('5. Contract costs'!$I$7:$I$106,$C103,'5. Contract costs'!$X$7:$X$106)</f>
        <v>0</v>
      </c>
      <c r="Y103" s="87" t="str">
        <f>IF(C103="","",COUNTIF('4. Contract terms'!$I$7:$I$106,C103))</f>
        <v/>
      </c>
    </row>
    <row r="104" spans="1:25" x14ac:dyDescent="0.35">
      <c r="A104" s="76"/>
      <c r="B104" s="22">
        <v>98</v>
      </c>
      <c r="C104" s="15"/>
      <c r="D104" s="14"/>
      <c r="E104" s="14"/>
      <c r="F104" s="14"/>
      <c r="G104" s="14"/>
      <c r="H104" s="15"/>
      <c r="I104" s="15"/>
      <c r="J104" s="15"/>
      <c r="K104" s="15"/>
      <c r="L104" s="15"/>
      <c r="M104" s="15"/>
      <c r="N104" s="15"/>
      <c r="O104" s="15"/>
      <c r="P104" s="15"/>
      <c r="Q104" s="15"/>
      <c r="R104" s="15"/>
      <c r="S104" s="15"/>
      <c r="T104" s="15"/>
      <c r="U104" s="15"/>
      <c r="V104" s="12"/>
      <c r="W104" s="86">
        <f>SUMIF('5. Contract costs'!$I$7:$I$106,$C104,'5. Contract costs'!$V$7:$V$106)</f>
        <v>0</v>
      </c>
      <c r="X104" s="86">
        <f>SUMIF('5. Contract costs'!$I$7:$I$106,$C104,'5. Contract costs'!$X$7:$X$106)</f>
        <v>0</v>
      </c>
      <c r="Y104" s="87" t="str">
        <f>IF(C104="","",COUNTIF('4. Contract terms'!$I$7:$I$106,C104))</f>
        <v/>
      </c>
    </row>
    <row r="105" spans="1:25" x14ac:dyDescent="0.35">
      <c r="A105" s="76"/>
      <c r="B105" s="22">
        <v>99</v>
      </c>
      <c r="C105" s="15"/>
      <c r="D105" s="14"/>
      <c r="E105" s="14"/>
      <c r="F105" s="14"/>
      <c r="G105" s="14"/>
      <c r="H105" s="15"/>
      <c r="I105" s="15"/>
      <c r="J105" s="15"/>
      <c r="K105" s="15"/>
      <c r="L105" s="15"/>
      <c r="M105" s="15"/>
      <c r="N105" s="15"/>
      <c r="O105" s="15"/>
      <c r="P105" s="15"/>
      <c r="Q105" s="15"/>
      <c r="R105" s="15"/>
      <c r="S105" s="15"/>
      <c r="T105" s="15"/>
      <c r="U105" s="15"/>
      <c r="V105" s="12"/>
      <c r="W105" s="86">
        <f>SUMIF('5. Contract costs'!$I$7:$I$106,$C105,'5. Contract costs'!$V$7:$V$106)</f>
        <v>0</v>
      </c>
      <c r="X105" s="86">
        <f>SUMIF('5. Contract costs'!$I$7:$I$106,$C105,'5. Contract costs'!$X$7:$X$106)</f>
        <v>0</v>
      </c>
      <c r="Y105" s="87" t="str">
        <f>IF(C105="","",COUNTIF('4. Contract terms'!$I$7:$I$106,C105))</f>
        <v/>
      </c>
    </row>
    <row r="106" spans="1:25" x14ac:dyDescent="0.35">
      <c r="A106" s="76"/>
      <c r="B106" s="22">
        <v>100</v>
      </c>
      <c r="C106" s="15"/>
      <c r="D106" s="14"/>
      <c r="E106" s="14"/>
      <c r="F106" s="14"/>
      <c r="G106" s="14"/>
      <c r="H106" s="15"/>
      <c r="I106" s="15"/>
      <c r="J106" s="15"/>
      <c r="K106" s="15"/>
      <c r="L106" s="15"/>
      <c r="M106" s="15"/>
      <c r="N106" s="15"/>
      <c r="O106" s="15"/>
      <c r="P106" s="15"/>
      <c r="Q106" s="15"/>
      <c r="R106" s="15"/>
      <c r="S106" s="15"/>
      <c r="T106" s="15"/>
      <c r="U106" s="15"/>
      <c r="V106" s="12"/>
      <c r="W106" s="86">
        <f>SUMIF('5. Contract costs'!$I$7:$I$106,$C106,'5. Contract costs'!$V$7:$V$106)</f>
        <v>0</v>
      </c>
      <c r="X106" s="86">
        <f>SUMIF('5. Contract costs'!$I$7:$I$106,$C106,'5. Contract costs'!$X$7:$X$106)</f>
        <v>0</v>
      </c>
      <c r="Y106" s="87" t="str">
        <f>IF(C106="","",COUNTIF('4. Contract terms'!$I$7:$I$106,C106))</f>
        <v/>
      </c>
    </row>
  </sheetData>
  <autoFilter ref="B6:V106" xr:uid="{B9185E88-46B5-4662-9998-41F5DF14F282}"/>
  <mergeCells count="2">
    <mergeCell ref="B5:C5"/>
    <mergeCell ref="W5:Y5"/>
  </mergeCells>
  <phoneticPr fontId="21" type="noConversion"/>
  <hyperlinks>
    <hyperlink ref="J7" r:id="rId1" xr:uid="{8E997B14-AFD9-4F10-A39C-BB8923E16868}"/>
    <hyperlink ref="J8" r:id="rId2" xr:uid="{121B300C-B90F-4904-AD15-BF87DFB69C7E}"/>
  </hyperlinks>
  <pageMargins left="0.7" right="0.7" top="0.78740157499999996" bottom="0.78740157499999996"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6FEA-B776-406E-B9B6-6A86DE90AFBA}">
  <sheetPr>
    <tabColor rgb="FF0070C0"/>
    <outlinePr summaryBelow="0" summaryRight="0"/>
  </sheetPr>
  <dimension ref="A1:Z106"/>
  <sheetViews>
    <sheetView showGridLines="0" workbookViewId="0"/>
  </sheetViews>
  <sheetFormatPr baseColWidth="10" defaultColWidth="11.53515625" defaultRowHeight="14.15" outlineLevelCol="1" x14ac:dyDescent="0.35"/>
  <cols>
    <col min="1" max="1" width="5.69140625" style="37" customWidth="1"/>
    <col min="2" max="3" width="11.53515625" style="37"/>
    <col min="4" max="4" width="19.4609375" style="37" customWidth="1"/>
    <col min="5" max="5" width="17.53515625" style="37" bestFit="1" customWidth="1"/>
    <col min="6" max="6" width="17.69140625" style="37" customWidth="1"/>
    <col min="7" max="7" width="19.84375" style="37" bestFit="1" customWidth="1"/>
    <col min="8" max="8" width="16.4609375" style="37" customWidth="1"/>
    <col min="9" max="9" width="12.4609375" style="37" bestFit="1" customWidth="1"/>
    <col min="10" max="10" width="21.07421875" style="37" customWidth="1"/>
    <col min="11" max="11" width="20.84375" style="37" customWidth="1"/>
    <col min="12" max="12" width="8.4609375" style="37" bestFit="1" customWidth="1"/>
    <col min="13" max="17" width="11.53515625" style="37"/>
    <col min="18" max="18" width="9.84375" style="37" customWidth="1" outlineLevel="1"/>
    <col min="19" max="19" width="12.69140625" style="37" customWidth="1" outlineLevel="1"/>
    <col min="20" max="20" width="14.69140625" style="37" customWidth="1" outlineLevel="1"/>
    <col min="21" max="21" width="9.765625" style="37" customWidth="1" outlineLevel="1"/>
    <col min="22" max="22" width="8.53515625" style="37" customWidth="1" outlineLevel="1"/>
    <col min="23" max="23" width="25.69140625" style="37" bestFit="1" customWidth="1"/>
    <col min="24" max="24" width="23.07421875" style="37" customWidth="1"/>
    <col min="25" max="25" width="16.3046875" style="37" customWidth="1"/>
    <col min="26" max="16384" width="11.53515625" style="37"/>
  </cols>
  <sheetData>
    <row r="1" spans="1:26" ht="87" customHeight="1" x14ac:dyDescent="0.35">
      <c r="A1" s="26"/>
      <c r="B1" s="26"/>
      <c r="C1" s="26"/>
      <c r="D1" s="26"/>
      <c r="E1" s="26"/>
      <c r="F1" s="26"/>
      <c r="G1" s="26"/>
      <c r="H1" s="26"/>
      <c r="I1" s="26"/>
      <c r="J1" s="26"/>
      <c r="K1" s="26"/>
      <c r="L1" s="26"/>
      <c r="M1" s="26"/>
      <c r="N1" s="26"/>
      <c r="O1" s="26"/>
      <c r="P1" s="26"/>
      <c r="Q1" s="26"/>
      <c r="R1" s="26"/>
      <c r="S1" s="26"/>
      <c r="T1" s="26"/>
      <c r="U1" s="26"/>
      <c r="V1" s="26"/>
    </row>
    <row r="2" spans="1:26" ht="13.4" customHeight="1" x14ac:dyDescent="0.35">
      <c r="A2" s="73"/>
      <c r="B2" s="70"/>
      <c r="W2" s="73"/>
    </row>
    <row r="3" spans="1:26" ht="26.4" customHeight="1" x14ac:dyDescent="0.8">
      <c r="A3" s="73"/>
      <c r="B3" s="44" t="s">
        <v>44</v>
      </c>
      <c r="W3" s="91" t="s">
        <v>81</v>
      </c>
      <c r="X3" s="89">
        <f>SUM(X7:X106)</f>
        <v>5000</v>
      </c>
      <c r="Y3" s="89">
        <f>SUM(Y7:Y106)</f>
        <v>10400</v>
      </c>
      <c r="Z3" s="90">
        <f>SUM(Z7:Z106)</f>
        <v>2</v>
      </c>
    </row>
    <row r="4" spans="1:26" ht="13.4" customHeight="1" x14ac:dyDescent="0.35">
      <c r="A4" s="73"/>
      <c r="B4" s="71"/>
      <c r="W4" s="73"/>
      <c r="X4" s="18"/>
    </row>
    <row r="5" spans="1:26" ht="24" customHeight="1" x14ac:dyDescent="0.35">
      <c r="A5" s="74"/>
      <c r="B5" s="127" t="s">
        <v>47</v>
      </c>
      <c r="C5" s="127"/>
      <c r="D5" s="130" t="s">
        <v>50</v>
      </c>
      <c r="E5" s="130"/>
      <c r="F5" s="130"/>
      <c r="G5" s="130"/>
      <c r="H5" s="130"/>
      <c r="I5" s="130"/>
      <c r="J5" s="130"/>
      <c r="K5" s="130"/>
      <c r="L5" s="130"/>
      <c r="M5" s="130"/>
      <c r="N5" s="130"/>
      <c r="O5" s="130"/>
      <c r="P5" s="130"/>
      <c r="Q5" s="130"/>
      <c r="R5" s="129" t="s">
        <v>0</v>
      </c>
      <c r="S5" s="129"/>
      <c r="T5" s="129"/>
      <c r="U5" s="129"/>
      <c r="V5" s="129"/>
      <c r="W5" s="50" t="s">
        <v>66</v>
      </c>
      <c r="X5" s="128" t="s">
        <v>49</v>
      </c>
      <c r="Y5" s="128"/>
      <c r="Z5" s="128"/>
    </row>
    <row r="6" spans="1:26" ht="40.200000000000003" customHeight="1" x14ac:dyDescent="0.35">
      <c r="A6" s="2"/>
      <c r="B6" s="38" t="s">
        <v>51</v>
      </c>
      <c r="C6" s="38" t="s">
        <v>76</v>
      </c>
      <c r="D6" s="52" t="s">
        <v>55</v>
      </c>
      <c r="E6" s="52" t="s">
        <v>58</v>
      </c>
      <c r="F6" s="52" t="s">
        <v>56</v>
      </c>
      <c r="G6" s="52" t="s">
        <v>57</v>
      </c>
      <c r="H6" s="53" t="s">
        <v>59</v>
      </c>
      <c r="I6" s="53" t="s">
        <v>60</v>
      </c>
      <c r="J6" s="53" t="s">
        <v>1</v>
      </c>
      <c r="K6" s="53" t="s">
        <v>61</v>
      </c>
      <c r="L6" s="53" t="s">
        <v>51</v>
      </c>
      <c r="M6" s="53" t="s">
        <v>51</v>
      </c>
      <c r="N6" s="53" t="s">
        <v>62</v>
      </c>
      <c r="O6" s="53" t="s">
        <v>63</v>
      </c>
      <c r="P6" s="53" t="s">
        <v>2</v>
      </c>
      <c r="Q6" s="53" t="s">
        <v>64</v>
      </c>
      <c r="R6" s="54" t="s">
        <v>3</v>
      </c>
      <c r="S6" s="54" t="s">
        <v>79</v>
      </c>
      <c r="T6" s="54" t="s">
        <v>80</v>
      </c>
      <c r="U6" s="54" t="s">
        <v>4</v>
      </c>
      <c r="V6" s="54" t="s">
        <v>5</v>
      </c>
      <c r="W6" s="39" t="s">
        <v>65</v>
      </c>
      <c r="X6" s="84" t="s">
        <v>73</v>
      </c>
      <c r="Y6" s="84" t="s">
        <v>74</v>
      </c>
      <c r="Z6" s="84" t="s">
        <v>85</v>
      </c>
    </row>
    <row r="7" spans="1:26" ht="14.6" x14ac:dyDescent="0.35">
      <c r="A7" s="75"/>
      <c r="B7" s="22">
        <v>1</v>
      </c>
      <c r="C7" s="11" t="s">
        <v>77</v>
      </c>
      <c r="D7" s="10" t="s">
        <v>120</v>
      </c>
      <c r="E7" s="10"/>
      <c r="F7" s="10"/>
      <c r="G7" s="10"/>
      <c r="H7" s="11" t="s">
        <v>82</v>
      </c>
      <c r="I7" s="12" t="s">
        <v>16</v>
      </c>
      <c r="J7" s="72" t="s">
        <v>83</v>
      </c>
      <c r="K7" s="10" t="s">
        <v>84</v>
      </c>
      <c r="L7" s="10">
        <v>1</v>
      </c>
      <c r="M7" s="10">
        <v>123456</v>
      </c>
      <c r="N7" s="10"/>
      <c r="O7" s="10"/>
      <c r="P7" s="10"/>
      <c r="Q7" s="10"/>
      <c r="R7" s="10"/>
      <c r="S7" s="10"/>
      <c r="T7" s="10"/>
      <c r="U7" s="10"/>
      <c r="V7" s="10"/>
      <c r="W7" s="12"/>
      <c r="X7" s="86">
        <f>SUMIF('5. Contract costs'!$I$7:$I$106,$C7,'5. Contract costs'!$W$7:$W$106)</f>
        <v>5000</v>
      </c>
      <c r="Y7" s="86">
        <f>SUMIF('5. Contract costs'!$I$7:$I$106,$C7,'5. Contract costs'!$Y$7:$Y$106)</f>
        <v>10400</v>
      </c>
      <c r="Z7" s="87">
        <f>IF(C7="","",COUNTIF('4. Contract terms'!$I$7:$I$106,'3. Customer data'!C7))</f>
        <v>2</v>
      </c>
    </row>
    <row r="8" spans="1:26" ht="14.4" customHeight="1" x14ac:dyDescent="0.35">
      <c r="A8" s="75"/>
      <c r="B8" s="22">
        <v>2</v>
      </c>
      <c r="C8" s="11"/>
      <c r="D8" s="10"/>
      <c r="E8" s="10"/>
      <c r="F8" s="10"/>
      <c r="G8" s="10"/>
      <c r="H8" s="11"/>
      <c r="I8" s="12"/>
      <c r="J8" s="72"/>
      <c r="K8" s="10"/>
      <c r="L8" s="10"/>
      <c r="M8" s="10"/>
      <c r="N8" s="10"/>
      <c r="O8" s="10"/>
      <c r="P8" s="10"/>
      <c r="Q8" s="10"/>
      <c r="R8" s="10"/>
      <c r="S8" s="10"/>
      <c r="T8" s="10"/>
      <c r="U8" s="10"/>
      <c r="V8" s="10"/>
      <c r="W8" s="12"/>
      <c r="X8" s="86">
        <f>SUMIF('5. Contract costs'!$I$7:$I$106,$C8,'5. Contract costs'!$W$7:$W$106)</f>
        <v>0</v>
      </c>
      <c r="Y8" s="86">
        <f>SUMIF('5. Contract costs'!$I$7:$I$106,$C8,'5. Contract costs'!$Y$7:$Y$106)</f>
        <v>0</v>
      </c>
      <c r="Z8" s="87" t="str">
        <f>IF(C8="","",COUNTIF('4. Contract terms'!$I$7:$I$106,'3. Customer data'!C8))</f>
        <v/>
      </c>
    </row>
    <row r="9" spans="1:26" ht="14.6" x14ac:dyDescent="0.35">
      <c r="A9" s="75"/>
      <c r="B9" s="22">
        <v>3</v>
      </c>
      <c r="C9" s="11"/>
      <c r="D9" s="10"/>
      <c r="E9" s="10"/>
      <c r="F9" s="10"/>
      <c r="G9" s="10"/>
      <c r="H9" s="11"/>
      <c r="I9" s="12"/>
      <c r="J9" s="72"/>
      <c r="K9" s="10"/>
      <c r="L9" s="10"/>
      <c r="M9" s="10"/>
      <c r="N9" s="10"/>
      <c r="O9" s="10"/>
      <c r="P9" s="10"/>
      <c r="Q9" s="10"/>
      <c r="R9" s="10"/>
      <c r="S9" s="10"/>
      <c r="T9" s="10"/>
      <c r="U9" s="10"/>
      <c r="V9" s="10"/>
      <c r="W9" s="12"/>
      <c r="X9" s="86">
        <f>SUMIF('5. Contract costs'!$I$7:$I$106,$C9,'5. Contract costs'!$W$7:$W$106)</f>
        <v>0</v>
      </c>
      <c r="Y9" s="86">
        <f>SUMIF('5. Contract costs'!$I$7:$I$106,$C9,'5. Contract costs'!$Y$7:$Y$106)</f>
        <v>0</v>
      </c>
      <c r="Z9" s="87" t="str">
        <f>IF(C9="","",COUNTIF('4. Contract terms'!$I$7:$I$106,'3. Customer data'!C9))</f>
        <v/>
      </c>
    </row>
    <row r="10" spans="1:26" ht="14.6" x14ac:dyDescent="0.35">
      <c r="A10" s="75"/>
      <c r="B10" s="22">
        <v>4</v>
      </c>
      <c r="C10" s="11"/>
      <c r="D10" s="10"/>
      <c r="E10" s="10"/>
      <c r="F10" s="10"/>
      <c r="G10" s="10"/>
      <c r="H10" s="11"/>
      <c r="I10" s="11"/>
      <c r="J10" s="72"/>
      <c r="K10" s="10"/>
      <c r="L10" s="10"/>
      <c r="M10" s="10"/>
      <c r="N10" s="10"/>
      <c r="O10" s="10"/>
      <c r="P10" s="10"/>
      <c r="Q10" s="10"/>
      <c r="R10" s="10"/>
      <c r="S10" s="10"/>
      <c r="T10" s="10"/>
      <c r="U10" s="10"/>
      <c r="V10" s="10"/>
      <c r="W10" s="12"/>
      <c r="X10" s="86">
        <f>SUMIF('5. Contract costs'!$I$7:$I$106,$C10,'5. Contract costs'!$W$7:$W$106)</f>
        <v>0</v>
      </c>
      <c r="Y10" s="86">
        <f>SUMIF('5. Contract costs'!$I$7:$I$106,$C10,'5. Contract costs'!$Y$7:$Y$106)</f>
        <v>0</v>
      </c>
      <c r="Z10" s="87" t="str">
        <f>IF(C10="","",COUNTIF('4. Contract terms'!$I$7:$I$106,'3. Customer data'!C10))</f>
        <v/>
      </c>
    </row>
    <row r="11" spans="1:26" x14ac:dyDescent="0.35">
      <c r="A11" s="75"/>
      <c r="B11" s="22">
        <v>5</v>
      </c>
      <c r="C11" s="11"/>
      <c r="D11" s="10"/>
      <c r="E11" s="10"/>
      <c r="F11" s="10"/>
      <c r="G11" s="10"/>
      <c r="H11" s="11"/>
      <c r="I11" s="11"/>
      <c r="J11" s="11"/>
      <c r="K11" s="10"/>
      <c r="L11" s="10"/>
      <c r="M11" s="10"/>
      <c r="N11" s="10"/>
      <c r="O11" s="10"/>
      <c r="P11" s="10"/>
      <c r="Q11" s="10"/>
      <c r="R11" s="10"/>
      <c r="S11" s="10"/>
      <c r="T11" s="10"/>
      <c r="U11" s="10"/>
      <c r="V11" s="10"/>
      <c r="W11" s="12"/>
      <c r="X11" s="86">
        <f>SUMIF('5. Contract costs'!$I$7:$I$106,$C11,'5. Contract costs'!$W$7:$W$106)</f>
        <v>0</v>
      </c>
      <c r="Y11" s="86">
        <f>SUMIF('5. Contract costs'!$I$7:$I$106,$C11,'5. Contract costs'!$Y$7:$Y$106)</f>
        <v>0</v>
      </c>
      <c r="Z11" s="87" t="str">
        <f>IF(C11="","",COUNTIF('4. Contract terms'!$I$7:$I$106,'3. Customer data'!C11))</f>
        <v/>
      </c>
    </row>
    <row r="12" spans="1:26" x14ac:dyDescent="0.35">
      <c r="A12" s="75"/>
      <c r="B12" s="22">
        <v>6</v>
      </c>
      <c r="C12" s="11"/>
      <c r="D12" s="10"/>
      <c r="E12" s="10"/>
      <c r="F12" s="10"/>
      <c r="G12" s="10"/>
      <c r="H12" s="11"/>
      <c r="I12" s="11"/>
      <c r="J12" s="11"/>
      <c r="K12" s="11"/>
      <c r="L12" s="11"/>
      <c r="M12" s="11"/>
      <c r="N12" s="11"/>
      <c r="O12" s="11"/>
      <c r="P12" s="11"/>
      <c r="Q12" s="11"/>
      <c r="R12" s="11"/>
      <c r="S12" s="11"/>
      <c r="T12" s="11"/>
      <c r="U12" s="11"/>
      <c r="V12" s="11"/>
      <c r="W12" s="12"/>
      <c r="X12" s="86">
        <f>SUMIF('5. Contract costs'!$I$7:$I$106,$C12,'5. Contract costs'!$W$7:$W$106)</f>
        <v>0</v>
      </c>
      <c r="Y12" s="86">
        <f>SUMIF('5. Contract costs'!$I$7:$I$106,$C12,'5. Contract costs'!$Y$7:$Y$106)</f>
        <v>0</v>
      </c>
      <c r="Z12" s="87" t="str">
        <f>IF(C12="","",COUNTIF('4. Contract terms'!$I$7:$I$106,'3. Customer data'!C12))</f>
        <v/>
      </c>
    </row>
    <row r="13" spans="1:26" x14ac:dyDescent="0.35">
      <c r="A13" s="75"/>
      <c r="B13" s="22">
        <v>7</v>
      </c>
      <c r="C13" s="11"/>
      <c r="D13" s="10"/>
      <c r="E13" s="10"/>
      <c r="F13" s="10"/>
      <c r="G13" s="10"/>
      <c r="H13" s="11"/>
      <c r="I13" s="11"/>
      <c r="J13" s="11"/>
      <c r="K13" s="11"/>
      <c r="L13" s="11"/>
      <c r="M13" s="11"/>
      <c r="N13" s="11"/>
      <c r="O13" s="11"/>
      <c r="P13" s="11"/>
      <c r="Q13" s="11"/>
      <c r="R13" s="11"/>
      <c r="S13" s="11"/>
      <c r="T13" s="11"/>
      <c r="U13" s="11"/>
      <c r="V13" s="11"/>
      <c r="W13" s="12"/>
      <c r="X13" s="86">
        <f>SUMIF('5. Contract costs'!$I$7:$I$106,$C13,'5. Contract costs'!$W$7:$W$106)</f>
        <v>0</v>
      </c>
      <c r="Y13" s="86">
        <f>SUMIF('5. Contract costs'!$I$7:$I$106,$C13,'5. Contract costs'!$Y$7:$Y$106)</f>
        <v>0</v>
      </c>
      <c r="Z13" s="87" t="str">
        <f>IF(C13="","",COUNTIF('4. Contract terms'!$I$7:$I$106,'3. Customer data'!C13))</f>
        <v/>
      </c>
    </row>
    <row r="14" spans="1:26" x14ac:dyDescent="0.35">
      <c r="A14" s="75"/>
      <c r="B14" s="22">
        <v>8</v>
      </c>
      <c r="C14" s="11"/>
      <c r="D14" s="10"/>
      <c r="E14" s="10"/>
      <c r="F14" s="10"/>
      <c r="G14" s="10"/>
      <c r="H14" s="11"/>
      <c r="I14" s="11"/>
      <c r="J14" s="11"/>
      <c r="K14" s="11"/>
      <c r="L14" s="11"/>
      <c r="M14" s="11"/>
      <c r="N14" s="11"/>
      <c r="O14" s="11"/>
      <c r="P14" s="11"/>
      <c r="Q14" s="11"/>
      <c r="R14" s="11"/>
      <c r="S14" s="11"/>
      <c r="T14" s="11"/>
      <c r="U14" s="11"/>
      <c r="V14" s="11"/>
      <c r="W14" s="12"/>
      <c r="X14" s="86">
        <f>SUMIF('5. Contract costs'!$I$7:$I$106,$C14,'5. Contract costs'!$W$7:$W$106)</f>
        <v>0</v>
      </c>
      <c r="Y14" s="86">
        <f>SUMIF('5. Contract costs'!$I$7:$I$106,$C14,'5. Contract costs'!$Y$7:$Y$106)</f>
        <v>0</v>
      </c>
      <c r="Z14" s="87" t="str">
        <f>IF(C14="","",COUNTIF('4. Contract terms'!$I$7:$I$106,'3. Customer data'!C14))</f>
        <v/>
      </c>
    </row>
    <row r="15" spans="1:26" x14ac:dyDescent="0.35">
      <c r="A15" s="75"/>
      <c r="B15" s="22">
        <v>9</v>
      </c>
      <c r="C15" s="11"/>
      <c r="D15" s="10"/>
      <c r="E15" s="10"/>
      <c r="F15" s="10"/>
      <c r="G15" s="10"/>
      <c r="H15" s="11"/>
      <c r="I15" s="11"/>
      <c r="J15" s="11"/>
      <c r="K15" s="11"/>
      <c r="L15" s="11"/>
      <c r="M15" s="11"/>
      <c r="N15" s="11"/>
      <c r="O15" s="11"/>
      <c r="P15" s="11"/>
      <c r="Q15" s="11"/>
      <c r="R15" s="11"/>
      <c r="S15" s="11"/>
      <c r="T15" s="11"/>
      <c r="U15" s="11"/>
      <c r="V15" s="11"/>
      <c r="W15" s="12"/>
      <c r="X15" s="86">
        <f>SUMIF('5. Contract costs'!$I$7:$I$106,$C15,'5. Contract costs'!$W$7:$W$106)</f>
        <v>0</v>
      </c>
      <c r="Y15" s="86">
        <f>SUMIF('5. Contract costs'!$I$7:$I$106,$C15,'5. Contract costs'!$Y$7:$Y$106)</f>
        <v>0</v>
      </c>
      <c r="Z15" s="87" t="str">
        <f>IF(C15="","",COUNTIF('4. Contract terms'!$I$7:$I$106,'3. Customer data'!C15))</f>
        <v/>
      </c>
    </row>
    <row r="16" spans="1:26" x14ac:dyDescent="0.35">
      <c r="A16" s="75"/>
      <c r="B16" s="22">
        <v>10</v>
      </c>
      <c r="C16" s="11"/>
      <c r="D16" s="10"/>
      <c r="E16" s="10"/>
      <c r="F16" s="10"/>
      <c r="G16" s="10"/>
      <c r="H16" s="11"/>
      <c r="I16" s="11"/>
      <c r="J16" s="11"/>
      <c r="K16" s="11"/>
      <c r="L16" s="11"/>
      <c r="M16" s="11"/>
      <c r="N16" s="11"/>
      <c r="O16" s="11"/>
      <c r="P16" s="11"/>
      <c r="Q16" s="11"/>
      <c r="R16" s="11"/>
      <c r="S16" s="11"/>
      <c r="T16" s="11"/>
      <c r="U16" s="11"/>
      <c r="V16" s="11"/>
      <c r="W16" s="12"/>
      <c r="X16" s="86">
        <f>SUMIF('5. Contract costs'!$I$7:$I$106,$C16,'5. Contract costs'!$W$7:$W$106)</f>
        <v>0</v>
      </c>
      <c r="Y16" s="86">
        <f>SUMIF('5. Contract costs'!$I$7:$I$106,$C16,'5. Contract costs'!$Y$7:$Y$106)</f>
        <v>0</v>
      </c>
      <c r="Z16" s="87" t="str">
        <f>IF(C16="","",COUNTIF('4. Contract terms'!$I$7:$I$106,'3. Customer data'!C16))</f>
        <v/>
      </c>
    </row>
    <row r="17" spans="1:26" x14ac:dyDescent="0.35">
      <c r="A17" s="75"/>
      <c r="B17" s="22">
        <v>11</v>
      </c>
      <c r="C17" s="11"/>
      <c r="D17" s="10"/>
      <c r="E17" s="10"/>
      <c r="F17" s="10"/>
      <c r="G17" s="10"/>
      <c r="H17" s="11"/>
      <c r="I17" s="11"/>
      <c r="J17" s="11"/>
      <c r="K17" s="11"/>
      <c r="L17" s="11"/>
      <c r="M17" s="11"/>
      <c r="N17" s="11"/>
      <c r="O17" s="11"/>
      <c r="P17" s="11"/>
      <c r="Q17" s="11"/>
      <c r="R17" s="11"/>
      <c r="S17" s="11"/>
      <c r="T17" s="11"/>
      <c r="U17" s="11"/>
      <c r="V17" s="11"/>
      <c r="W17" s="12"/>
      <c r="X17" s="86">
        <f>SUMIF('5. Contract costs'!$I$7:$I$106,$C17,'5. Contract costs'!$W$7:$W$106)</f>
        <v>0</v>
      </c>
      <c r="Y17" s="86">
        <f>SUMIF('5. Contract costs'!$I$7:$I$106,$C17,'5. Contract costs'!$Y$7:$Y$106)</f>
        <v>0</v>
      </c>
      <c r="Z17" s="87" t="str">
        <f>IF(C17="","",COUNTIF('4. Contract terms'!$I$7:$I$106,'3. Customer data'!C17))</f>
        <v/>
      </c>
    </row>
    <row r="18" spans="1:26" x14ac:dyDescent="0.35">
      <c r="A18" s="75"/>
      <c r="B18" s="22">
        <v>12</v>
      </c>
      <c r="C18" s="11"/>
      <c r="D18" s="10"/>
      <c r="E18" s="10"/>
      <c r="F18" s="10"/>
      <c r="G18" s="10"/>
      <c r="H18" s="11"/>
      <c r="I18" s="11"/>
      <c r="J18" s="11"/>
      <c r="K18" s="11"/>
      <c r="L18" s="11"/>
      <c r="M18" s="11"/>
      <c r="N18" s="11"/>
      <c r="O18" s="11"/>
      <c r="P18" s="11"/>
      <c r="Q18" s="11"/>
      <c r="R18" s="11"/>
      <c r="S18" s="11"/>
      <c r="T18" s="11"/>
      <c r="U18" s="11"/>
      <c r="V18" s="11"/>
      <c r="W18" s="12"/>
      <c r="X18" s="86">
        <f>SUMIF('5. Contract costs'!$I$7:$I$106,$C18,'5. Contract costs'!$W$7:$W$106)</f>
        <v>0</v>
      </c>
      <c r="Y18" s="86">
        <f>SUMIF('5. Contract costs'!$I$7:$I$106,$C18,'5. Contract costs'!$Y$7:$Y$106)</f>
        <v>0</v>
      </c>
      <c r="Z18" s="87" t="str">
        <f>IF(C18="","",COUNTIF('4. Contract terms'!$I$7:$I$106,'3. Customer data'!C18))</f>
        <v/>
      </c>
    </row>
    <row r="19" spans="1:26" x14ac:dyDescent="0.35">
      <c r="A19" s="75"/>
      <c r="B19" s="22">
        <v>13</v>
      </c>
      <c r="C19" s="11"/>
      <c r="D19" s="10"/>
      <c r="E19" s="10"/>
      <c r="F19" s="10"/>
      <c r="G19" s="10"/>
      <c r="H19" s="11"/>
      <c r="I19" s="11"/>
      <c r="J19" s="11"/>
      <c r="K19" s="11"/>
      <c r="L19" s="11"/>
      <c r="M19" s="11"/>
      <c r="N19" s="11"/>
      <c r="O19" s="11"/>
      <c r="P19" s="11"/>
      <c r="Q19" s="11"/>
      <c r="R19" s="11"/>
      <c r="S19" s="11"/>
      <c r="T19" s="11"/>
      <c r="U19" s="11"/>
      <c r="V19" s="11"/>
      <c r="W19" s="12"/>
      <c r="X19" s="86">
        <f>SUMIF('5. Contract costs'!$I$7:$I$106,$C19,'5. Contract costs'!$W$7:$W$106)</f>
        <v>0</v>
      </c>
      <c r="Y19" s="86">
        <f>SUMIF('5. Contract costs'!$I$7:$I$106,$C19,'5. Contract costs'!$Y$7:$Y$106)</f>
        <v>0</v>
      </c>
      <c r="Z19" s="87" t="str">
        <f>IF(C19="","",COUNTIF('4. Contract terms'!$I$7:$I$106,'3. Customer data'!C19))</f>
        <v/>
      </c>
    </row>
    <row r="20" spans="1:26" x14ac:dyDescent="0.35">
      <c r="A20" s="75"/>
      <c r="B20" s="22">
        <v>14</v>
      </c>
      <c r="C20" s="11"/>
      <c r="D20" s="10"/>
      <c r="E20" s="10"/>
      <c r="F20" s="10"/>
      <c r="G20" s="10"/>
      <c r="H20" s="11"/>
      <c r="I20" s="11"/>
      <c r="J20" s="11"/>
      <c r="K20" s="11"/>
      <c r="L20" s="11"/>
      <c r="M20" s="11"/>
      <c r="N20" s="11"/>
      <c r="O20" s="11"/>
      <c r="P20" s="11"/>
      <c r="Q20" s="11"/>
      <c r="R20" s="11"/>
      <c r="S20" s="11"/>
      <c r="T20" s="11"/>
      <c r="U20" s="11"/>
      <c r="V20" s="11"/>
      <c r="W20" s="12"/>
      <c r="X20" s="86">
        <f>SUMIF('5. Contract costs'!$I$7:$I$106,$C20,'5. Contract costs'!$W$7:$W$106)</f>
        <v>0</v>
      </c>
      <c r="Y20" s="86">
        <f>SUMIF('5. Contract costs'!$I$7:$I$106,$C20,'5. Contract costs'!$Y$7:$Y$106)</f>
        <v>0</v>
      </c>
      <c r="Z20" s="87" t="str">
        <f>IF(C20="","",COUNTIF('4. Contract terms'!$I$7:$I$106,'3. Customer data'!C20))</f>
        <v/>
      </c>
    </row>
    <row r="21" spans="1:26" x14ac:dyDescent="0.35">
      <c r="A21" s="75"/>
      <c r="B21" s="22">
        <v>15</v>
      </c>
      <c r="C21" s="11"/>
      <c r="D21" s="10"/>
      <c r="E21" s="10"/>
      <c r="F21" s="10"/>
      <c r="G21" s="10"/>
      <c r="H21" s="11"/>
      <c r="I21" s="11"/>
      <c r="J21" s="11"/>
      <c r="K21" s="11"/>
      <c r="L21" s="11"/>
      <c r="M21" s="11"/>
      <c r="N21" s="11"/>
      <c r="O21" s="11"/>
      <c r="P21" s="11"/>
      <c r="Q21" s="11"/>
      <c r="R21" s="11"/>
      <c r="S21" s="11"/>
      <c r="T21" s="11"/>
      <c r="U21" s="11"/>
      <c r="V21" s="11"/>
      <c r="W21" s="12"/>
      <c r="X21" s="86">
        <f>SUMIF('5. Contract costs'!$I$7:$I$106,$C21,'5. Contract costs'!$W$7:$W$106)</f>
        <v>0</v>
      </c>
      <c r="Y21" s="86">
        <f>SUMIF('5. Contract costs'!$I$7:$I$106,$C21,'5. Contract costs'!$Y$7:$Y$106)</f>
        <v>0</v>
      </c>
      <c r="Z21" s="87" t="str">
        <f>IF(C21="","",COUNTIF('4. Contract terms'!$I$7:$I$106,'3. Customer data'!C21))</f>
        <v/>
      </c>
    </row>
    <row r="22" spans="1:26" x14ac:dyDescent="0.35">
      <c r="A22" s="75"/>
      <c r="B22" s="22">
        <v>16</v>
      </c>
      <c r="C22" s="11"/>
      <c r="D22" s="10"/>
      <c r="E22" s="10"/>
      <c r="F22" s="10"/>
      <c r="G22" s="10"/>
      <c r="H22" s="11"/>
      <c r="I22" s="11"/>
      <c r="J22" s="11"/>
      <c r="K22" s="11"/>
      <c r="L22" s="11"/>
      <c r="M22" s="11"/>
      <c r="N22" s="11"/>
      <c r="O22" s="11"/>
      <c r="P22" s="11"/>
      <c r="Q22" s="11"/>
      <c r="R22" s="11"/>
      <c r="S22" s="11"/>
      <c r="T22" s="11"/>
      <c r="U22" s="11"/>
      <c r="V22" s="11"/>
      <c r="W22" s="12"/>
      <c r="X22" s="86">
        <f>SUMIF('5. Contract costs'!$I$7:$I$106,$C22,'5. Contract costs'!$W$7:$W$106)</f>
        <v>0</v>
      </c>
      <c r="Y22" s="86">
        <f>SUMIF('5. Contract costs'!$I$7:$I$106,$C22,'5. Contract costs'!$Y$7:$Y$106)</f>
        <v>0</v>
      </c>
      <c r="Z22" s="87" t="str">
        <f>IF(C22="","",COUNTIF('4. Contract terms'!$I$7:$I$106,'3. Customer data'!C22))</f>
        <v/>
      </c>
    </row>
    <row r="23" spans="1:26" x14ac:dyDescent="0.35">
      <c r="A23" s="75"/>
      <c r="B23" s="22">
        <v>17</v>
      </c>
      <c r="C23" s="11"/>
      <c r="D23" s="10"/>
      <c r="E23" s="10"/>
      <c r="F23" s="10"/>
      <c r="G23" s="10"/>
      <c r="H23" s="11"/>
      <c r="I23" s="11"/>
      <c r="J23" s="11"/>
      <c r="K23" s="11"/>
      <c r="L23" s="11"/>
      <c r="M23" s="11"/>
      <c r="N23" s="11"/>
      <c r="O23" s="11"/>
      <c r="P23" s="11"/>
      <c r="Q23" s="11"/>
      <c r="R23" s="11"/>
      <c r="S23" s="11"/>
      <c r="T23" s="11"/>
      <c r="U23" s="11"/>
      <c r="V23" s="11"/>
      <c r="W23" s="12"/>
      <c r="X23" s="86">
        <f>SUMIF('5. Contract costs'!$I$7:$I$106,$C23,'5. Contract costs'!$W$7:$W$106)</f>
        <v>0</v>
      </c>
      <c r="Y23" s="86">
        <f>SUMIF('5. Contract costs'!$I$7:$I$106,$C23,'5. Contract costs'!$Y$7:$Y$106)</f>
        <v>0</v>
      </c>
      <c r="Z23" s="87" t="str">
        <f>IF(C23="","",COUNTIF('4. Contract terms'!$I$7:$I$106,'3. Customer data'!C23))</f>
        <v/>
      </c>
    </row>
    <row r="24" spans="1:26" x14ac:dyDescent="0.35">
      <c r="A24" s="75"/>
      <c r="B24" s="22">
        <v>18</v>
      </c>
      <c r="C24" s="11"/>
      <c r="D24" s="10"/>
      <c r="E24" s="10"/>
      <c r="F24" s="10"/>
      <c r="G24" s="10"/>
      <c r="H24" s="11"/>
      <c r="I24" s="11"/>
      <c r="J24" s="11"/>
      <c r="K24" s="11"/>
      <c r="L24" s="11"/>
      <c r="M24" s="11"/>
      <c r="N24" s="11"/>
      <c r="O24" s="11"/>
      <c r="P24" s="11"/>
      <c r="Q24" s="11"/>
      <c r="R24" s="11"/>
      <c r="S24" s="11"/>
      <c r="T24" s="11"/>
      <c r="U24" s="11"/>
      <c r="V24" s="11"/>
      <c r="W24" s="12"/>
      <c r="X24" s="86">
        <f>SUMIF('5. Contract costs'!$I$7:$I$106,$C24,'5. Contract costs'!$W$7:$W$106)</f>
        <v>0</v>
      </c>
      <c r="Y24" s="86">
        <f>SUMIF('5. Contract costs'!$I$7:$I$106,$C24,'5. Contract costs'!$Y$7:$Y$106)</f>
        <v>0</v>
      </c>
      <c r="Z24" s="87" t="str">
        <f>IF(C24="","",COUNTIF('4. Contract terms'!$I$7:$I$106,'3. Customer data'!C24))</f>
        <v/>
      </c>
    </row>
    <row r="25" spans="1:26" x14ac:dyDescent="0.35">
      <c r="A25" s="75"/>
      <c r="B25" s="22">
        <v>19</v>
      </c>
      <c r="C25" s="11"/>
      <c r="D25" s="10"/>
      <c r="E25" s="10"/>
      <c r="F25" s="10"/>
      <c r="G25" s="10"/>
      <c r="H25" s="11"/>
      <c r="I25" s="11"/>
      <c r="J25" s="11"/>
      <c r="K25" s="11"/>
      <c r="L25" s="11"/>
      <c r="M25" s="11"/>
      <c r="N25" s="11"/>
      <c r="O25" s="11"/>
      <c r="P25" s="11"/>
      <c r="Q25" s="11"/>
      <c r="R25" s="11"/>
      <c r="S25" s="11"/>
      <c r="T25" s="11"/>
      <c r="U25" s="11"/>
      <c r="V25" s="11"/>
      <c r="W25" s="12"/>
      <c r="X25" s="86">
        <f>SUMIF('5. Contract costs'!$I$7:$I$106,$C25,'5. Contract costs'!$W$7:$W$106)</f>
        <v>0</v>
      </c>
      <c r="Y25" s="86">
        <f>SUMIF('5. Contract costs'!$I$7:$I$106,$C25,'5. Contract costs'!$Y$7:$Y$106)</f>
        <v>0</v>
      </c>
      <c r="Z25" s="87" t="str">
        <f>IF(C25="","",COUNTIF('4. Contract terms'!$I$7:$I$106,'3. Customer data'!C25))</f>
        <v/>
      </c>
    </row>
    <row r="26" spans="1:26" x14ac:dyDescent="0.35">
      <c r="A26" s="75"/>
      <c r="B26" s="22">
        <v>20</v>
      </c>
      <c r="C26" s="11"/>
      <c r="D26" s="10"/>
      <c r="E26" s="10"/>
      <c r="F26" s="10"/>
      <c r="G26" s="10"/>
      <c r="H26" s="11"/>
      <c r="I26" s="11"/>
      <c r="J26" s="11"/>
      <c r="K26" s="11"/>
      <c r="L26" s="11"/>
      <c r="M26" s="11"/>
      <c r="N26" s="11"/>
      <c r="O26" s="11"/>
      <c r="P26" s="11"/>
      <c r="Q26" s="11"/>
      <c r="R26" s="11"/>
      <c r="S26" s="11"/>
      <c r="T26" s="11"/>
      <c r="U26" s="11"/>
      <c r="V26" s="11"/>
      <c r="W26" s="12"/>
      <c r="X26" s="86">
        <f>SUMIF('5. Contract costs'!$I$7:$I$106,$C26,'5. Contract costs'!$W$7:$W$106)</f>
        <v>0</v>
      </c>
      <c r="Y26" s="86">
        <f>SUMIF('5. Contract costs'!$I$7:$I$106,$C26,'5. Contract costs'!$Y$7:$Y$106)</f>
        <v>0</v>
      </c>
      <c r="Z26" s="87" t="str">
        <f>IF(C26="","",COUNTIF('4. Contract terms'!$I$7:$I$106,'3. Customer data'!C26))</f>
        <v/>
      </c>
    </row>
    <row r="27" spans="1:26" x14ac:dyDescent="0.35">
      <c r="A27" s="75"/>
      <c r="B27" s="22">
        <v>21</v>
      </c>
      <c r="C27" s="11"/>
      <c r="D27" s="10"/>
      <c r="E27" s="10"/>
      <c r="F27" s="10"/>
      <c r="G27" s="10"/>
      <c r="H27" s="11"/>
      <c r="I27" s="11"/>
      <c r="J27" s="11"/>
      <c r="K27" s="11"/>
      <c r="L27" s="11"/>
      <c r="M27" s="11"/>
      <c r="N27" s="11"/>
      <c r="O27" s="11"/>
      <c r="P27" s="11"/>
      <c r="Q27" s="11"/>
      <c r="R27" s="11"/>
      <c r="S27" s="11"/>
      <c r="T27" s="11"/>
      <c r="U27" s="11"/>
      <c r="V27" s="11"/>
      <c r="W27" s="12"/>
      <c r="X27" s="86">
        <f>SUMIF('5. Contract costs'!$I$7:$I$106,$C27,'5. Contract costs'!$W$7:$W$106)</f>
        <v>0</v>
      </c>
      <c r="Y27" s="86">
        <f>SUMIF('5. Contract costs'!$I$7:$I$106,$C27,'5. Contract costs'!$Y$7:$Y$106)</f>
        <v>0</v>
      </c>
      <c r="Z27" s="87" t="str">
        <f>IF(C27="","",COUNTIF('4. Contract terms'!$I$7:$I$106,'3. Customer data'!C27))</f>
        <v/>
      </c>
    </row>
    <row r="28" spans="1:26" x14ac:dyDescent="0.35">
      <c r="A28" s="75"/>
      <c r="B28" s="22">
        <v>22</v>
      </c>
      <c r="C28" s="11"/>
      <c r="D28" s="10"/>
      <c r="E28" s="10"/>
      <c r="F28" s="10"/>
      <c r="G28" s="10"/>
      <c r="H28" s="11"/>
      <c r="I28" s="11"/>
      <c r="J28" s="11"/>
      <c r="K28" s="11"/>
      <c r="L28" s="11"/>
      <c r="M28" s="11"/>
      <c r="N28" s="11"/>
      <c r="O28" s="11"/>
      <c r="P28" s="11"/>
      <c r="Q28" s="11"/>
      <c r="R28" s="11"/>
      <c r="S28" s="11"/>
      <c r="T28" s="11"/>
      <c r="U28" s="11"/>
      <c r="V28" s="11"/>
      <c r="W28" s="12"/>
      <c r="X28" s="86">
        <f>SUMIF('5. Contract costs'!$I$7:$I$106,$C28,'5. Contract costs'!$W$7:$W$106)</f>
        <v>0</v>
      </c>
      <c r="Y28" s="86">
        <f>SUMIF('5. Contract costs'!$I$7:$I$106,$C28,'5. Contract costs'!$Y$7:$Y$106)</f>
        <v>0</v>
      </c>
      <c r="Z28" s="87" t="str">
        <f>IF(C28="","",COUNTIF('4. Contract terms'!$I$7:$I$106,'3. Customer data'!C28))</f>
        <v/>
      </c>
    </row>
    <row r="29" spans="1:26" x14ac:dyDescent="0.35">
      <c r="A29" s="75"/>
      <c r="B29" s="22">
        <v>23</v>
      </c>
      <c r="C29" s="11"/>
      <c r="D29" s="10"/>
      <c r="E29" s="10"/>
      <c r="F29" s="10"/>
      <c r="G29" s="10"/>
      <c r="H29" s="11"/>
      <c r="I29" s="11"/>
      <c r="J29" s="11"/>
      <c r="K29" s="11"/>
      <c r="L29" s="11"/>
      <c r="M29" s="11"/>
      <c r="N29" s="11"/>
      <c r="O29" s="11"/>
      <c r="P29" s="11"/>
      <c r="Q29" s="11"/>
      <c r="R29" s="11"/>
      <c r="S29" s="11"/>
      <c r="T29" s="11"/>
      <c r="U29" s="11"/>
      <c r="V29" s="11"/>
      <c r="W29" s="12"/>
      <c r="X29" s="86">
        <f>SUMIF('5. Contract costs'!$I$7:$I$106,$C29,'5. Contract costs'!$W$7:$W$106)</f>
        <v>0</v>
      </c>
      <c r="Y29" s="86">
        <f>SUMIF('5. Contract costs'!$I$7:$I$106,$C29,'5. Contract costs'!$Y$7:$Y$106)</f>
        <v>0</v>
      </c>
      <c r="Z29" s="87" t="str">
        <f>IF(C29="","",COUNTIF('4. Contract terms'!$I$7:$I$106,'3. Customer data'!C29))</f>
        <v/>
      </c>
    </row>
    <row r="30" spans="1:26" x14ac:dyDescent="0.35">
      <c r="A30" s="75"/>
      <c r="B30" s="22">
        <v>24</v>
      </c>
      <c r="C30" s="11"/>
      <c r="D30" s="10"/>
      <c r="E30" s="10"/>
      <c r="F30" s="10"/>
      <c r="G30" s="10"/>
      <c r="H30" s="11"/>
      <c r="I30" s="11"/>
      <c r="J30" s="11"/>
      <c r="K30" s="11"/>
      <c r="L30" s="11"/>
      <c r="M30" s="11"/>
      <c r="N30" s="11"/>
      <c r="O30" s="11"/>
      <c r="P30" s="11"/>
      <c r="Q30" s="11"/>
      <c r="R30" s="11"/>
      <c r="S30" s="11"/>
      <c r="T30" s="11"/>
      <c r="U30" s="11"/>
      <c r="V30" s="11"/>
      <c r="W30" s="12"/>
      <c r="X30" s="86">
        <f>SUMIF('5. Contract costs'!$I$7:$I$106,$C30,'5. Contract costs'!$W$7:$W$106)</f>
        <v>0</v>
      </c>
      <c r="Y30" s="86">
        <f>SUMIF('5. Contract costs'!$I$7:$I$106,$C30,'5. Contract costs'!$Y$7:$Y$106)</f>
        <v>0</v>
      </c>
      <c r="Z30" s="87" t="str">
        <f>IF(C30="","",COUNTIF('4. Contract terms'!$I$7:$I$106,'3. Customer data'!C30))</f>
        <v/>
      </c>
    </row>
    <row r="31" spans="1:26" x14ac:dyDescent="0.35">
      <c r="A31" s="76"/>
      <c r="B31" s="22">
        <v>25</v>
      </c>
      <c r="C31" s="15"/>
      <c r="D31" s="14"/>
      <c r="E31" s="14"/>
      <c r="F31" s="14"/>
      <c r="G31" s="14"/>
      <c r="H31" s="15"/>
      <c r="I31" s="15"/>
      <c r="J31" s="15"/>
      <c r="K31" s="15"/>
      <c r="L31" s="15"/>
      <c r="M31" s="15"/>
      <c r="N31" s="15"/>
      <c r="O31" s="15"/>
      <c r="P31" s="15"/>
      <c r="Q31" s="15"/>
      <c r="R31" s="15"/>
      <c r="S31" s="15"/>
      <c r="T31" s="15"/>
      <c r="U31" s="15"/>
      <c r="V31" s="15"/>
      <c r="W31" s="12"/>
      <c r="X31" s="86">
        <f>SUMIF('5. Contract costs'!$I$7:$I$106,$C31,'5. Contract costs'!$W$7:$W$106)</f>
        <v>0</v>
      </c>
      <c r="Y31" s="86">
        <f>SUMIF('5. Contract costs'!$I$7:$I$106,$C31,'5. Contract costs'!$Y$7:$Y$106)</f>
        <v>0</v>
      </c>
      <c r="Z31" s="87" t="str">
        <f>IF(C31="","",COUNTIF('4. Contract terms'!$I$7:$I$106,'3. Customer data'!C31))</f>
        <v/>
      </c>
    </row>
    <row r="32" spans="1:26" x14ac:dyDescent="0.35">
      <c r="A32" s="76"/>
      <c r="B32" s="22">
        <v>26</v>
      </c>
      <c r="C32" s="15"/>
      <c r="D32" s="14"/>
      <c r="E32" s="14"/>
      <c r="F32" s="14"/>
      <c r="G32" s="14"/>
      <c r="H32" s="15"/>
      <c r="I32" s="15"/>
      <c r="J32" s="15"/>
      <c r="K32" s="15"/>
      <c r="L32" s="15"/>
      <c r="M32" s="15"/>
      <c r="N32" s="15"/>
      <c r="O32" s="15"/>
      <c r="P32" s="15"/>
      <c r="Q32" s="15"/>
      <c r="R32" s="15"/>
      <c r="S32" s="15"/>
      <c r="T32" s="15"/>
      <c r="U32" s="15"/>
      <c r="V32" s="15"/>
      <c r="W32" s="12"/>
      <c r="X32" s="86">
        <f>SUMIF('5. Contract costs'!$I$7:$I$106,$C32,'5. Contract costs'!$W$7:$W$106)</f>
        <v>0</v>
      </c>
      <c r="Y32" s="86">
        <f>SUMIF('5. Contract costs'!$I$7:$I$106,$C32,'5. Contract costs'!$Y$7:$Y$106)</f>
        <v>0</v>
      </c>
      <c r="Z32" s="87" t="str">
        <f>IF(C32="","",COUNTIF('4. Contract terms'!$I$7:$I$106,'3. Customer data'!C32))</f>
        <v/>
      </c>
    </row>
    <row r="33" spans="1:26" x14ac:dyDescent="0.35">
      <c r="A33" s="76"/>
      <c r="B33" s="22">
        <v>27</v>
      </c>
      <c r="C33" s="15"/>
      <c r="D33" s="14"/>
      <c r="E33" s="14"/>
      <c r="F33" s="14"/>
      <c r="G33" s="14"/>
      <c r="H33" s="15"/>
      <c r="I33" s="15"/>
      <c r="J33" s="15"/>
      <c r="K33" s="15"/>
      <c r="L33" s="15"/>
      <c r="M33" s="15"/>
      <c r="N33" s="15"/>
      <c r="O33" s="15"/>
      <c r="P33" s="15"/>
      <c r="Q33" s="15"/>
      <c r="R33" s="15"/>
      <c r="S33" s="15"/>
      <c r="T33" s="15"/>
      <c r="U33" s="15"/>
      <c r="V33" s="15"/>
      <c r="W33" s="12"/>
      <c r="X33" s="86">
        <f>SUMIF('5. Contract costs'!$I$7:$I$106,$C33,'5. Contract costs'!$W$7:$W$106)</f>
        <v>0</v>
      </c>
      <c r="Y33" s="86">
        <f>SUMIF('5. Contract costs'!$I$7:$I$106,$C33,'5. Contract costs'!$Y$7:$Y$106)</f>
        <v>0</v>
      </c>
      <c r="Z33" s="87" t="str">
        <f>IF(C33="","",COUNTIF('4. Contract terms'!$I$7:$I$106,'3. Customer data'!C33))</f>
        <v/>
      </c>
    </row>
    <row r="34" spans="1:26" x14ac:dyDescent="0.35">
      <c r="A34" s="76"/>
      <c r="B34" s="22">
        <v>28</v>
      </c>
      <c r="C34" s="15"/>
      <c r="D34" s="14"/>
      <c r="E34" s="14"/>
      <c r="F34" s="14"/>
      <c r="G34" s="14"/>
      <c r="H34" s="15"/>
      <c r="I34" s="15"/>
      <c r="J34" s="15"/>
      <c r="K34" s="15"/>
      <c r="L34" s="15"/>
      <c r="M34" s="15"/>
      <c r="N34" s="15"/>
      <c r="O34" s="15"/>
      <c r="P34" s="15"/>
      <c r="Q34" s="15"/>
      <c r="R34" s="15"/>
      <c r="S34" s="15"/>
      <c r="T34" s="15"/>
      <c r="U34" s="15"/>
      <c r="V34" s="15"/>
      <c r="W34" s="12"/>
      <c r="X34" s="86">
        <f>SUMIF('5. Contract costs'!$I$7:$I$106,$C34,'5. Contract costs'!$W$7:$W$106)</f>
        <v>0</v>
      </c>
      <c r="Y34" s="86">
        <f>SUMIF('5. Contract costs'!$I$7:$I$106,$C34,'5. Contract costs'!$Y$7:$Y$106)</f>
        <v>0</v>
      </c>
      <c r="Z34" s="87" t="str">
        <f>IF(C34="","",COUNTIF('4. Contract terms'!$I$7:$I$106,'3. Customer data'!C34))</f>
        <v/>
      </c>
    </row>
    <row r="35" spans="1:26" x14ac:dyDescent="0.35">
      <c r="A35" s="76"/>
      <c r="B35" s="22">
        <v>29</v>
      </c>
      <c r="C35" s="15"/>
      <c r="D35" s="14"/>
      <c r="E35" s="14"/>
      <c r="F35" s="14"/>
      <c r="G35" s="14"/>
      <c r="H35" s="15"/>
      <c r="I35" s="15"/>
      <c r="J35" s="15"/>
      <c r="K35" s="15"/>
      <c r="L35" s="15"/>
      <c r="M35" s="15"/>
      <c r="N35" s="15"/>
      <c r="O35" s="15"/>
      <c r="P35" s="15"/>
      <c r="Q35" s="15"/>
      <c r="R35" s="15"/>
      <c r="S35" s="15"/>
      <c r="T35" s="15"/>
      <c r="U35" s="15"/>
      <c r="V35" s="15"/>
      <c r="W35" s="12"/>
      <c r="X35" s="86">
        <f>SUMIF('5. Contract costs'!$I$7:$I$106,$C35,'5. Contract costs'!$W$7:$W$106)</f>
        <v>0</v>
      </c>
      <c r="Y35" s="86">
        <f>SUMIF('5. Contract costs'!$I$7:$I$106,$C35,'5. Contract costs'!$Y$7:$Y$106)</f>
        <v>0</v>
      </c>
      <c r="Z35" s="87" t="str">
        <f>IF(C35="","",COUNTIF('4. Contract terms'!$I$7:$I$106,'3. Customer data'!C35))</f>
        <v/>
      </c>
    </row>
    <row r="36" spans="1:26" x14ac:dyDescent="0.35">
      <c r="A36" s="76"/>
      <c r="B36" s="22">
        <v>30</v>
      </c>
      <c r="C36" s="15"/>
      <c r="D36" s="14"/>
      <c r="E36" s="14"/>
      <c r="F36" s="14"/>
      <c r="G36" s="14"/>
      <c r="H36" s="15"/>
      <c r="I36" s="15"/>
      <c r="J36" s="15"/>
      <c r="K36" s="15"/>
      <c r="L36" s="15"/>
      <c r="M36" s="15"/>
      <c r="N36" s="15"/>
      <c r="O36" s="15"/>
      <c r="P36" s="15"/>
      <c r="Q36" s="15"/>
      <c r="R36" s="15"/>
      <c r="S36" s="15"/>
      <c r="T36" s="15"/>
      <c r="U36" s="15"/>
      <c r="V36" s="15"/>
      <c r="W36" s="12"/>
      <c r="X36" s="86">
        <f>SUMIF('5. Contract costs'!$I$7:$I$106,$C36,'5. Contract costs'!$W$7:$W$106)</f>
        <v>0</v>
      </c>
      <c r="Y36" s="86">
        <f>SUMIF('5. Contract costs'!$I$7:$I$106,$C36,'5. Contract costs'!$Y$7:$Y$106)</f>
        <v>0</v>
      </c>
      <c r="Z36" s="87" t="str">
        <f>IF(C36="","",COUNTIF('4. Contract terms'!$I$7:$I$106,'3. Customer data'!C36))</f>
        <v/>
      </c>
    </row>
    <row r="37" spans="1:26" x14ac:dyDescent="0.35">
      <c r="A37" s="76"/>
      <c r="B37" s="22">
        <v>31</v>
      </c>
      <c r="C37" s="15"/>
      <c r="D37" s="14"/>
      <c r="E37" s="14"/>
      <c r="F37" s="14"/>
      <c r="G37" s="14"/>
      <c r="H37" s="15"/>
      <c r="I37" s="15"/>
      <c r="J37" s="15"/>
      <c r="K37" s="15"/>
      <c r="L37" s="15"/>
      <c r="M37" s="15"/>
      <c r="N37" s="15"/>
      <c r="O37" s="15"/>
      <c r="P37" s="15"/>
      <c r="Q37" s="15"/>
      <c r="R37" s="15"/>
      <c r="S37" s="15"/>
      <c r="T37" s="15"/>
      <c r="U37" s="15"/>
      <c r="V37" s="15"/>
      <c r="W37" s="12"/>
      <c r="X37" s="86">
        <f>SUMIF('5. Contract costs'!$I$7:$I$106,$C37,'5. Contract costs'!$W$7:$W$106)</f>
        <v>0</v>
      </c>
      <c r="Y37" s="86">
        <f>SUMIF('5. Contract costs'!$I$7:$I$106,$C37,'5. Contract costs'!$Y$7:$Y$106)</f>
        <v>0</v>
      </c>
      <c r="Z37" s="87" t="str">
        <f>IF(C37="","",COUNTIF('4. Contract terms'!$I$7:$I$106,'3. Customer data'!C37))</f>
        <v/>
      </c>
    </row>
    <row r="38" spans="1:26" x14ac:dyDescent="0.35">
      <c r="A38" s="76"/>
      <c r="B38" s="22">
        <v>32</v>
      </c>
      <c r="C38" s="15"/>
      <c r="D38" s="14"/>
      <c r="E38" s="14"/>
      <c r="F38" s="14"/>
      <c r="G38" s="14"/>
      <c r="H38" s="15"/>
      <c r="I38" s="15"/>
      <c r="J38" s="15"/>
      <c r="K38" s="15"/>
      <c r="L38" s="15"/>
      <c r="M38" s="15"/>
      <c r="N38" s="15"/>
      <c r="O38" s="15"/>
      <c r="P38" s="15"/>
      <c r="Q38" s="15"/>
      <c r="R38" s="15"/>
      <c r="S38" s="15"/>
      <c r="T38" s="15"/>
      <c r="U38" s="15"/>
      <c r="V38" s="15"/>
      <c r="W38" s="12"/>
      <c r="X38" s="86">
        <f>SUMIF('5. Contract costs'!$I$7:$I$106,$C38,'5. Contract costs'!$W$7:$W$106)</f>
        <v>0</v>
      </c>
      <c r="Y38" s="86">
        <f>SUMIF('5. Contract costs'!$I$7:$I$106,$C38,'5. Contract costs'!$Y$7:$Y$106)</f>
        <v>0</v>
      </c>
      <c r="Z38" s="87" t="str">
        <f>IF(C38="","",COUNTIF('4. Contract terms'!$I$7:$I$106,'3. Customer data'!C38))</f>
        <v/>
      </c>
    </row>
    <row r="39" spans="1:26" x14ac:dyDescent="0.35">
      <c r="A39" s="76"/>
      <c r="B39" s="22">
        <v>33</v>
      </c>
      <c r="C39" s="15"/>
      <c r="D39" s="14"/>
      <c r="E39" s="14"/>
      <c r="F39" s="14"/>
      <c r="G39" s="14"/>
      <c r="H39" s="15"/>
      <c r="I39" s="15"/>
      <c r="J39" s="15"/>
      <c r="K39" s="15"/>
      <c r="L39" s="15"/>
      <c r="M39" s="15"/>
      <c r="N39" s="15"/>
      <c r="O39" s="15"/>
      <c r="P39" s="15"/>
      <c r="Q39" s="15"/>
      <c r="R39" s="15"/>
      <c r="S39" s="15"/>
      <c r="T39" s="15"/>
      <c r="U39" s="15"/>
      <c r="V39" s="15"/>
      <c r="W39" s="12"/>
      <c r="X39" s="86">
        <f>SUMIF('5. Contract costs'!$I$7:$I$106,$C39,'5. Contract costs'!$W$7:$W$106)</f>
        <v>0</v>
      </c>
      <c r="Y39" s="86">
        <f>SUMIF('5. Contract costs'!$I$7:$I$106,$C39,'5. Contract costs'!$Y$7:$Y$106)</f>
        <v>0</v>
      </c>
      <c r="Z39" s="87" t="str">
        <f>IF(C39="","",COUNTIF('4. Contract terms'!$I$7:$I$106,'3. Customer data'!C39))</f>
        <v/>
      </c>
    </row>
    <row r="40" spans="1:26" x14ac:dyDescent="0.35">
      <c r="A40" s="76"/>
      <c r="B40" s="22">
        <v>34</v>
      </c>
      <c r="C40" s="15"/>
      <c r="D40" s="14"/>
      <c r="E40" s="14"/>
      <c r="F40" s="14"/>
      <c r="G40" s="14"/>
      <c r="H40" s="15"/>
      <c r="I40" s="15"/>
      <c r="J40" s="15"/>
      <c r="K40" s="15"/>
      <c r="L40" s="15"/>
      <c r="M40" s="15"/>
      <c r="N40" s="15"/>
      <c r="O40" s="15"/>
      <c r="P40" s="15"/>
      <c r="Q40" s="15"/>
      <c r="R40" s="15"/>
      <c r="S40" s="15"/>
      <c r="T40" s="15"/>
      <c r="U40" s="15"/>
      <c r="V40" s="15"/>
      <c r="W40" s="12"/>
      <c r="X40" s="86">
        <f>SUMIF('5. Contract costs'!$I$7:$I$106,$C40,'5. Contract costs'!$W$7:$W$106)</f>
        <v>0</v>
      </c>
      <c r="Y40" s="86">
        <f>SUMIF('5. Contract costs'!$I$7:$I$106,$C40,'5. Contract costs'!$Y$7:$Y$106)</f>
        <v>0</v>
      </c>
      <c r="Z40" s="87" t="str">
        <f>IF(C40="","",COUNTIF('4. Contract terms'!$I$7:$I$106,'3. Customer data'!C40))</f>
        <v/>
      </c>
    </row>
    <row r="41" spans="1:26" x14ac:dyDescent="0.35">
      <c r="A41" s="76"/>
      <c r="B41" s="22">
        <v>35</v>
      </c>
      <c r="C41" s="15"/>
      <c r="D41" s="14"/>
      <c r="E41" s="14"/>
      <c r="F41" s="14"/>
      <c r="G41" s="14"/>
      <c r="H41" s="15"/>
      <c r="I41" s="15"/>
      <c r="J41" s="15"/>
      <c r="K41" s="15"/>
      <c r="L41" s="15"/>
      <c r="M41" s="15"/>
      <c r="N41" s="15"/>
      <c r="O41" s="15"/>
      <c r="P41" s="15"/>
      <c r="Q41" s="15"/>
      <c r="R41" s="15"/>
      <c r="S41" s="15"/>
      <c r="T41" s="15"/>
      <c r="U41" s="15"/>
      <c r="V41" s="15"/>
      <c r="W41" s="12"/>
      <c r="X41" s="86">
        <f>SUMIF('5. Contract costs'!$I$7:$I$106,$C41,'5. Contract costs'!$W$7:$W$106)</f>
        <v>0</v>
      </c>
      <c r="Y41" s="86">
        <f>SUMIF('5. Contract costs'!$I$7:$I$106,$C41,'5. Contract costs'!$Y$7:$Y$106)</f>
        <v>0</v>
      </c>
      <c r="Z41" s="87" t="str">
        <f>IF(C41="","",COUNTIF('4. Contract terms'!$I$7:$I$106,'3. Customer data'!C41))</f>
        <v/>
      </c>
    </row>
    <row r="42" spans="1:26" x14ac:dyDescent="0.35">
      <c r="A42" s="76"/>
      <c r="B42" s="22">
        <v>36</v>
      </c>
      <c r="C42" s="15"/>
      <c r="D42" s="14"/>
      <c r="E42" s="14"/>
      <c r="F42" s="14"/>
      <c r="G42" s="14"/>
      <c r="H42" s="15"/>
      <c r="I42" s="15"/>
      <c r="J42" s="15"/>
      <c r="K42" s="15"/>
      <c r="L42" s="15"/>
      <c r="M42" s="15"/>
      <c r="N42" s="15"/>
      <c r="O42" s="15"/>
      <c r="P42" s="15"/>
      <c r="Q42" s="15"/>
      <c r="R42" s="15"/>
      <c r="S42" s="15"/>
      <c r="T42" s="15"/>
      <c r="U42" s="15"/>
      <c r="V42" s="15"/>
      <c r="W42" s="12"/>
      <c r="X42" s="86">
        <f>SUMIF('5. Contract costs'!$I$7:$I$106,$C42,'5. Contract costs'!$W$7:$W$106)</f>
        <v>0</v>
      </c>
      <c r="Y42" s="86">
        <f>SUMIF('5. Contract costs'!$I$7:$I$106,$C42,'5. Contract costs'!$Y$7:$Y$106)</f>
        <v>0</v>
      </c>
      <c r="Z42" s="87" t="str">
        <f>IF(C42="","",COUNTIF('4. Contract terms'!$I$7:$I$106,'3. Customer data'!C42))</f>
        <v/>
      </c>
    </row>
    <row r="43" spans="1:26" x14ac:dyDescent="0.35">
      <c r="A43" s="76"/>
      <c r="B43" s="22">
        <v>37</v>
      </c>
      <c r="C43" s="15"/>
      <c r="D43" s="14"/>
      <c r="E43" s="14"/>
      <c r="F43" s="14"/>
      <c r="G43" s="14"/>
      <c r="H43" s="15"/>
      <c r="I43" s="15"/>
      <c r="J43" s="15"/>
      <c r="K43" s="15"/>
      <c r="L43" s="15"/>
      <c r="M43" s="15"/>
      <c r="N43" s="15"/>
      <c r="O43" s="15"/>
      <c r="P43" s="15"/>
      <c r="Q43" s="15"/>
      <c r="R43" s="15"/>
      <c r="S43" s="15"/>
      <c r="T43" s="15"/>
      <c r="U43" s="15"/>
      <c r="V43" s="15"/>
      <c r="W43" s="12"/>
      <c r="X43" s="86">
        <f>SUMIF('5. Contract costs'!$I$7:$I$106,$C43,'5. Contract costs'!$W$7:$W$106)</f>
        <v>0</v>
      </c>
      <c r="Y43" s="86">
        <f>SUMIF('5. Contract costs'!$I$7:$I$106,$C43,'5. Contract costs'!$Y$7:$Y$106)</f>
        <v>0</v>
      </c>
      <c r="Z43" s="87" t="str">
        <f>IF(C43="","",COUNTIF('4. Contract terms'!$I$7:$I$106,'3. Customer data'!C43))</f>
        <v/>
      </c>
    </row>
    <row r="44" spans="1:26" x14ac:dyDescent="0.35">
      <c r="A44" s="76"/>
      <c r="B44" s="22">
        <v>38</v>
      </c>
      <c r="C44" s="15"/>
      <c r="D44" s="14"/>
      <c r="E44" s="14"/>
      <c r="F44" s="14"/>
      <c r="G44" s="14"/>
      <c r="H44" s="15"/>
      <c r="I44" s="15"/>
      <c r="J44" s="15"/>
      <c r="K44" s="15"/>
      <c r="L44" s="15"/>
      <c r="M44" s="15"/>
      <c r="N44" s="15"/>
      <c r="O44" s="15"/>
      <c r="P44" s="15"/>
      <c r="Q44" s="15"/>
      <c r="R44" s="15"/>
      <c r="S44" s="15"/>
      <c r="T44" s="15"/>
      <c r="U44" s="15"/>
      <c r="V44" s="15"/>
      <c r="W44" s="12"/>
      <c r="X44" s="86">
        <f>SUMIF('5. Contract costs'!$I$7:$I$106,$C44,'5. Contract costs'!$W$7:$W$106)</f>
        <v>0</v>
      </c>
      <c r="Y44" s="86">
        <f>SUMIF('5. Contract costs'!$I$7:$I$106,$C44,'5. Contract costs'!$Y$7:$Y$106)</f>
        <v>0</v>
      </c>
      <c r="Z44" s="87" t="str">
        <f>IF(C44="","",COUNTIF('4. Contract terms'!$I$7:$I$106,'3. Customer data'!C44))</f>
        <v/>
      </c>
    </row>
    <row r="45" spans="1:26" x14ac:dyDescent="0.35">
      <c r="A45" s="76"/>
      <c r="B45" s="22">
        <v>39</v>
      </c>
      <c r="C45" s="15"/>
      <c r="D45" s="14"/>
      <c r="E45" s="14"/>
      <c r="F45" s="14"/>
      <c r="G45" s="14"/>
      <c r="H45" s="15"/>
      <c r="I45" s="15"/>
      <c r="J45" s="15"/>
      <c r="K45" s="15"/>
      <c r="L45" s="15"/>
      <c r="M45" s="15"/>
      <c r="N45" s="15"/>
      <c r="O45" s="15"/>
      <c r="P45" s="15"/>
      <c r="Q45" s="15"/>
      <c r="R45" s="15"/>
      <c r="S45" s="15"/>
      <c r="T45" s="15"/>
      <c r="U45" s="15"/>
      <c r="V45" s="15"/>
      <c r="W45" s="12"/>
      <c r="X45" s="86">
        <f>SUMIF('5. Contract costs'!$I$7:$I$106,$C45,'5. Contract costs'!$W$7:$W$106)</f>
        <v>0</v>
      </c>
      <c r="Y45" s="86">
        <f>SUMIF('5. Contract costs'!$I$7:$I$106,$C45,'5. Contract costs'!$Y$7:$Y$106)</f>
        <v>0</v>
      </c>
      <c r="Z45" s="87" t="str">
        <f>IF(C45="","",COUNTIF('4. Contract terms'!$I$7:$I$106,'3. Customer data'!C45))</f>
        <v/>
      </c>
    </row>
    <row r="46" spans="1:26" x14ac:dyDescent="0.35">
      <c r="A46" s="76"/>
      <c r="B46" s="22">
        <v>40</v>
      </c>
      <c r="C46" s="15"/>
      <c r="D46" s="14"/>
      <c r="E46" s="14"/>
      <c r="F46" s="14"/>
      <c r="G46" s="14"/>
      <c r="H46" s="15"/>
      <c r="I46" s="15"/>
      <c r="J46" s="15"/>
      <c r="K46" s="15"/>
      <c r="L46" s="15"/>
      <c r="M46" s="15"/>
      <c r="N46" s="15"/>
      <c r="O46" s="15"/>
      <c r="P46" s="15"/>
      <c r="Q46" s="15"/>
      <c r="R46" s="15"/>
      <c r="S46" s="15"/>
      <c r="T46" s="15"/>
      <c r="U46" s="15"/>
      <c r="V46" s="15"/>
      <c r="W46" s="12"/>
      <c r="X46" s="86">
        <f>SUMIF('5. Contract costs'!$I$7:$I$106,$C46,'5. Contract costs'!$W$7:$W$106)</f>
        <v>0</v>
      </c>
      <c r="Y46" s="86">
        <f>SUMIF('5. Contract costs'!$I$7:$I$106,$C46,'5. Contract costs'!$Y$7:$Y$106)</f>
        <v>0</v>
      </c>
      <c r="Z46" s="87" t="str">
        <f>IF(C46="","",COUNTIF('4. Contract terms'!$I$7:$I$106,'3. Customer data'!C46))</f>
        <v/>
      </c>
    </row>
    <row r="47" spans="1:26" x14ac:dyDescent="0.35">
      <c r="A47" s="76"/>
      <c r="B47" s="22">
        <v>41</v>
      </c>
      <c r="C47" s="15"/>
      <c r="D47" s="14"/>
      <c r="E47" s="14"/>
      <c r="F47" s="14"/>
      <c r="G47" s="14"/>
      <c r="H47" s="15"/>
      <c r="I47" s="15"/>
      <c r="J47" s="15"/>
      <c r="K47" s="15"/>
      <c r="L47" s="15"/>
      <c r="M47" s="15"/>
      <c r="N47" s="15"/>
      <c r="O47" s="15"/>
      <c r="P47" s="15"/>
      <c r="Q47" s="15"/>
      <c r="R47" s="15"/>
      <c r="S47" s="15"/>
      <c r="T47" s="15"/>
      <c r="U47" s="15"/>
      <c r="V47" s="15"/>
      <c r="W47" s="12"/>
      <c r="X47" s="86">
        <f>SUMIF('5. Contract costs'!$I$7:$I$106,$C47,'5. Contract costs'!$W$7:$W$106)</f>
        <v>0</v>
      </c>
      <c r="Y47" s="86">
        <f>SUMIF('5. Contract costs'!$I$7:$I$106,$C47,'5. Contract costs'!$Y$7:$Y$106)</f>
        <v>0</v>
      </c>
      <c r="Z47" s="87" t="str">
        <f>IF(C47="","",COUNTIF('4. Contract terms'!$I$7:$I$106,'3. Customer data'!C47))</f>
        <v/>
      </c>
    </row>
    <row r="48" spans="1:26" x14ac:dyDescent="0.35">
      <c r="A48" s="76"/>
      <c r="B48" s="22">
        <v>42</v>
      </c>
      <c r="C48" s="15"/>
      <c r="D48" s="14"/>
      <c r="E48" s="14"/>
      <c r="F48" s="14"/>
      <c r="G48" s="14"/>
      <c r="H48" s="15"/>
      <c r="I48" s="15"/>
      <c r="J48" s="15"/>
      <c r="K48" s="15"/>
      <c r="L48" s="15"/>
      <c r="M48" s="15"/>
      <c r="N48" s="15"/>
      <c r="O48" s="15"/>
      <c r="P48" s="15"/>
      <c r="Q48" s="15"/>
      <c r="R48" s="15"/>
      <c r="S48" s="15"/>
      <c r="T48" s="15"/>
      <c r="U48" s="15"/>
      <c r="V48" s="15"/>
      <c r="W48" s="12"/>
      <c r="X48" s="86">
        <f>SUMIF('5. Contract costs'!$I$7:$I$106,$C48,'5. Contract costs'!$W$7:$W$106)</f>
        <v>0</v>
      </c>
      <c r="Y48" s="86">
        <f>SUMIF('5. Contract costs'!$I$7:$I$106,$C48,'5. Contract costs'!$Y$7:$Y$106)</f>
        <v>0</v>
      </c>
      <c r="Z48" s="87" t="str">
        <f>IF(C48="","",COUNTIF('4. Contract terms'!$I$7:$I$106,'3. Customer data'!C48))</f>
        <v/>
      </c>
    </row>
    <row r="49" spans="1:26" x14ac:dyDescent="0.35">
      <c r="A49" s="76"/>
      <c r="B49" s="22">
        <v>43</v>
      </c>
      <c r="C49" s="15"/>
      <c r="D49" s="14"/>
      <c r="E49" s="14"/>
      <c r="F49" s="14"/>
      <c r="G49" s="14"/>
      <c r="H49" s="15"/>
      <c r="I49" s="15"/>
      <c r="J49" s="15"/>
      <c r="K49" s="15"/>
      <c r="L49" s="15"/>
      <c r="M49" s="15"/>
      <c r="N49" s="15"/>
      <c r="O49" s="15"/>
      <c r="P49" s="15"/>
      <c r="Q49" s="15"/>
      <c r="R49" s="15"/>
      <c r="S49" s="15"/>
      <c r="T49" s="15"/>
      <c r="U49" s="15"/>
      <c r="V49" s="15"/>
      <c r="W49" s="12"/>
      <c r="X49" s="86">
        <f>SUMIF('5. Contract costs'!$I$7:$I$106,$C49,'5. Contract costs'!$W$7:$W$106)</f>
        <v>0</v>
      </c>
      <c r="Y49" s="86">
        <f>SUMIF('5. Contract costs'!$I$7:$I$106,$C49,'5. Contract costs'!$Y$7:$Y$106)</f>
        <v>0</v>
      </c>
      <c r="Z49" s="87" t="str">
        <f>IF(C49="","",COUNTIF('4. Contract terms'!$I$7:$I$106,'3. Customer data'!C49))</f>
        <v/>
      </c>
    </row>
    <row r="50" spans="1:26" x14ac:dyDescent="0.35">
      <c r="A50" s="76"/>
      <c r="B50" s="22">
        <v>44</v>
      </c>
      <c r="C50" s="15"/>
      <c r="D50" s="14"/>
      <c r="E50" s="14"/>
      <c r="F50" s="14"/>
      <c r="G50" s="14"/>
      <c r="H50" s="15"/>
      <c r="I50" s="15"/>
      <c r="J50" s="15"/>
      <c r="K50" s="15"/>
      <c r="L50" s="15"/>
      <c r="M50" s="15"/>
      <c r="N50" s="15"/>
      <c r="O50" s="15"/>
      <c r="P50" s="15"/>
      <c r="Q50" s="15"/>
      <c r="R50" s="15"/>
      <c r="S50" s="15"/>
      <c r="T50" s="15"/>
      <c r="U50" s="15"/>
      <c r="V50" s="15"/>
      <c r="W50" s="12"/>
      <c r="X50" s="86">
        <f>SUMIF('5. Contract costs'!$I$7:$I$106,$C50,'5. Contract costs'!$W$7:$W$106)</f>
        <v>0</v>
      </c>
      <c r="Y50" s="86">
        <f>SUMIF('5. Contract costs'!$I$7:$I$106,$C50,'5. Contract costs'!$Y$7:$Y$106)</f>
        <v>0</v>
      </c>
      <c r="Z50" s="87" t="str">
        <f>IF(C50="","",COUNTIF('4. Contract terms'!$I$7:$I$106,'3. Customer data'!C50))</f>
        <v/>
      </c>
    </row>
    <row r="51" spans="1:26" x14ac:dyDescent="0.35">
      <c r="A51" s="76"/>
      <c r="B51" s="22">
        <v>45</v>
      </c>
      <c r="C51" s="15"/>
      <c r="D51" s="14"/>
      <c r="E51" s="14"/>
      <c r="F51" s="14"/>
      <c r="G51" s="14"/>
      <c r="H51" s="15"/>
      <c r="I51" s="15"/>
      <c r="J51" s="15"/>
      <c r="K51" s="15"/>
      <c r="L51" s="15"/>
      <c r="M51" s="15"/>
      <c r="N51" s="15"/>
      <c r="O51" s="15"/>
      <c r="P51" s="15"/>
      <c r="Q51" s="15"/>
      <c r="R51" s="15"/>
      <c r="S51" s="15"/>
      <c r="T51" s="15"/>
      <c r="U51" s="15"/>
      <c r="V51" s="15"/>
      <c r="W51" s="12"/>
      <c r="X51" s="86">
        <f>SUMIF('5. Contract costs'!$I$7:$I$106,$C51,'5. Contract costs'!$W$7:$W$106)</f>
        <v>0</v>
      </c>
      <c r="Y51" s="86">
        <f>SUMIF('5. Contract costs'!$I$7:$I$106,$C51,'5. Contract costs'!$Y$7:$Y$106)</f>
        <v>0</v>
      </c>
      <c r="Z51" s="87" t="str">
        <f>IF(C51="","",COUNTIF('4. Contract terms'!$I$7:$I$106,'3. Customer data'!C51))</f>
        <v/>
      </c>
    </row>
    <row r="52" spans="1:26" x14ac:dyDescent="0.35">
      <c r="A52" s="76"/>
      <c r="B52" s="22">
        <v>46</v>
      </c>
      <c r="C52" s="15"/>
      <c r="D52" s="14"/>
      <c r="E52" s="14"/>
      <c r="F52" s="14"/>
      <c r="G52" s="14"/>
      <c r="H52" s="15"/>
      <c r="I52" s="15"/>
      <c r="J52" s="15"/>
      <c r="K52" s="15"/>
      <c r="L52" s="15"/>
      <c r="M52" s="15"/>
      <c r="N52" s="15"/>
      <c r="O52" s="15"/>
      <c r="P52" s="15"/>
      <c r="Q52" s="15"/>
      <c r="R52" s="15"/>
      <c r="S52" s="15"/>
      <c r="T52" s="15"/>
      <c r="U52" s="15"/>
      <c r="V52" s="15"/>
      <c r="W52" s="12"/>
      <c r="X52" s="86">
        <f>SUMIF('5. Contract costs'!$I$7:$I$106,$C52,'5. Contract costs'!$W$7:$W$106)</f>
        <v>0</v>
      </c>
      <c r="Y52" s="86">
        <f>SUMIF('5. Contract costs'!$I$7:$I$106,$C52,'5. Contract costs'!$Y$7:$Y$106)</f>
        <v>0</v>
      </c>
      <c r="Z52" s="87" t="str">
        <f>IF(C52="","",COUNTIF('4. Contract terms'!$I$7:$I$106,'3. Customer data'!C52))</f>
        <v/>
      </c>
    </row>
    <row r="53" spans="1:26" x14ac:dyDescent="0.35">
      <c r="A53" s="76"/>
      <c r="B53" s="22">
        <v>47</v>
      </c>
      <c r="C53" s="15"/>
      <c r="D53" s="14"/>
      <c r="E53" s="14"/>
      <c r="F53" s="14"/>
      <c r="G53" s="14"/>
      <c r="H53" s="15"/>
      <c r="I53" s="15"/>
      <c r="J53" s="15"/>
      <c r="K53" s="15"/>
      <c r="L53" s="15"/>
      <c r="M53" s="15"/>
      <c r="N53" s="15"/>
      <c r="O53" s="15"/>
      <c r="P53" s="15"/>
      <c r="Q53" s="15"/>
      <c r="R53" s="15"/>
      <c r="S53" s="15"/>
      <c r="T53" s="15"/>
      <c r="U53" s="15"/>
      <c r="V53" s="15"/>
      <c r="W53" s="12"/>
      <c r="X53" s="86">
        <f>SUMIF('5. Contract costs'!$I$7:$I$106,$C53,'5. Contract costs'!$W$7:$W$106)</f>
        <v>0</v>
      </c>
      <c r="Y53" s="86">
        <f>SUMIF('5. Contract costs'!$I$7:$I$106,$C53,'5. Contract costs'!$Y$7:$Y$106)</f>
        <v>0</v>
      </c>
      <c r="Z53" s="87" t="str">
        <f>IF(C53="","",COUNTIF('4. Contract terms'!$I$7:$I$106,'3. Customer data'!C53))</f>
        <v/>
      </c>
    </row>
    <row r="54" spans="1:26" x14ac:dyDescent="0.35">
      <c r="A54" s="76"/>
      <c r="B54" s="22">
        <v>48</v>
      </c>
      <c r="C54" s="15"/>
      <c r="D54" s="14"/>
      <c r="E54" s="14"/>
      <c r="F54" s="14"/>
      <c r="G54" s="14"/>
      <c r="H54" s="15"/>
      <c r="I54" s="15"/>
      <c r="J54" s="15"/>
      <c r="K54" s="15"/>
      <c r="L54" s="15"/>
      <c r="M54" s="15"/>
      <c r="N54" s="15"/>
      <c r="O54" s="15"/>
      <c r="P54" s="15"/>
      <c r="Q54" s="15"/>
      <c r="R54" s="15"/>
      <c r="S54" s="15"/>
      <c r="T54" s="15"/>
      <c r="U54" s="15"/>
      <c r="V54" s="15"/>
      <c r="W54" s="12"/>
      <c r="X54" s="86">
        <f>SUMIF('5. Contract costs'!$I$7:$I$106,$C54,'5. Contract costs'!$W$7:$W$106)</f>
        <v>0</v>
      </c>
      <c r="Y54" s="86">
        <f>SUMIF('5. Contract costs'!$I$7:$I$106,$C54,'5. Contract costs'!$Y$7:$Y$106)</f>
        <v>0</v>
      </c>
      <c r="Z54" s="87" t="str">
        <f>IF(C54="","",COUNTIF('4. Contract terms'!$I$7:$I$106,'3. Customer data'!C54))</f>
        <v/>
      </c>
    </row>
    <row r="55" spans="1:26" x14ac:dyDescent="0.35">
      <c r="A55" s="76"/>
      <c r="B55" s="22">
        <v>49</v>
      </c>
      <c r="C55" s="15"/>
      <c r="D55" s="14"/>
      <c r="E55" s="14"/>
      <c r="F55" s="14"/>
      <c r="G55" s="14"/>
      <c r="H55" s="15"/>
      <c r="I55" s="15"/>
      <c r="J55" s="15"/>
      <c r="K55" s="15"/>
      <c r="L55" s="15"/>
      <c r="M55" s="15"/>
      <c r="N55" s="15"/>
      <c r="O55" s="15"/>
      <c r="P55" s="15"/>
      <c r="Q55" s="15"/>
      <c r="R55" s="15"/>
      <c r="S55" s="15"/>
      <c r="T55" s="15"/>
      <c r="U55" s="15"/>
      <c r="V55" s="15"/>
      <c r="W55" s="12"/>
      <c r="X55" s="86">
        <f>SUMIF('5. Contract costs'!$I$7:$I$106,$C55,'5. Contract costs'!$W$7:$W$106)</f>
        <v>0</v>
      </c>
      <c r="Y55" s="86">
        <f>SUMIF('5. Contract costs'!$I$7:$I$106,$C55,'5. Contract costs'!$Y$7:$Y$106)</f>
        <v>0</v>
      </c>
      <c r="Z55" s="87" t="str">
        <f>IF(C55="","",COUNTIF('4. Contract terms'!$I$7:$I$106,'3. Customer data'!C55))</f>
        <v/>
      </c>
    </row>
    <row r="56" spans="1:26" x14ac:dyDescent="0.35">
      <c r="A56" s="76"/>
      <c r="B56" s="22">
        <v>50</v>
      </c>
      <c r="C56" s="15"/>
      <c r="D56" s="14"/>
      <c r="E56" s="14"/>
      <c r="F56" s="14"/>
      <c r="G56" s="14"/>
      <c r="H56" s="15"/>
      <c r="I56" s="15"/>
      <c r="J56" s="15"/>
      <c r="K56" s="15"/>
      <c r="L56" s="15"/>
      <c r="M56" s="15"/>
      <c r="N56" s="15"/>
      <c r="O56" s="15"/>
      <c r="P56" s="15"/>
      <c r="Q56" s="15"/>
      <c r="R56" s="15"/>
      <c r="S56" s="15"/>
      <c r="T56" s="15"/>
      <c r="U56" s="15"/>
      <c r="V56" s="15"/>
      <c r="W56" s="12"/>
      <c r="X56" s="86">
        <f>SUMIF('5. Contract costs'!$I$7:$I$106,$C56,'5. Contract costs'!$W$7:$W$106)</f>
        <v>0</v>
      </c>
      <c r="Y56" s="86">
        <f>SUMIF('5. Contract costs'!$I$7:$I$106,$C56,'5. Contract costs'!$Y$7:$Y$106)</f>
        <v>0</v>
      </c>
      <c r="Z56" s="87" t="str">
        <f>IF(C56="","",COUNTIF('4. Contract terms'!$I$7:$I$106,'3. Customer data'!C56))</f>
        <v/>
      </c>
    </row>
    <row r="57" spans="1:26" x14ac:dyDescent="0.35">
      <c r="A57" s="75"/>
      <c r="B57" s="22">
        <v>51</v>
      </c>
      <c r="C57" s="11"/>
      <c r="D57" s="10"/>
      <c r="E57" s="10"/>
      <c r="F57" s="10"/>
      <c r="G57" s="10"/>
      <c r="H57" s="11"/>
      <c r="I57" s="12"/>
      <c r="J57" s="11"/>
      <c r="K57" s="11"/>
      <c r="L57" s="11"/>
      <c r="M57" s="11"/>
      <c r="N57" s="11"/>
      <c r="O57" s="11"/>
      <c r="P57" s="11"/>
      <c r="Q57" s="11"/>
      <c r="R57" s="11"/>
      <c r="S57" s="11"/>
      <c r="T57" s="11"/>
      <c r="U57" s="11"/>
      <c r="V57" s="11"/>
      <c r="W57" s="12"/>
      <c r="X57" s="86">
        <f>SUMIF('5. Contract costs'!$I$7:$I$106,$C57,'5. Contract costs'!$W$7:$W$106)</f>
        <v>0</v>
      </c>
      <c r="Y57" s="86">
        <f>SUMIF('5. Contract costs'!$I$7:$I$106,$C57,'5. Contract costs'!$Y$7:$Y$106)</f>
        <v>0</v>
      </c>
      <c r="Z57" s="87" t="str">
        <f>IF(C57="","",COUNTIF('4. Contract terms'!$I$7:$I$106,'3. Customer data'!C57))</f>
        <v/>
      </c>
    </row>
    <row r="58" spans="1:26" x14ac:dyDescent="0.35">
      <c r="A58" s="75"/>
      <c r="B58" s="22">
        <v>52</v>
      </c>
      <c r="C58" s="11"/>
      <c r="D58" s="10"/>
      <c r="E58" s="10"/>
      <c r="F58" s="10"/>
      <c r="G58" s="10"/>
      <c r="H58" s="11"/>
      <c r="I58" s="11"/>
      <c r="J58" s="11"/>
      <c r="K58" s="11"/>
      <c r="L58" s="11"/>
      <c r="M58" s="11"/>
      <c r="N58" s="11"/>
      <c r="O58" s="11"/>
      <c r="P58" s="11"/>
      <c r="Q58" s="11"/>
      <c r="R58" s="11"/>
      <c r="S58" s="11"/>
      <c r="T58" s="11"/>
      <c r="U58" s="11"/>
      <c r="V58" s="11"/>
      <c r="W58" s="12"/>
      <c r="X58" s="86">
        <f>SUMIF('5. Contract costs'!$I$7:$I$106,$C58,'5. Contract costs'!$W$7:$W$106)</f>
        <v>0</v>
      </c>
      <c r="Y58" s="86">
        <f>SUMIF('5. Contract costs'!$I$7:$I$106,$C58,'5. Contract costs'!$Y$7:$Y$106)</f>
        <v>0</v>
      </c>
      <c r="Z58" s="87" t="str">
        <f>IF(C58="","",COUNTIF('4. Contract terms'!$I$7:$I$106,'3. Customer data'!C58))</f>
        <v/>
      </c>
    </row>
    <row r="59" spans="1:26" x14ac:dyDescent="0.35">
      <c r="A59" s="75"/>
      <c r="B59" s="22">
        <v>53</v>
      </c>
      <c r="C59" s="11"/>
      <c r="D59" s="10"/>
      <c r="E59" s="10"/>
      <c r="F59" s="10"/>
      <c r="G59" s="10"/>
      <c r="H59" s="11"/>
      <c r="I59" s="11"/>
      <c r="J59" s="11"/>
      <c r="K59" s="11"/>
      <c r="L59" s="11"/>
      <c r="M59" s="11"/>
      <c r="N59" s="11"/>
      <c r="O59" s="11"/>
      <c r="P59" s="11"/>
      <c r="Q59" s="11"/>
      <c r="R59" s="11"/>
      <c r="S59" s="11"/>
      <c r="T59" s="11"/>
      <c r="U59" s="11"/>
      <c r="V59" s="11"/>
      <c r="W59" s="12"/>
      <c r="X59" s="86">
        <f>SUMIF('5. Contract costs'!$I$7:$I$106,$C59,'5. Contract costs'!$W$7:$W$106)</f>
        <v>0</v>
      </c>
      <c r="Y59" s="86">
        <f>SUMIF('5. Contract costs'!$I$7:$I$106,$C59,'5. Contract costs'!$Y$7:$Y$106)</f>
        <v>0</v>
      </c>
      <c r="Z59" s="87" t="str">
        <f>IF(C59="","",COUNTIF('4. Contract terms'!$I$7:$I$106,'3. Customer data'!C59))</f>
        <v/>
      </c>
    </row>
    <row r="60" spans="1:26" x14ac:dyDescent="0.35">
      <c r="A60" s="75"/>
      <c r="B60" s="22">
        <v>54</v>
      </c>
      <c r="C60" s="11"/>
      <c r="D60" s="10"/>
      <c r="E60" s="10"/>
      <c r="F60" s="10"/>
      <c r="G60" s="10"/>
      <c r="H60" s="11"/>
      <c r="I60" s="11"/>
      <c r="J60" s="11"/>
      <c r="K60" s="11"/>
      <c r="L60" s="11"/>
      <c r="M60" s="11"/>
      <c r="N60" s="11"/>
      <c r="O60" s="11"/>
      <c r="P60" s="11"/>
      <c r="Q60" s="11"/>
      <c r="R60" s="11"/>
      <c r="S60" s="11"/>
      <c r="T60" s="11"/>
      <c r="U60" s="11"/>
      <c r="V60" s="11"/>
      <c r="W60" s="12"/>
      <c r="X60" s="86">
        <f>SUMIF('5. Contract costs'!$I$7:$I$106,$C60,'5. Contract costs'!$W$7:$W$106)</f>
        <v>0</v>
      </c>
      <c r="Y60" s="86">
        <f>SUMIF('5. Contract costs'!$I$7:$I$106,$C60,'5. Contract costs'!$Y$7:$Y$106)</f>
        <v>0</v>
      </c>
      <c r="Z60" s="87" t="str">
        <f>IF(C60="","",COUNTIF('4. Contract terms'!$I$7:$I$106,'3. Customer data'!C60))</f>
        <v/>
      </c>
    </row>
    <row r="61" spans="1:26" x14ac:dyDescent="0.35">
      <c r="A61" s="75"/>
      <c r="B61" s="22">
        <v>55</v>
      </c>
      <c r="C61" s="11"/>
      <c r="D61" s="10"/>
      <c r="E61" s="10"/>
      <c r="F61" s="10"/>
      <c r="G61" s="10"/>
      <c r="H61" s="11"/>
      <c r="I61" s="11"/>
      <c r="J61" s="11"/>
      <c r="K61" s="11"/>
      <c r="L61" s="11"/>
      <c r="M61" s="11"/>
      <c r="N61" s="11"/>
      <c r="O61" s="11"/>
      <c r="P61" s="11"/>
      <c r="Q61" s="11"/>
      <c r="R61" s="11"/>
      <c r="S61" s="11"/>
      <c r="T61" s="11"/>
      <c r="U61" s="11"/>
      <c r="V61" s="11"/>
      <c r="W61" s="12"/>
      <c r="X61" s="86">
        <f>SUMIF('5. Contract costs'!$I$7:$I$106,$C61,'5. Contract costs'!$W$7:$W$106)</f>
        <v>0</v>
      </c>
      <c r="Y61" s="86">
        <f>SUMIF('5. Contract costs'!$I$7:$I$106,$C61,'5. Contract costs'!$Y$7:$Y$106)</f>
        <v>0</v>
      </c>
      <c r="Z61" s="87" t="str">
        <f>IF(C61="","",COUNTIF('4. Contract terms'!$I$7:$I$106,'3. Customer data'!C61))</f>
        <v/>
      </c>
    </row>
    <row r="62" spans="1:26" x14ac:dyDescent="0.35">
      <c r="A62" s="75"/>
      <c r="B62" s="22">
        <v>56</v>
      </c>
      <c r="C62" s="11"/>
      <c r="D62" s="10"/>
      <c r="E62" s="10"/>
      <c r="F62" s="10"/>
      <c r="G62" s="10"/>
      <c r="H62" s="11"/>
      <c r="I62" s="11"/>
      <c r="J62" s="11"/>
      <c r="K62" s="11"/>
      <c r="L62" s="11"/>
      <c r="M62" s="11"/>
      <c r="N62" s="11"/>
      <c r="O62" s="11"/>
      <c r="P62" s="11"/>
      <c r="Q62" s="11"/>
      <c r="R62" s="11"/>
      <c r="S62" s="11"/>
      <c r="T62" s="11"/>
      <c r="U62" s="11"/>
      <c r="V62" s="11"/>
      <c r="W62" s="12"/>
      <c r="X62" s="86">
        <f>SUMIF('5. Contract costs'!$I$7:$I$106,$C62,'5. Contract costs'!$W$7:$W$106)</f>
        <v>0</v>
      </c>
      <c r="Y62" s="86">
        <f>SUMIF('5. Contract costs'!$I$7:$I$106,$C62,'5. Contract costs'!$Y$7:$Y$106)</f>
        <v>0</v>
      </c>
      <c r="Z62" s="87" t="str">
        <f>IF(C62="","",COUNTIF('4. Contract terms'!$I$7:$I$106,'3. Customer data'!C62))</f>
        <v/>
      </c>
    </row>
    <row r="63" spans="1:26" x14ac:dyDescent="0.35">
      <c r="A63" s="75"/>
      <c r="B63" s="22">
        <v>57</v>
      </c>
      <c r="C63" s="11"/>
      <c r="D63" s="10"/>
      <c r="E63" s="10"/>
      <c r="F63" s="10"/>
      <c r="G63" s="10"/>
      <c r="H63" s="11"/>
      <c r="I63" s="11"/>
      <c r="J63" s="11"/>
      <c r="K63" s="11"/>
      <c r="L63" s="11"/>
      <c r="M63" s="11"/>
      <c r="N63" s="11"/>
      <c r="O63" s="11"/>
      <c r="P63" s="11"/>
      <c r="Q63" s="11"/>
      <c r="R63" s="11"/>
      <c r="S63" s="11"/>
      <c r="T63" s="11"/>
      <c r="U63" s="11"/>
      <c r="V63" s="11"/>
      <c r="W63" s="12"/>
      <c r="X63" s="86">
        <f>SUMIF('5. Contract costs'!$I$7:$I$106,$C63,'5. Contract costs'!$W$7:$W$106)</f>
        <v>0</v>
      </c>
      <c r="Y63" s="86">
        <f>SUMIF('5. Contract costs'!$I$7:$I$106,$C63,'5. Contract costs'!$Y$7:$Y$106)</f>
        <v>0</v>
      </c>
      <c r="Z63" s="87" t="str">
        <f>IF(C63="","",COUNTIF('4. Contract terms'!$I$7:$I$106,'3. Customer data'!C63))</f>
        <v/>
      </c>
    </row>
    <row r="64" spans="1:26" x14ac:dyDescent="0.35">
      <c r="A64" s="75"/>
      <c r="B64" s="22">
        <v>58</v>
      </c>
      <c r="C64" s="11"/>
      <c r="D64" s="10"/>
      <c r="E64" s="10"/>
      <c r="F64" s="10"/>
      <c r="G64" s="10"/>
      <c r="H64" s="11"/>
      <c r="I64" s="11"/>
      <c r="J64" s="11"/>
      <c r="K64" s="11"/>
      <c r="L64" s="11"/>
      <c r="M64" s="11"/>
      <c r="N64" s="11"/>
      <c r="O64" s="11"/>
      <c r="P64" s="11"/>
      <c r="Q64" s="11"/>
      <c r="R64" s="11"/>
      <c r="S64" s="11"/>
      <c r="T64" s="11"/>
      <c r="U64" s="11"/>
      <c r="V64" s="11"/>
      <c r="W64" s="12"/>
      <c r="X64" s="86">
        <f>SUMIF('5. Contract costs'!$I$7:$I$106,$C64,'5. Contract costs'!$W$7:$W$106)</f>
        <v>0</v>
      </c>
      <c r="Y64" s="86">
        <f>SUMIF('5. Contract costs'!$I$7:$I$106,$C64,'5. Contract costs'!$Y$7:$Y$106)</f>
        <v>0</v>
      </c>
      <c r="Z64" s="87" t="str">
        <f>IF(C64="","",COUNTIF('4. Contract terms'!$I$7:$I$106,'3. Customer data'!C64))</f>
        <v/>
      </c>
    </row>
    <row r="65" spans="1:26" x14ac:dyDescent="0.35">
      <c r="A65" s="75"/>
      <c r="B65" s="22">
        <v>59</v>
      </c>
      <c r="C65" s="11"/>
      <c r="D65" s="10"/>
      <c r="E65" s="10"/>
      <c r="F65" s="10"/>
      <c r="G65" s="10"/>
      <c r="H65" s="11"/>
      <c r="I65" s="11"/>
      <c r="J65" s="11"/>
      <c r="K65" s="11"/>
      <c r="L65" s="11"/>
      <c r="M65" s="11"/>
      <c r="N65" s="11"/>
      <c r="O65" s="11"/>
      <c r="P65" s="11"/>
      <c r="Q65" s="11"/>
      <c r="R65" s="11"/>
      <c r="S65" s="11"/>
      <c r="T65" s="11"/>
      <c r="U65" s="11"/>
      <c r="V65" s="11"/>
      <c r="W65" s="12"/>
      <c r="X65" s="86">
        <f>SUMIF('5. Contract costs'!$I$7:$I$106,$C65,'5. Contract costs'!$W$7:$W$106)</f>
        <v>0</v>
      </c>
      <c r="Y65" s="86">
        <f>SUMIF('5. Contract costs'!$I$7:$I$106,$C65,'5. Contract costs'!$Y$7:$Y$106)</f>
        <v>0</v>
      </c>
      <c r="Z65" s="87" t="str">
        <f>IF(C65="","",COUNTIF('4. Contract terms'!$I$7:$I$106,'3. Customer data'!C65))</f>
        <v/>
      </c>
    </row>
    <row r="66" spans="1:26" x14ac:dyDescent="0.35">
      <c r="A66" s="75"/>
      <c r="B66" s="22">
        <v>60</v>
      </c>
      <c r="C66" s="11"/>
      <c r="D66" s="10"/>
      <c r="E66" s="10"/>
      <c r="F66" s="10"/>
      <c r="G66" s="10"/>
      <c r="H66" s="11"/>
      <c r="I66" s="11"/>
      <c r="J66" s="11"/>
      <c r="K66" s="11"/>
      <c r="L66" s="11"/>
      <c r="M66" s="11"/>
      <c r="N66" s="11"/>
      <c r="O66" s="11"/>
      <c r="P66" s="11"/>
      <c r="Q66" s="11"/>
      <c r="R66" s="11"/>
      <c r="S66" s="11"/>
      <c r="T66" s="11"/>
      <c r="U66" s="11"/>
      <c r="V66" s="11"/>
      <c r="W66" s="12"/>
      <c r="X66" s="86">
        <f>SUMIF('5. Contract costs'!$I$7:$I$106,$C66,'5. Contract costs'!$W$7:$W$106)</f>
        <v>0</v>
      </c>
      <c r="Y66" s="86">
        <f>SUMIF('5. Contract costs'!$I$7:$I$106,$C66,'5. Contract costs'!$Y$7:$Y$106)</f>
        <v>0</v>
      </c>
      <c r="Z66" s="87" t="str">
        <f>IF(C66="","",COUNTIF('4. Contract terms'!$I$7:$I$106,'3. Customer data'!C66))</f>
        <v/>
      </c>
    </row>
    <row r="67" spans="1:26" x14ac:dyDescent="0.35">
      <c r="A67" s="75"/>
      <c r="B67" s="22">
        <v>61</v>
      </c>
      <c r="C67" s="11"/>
      <c r="D67" s="10"/>
      <c r="E67" s="10"/>
      <c r="F67" s="10"/>
      <c r="G67" s="10"/>
      <c r="H67" s="11"/>
      <c r="I67" s="11"/>
      <c r="J67" s="11"/>
      <c r="K67" s="11"/>
      <c r="L67" s="11"/>
      <c r="M67" s="11"/>
      <c r="N67" s="11"/>
      <c r="O67" s="11"/>
      <c r="P67" s="11"/>
      <c r="Q67" s="11"/>
      <c r="R67" s="11"/>
      <c r="S67" s="11"/>
      <c r="T67" s="11"/>
      <c r="U67" s="11"/>
      <c r="V67" s="11"/>
      <c r="W67" s="12"/>
      <c r="X67" s="86">
        <f>SUMIF('5. Contract costs'!$I$7:$I$106,$C67,'5. Contract costs'!$W$7:$W$106)</f>
        <v>0</v>
      </c>
      <c r="Y67" s="86">
        <f>SUMIF('5. Contract costs'!$I$7:$I$106,$C67,'5. Contract costs'!$Y$7:$Y$106)</f>
        <v>0</v>
      </c>
      <c r="Z67" s="87" t="str">
        <f>IF(C67="","",COUNTIF('4. Contract terms'!$I$7:$I$106,'3. Customer data'!C67))</f>
        <v/>
      </c>
    </row>
    <row r="68" spans="1:26" x14ac:dyDescent="0.35">
      <c r="A68" s="75"/>
      <c r="B68" s="22">
        <v>62</v>
      </c>
      <c r="C68" s="11"/>
      <c r="D68" s="10"/>
      <c r="E68" s="10"/>
      <c r="F68" s="10"/>
      <c r="G68" s="10"/>
      <c r="H68" s="11"/>
      <c r="I68" s="11"/>
      <c r="J68" s="11"/>
      <c r="K68" s="11"/>
      <c r="L68" s="11"/>
      <c r="M68" s="11"/>
      <c r="N68" s="11"/>
      <c r="O68" s="11"/>
      <c r="P68" s="11"/>
      <c r="Q68" s="11"/>
      <c r="R68" s="11"/>
      <c r="S68" s="11"/>
      <c r="T68" s="11"/>
      <c r="U68" s="11"/>
      <c r="V68" s="11"/>
      <c r="W68" s="12"/>
      <c r="X68" s="86">
        <f>SUMIF('5. Contract costs'!$I$7:$I$106,$C68,'5. Contract costs'!$W$7:$W$106)</f>
        <v>0</v>
      </c>
      <c r="Y68" s="86">
        <f>SUMIF('5. Contract costs'!$I$7:$I$106,$C68,'5. Contract costs'!$Y$7:$Y$106)</f>
        <v>0</v>
      </c>
      <c r="Z68" s="87" t="str">
        <f>IF(C68="","",COUNTIF('4. Contract terms'!$I$7:$I$106,'3. Customer data'!C68))</f>
        <v/>
      </c>
    </row>
    <row r="69" spans="1:26" x14ac:dyDescent="0.35">
      <c r="A69" s="75"/>
      <c r="B69" s="22">
        <v>63</v>
      </c>
      <c r="C69" s="11"/>
      <c r="D69" s="10"/>
      <c r="E69" s="10"/>
      <c r="F69" s="10"/>
      <c r="G69" s="10"/>
      <c r="H69" s="11"/>
      <c r="I69" s="11"/>
      <c r="J69" s="11"/>
      <c r="K69" s="11"/>
      <c r="L69" s="11"/>
      <c r="M69" s="11"/>
      <c r="N69" s="11"/>
      <c r="O69" s="11"/>
      <c r="P69" s="11"/>
      <c r="Q69" s="11"/>
      <c r="R69" s="11"/>
      <c r="S69" s="11"/>
      <c r="T69" s="11"/>
      <c r="U69" s="11"/>
      <c r="V69" s="11"/>
      <c r="W69" s="12"/>
      <c r="X69" s="86">
        <f>SUMIF('5. Contract costs'!$I$7:$I$106,$C69,'5. Contract costs'!$W$7:$W$106)</f>
        <v>0</v>
      </c>
      <c r="Y69" s="86">
        <f>SUMIF('5. Contract costs'!$I$7:$I$106,$C69,'5. Contract costs'!$Y$7:$Y$106)</f>
        <v>0</v>
      </c>
      <c r="Z69" s="87" t="str">
        <f>IF(C69="","",COUNTIF('4. Contract terms'!$I$7:$I$106,'3. Customer data'!C69))</f>
        <v/>
      </c>
    </row>
    <row r="70" spans="1:26" x14ac:dyDescent="0.35">
      <c r="A70" s="75"/>
      <c r="B70" s="22">
        <v>64</v>
      </c>
      <c r="C70" s="11"/>
      <c r="D70" s="10"/>
      <c r="E70" s="10"/>
      <c r="F70" s="10"/>
      <c r="G70" s="10"/>
      <c r="H70" s="11"/>
      <c r="I70" s="11"/>
      <c r="J70" s="11"/>
      <c r="K70" s="11"/>
      <c r="L70" s="11"/>
      <c r="M70" s="11"/>
      <c r="N70" s="11"/>
      <c r="O70" s="11"/>
      <c r="P70" s="11"/>
      <c r="Q70" s="11"/>
      <c r="R70" s="11"/>
      <c r="S70" s="11"/>
      <c r="T70" s="11"/>
      <c r="U70" s="11"/>
      <c r="V70" s="11"/>
      <c r="W70" s="12"/>
      <c r="X70" s="86">
        <f>SUMIF('5. Contract costs'!$I$7:$I$106,$C70,'5. Contract costs'!$W$7:$W$106)</f>
        <v>0</v>
      </c>
      <c r="Y70" s="86">
        <f>SUMIF('5. Contract costs'!$I$7:$I$106,$C70,'5. Contract costs'!$Y$7:$Y$106)</f>
        <v>0</v>
      </c>
      <c r="Z70" s="87" t="str">
        <f>IF(C70="","",COUNTIF('4. Contract terms'!$I$7:$I$106,'3. Customer data'!C70))</f>
        <v/>
      </c>
    </row>
    <row r="71" spans="1:26" x14ac:dyDescent="0.35">
      <c r="A71" s="75"/>
      <c r="B71" s="22">
        <v>65</v>
      </c>
      <c r="C71" s="11"/>
      <c r="D71" s="10"/>
      <c r="E71" s="10"/>
      <c r="F71" s="10"/>
      <c r="G71" s="10"/>
      <c r="H71" s="11"/>
      <c r="I71" s="11"/>
      <c r="J71" s="11"/>
      <c r="K71" s="11"/>
      <c r="L71" s="11"/>
      <c r="M71" s="11"/>
      <c r="N71" s="11"/>
      <c r="O71" s="11"/>
      <c r="P71" s="11"/>
      <c r="Q71" s="11"/>
      <c r="R71" s="11"/>
      <c r="S71" s="11"/>
      <c r="T71" s="11"/>
      <c r="U71" s="11"/>
      <c r="V71" s="11"/>
      <c r="W71" s="12"/>
      <c r="X71" s="86">
        <f>SUMIF('5. Contract costs'!$I$7:$I$106,$C71,'5. Contract costs'!$W$7:$W$106)</f>
        <v>0</v>
      </c>
      <c r="Y71" s="86">
        <f>SUMIF('5. Contract costs'!$I$7:$I$106,$C71,'5. Contract costs'!$Y$7:$Y$106)</f>
        <v>0</v>
      </c>
      <c r="Z71" s="87" t="str">
        <f>IF(C71="","",COUNTIF('4. Contract terms'!$I$7:$I$106,'3. Customer data'!C71))</f>
        <v/>
      </c>
    </row>
    <row r="72" spans="1:26" x14ac:dyDescent="0.35">
      <c r="A72" s="75"/>
      <c r="B72" s="22">
        <v>66</v>
      </c>
      <c r="C72" s="11"/>
      <c r="D72" s="10"/>
      <c r="E72" s="10"/>
      <c r="F72" s="10"/>
      <c r="G72" s="10"/>
      <c r="H72" s="11"/>
      <c r="I72" s="11"/>
      <c r="J72" s="11"/>
      <c r="K72" s="11"/>
      <c r="L72" s="11"/>
      <c r="M72" s="11"/>
      <c r="N72" s="11"/>
      <c r="O72" s="11"/>
      <c r="P72" s="11"/>
      <c r="Q72" s="11"/>
      <c r="R72" s="11"/>
      <c r="S72" s="11"/>
      <c r="T72" s="11"/>
      <c r="U72" s="11"/>
      <c r="V72" s="11"/>
      <c r="W72" s="12"/>
      <c r="X72" s="86">
        <f>SUMIF('5. Contract costs'!$I$7:$I$106,$C72,'5. Contract costs'!$W$7:$W$106)</f>
        <v>0</v>
      </c>
      <c r="Y72" s="86">
        <f>SUMIF('5. Contract costs'!$I$7:$I$106,$C72,'5. Contract costs'!$Y$7:$Y$106)</f>
        <v>0</v>
      </c>
      <c r="Z72" s="87" t="str">
        <f>IF(C72="","",COUNTIF('4. Contract terms'!$I$7:$I$106,'3. Customer data'!C72))</f>
        <v/>
      </c>
    </row>
    <row r="73" spans="1:26" x14ac:dyDescent="0.35">
      <c r="A73" s="75"/>
      <c r="B73" s="22">
        <v>67</v>
      </c>
      <c r="C73" s="11"/>
      <c r="D73" s="10"/>
      <c r="E73" s="10"/>
      <c r="F73" s="10"/>
      <c r="G73" s="10"/>
      <c r="H73" s="11"/>
      <c r="I73" s="11"/>
      <c r="J73" s="11"/>
      <c r="K73" s="11"/>
      <c r="L73" s="11"/>
      <c r="M73" s="11"/>
      <c r="N73" s="11"/>
      <c r="O73" s="11"/>
      <c r="P73" s="11"/>
      <c r="Q73" s="11"/>
      <c r="R73" s="11"/>
      <c r="S73" s="11"/>
      <c r="T73" s="11"/>
      <c r="U73" s="11"/>
      <c r="V73" s="11"/>
      <c r="W73" s="12"/>
      <c r="X73" s="86">
        <f>SUMIF('5. Contract costs'!$I$7:$I$106,$C73,'5. Contract costs'!$W$7:$W$106)</f>
        <v>0</v>
      </c>
      <c r="Y73" s="86">
        <f>SUMIF('5. Contract costs'!$I$7:$I$106,$C73,'5. Contract costs'!$Y$7:$Y$106)</f>
        <v>0</v>
      </c>
      <c r="Z73" s="87" t="str">
        <f>IF(C73="","",COUNTIF('4. Contract terms'!$I$7:$I$106,'3. Customer data'!C73))</f>
        <v/>
      </c>
    </row>
    <row r="74" spans="1:26" x14ac:dyDescent="0.35">
      <c r="A74" s="75"/>
      <c r="B74" s="22">
        <v>68</v>
      </c>
      <c r="C74" s="11"/>
      <c r="D74" s="10"/>
      <c r="E74" s="10"/>
      <c r="F74" s="10"/>
      <c r="G74" s="10"/>
      <c r="H74" s="11"/>
      <c r="I74" s="11"/>
      <c r="J74" s="11"/>
      <c r="K74" s="11"/>
      <c r="L74" s="11"/>
      <c r="M74" s="11"/>
      <c r="N74" s="11"/>
      <c r="O74" s="11"/>
      <c r="P74" s="11"/>
      <c r="Q74" s="11"/>
      <c r="R74" s="11"/>
      <c r="S74" s="11"/>
      <c r="T74" s="11"/>
      <c r="U74" s="11"/>
      <c r="V74" s="11"/>
      <c r="W74" s="12"/>
      <c r="X74" s="86">
        <f>SUMIF('5. Contract costs'!$I$7:$I$106,$C74,'5. Contract costs'!$W$7:$W$106)</f>
        <v>0</v>
      </c>
      <c r="Y74" s="86">
        <f>SUMIF('5. Contract costs'!$I$7:$I$106,$C74,'5. Contract costs'!$Y$7:$Y$106)</f>
        <v>0</v>
      </c>
      <c r="Z74" s="87" t="str">
        <f>IF(C74="","",COUNTIF('4. Contract terms'!$I$7:$I$106,'3. Customer data'!C74))</f>
        <v/>
      </c>
    </row>
    <row r="75" spans="1:26" x14ac:dyDescent="0.35">
      <c r="A75" s="75"/>
      <c r="B75" s="22">
        <v>69</v>
      </c>
      <c r="C75" s="11"/>
      <c r="D75" s="10"/>
      <c r="E75" s="10"/>
      <c r="F75" s="10"/>
      <c r="G75" s="10"/>
      <c r="H75" s="11"/>
      <c r="I75" s="11"/>
      <c r="J75" s="11"/>
      <c r="K75" s="11"/>
      <c r="L75" s="11"/>
      <c r="M75" s="11"/>
      <c r="N75" s="11"/>
      <c r="O75" s="11"/>
      <c r="P75" s="11"/>
      <c r="Q75" s="11"/>
      <c r="R75" s="11"/>
      <c r="S75" s="11"/>
      <c r="T75" s="11"/>
      <c r="U75" s="11"/>
      <c r="V75" s="11"/>
      <c r="W75" s="12"/>
      <c r="X75" s="86">
        <f>SUMIF('5. Contract costs'!$I$7:$I$106,$C75,'5. Contract costs'!$W$7:$W$106)</f>
        <v>0</v>
      </c>
      <c r="Y75" s="86">
        <f>SUMIF('5. Contract costs'!$I$7:$I$106,$C75,'5. Contract costs'!$Y$7:$Y$106)</f>
        <v>0</v>
      </c>
      <c r="Z75" s="87" t="str">
        <f>IF(C75="","",COUNTIF('4. Contract terms'!$I$7:$I$106,'3. Customer data'!C75))</f>
        <v/>
      </c>
    </row>
    <row r="76" spans="1:26" x14ac:dyDescent="0.35">
      <c r="A76" s="75"/>
      <c r="B76" s="22">
        <v>70</v>
      </c>
      <c r="C76" s="11"/>
      <c r="D76" s="10"/>
      <c r="E76" s="10"/>
      <c r="F76" s="10"/>
      <c r="G76" s="10"/>
      <c r="H76" s="11"/>
      <c r="I76" s="11"/>
      <c r="J76" s="11"/>
      <c r="K76" s="11"/>
      <c r="L76" s="11"/>
      <c r="M76" s="11"/>
      <c r="N76" s="11"/>
      <c r="O76" s="11"/>
      <c r="P76" s="11"/>
      <c r="Q76" s="11"/>
      <c r="R76" s="11"/>
      <c r="S76" s="11"/>
      <c r="T76" s="11"/>
      <c r="U76" s="11"/>
      <c r="V76" s="11"/>
      <c r="W76" s="12"/>
      <c r="X76" s="86">
        <f>SUMIF('5. Contract costs'!$I$7:$I$106,$C76,'5. Contract costs'!$W$7:$W$106)</f>
        <v>0</v>
      </c>
      <c r="Y76" s="86">
        <f>SUMIF('5. Contract costs'!$I$7:$I$106,$C76,'5. Contract costs'!$Y$7:$Y$106)</f>
        <v>0</v>
      </c>
      <c r="Z76" s="87" t="str">
        <f>IF(C76="","",COUNTIF('4. Contract terms'!$I$7:$I$106,'3. Customer data'!C76))</f>
        <v/>
      </c>
    </row>
    <row r="77" spans="1:26" x14ac:dyDescent="0.35">
      <c r="A77" s="75"/>
      <c r="B77" s="22">
        <v>71</v>
      </c>
      <c r="C77" s="11"/>
      <c r="D77" s="10"/>
      <c r="E77" s="10"/>
      <c r="F77" s="10"/>
      <c r="G77" s="10"/>
      <c r="H77" s="11"/>
      <c r="I77" s="11"/>
      <c r="J77" s="11"/>
      <c r="K77" s="11"/>
      <c r="L77" s="11"/>
      <c r="M77" s="11"/>
      <c r="N77" s="11"/>
      <c r="O77" s="11"/>
      <c r="P77" s="11"/>
      <c r="Q77" s="11"/>
      <c r="R77" s="11"/>
      <c r="S77" s="11"/>
      <c r="T77" s="11"/>
      <c r="U77" s="11"/>
      <c r="V77" s="11"/>
      <c r="W77" s="12"/>
      <c r="X77" s="86">
        <f>SUMIF('5. Contract costs'!$I$7:$I$106,$C77,'5. Contract costs'!$W$7:$W$106)</f>
        <v>0</v>
      </c>
      <c r="Y77" s="86">
        <f>SUMIF('5. Contract costs'!$I$7:$I$106,$C77,'5. Contract costs'!$Y$7:$Y$106)</f>
        <v>0</v>
      </c>
      <c r="Z77" s="87" t="str">
        <f>IF(C77="","",COUNTIF('4. Contract terms'!$I$7:$I$106,'3. Customer data'!C77))</f>
        <v/>
      </c>
    </row>
    <row r="78" spans="1:26" x14ac:dyDescent="0.35">
      <c r="A78" s="75"/>
      <c r="B78" s="22">
        <v>72</v>
      </c>
      <c r="C78" s="11"/>
      <c r="D78" s="10"/>
      <c r="E78" s="10"/>
      <c r="F78" s="10"/>
      <c r="G78" s="10"/>
      <c r="H78" s="11"/>
      <c r="I78" s="11"/>
      <c r="J78" s="11"/>
      <c r="K78" s="11"/>
      <c r="L78" s="11"/>
      <c r="M78" s="11"/>
      <c r="N78" s="11"/>
      <c r="O78" s="11"/>
      <c r="P78" s="11"/>
      <c r="Q78" s="11"/>
      <c r="R78" s="11"/>
      <c r="S78" s="11"/>
      <c r="T78" s="11"/>
      <c r="U78" s="11"/>
      <c r="V78" s="11"/>
      <c r="W78" s="12"/>
      <c r="X78" s="86">
        <f>SUMIF('5. Contract costs'!$I$7:$I$106,$C78,'5. Contract costs'!$W$7:$W$106)</f>
        <v>0</v>
      </c>
      <c r="Y78" s="86">
        <f>SUMIF('5. Contract costs'!$I$7:$I$106,$C78,'5. Contract costs'!$Y$7:$Y$106)</f>
        <v>0</v>
      </c>
      <c r="Z78" s="87" t="str">
        <f>IF(C78="","",COUNTIF('4. Contract terms'!$I$7:$I$106,'3. Customer data'!C78))</f>
        <v/>
      </c>
    </row>
    <row r="79" spans="1:26" x14ac:dyDescent="0.35">
      <c r="A79" s="75"/>
      <c r="B79" s="22">
        <v>73</v>
      </c>
      <c r="C79" s="11"/>
      <c r="D79" s="10"/>
      <c r="E79" s="10"/>
      <c r="F79" s="10"/>
      <c r="G79" s="10"/>
      <c r="H79" s="11"/>
      <c r="I79" s="11"/>
      <c r="J79" s="11"/>
      <c r="K79" s="11"/>
      <c r="L79" s="11"/>
      <c r="M79" s="11"/>
      <c r="N79" s="11"/>
      <c r="O79" s="11"/>
      <c r="P79" s="11"/>
      <c r="Q79" s="11"/>
      <c r="R79" s="11"/>
      <c r="S79" s="11"/>
      <c r="T79" s="11"/>
      <c r="U79" s="11"/>
      <c r="V79" s="11"/>
      <c r="W79" s="12"/>
      <c r="X79" s="86">
        <f>SUMIF('5. Contract costs'!$I$7:$I$106,$C79,'5. Contract costs'!$W$7:$W$106)</f>
        <v>0</v>
      </c>
      <c r="Y79" s="86">
        <f>SUMIF('5. Contract costs'!$I$7:$I$106,$C79,'5. Contract costs'!$Y$7:$Y$106)</f>
        <v>0</v>
      </c>
      <c r="Z79" s="87" t="str">
        <f>IF(C79="","",COUNTIF('4. Contract terms'!$I$7:$I$106,'3. Customer data'!C79))</f>
        <v/>
      </c>
    </row>
    <row r="80" spans="1:26" x14ac:dyDescent="0.35">
      <c r="A80" s="75"/>
      <c r="B80" s="22">
        <v>74</v>
      </c>
      <c r="C80" s="11"/>
      <c r="D80" s="10"/>
      <c r="E80" s="10"/>
      <c r="F80" s="10"/>
      <c r="G80" s="10"/>
      <c r="H80" s="11"/>
      <c r="I80" s="11"/>
      <c r="J80" s="11"/>
      <c r="K80" s="11"/>
      <c r="L80" s="11"/>
      <c r="M80" s="11"/>
      <c r="N80" s="11"/>
      <c r="O80" s="11"/>
      <c r="P80" s="11"/>
      <c r="Q80" s="11"/>
      <c r="R80" s="11"/>
      <c r="S80" s="11"/>
      <c r="T80" s="11"/>
      <c r="U80" s="11"/>
      <c r="V80" s="11"/>
      <c r="W80" s="12"/>
      <c r="X80" s="86">
        <f>SUMIF('5. Contract costs'!$I$7:$I$106,$C80,'5. Contract costs'!$W$7:$W$106)</f>
        <v>0</v>
      </c>
      <c r="Y80" s="86">
        <f>SUMIF('5. Contract costs'!$I$7:$I$106,$C80,'5. Contract costs'!$Y$7:$Y$106)</f>
        <v>0</v>
      </c>
      <c r="Z80" s="87" t="str">
        <f>IF(C80="","",COUNTIF('4. Contract terms'!$I$7:$I$106,'3. Customer data'!C80))</f>
        <v/>
      </c>
    </row>
    <row r="81" spans="1:26" x14ac:dyDescent="0.35">
      <c r="A81" s="76"/>
      <c r="B81" s="22">
        <v>75</v>
      </c>
      <c r="C81" s="15"/>
      <c r="D81" s="14"/>
      <c r="E81" s="14"/>
      <c r="F81" s="14"/>
      <c r="G81" s="14"/>
      <c r="H81" s="15"/>
      <c r="I81" s="15"/>
      <c r="J81" s="15"/>
      <c r="K81" s="15"/>
      <c r="L81" s="15"/>
      <c r="M81" s="15"/>
      <c r="N81" s="15"/>
      <c r="O81" s="15"/>
      <c r="P81" s="15"/>
      <c r="Q81" s="15"/>
      <c r="R81" s="15"/>
      <c r="S81" s="15"/>
      <c r="T81" s="15"/>
      <c r="U81" s="15"/>
      <c r="V81" s="15"/>
      <c r="W81" s="12"/>
      <c r="X81" s="86">
        <f>SUMIF('5. Contract costs'!$I$7:$I$106,$C81,'5. Contract costs'!$W$7:$W$106)</f>
        <v>0</v>
      </c>
      <c r="Y81" s="86">
        <f>SUMIF('5. Contract costs'!$I$7:$I$106,$C81,'5. Contract costs'!$Y$7:$Y$106)</f>
        <v>0</v>
      </c>
      <c r="Z81" s="87" t="str">
        <f>IF(C81="","",COUNTIF('4. Contract terms'!$I$7:$I$106,'3. Customer data'!C81))</f>
        <v/>
      </c>
    </row>
    <row r="82" spans="1:26" x14ac:dyDescent="0.35">
      <c r="A82" s="76"/>
      <c r="B82" s="22">
        <v>76</v>
      </c>
      <c r="C82" s="15"/>
      <c r="D82" s="14"/>
      <c r="E82" s="14"/>
      <c r="F82" s="14"/>
      <c r="G82" s="14"/>
      <c r="H82" s="15"/>
      <c r="I82" s="15"/>
      <c r="J82" s="15"/>
      <c r="K82" s="15"/>
      <c r="L82" s="15"/>
      <c r="M82" s="15"/>
      <c r="N82" s="15"/>
      <c r="O82" s="15"/>
      <c r="P82" s="15"/>
      <c r="Q82" s="15"/>
      <c r="R82" s="15"/>
      <c r="S82" s="15"/>
      <c r="T82" s="15"/>
      <c r="U82" s="15"/>
      <c r="V82" s="15"/>
      <c r="W82" s="12"/>
      <c r="X82" s="86">
        <f>SUMIF('5. Contract costs'!$I$7:$I$106,$C82,'5. Contract costs'!$W$7:$W$106)</f>
        <v>0</v>
      </c>
      <c r="Y82" s="86">
        <f>SUMIF('5. Contract costs'!$I$7:$I$106,$C82,'5. Contract costs'!$Y$7:$Y$106)</f>
        <v>0</v>
      </c>
      <c r="Z82" s="87" t="str">
        <f>IF(C82="","",COUNTIF('4. Contract terms'!$I$7:$I$106,'3. Customer data'!C82))</f>
        <v/>
      </c>
    </row>
    <row r="83" spans="1:26" x14ac:dyDescent="0.35">
      <c r="A83" s="76"/>
      <c r="B83" s="22">
        <v>77</v>
      </c>
      <c r="C83" s="15"/>
      <c r="D83" s="14"/>
      <c r="E83" s="14"/>
      <c r="F83" s="14"/>
      <c r="G83" s="14"/>
      <c r="H83" s="15"/>
      <c r="I83" s="15"/>
      <c r="J83" s="15"/>
      <c r="K83" s="15"/>
      <c r="L83" s="15"/>
      <c r="M83" s="15"/>
      <c r="N83" s="15"/>
      <c r="O83" s="15"/>
      <c r="P83" s="15"/>
      <c r="Q83" s="15"/>
      <c r="R83" s="15"/>
      <c r="S83" s="15"/>
      <c r="T83" s="15"/>
      <c r="U83" s="15"/>
      <c r="V83" s="15"/>
      <c r="W83" s="12"/>
      <c r="X83" s="86">
        <f>SUMIF('5. Contract costs'!$I$7:$I$106,$C83,'5. Contract costs'!$W$7:$W$106)</f>
        <v>0</v>
      </c>
      <c r="Y83" s="86">
        <f>SUMIF('5. Contract costs'!$I$7:$I$106,$C83,'5. Contract costs'!$Y$7:$Y$106)</f>
        <v>0</v>
      </c>
      <c r="Z83" s="87" t="str">
        <f>IF(C83="","",COUNTIF('4. Contract terms'!$I$7:$I$106,'3. Customer data'!C83))</f>
        <v/>
      </c>
    </row>
    <row r="84" spans="1:26" x14ac:dyDescent="0.35">
      <c r="A84" s="76"/>
      <c r="B84" s="22">
        <v>78</v>
      </c>
      <c r="C84" s="15"/>
      <c r="D84" s="14"/>
      <c r="E84" s="14"/>
      <c r="F84" s="14"/>
      <c r="G84" s="14"/>
      <c r="H84" s="15"/>
      <c r="I84" s="15"/>
      <c r="J84" s="15"/>
      <c r="K84" s="15"/>
      <c r="L84" s="15"/>
      <c r="M84" s="15"/>
      <c r="N84" s="15"/>
      <c r="O84" s="15"/>
      <c r="P84" s="15"/>
      <c r="Q84" s="15"/>
      <c r="R84" s="15"/>
      <c r="S84" s="15"/>
      <c r="T84" s="15"/>
      <c r="U84" s="15"/>
      <c r="V84" s="15"/>
      <c r="W84" s="12"/>
      <c r="X84" s="86">
        <f>SUMIF('5. Contract costs'!$I$7:$I$106,$C84,'5. Contract costs'!$W$7:$W$106)</f>
        <v>0</v>
      </c>
      <c r="Y84" s="86">
        <f>SUMIF('5. Contract costs'!$I$7:$I$106,$C84,'5. Contract costs'!$Y$7:$Y$106)</f>
        <v>0</v>
      </c>
      <c r="Z84" s="87" t="str">
        <f>IF(C84="","",COUNTIF('4. Contract terms'!$I$7:$I$106,'3. Customer data'!C84))</f>
        <v/>
      </c>
    </row>
    <row r="85" spans="1:26" x14ac:dyDescent="0.35">
      <c r="A85" s="76"/>
      <c r="B85" s="22">
        <v>79</v>
      </c>
      <c r="C85" s="15"/>
      <c r="D85" s="14"/>
      <c r="E85" s="14"/>
      <c r="F85" s="14"/>
      <c r="G85" s="14"/>
      <c r="H85" s="15"/>
      <c r="I85" s="15"/>
      <c r="J85" s="15"/>
      <c r="K85" s="15"/>
      <c r="L85" s="15"/>
      <c r="M85" s="15"/>
      <c r="N85" s="15"/>
      <c r="O85" s="15"/>
      <c r="P85" s="15"/>
      <c r="Q85" s="15"/>
      <c r="R85" s="15"/>
      <c r="S85" s="15"/>
      <c r="T85" s="15"/>
      <c r="U85" s="15"/>
      <c r="V85" s="15"/>
      <c r="W85" s="12"/>
      <c r="X85" s="86">
        <f>SUMIF('5. Contract costs'!$I$7:$I$106,$C85,'5. Contract costs'!$W$7:$W$106)</f>
        <v>0</v>
      </c>
      <c r="Y85" s="86">
        <f>SUMIF('5. Contract costs'!$I$7:$I$106,$C85,'5. Contract costs'!$Y$7:$Y$106)</f>
        <v>0</v>
      </c>
      <c r="Z85" s="87" t="str">
        <f>IF(C85="","",COUNTIF('4. Contract terms'!$I$7:$I$106,'3. Customer data'!C85))</f>
        <v/>
      </c>
    </row>
    <row r="86" spans="1:26" x14ac:dyDescent="0.35">
      <c r="A86" s="76"/>
      <c r="B86" s="22">
        <v>80</v>
      </c>
      <c r="C86" s="15"/>
      <c r="D86" s="14"/>
      <c r="E86" s="14"/>
      <c r="F86" s="14"/>
      <c r="G86" s="14"/>
      <c r="H86" s="15"/>
      <c r="I86" s="15"/>
      <c r="J86" s="15"/>
      <c r="K86" s="15"/>
      <c r="L86" s="15"/>
      <c r="M86" s="15"/>
      <c r="N86" s="15"/>
      <c r="O86" s="15"/>
      <c r="P86" s="15"/>
      <c r="Q86" s="15"/>
      <c r="R86" s="15"/>
      <c r="S86" s="15"/>
      <c r="T86" s="15"/>
      <c r="U86" s="15"/>
      <c r="V86" s="15"/>
      <c r="W86" s="12"/>
      <c r="X86" s="86">
        <f>SUMIF('5. Contract costs'!$I$7:$I$106,$C86,'5. Contract costs'!$W$7:$W$106)</f>
        <v>0</v>
      </c>
      <c r="Y86" s="86">
        <f>SUMIF('5. Contract costs'!$I$7:$I$106,$C86,'5. Contract costs'!$Y$7:$Y$106)</f>
        <v>0</v>
      </c>
      <c r="Z86" s="87" t="str">
        <f>IF(C86="","",COUNTIF('4. Contract terms'!$I$7:$I$106,'3. Customer data'!C86))</f>
        <v/>
      </c>
    </row>
    <row r="87" spans="1:26" x14ac:dyDescent="0.35">
      <c r="A87" s="76"/>
      <c r="B87" s="22">
        <v>81</v>
      </c>
      <c r="C87" s="15"/>
      <c r="D87" s="14"/>
      <c r="E87" s="14"/>
      <c r="F87" s="14"/>
      <c r="G87" s="14"/>
      <c r="H87" s="15"/>
      <c r="I87" s="15"/>
      <c r="J87" s="15"/>
      <c r="K87" s="15"/>
      <c r="L87" s="15"/>
      <c r="M87" s="15"/>
      <c r="N87" s="15"/>
      <c r="O87" s="15"/>
      <c r="P87" s="15"/>
      <c r="Q87" s="15"/>
      <c r="R87" s="15"/>
      <c r="S87" s="15"/>
      <c r="T87" s="15"/>
      <c r="U87" s="15"/>
      <c r="V87" s="15"/>
      <c r="W87" s="12"/>
      <c r="X87" s="86">
        <f>SUMIF('5. Contract costs'!$I$7:$I$106,$C87,'5. Contract costs'!$W$7:$W$106)</f>
        <v>0</v>
      </c>
      <c r="Y87" s="86">
        <f>SUMIF('5. Contract costs'!$I$7:$I$106,$C87,'5. Contract costs'!$Y$7:$Y$106)</f>
        <v>0</v>
      </c>
      <c r="Z87" s="87" t="str">
        <f>IF(C87="","",COUNTIF('4. Contract terms'!$I$7:$I$106,'3. Customer data'!C87))</f>
        <v/>
      </c>
    </row>
    <row r="88" spans="1:26" x14ac:dyDescent="0.35">
      <c r="A88" s="76"/>
      <c r="B88" s="22">
        <v>82</v>
      </c>
      <c r="C88" s="15"/>
      <c r="D88" s="14"/>
      <c r="E88" s="14"/>
      <c r="F88" s="14"/>
      <c r="G88" s="14"/>
      <c r="H88" s="15"/>
      <c r="I88" s="15"/>
      <c r="J88" s="15"/>
      <c r="K88" s="15"/>
      <c r="L88" s="15"/>
      <c r="M88" s="15"/>
      <c r="N88" s="15"/>
      <c r="O88" s="15"/>
      <c r="P88" s="15"/>
      <c r="Q88" s="15"/>
      <c r="R88" s="15"/>
      <c r="S88" s="15"/>
      <c r="T88" s="15"/>
      <c r="U88" s="15"/>
      <c r="V88" s="15"/>
      <c r="W88" s="12"/>
      <c r="X88" s="86">
        <f>SUMIF('5. Contract costs'!$I$7:$I$106,$C88,'5. Contract costs'!$W$7:$W$106)</f>
        <v>0</v>
      </c>
      <c r="Y88" s="86">
        <f>SUMIF('5. Contract costs'!$I$7:$I$106,$C88,'5. Contract costs'!$Y$7:$Y$106)</f>
        <v>0</v>
      </c>
      <c r="Z88" s="87" t="str">
        <f>IF(C88="","",COUNTIF('4. Contract terms'!$I$7:$I$106,'3. Customer data'!C88))</f>
        <v/>
      </c>
    </row>
    <row r="89" spans="1:26" x14ac:dyDescent="0.35">
      <c r="A89" s="76"/>
      <c r="B89" s="22">
        <v>83</v>
      </c>
      <c r="C89" s="15"/>
      <c r="D89" s="14"/>
      <c r="E89" s="14"/>
      <c r="F89" s="14"/>
      <c r="G89" s="14"/>
      <c r="H89" s="15"/>
      <c r="I89" s="15"/>
      <c r="J89" s="15"/>
      <c r="K89" s="15"/>
      <c r="L89" s="15"/>
      <c r="M89" s="15"/>
      <c r="N89" s="15"/>
      <c r="O89" s="15"/>
      <c r="P89" s="15"/>
      <c r="Q89" s="15"/>
      <c r="R89" s="15"/>
      <c r="S89" s="15"/>
      <c r="T89" s="15"/>
      <c r="U89" s="15"/>
      <c r="V89" s="15"/>
      <c r="W89" s="12"/>
      <c r="X89" s="86">
        <f>SUMIF('5. Contract costs'!$I$7:$I$106,$C89,'5. Contract costs'!$W$7:$W$106)</f>
        <v>0</v>
      </c>
      <c r="Y89" s="86">
        <f>SUMIF('5. Contract costs'!$I$7:$I$106,$C89,'5. Contract costs'!$Y$7:$Y$106)</f>
        <v>0</v>
      </c>
      <c r="Z89" s="87" t="str">
        <f>IF(C89="","",COUNTIF('4. Contract terms'!$I$7:$I$106,'3. Customer data'!C89))</f>
        <v/>
      </c>
    </row>
    <row r="90" spans="1:26" x14ac:dyDescent="0.35">
      <c r="A90" s="76"/>
      <c r="B90" s="22">
        <v>84</v>
      </c>
      <c r="C90" s="15"/>
      <c r="D90" s="14"/>
      <c r="E90" s="14"/>
      <c r="F90" s="14"/>
      <c r="G90" s="14"/>
      <c r="H90" s="15"/>
      <c r="I90" s="15"/>
      <c r="J90" s="15"/>
      <c r="K90" s="15"/>
      <c r="L90" s="15"/>
      <c r="M90" s="15"/>
      <c r="N90" s="15"/>
      <c r="O90" s="15"/>
      <c r="P90" s="15"/>
      <c r="Q90" s="15"/>
      <c r="R90" s="15"/>
      <c r="S90" s="15"/>
      <c r="T90" s="15"/>
      <c r="U90" s="15"/>
      <c r="V90" s="15"/>
      <c r="W90" s="12"/>
      <c r="X90" s="86">
        <f>SUMIF('5. Contract costs'!$I$7:$I$106,$C90,'5. Contract costs'!$W$7:$W$106)</f>
        <v>0</v>
      </c>
      <c r="Y90" s="86">
        <f>SUMIF('5. Contract costs'!$I$7:$I$106,$C90,'5. Contract costs'!$Y$7:$Y$106)</f>
        <v>0</v>
      </c>
      <c r="Z90" s="87" t="str">
        <f>IF(C90="","",COUNTIF('4. Contract terms'!$I$7:$I$106,'3. Customer data'!C90))</f>
        <v/>
      </c>
    </row>
    <row r="91" spans="1:26" x14ac:dyDescent="0.35">
      <c r="A91" s="76"/>
      <c r="B91" s="22">
        <v>85</v>
      </c>
      <c r="C91" s="15"/>
      <c r="D91" s="14"/>
      <c r="E91" s="14"/>
      <c r="F91" s="14"/>
      <c r="G91" s="14"/>
      <c r="H91" s="15"/>
      <c r="I91" s="15"/>
      <c r="J91" s="15"/>
      <c r="K91" s="15"/>
      <c r="L91" s="15"/>
      <c r="M91" s="15"/>
      <c r="N91" s="15"/>
      <c r="O91" s="15"/>
      <c r="P91" s="15"/>
      <c r="Q91" s="15"/>
      <c r="R91" s="15"/>
      <c r="S91" s="15"/>
      <c r="T91" s="15"/>
      <c r="U91" s="15"/>
      <c r="V91" s="15"/>
      <c r="W91" s="12"/>
      <c r="X91" s="86">
        <f>SUMIF('5. Contract costs'!$I$7:$I$106,$C91,'5. Contract costs'!$W$7:$W$106)</f>
        <v>0</v>
      </c>
      <c r="Y91" s="86">
        <f>SUMIF('5. Contract costs'!$I$7:$I$106,$C91,'5. Contract costs'!$Y$7:$Y$106)</f>
        <v>0</v>
      </c>
      <c r="Z91" s="87" t="str">
        <f>IF(C91="","",COUNTIF('4. Contract terms'!$I$7:$I$106,'3. Customer data'!C91))</f>
        <v/>
      </c>
    </row>
    <row r="92" spans="1:26" x14ac:dyDescent="0.35">
      <c r="A92" s="76"/>
      <c r="B92" s="22">
        <v>86</v>
      </c>
      <c r="C92" s="15"/>
      <c r="D92" s="14"/>
      <c r="E92" s="14"/>
      <c r="F92" s="14"/>
      <c r="G92" s="14"/>
      <c r="H92" s="15"/>
      <c r="I92" s="15"/>
      <c r="J92" s="15"/>
      <c r="K92" s="15"/>
      <c r="L92" s="15"/>
      <c r="M92" s="15"/>
      <c r="N92" s="15"/>
      <c r="O92" s="15"/>
      <c r="P92" s="15"/>
      <c r="Q92" s="15"/>
      <c r="R92" s="15"/>
      <c r="S92" s="15"/>
      <c r="T92" s="15"/>
      <c r="U92" s="15"/>
      <c r="V92" s="15"/>
      <c r="W92" s="12"/>
      <c r="X92" s="86">
        <f>SUMIF('5. Contract costs'!$I$7:$I$106,$C92,'5. Contract costs'!$W$7:$W$106)</f>
        <v>0</v>
      </c>
      <c r="Y92" s="86">
        <f>SUMIF('5. Contract costs'!$I$7:$I$106,$C92,'5. Contract costs'!$Y$7:$Y$106)</f>
        <v>0</v>
      </c>
      <c r="Z92" s="87" t="str">
        <f>IF(C92="","",COUNTIF('4. Contract terms'!$I$7:$I$106,'3. Customer data'!C92))</f>
        <v/>
      </c>
    </row>
    <row r="93" spans="1:26" x14ac:dyDescent="0.35">
      <c r="A93" s="76"/>
      <c r="B93" s="22">
        <v>87</v>
      </c>
      <c r="C93" s="15"/>
      <c r="D93" s="14"/>
      <c r="E93" s="14"/>
      <c r="F93" s="14"/>
      <c r="G93" s="14"/>
      <c r="H93" s="15"/>
      <c r="I93" s="15"/>
      <c r="J93" s="15"/>
      <c r="K93" s="15"/>
      <c r="L93" s="15"/>
      <c r="M93" s="15"/>
      <c r="N93" s="15"/>
      <c r="O93" s="15"/>
      <c r="P93" s="15"/>
      <c r="Q93" s="15"/>
      <c r="R93" s="15"/>
      <c r="S93" s="15"/>
      <c r="T93" s="15"/>
      <c r="U93" s="15"/>
      <c r="V93" s="15"/>
      <c r="W93" s="12"/>
      <c r="X93" s="86">
        <f>SUMIF('5. Contract costs'!$I$7:$I$106,$C93,'5. Contract costs'!$W$7:$W$106)</f>
        <v>0</v>
      </c>
      <c r="Y93" s="86">
        <f>SUMIF('5. Contract costs'!$I$7:$I$106,$C93,'5. Contract costs'!$Y$7:$Y$106)</f>
        <v>0</v>
      </c>
      <c r="Z93" s="87" t="str">
        <f>IF(C93="","",COUNTIF('4. Contract terms'!$I$7:$I$106,'3. Customer data'!C93))</f>
        <v/>
      </c>
    </row>
    <row r="94" spans="1:26" x14ac:dyDescent="0.35">
      <c r="A94" s="76"/>
      <c r="B94" s="22">
        <v>88</v>
      </c>
      <c r="C94" s="15"/>
      <c r="D94" s="14"/>
      <c r="E94" s="14"/>
      <c r="F94" s="14"/>
      <c r="G94" s="14"/>
      <c r="H94" s="15"/>
      <c r="I94" s="15"/>
      <c r="J94" s="15"/>
      <c r="K94" s="15"/>
      <c r="L94" s="15"/>
      <c r="M94" s="15"/>
      <c r="N94" s="15"/>
      <c r="O94" s="15"/>
      <c r="P94" s="15"/>
      <c r="Q94" s="15"/>
      <c r="R94" s="15"/>
      <c r="S94" s="15"/>
      <c r="T94" s="15"/>
      <c r="U94" s="15"/>
      <c r="V94" s="15"/>
      <c r="W94" s="12"/>
      <c r="X94" s="86">
        <f>SUMIF('5. Contract costs'!$I$7:$I$106,$C94,'5. Contract costs'!$W$7:$W$106)</f>
        <v>0</v>
      </c>
      <c r="Y94" s="86">
        <f>SUMIF('5. Contract costs'!$I$7:$I$106,$C94,'5. Contract costs'!$Y$7:$Y$106)</f>
        <v>0</v>
      </c>
      <c r="Z94" s="87" t="str">
        <f>IF(C94="","",COUNTIF('4. Contract terms'!$I$7:$I$106,'3. Customer data'!C94))</f>
        <v/>
      </c>
    </row>
    <row r="95" spans="1:26" x14ac:dyDescent="0.35">
      <c r="A95" s="76"/>
      <c r="B95" s="22">
        <v>89</v>
      </c>
      <c r="C95" s="15"/>
      <c r="D95" s="14"/>
      <c r="E95" s="14"/>
      <c r="F95" s="14"/>
      <c r="G95" s="14"/>
      <c r="H95" s="15"/>
      <c r="I95" s="15"/>
      <c r="J95" s="15"/>
      <c r="K95" s="15"/>
      <c r="L95" s="15"/>
      <c r="M95" s="15"/>
      <c r="N95" s="15"/>
      <c r="O95" s="15"/>
      <c r="P95" s="15"/>
      <c r="Q95" s="15"/>
      <c r="R95" s="15"/>
      <c r="S95" s="15"/>
      <c r="T95" s="15"/>
      <c r="U95" s="15"/>
      <c r="V95" s="15"/>
      <c r="W95" s="12"/>
      <c r="X95" s="86">
        <f>SUMIF('5. Contract costs'!$I$7:$I$106,$C95,'5. Contract costs'!$W$7:$W$106)</f>
        <v>0</v>
      </c>
      <c r="Y95" s="86">
        <f>SUMIF('5. Contract costs'!$I$7:$I$106,$C95,'5. Contract costs'!$Y$7:$Y$106)</f>
        <v>0</v>
      </c>
      <c r="Z95" s="87" t="str">
        <f>IF(C95="","",COUNTIF('4. Contract terms'!$I$7:$I$106,'3. Customer data'!C95))</f>
        <v/>
      </c>
    </row>
    <row r="96" spans="1:26" x14ac:dyDescent="0.35">
      <c r="A96" s="76"/>
      <c r="B96" s="22">
        <v>90</v>
      </c>
      <c r="C96" s="15"/>
      <c r="D96" s="14"/>
      <c r="E96" s="14"/>
      <c r="F96" s="14"/>
      <c r="G96" s="14"/>
      <c r="H96" s="15"/>
      <c r="I96" s="15"/>
      <c r="J96" s="15"/>
      <c r="K96" s="15"/>
      <c r="L96" s="15"/>
      <c r="M96" s="15"/>
      <c r="N96" s="15"/>
      <c r="O96" s="15"/>
      <c r="P96" s="15"/>
      <c r="Q96" s="15"/>
      <c r="R96" s="15"/>
      <c r="S96" s="15"/>
      <c r="T96" s="15"/>
      <c r="U96" s="15"/>
      <c r="V96" s="15"/>
      <c r="W96" s="12"/>
      <c r="X96" s="86">
        <f>SUMIF('5. Contract costs'!$I$7:$I$106,$C96,'5. Contract costs'!$W$7:$W$106)</f>
        <v>0</v>
      </c>
      <c r="Y96" s="86">
        <f>SUMIF('5. Contract costs'!$I$7:$I$106,$C96,'5. Contract costs'!$Y$7:$Y$106)</f>
        <v>0</v>
      </c>
      <c r="Z96" s="87" t="str">
        <f>IF(C96="","",COUNTIF('4. Contract terms'!$I$7:$I$106,'3. Customer data'!C96))</f>
        <v/>
      </c>
    </row>
    <row r="97" spans="1:26" x14ac:dyDescent="0.35">
      <c r="A97" s="76"/>
      <c r="B97" s="22">
        <v>91</v>
      </c>
      <c r="C97" s="15"/>
      <c r="D97" s="14"/>
      <c r="E97" s="14"/>
      <c r="F97" s="14"/>
      <c r="G97" s="14"/>
      <c r="H97" s="15"/>
      <c r="I97" s="15"/>
      <c r="J97" s="15"/>
      <c r="K97" s="15"/>
      <c r="L97" s="15"/>
      <c r="M97" s="15"/>
      <c r="N97" s="15"/>
      <c r="O97" s="15"/>
      <c r="P97" s="15"/>
      <c r="Q97" s="15"/>
      <c r="R97" s="15"/>
      <c r="S97" s="15"/>
      <c r="T97" s="15"/>
      <c r="U97" s="15"/>
      <c r="V97" s="15"/>
      <c r="W97" s="12"/>
      <c r="X97" s="86">
        <f>SUMIF('5. Contract costs'!$I$7:$I$106,$C97,'5. Contract costs'!$W$7:$W$106)</f>
        <v>0</v>
      </c>
      <c r="Y97" s="86">
        <f>SUMIF('5. Contract costs'!$I$7:$I$106,$C97,'5. Contract costs'!$Y$7:$Y$106)</f>
        <v>0</v>
      </c>
      <c r="Z97" s="87" t="str">
        <f>IF(C97="","",COUNTIF('4. Contract terms'!$I$7:$I$106,'3. Customer data'!C97))</f>
        <v/>
      </c>
    </row>
    <row r="98" spans="1:26" x14ac:dyDescent="0.35">
      <c r="A98" s="76"/>
      <c r="B98" s="22">
        <v>92</v>
      </c>
      <c r="C98" s="15"/>
      <c r="D98" s="14"/>
      <c r="E98" s="14"/>
      <c r="F98" s="14"/>
      <c r="G98" s="14"/>
      <c r="H98" s="15"/>
      <c r="I98" s="15"/>
      <c r="J98" s="15"/>
      <c r="K98" s="15"/>
      <c r="L98" s="15"/>
      <c r="M98" s="15"/>
      <c r="N98" s="15"/>
      <c r="O98" s="15"/>
      <c r="P98" s="15"/>
      <c r="Q98" s="15"/>
      <c r="R98" s="15"/>
      <c r="S98" s="15"/>
      <c r="T98" s="15"/>
      <c r="U98" s="15"/>
      <c r="V98" s="15"/>
      <c r="W98" s="12"/>
      <c r="X98" s="86">
        <f>SUMIF('5. Contract costs'!$I$7:$I$106,$C98,'5. Contract costs'!$W$7:$W$106)</f>
        <v>0</v>
      </c>
      <c r="Y98" s="86">
        <f>SUMIF('5. Contract costs'!$I$7:$I$106,$C98,'5. Contract costs'!$Y$7:$Y$106)</f>
        <v>0</v>
      </c>
      <c r="Z98" s="87" t="str">
        <f>IF(C98="","",COUNTIF('4. Contract terms'!$I$7:$I$106,'3. Customer data'!C98))</f>
        <v/>
      </c>
    </row>
    <row r="99" spans="1:26" x14ac:dyDescent="0.35">
      <c r="A99" s="76"/>
      <c r="B99" s="22">
        <v>93</v>
      </c>
      <c r="C99" s="15"/>
      <c r="D99" s="14"/>
      <c r="E99" s="14"/>
      <c r="F99" s="14"/>
      <c r="G99" s="14"/>
      <c r="H99" s="15"/>
      <c r="I99" s="15"/>
      <c r="J99" s="15"/>
      <c r="K99" s="15"/>
      <c r="L99" s="15"/>
      <c r="M99" s="15"/>
      <c r="N99" s="15"/>
      <c r="O99" s="15"/>
      <c r="P99" s="15"/>
      <c r="Q99" s="15"/>
      <c r="R99" s="15"/>
      <c r="S99" s="15"/>
      <c r="T99" s="15"/>
      <c r="U99" s="15"/>
      <c r="V99" s="15"/>
      <c r="W99" s="12"/>
      <c r="X99" s="86">
        <f>SUMIF('5. Contract costs'!$I$7:$I$106,$C99,'5. Contract costs'!$W$7:$W$106)</f>
        <v>0</v>
      </c>
      <c r="Y99" s="86">
        <f>SUMIF('5. Contract costs'!$I$7:$I$106,$C99,'5. Contract costs'!$Y$7:$Y$106)</f>
        <v>0</v>
      </c>
      <c r="Z99" s="87" t="str">
        <f>IF(C99="","",COUNTIF('4. Contract terms'!$I$7:$I$106,'3. Customer data'!C99))</f>
        <v/>
      </c>
    </row>
    <row r="100" spans="1:26" x14ac:dyDescent="0.35">
      <c r="A100" s="76"/>
      <c r="B100" s="22">
        <v>94</v>
      </c>
      <c r="C100" s="15"/>
      <c r="D100" s="14"/>
      <c r="E100" s="14"/>
      <c r="F100" s="14"/>
      <c r="G100" s="14"/>
      <c r="H100" s="15"/>
      <c r="I100" s="15"/>
      <c r="J100" s="15"/>
      <c r="K100" s="15"/>
      <c r="L100" s="15"/>
      <c r="M100" s="15"/>
      <c r="N100" s="15"/>
      <c r="O100" s="15"/>
      <c r="P100" s="15"/>
      <c r="Q100" s="15"/>
      <c r="R100" s="15"/>
      <c r="S100" s="15"/>
      <c r="T100" s="15"/>
      <c r="U100" s="15"/>
      <c r="V100" s="15"/>
      <c r="W100" s="12"/>
      <c r="X100" s="86">
        <f>SUMIF('5. Contract costs'!$I$7:$I$106,$C100,'5. Contract costs'!$W$7:$W$106)</f>
        <v>0</v>
      </c>
      <c r="Y100" s="86">
        <f>SUMIF('5. Contract costs'!$I$7:$I$106,$C100,'5. Contract costs'!$Y$7:$Y$106)</f>
        <v>0</v>
      </c>
      <c r="Z100" s="87" t="str">
        <f>IF(C100="","",COUNTIF('4. Contract terms'!$I$7:$I$106,'3. Customer data'!C100))</f>
        <v/>
      </c>
    </row>
    <row r="101" spans="1:26" x14ac:dyDescent="0.35">
      <c r="A101" s="76"/>
      <c r="B101" s="22">
        <v>95</v>
      </c>
      <c r="C101" s="15"/>
      <c r="D101" s="14"/>
      <c r="E101" s="14"/>
      <c r="F101" s="14"/>
      <c r="G101" s="14"/>
      <c r="H101" s="15"/>
      <c r="I101" s="15"/>
      <c r="J101" s="15"/>
      <c r="K101" s="15"/>
      <c r="L101" s="15"/>
      <c r="M101" s="15"/>
      <c r="N101" s="15"/>
      <c r="O101" s="15"/>
      <c r="P101" s="15"/>
      <c r="Q101" s="15"/>
      <c r="R101" s="15"/>
      <c r="S101" s="15"/>
      <c r="T101" s="15"/>
      <c r="U101" s="15"/>
      <c r="V101" s="15"/>
      <c r="W101" s="12"/>
      <c r="X101" s="86">
        <f>SUMIF('5. Contract costs'!$I$7:$I$106,$C101,'5. Contract costs'!$W$7:$W$106)</f>
        <v>0</v>
      </c>
      <c r="Y101" s="86">
        <f>SUMIF('5. Contract costs'!$I$7:$I$106,$C101,'5. Contract costs'!$Y$7:$Y$106)</f>
        <v>0</v>
      </c>
      <c r="Z101" s="87" t="str">
        <f>IF(C101="","",COUNTIF('4. Contract terms'!$I$7:$I$106,'3. Customer data'!C101))</f>
        <v/>
      </c>
    </row>
    <row r="102" spans="1:26" x14ac:dyDescent="0.35">
      <c r="A102" s="76"/>
      <c r="B102" s="22">
        <v>96</v>
      </c>
      <c r="C102" s="15"/>
      <c r="D102" s="14"/>
      <c r="E102" s="14"/>
      <c r="F102" s="14"/>
      <c r="G102" s="14"/>
      <c r="H102" s="15"/>
      <c r="I102" s="15"/>
      <c r="J102" s="15"/>
      <c r="K102" s="15"/>
      <c r="L102" s="15"/>
      <c r="M102" s="15"/>
      <c r="N102" s="15"/>
      <c r="O102" s="15"/>
      <c r="P102" s="15"/>
      <c r="Q102" s="15"/>
      <c r="R102" s="15"/>
      <c r="S102" s="15"/>
      <c r="T102" s="15"/>
      <c r="U102" s="15"/>
      <c r="V102" s="15"/>
      <c r="W102" s="12"/>
      <c r="X102" s="86">
        <f>SUMIF('5. Contract costs'!$I$7:$I$106,$C102,'5. Contract costs'!$W$7:$W$106)</f>
        <v>0</v>
      </c>
      <c r="Y102" s="86">
        <f>SUMIF('5. Contract costs'!$I$7:$I$106,$C102,'5. Contract costs'!$Y$7:$Y$106)</f>
        <v>0</v>
      </c>
      <c r="Z102" s="87" t="str">
        <f>IF(C102="","",COUNTIF('4. Contract terms'!$I$7:$I$106,'3. Customer data'!C102))</f>
        <v/>
      </c>
    </row>
    <row r="103" spans="1:26" x14ac:dyDescent="0.35">
      <c r="A103" s="76"/>
      <c r="B103" s="22">
        <v>97</v>
      </c>
      <c r="C103" s="15"/>
      <c r="D103" s="14"/>
      <c r="E103" s="14"/>
      <c r="F103" s="14"/>
      <c r="G103" s="14"/>
      <c r="H103" s="15"/>
      <c r="I103" s="15"/>
      <c r="J103" s="15"/>
      <c r="K103" s="15"/>
      <c r="L103" s="15"/>
      <c r="M103" s="15"/>
      <c r="N103" s="15"/>
      <c r="O103" s="15"/>
      <c r="P103" s="15"/>
      <c r="Q103" s="15"/>
      <c r="R103" s="15"/>
      <c r="S103" s="15"/>
      <c r="T103" s="15"/>
      <c r="U103" s="15"/>
      <c r="V103" s="15"/>
      <c r="W103" s="12"/>
      <c r="X103" s="86">
        <f>SUMIF('5. Contract costs'!$I$7:$I$106,$C103,'5. Contract costs'!$W$7:$W$106)</f>
        <v>0</v>
      </c>
      <c r="Y103" s="86">
        <f>SUMIF('5. Contract costs'!$I$7:$I$106,$C103,'5. Contract costs'!$Y$7:$Y$106)</f>
        <v>0</v>
      </c>
      <c r="Z103" s="87" t="str">
        <f>IF(C103="","",COUNTIF('4. Contract terms'!$I$7:$I$106,'3. Customer data'!C103))</f>
        <v/>
      </c>
    </row>
    <row r="104" spans="1:26" x14ac:dyDescent="0.35">
      <c r="A104" s="76"/>
      <c r="B104" s="22">
        <v>98</v>
      </c>
      <c r="C104" s="15"/>
      <c r="D104" s="14"/>
      <c r="E104" s="14"/>
      <c r="F104" s="14"/>
      <c r="G104" s="14"/>
      <c r="H104" s="15"/>
      <c r="I104" s="15"/>
      <c r="J104" s="15"/>
      <c r="K104" s="15"/>
      <c r="L104" s="15"/>
      <c r="M104" s="15"/>
      <c r="N104" s="15"/>
      <c r="O104" s="15"/>
      <c r="P104" s="15"/>
      <c r="Q104" s="15"/>
      <c r="R104" s="15"/>
      <c r="S104" s="15"/>
      <c r="T104" s="15"/>
      <c r="U104" s="15"/>
      <c r="V104" s="15"/>
      <c r="W104" s="12"/>
      <c r="X104" s="86">
        <f>SUMIF('5. Contract costs'!$I$7:$I$106,$C104,'5. Contract costs'!$W$7:$W$106)</f>
        <v>0</v>
      </c>
      <c r="Y104" s="86">
        <f>SUMIF('5. Contract costs'!$I$7:$I$106,$C104,'5. Contract costs'!$Y$7:$Y$106)</f>
        <v>0</v>
      </c>
      <c r="Z104" s="87" t="str">
        <f>IF(C104="","",COUNTIF('4. Contract terms'!$I$7:$I$106,'3. Customer data'!C104))</f>
        <v/>
      </c>
    </row>
    <row r="105" spans="1:26" x14ac:dyDescent="0.35">
      <c r="A105" s="76"/>
      <c r="B105" s="22">
        <v>99</v>
      </c>
      <c r="C105" s="15"/>
      <c r="D105" s="14"/>
      <c r="E105" s="14"/>
      <c r="F105" s="14"/>
      <c r="G105" s="14"/>
      <c r="H105" s="15"/>
      <c r="I105" s="15"/>
      <c r="J105" s="15"/>
      <c r="K105" s="15"/>
      <c r="L105" s="15"/>
      <c r="M105" s="15"/>
      <c r="N105" s="15"/>
      <c r="O105" s="15"/>
      <c r="P105" s="15"/>
      <c r="Q105" s="15"/>
      <c r="R105" s="15"/>
      <c r="S105" s="15"/>
      <c r="T105" s="15"/>
      <c r="U105" s="15"/>
      <c r="V105" s="15"/>
      <c r="W105" s="12"/>
      <c r="X105" s="86">
        <f>SUMIF('5. Contract costs'!$I$7:$I$106,$C105,'5. Contract costs'!$W$7:$W$106)</f>
        <v>0</v>
      </c>
      <c r="Y105" s="86">
        <f>SUMIF('5. Contract costs'!$I$7:$I$106,$C105,'5. Contract costs'!$Y$7:$Y$106)</f>
        <v>0</v>
      </c>
      <c r="Z105" s="87" t="str">
        <f>IF(C105="","",COUNTIF('4. Contract terms'!$I$7:$I$106,'3. Customer data'!C105))</f>
        <v/>
      </c>
    </row>
    <row r="106" spans="1:26" x14ac:dyDescent="0.35">
      <c r="A106" s="76"/>
      <c r="B106" s="22">
        <v>100</v>
      </c>
      <c r="C106" s="15"/>
      <c r="D106" s="14"/>
      <c r="E106" s="14"/>
      <c r="F106" s="14"/>
      <c r="G106" s="14"/>
      <c r="H106" s="15"/>
      <c r="I106" s="15"/>
      <c r="J106" s="15"/>
      <c r="K106" s="15"/>
      <c r="L106" s="15"/>
      <c r="M106" s="15"/>
      <c r="N106" s="15"/>
      <c r="O106" s="15"/>
      <c r="P106" s="15"/>
      <c r="Q106" s="15"/>
      <c r="R106" s="15"/>
      <c r="S106" s="15"/>
      <c r="T106" s="15"/>
      <c r="U106" s="15"/>
      <c r="V106" s="15"/>
      <c r="W106" s="12"/>
      <c r="X106" s="86">
        <f>SUMIF('5. Contract costs'!$I$7:$I$106,$C106,'5. Contract costs'!$W$7:$W$106)</f>
        <v>0</v>
      </c>
      <c r="Y106" s="86">
        <f>SUMIF('5. Contract costs'!$I$7:$I$106,$C106,'5. Contract costs'!$Y$7:$Y$106)</f>
        <v>0</v>
      </c>
      <c r="Z106" s="87" t="str">
        <f>IF(C106="","",COUNTIF('4. Contract terms'!$I$7:$I$106,'3. Customer data'!C106))</f>
        <v/>
      </c>
    </row>
  </sheetData>
  <autoFilter ref="B6:W106" xr:uid="{F02B6FEA-B776-406E-B9B6-6A86DE90AFBA}"/>
  <mergeCells count="4">
    <mergeCell ref="B5:C5"/>
    <mergeCell ref="X5:Z5"/>
    <mergeCell ref="R5:V5"/>
    <mergeCell ref="D5:Q5"/>
  </mergeCells>
  <hyperlinks>
    <hyperlink ref="J7" r:id="rId1" xr:uid="{07FF13CB-01FB-438D-B630-98F8101D7F71}"/>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27C6-DDD7-46BD-A3F6-5AE82E8A8202}">
  <sheetPr>
    <tabColor rgb="FF0070C0"/>
  </sheetPr>
  <dimension ref="A1:AE106"/>
  <sheetViews>
    <sheetView showGridLines="0" workbookViewId="0"/>
  </sheetViews>
  <sheetFormatPr baseColWidth="10" defaultColWidth="11.53515625" defaultRowHeight="14.6" x14ac:dyDescent="0.4"/>
  <cols>
    <col min="1" max="1" width="5.69140625" style="8" customWidth="1"/>
    <col min="2" max="2" width="11.53515625" style="37"/>
    <col min="3" max="3" width="11.53515625" style="8"/>
    <col min="4" max="4" width="19.765625" style="8" customWidth="1"/>
    <col min="5" max="5" width="11.53515625" style="8"/>
    <col min="6" max="6" width="18.3046875" style="8" customWidth="1"/>
    <col min="7" max="7" width="18.765625" style="8" customWidth="1"/>
    <col min="8" max="8" width="18.3046875" style="8" customWidth="1"/>
    <col min="9" max="9" width="11.53515625" style="8"/>
    <col min="10" max="10" width="13.3046875" style="8" bestFit="1" customWidth="1"/>
    <col min="11" max="11" width="11.53515625" style="8"/>
    <col min="12" max="12" width="12.4609375" style="8" bestFit="1" customWidth="1"/>
    <col min="13" max="14" width="11.53515625" style="8"/>
    <col min="15" max="15" width="12.07421875" style="8" customWidth="1"/>
    <col min="16" max="16" width="16" style="8" customWidth="1"/>
    <col min="17" max="17" width="13.3046875" style="8" customWidth="1"/>
    <col min="18" max="20" width="11.53515625" style="8"/>
    <col min="21" max="21" width="12.765625" customWidth="1"/>
    <col min="22" max="22" width="9.69140625" style="8" bestFit="1" customWidth="1"/>
    <col min="23" max="23" width="17.3046875" style="8" customWidth="1"/>
    <col min="24" max="24" width="12.3046875" style="8" bestFit="1" customWidth="1"/>
    <col min="25" max="25" width="14.4609375" style="8" bestFit="1" customWidth="1"/>
    <col min="26" max="16384" width="11.53515625" style="8"/>
  </cols>
  <sheetData>
    <row r="1" spans="1:31" ht="87" customHeight="1" x14ac:dyDescent="0.4">
      <c r="A1" s="36"/>
      <c r="B1" s="36"/>
      <c r="C1" s="36"/>
      <c r="D1" s="36"/>
      <c r="E1" s="36"/>
      <c r="F1" s="36"/>
      <c r="G1" s="36"/>
      <c r="H1" s="36"/>
      <c r="I1" s="36"/>
      <c r="J1" s="36"/>
      <c r="K1" s="36"/>
      <c r="L1" s="36"/>
      <c r="M1" s="36"/>
      <c r="N1" s="36"/>
    </row>
    <row r="2" spans="1:31" ht="13.4" customHeight="1" x14ac:dyDescent="0.4">
      <c r="A2" s="9"/>
      <c r="B2" s="70"/>
      <c r="Q2" s="9"/>
      <c r="R2" s="9"/>
      <c r="S2" s="9"/>
      <c r="T2" s="9"/>
      <c r="V2" s="9"/>
      <c r="W2" s="9"/>
      <c r="X2" s="9"/>
      <c r="Y2" s="9"/>
    </row>
    <row r="3" spans="1:31" ht="26.4" customHeight="1" x14ac:dyDescent="0.4">
      <c r="A3" s="9"/>
      <c r="B3" s="44" t="s">
        <v>45</v>
      </c>
      <c r="Q3" s="9"/>
      <c r="R3" s="9"/>
      <c r="S3" s="9"/>
      <c r="T3" s="9"/>
      <c r="V3" s="9"/>
      <c r="W3" s="9"/>
      <c r="X3" s="9"/>
      <c r="Y3" s="9"/>
    </row>
    <row r="4" spans="1:31" ht="13.4" customHeight="1" x14ac:dyDescent="0.4">
      <c r="A4" s="9"/>
      <c r="B4" s="71"/>
      <c r="Q4" s="9"/>
      <c r="R4" s="9"/>
      <c r="S4" s="9"/>
      <c r="T4" s="9"/>
      <c r="V4" s="9"/>
      <c r="W4" s="9"/>
      <c r="X4" s="9"/>
      <c r="Y4" s="9"/>
    </row>
    <row r="5" spans="1:31" ht="24" customHeight="1" x14ac:dyDescent="0.35">
      <c r="A5" s="1"/>
      <c r="B5" s="27" t="s">
        <v>48</v>
      </c>
      <c r="C5" s="27"/>
      <c r="D5" s="27"/>
      <c r="E5" s="27"/>
      <c r="F5" s="27"/>
      <c r="G5" s="27"/>
      <c r="H5" s="27"/>
      <c r="I5" s="130" t="s">
        <v>86</v>
      </c>
      <c r="J5" s="130"/>
      <c r="K5" s="130"/>
      <c r="L5" s="130"/>
      <c r="M5" s="130"/>
      <c r="N5" s="129" t="s">
        <v>96</v>
      </c>
      <c r="O5" s="129"/>
      <c r="P5" s="129"/>
      <c r="Q5" s="129"/>
      <c r="R5" s="131" t="s">
        <v>87</v>
      </c>
      <c r="S5" s="131"/>
      <c r="T5" s="131"/>
      <c r="U5" s="131"/>
      <c r="V5" s="131"/>
      <c r="W5" s="131"/>
      <c r="X5" s="131"/>
      <c r="Y5" s="131"/>
      <c r="Z5" s="18"/>
      <c r="AE5" s="92"/>
    </row>
    <row r="6" spans="1:31" ht="37.299999999999997" x14ac:dyDescent="0.35">
      <c r="A6" s="2"/>
      <c r="B6" s="38" t="s">
        <v>51</v>
      </c>
      <c r="C6" s="38" t="s">
        <v>97</v>
      </c>
      <c r="D6" s="38" t="s">
        <v>98</v>
      </c>
      <c r="E6" s="38" t="s">
        <v>99</v>
      </c>
      <c r="F6" s="38" t="s">
        <v>17</v>
      </c>
      <c r="G6" s="79" t="s">
        <v>103</v>
      </c>
      <c r="H6" s="51" t="s">
        <v>104</v>
      </c>
      <c r="I6" s="52" t="s">
        <v>105</v>
      </c>
      <c r="J6" s="53" t="s">
        <v>55</v>
      </c>
      <c r="K6" s="53" t="s">
        <v>59</v>
      </c>
      <c r="L6" s="53" t="s">
        <v>60</v>
      </c>
      <c r="M6" s="53" t="s">
        <v>1</v>
      </c>
      <c r="N6" s="54" t="s">
        <v>121</v>
      </c>
      <c r="O6" s="54" t="s">
        <v>122</v>
      </c>
      <c r="P6" s="54" t="s">
        <v>123</v>
      </c>
      <c r="Q6" s="54" t="s">
        <v>124</v>
      </c>
      <c r="R6" s="39" t="s">
        <v>125</v>
      </c>
      <c r="S6" s="39" t="s">
        <v>126</v>
      </c>
      <c r="T6" s="39" t="s">
        <v>127</v>
      </c>
      <c r="U6" s="39" t="s">
        <v>128</v>
      </c>
      <c r="V6" s="39" t="s">
        <v>129</v>
      </c>
      <c r="W6" s="39" t="s">
        <v>65</v>
      </c>
      <c r="X6" s="39" t="s">
        <v>130</v>
      </c>
      <c r="Y6" s="39" t="s">
        <v>131</v>
      </c>
    </row>
    <row r="7" spans="1:31" ht="49.75" x14ac:dyDescent="0.35">
      <c r="A7" s="3"/>
      <c r="B7" s="22">
        <v>1</v>
      </c>
      <c r="C7" s="11" t="s">
        <v>18</v>
      </c>
      <c r="D7" s="32" t="s">
        <v>119</v>
      </c>
      <c r="E7" s="32" t="s">
        <v>101</v>
      </c>
      <c r="F7" s="32" t="s">
        <v>117</v>
      </c>
      <c r="G7" s="106">
        <f>IF(F7=LISTS!$D$4,LISTS!$E$4,IF(F7=LISTS!$D$5,LISTS!$E$5,IF(F7=LISTS!$D$6,LISTS!$E$6,IF(F7=LISTS!$D$7,LISTS!$E$7,IF(F7=LISTS!$D$8,LISTS!$E$8,"")))))</f>
        <v>1</v>
      </c>
      <c r="H7" s="33"/>
      <c r="I7" s="10" t="s">
        <v>53</v>
      </c>
      <c r="J7" s="21" t="str">
        <f>IF(E7=LISTS!$B$4,VLOOKUP('4. Contract terms'!I7,'2. Supplier data'!$C$7:$J$106,2),VLOOKUP('4. Contract terms'!I7,'3. Customer data'!$C$7:$J$106,2))</f>
        <v>Microsoft Corporation</v>
      </c>
      <c r="K7" s="21" t="str">
        <f>IF(E7=LISTS!$B$4,VLOOKUP('4. Contract terms'!I7,'2. Supplier data'!$C$7:$J$106,6),VLOOKUP('4. Contract terms'!I7,'3. Customer data'!$C$7:$J$106,6))</f>
        <v>Mr Smith</v>
      </c>
      <c r="L7" s="77" t="str">
        <f>IF(E7=LISTS!$B$4,VLOOKUP('4. Contract terms'!I7,'2. Supplier data'!$C$7:$J$106,7),VLOOKUP('4. Contract terms'!I7,'3. Customer data'!$C$7:$J$106,7))</f>
        <v>123 456 789</v>
      </c>
      <c r="M7" s="77" t="str">
        <f>IF(E7=LISTS!$B$4,VLOOKUP('4. Contract terms'!I7,'2. Supplier data'!$C$7:$J$106,8),VLOOKUP('4. Contract terms'!I7,'3. Customer data'!$C$7:$J$106,8))</f>
        <v>smith@Microsoft.com</v>
      </c>
      <c r="N7" s="11" t="s">
        <v>133</v>
      </c>
      <c r="O7" s="11" t="s">
        <v>136</v>
      </c>
      <c r="P7" s="11" t="s">
        <v>143</v>
      </c>
      <c r="Q7" s="11" t="s">
        <v>145</v>
      </c>
      <c r="R7" s="13">
        <v>45108</v>
      </c>
      <c r="S7" s="13">
        <v>45138</v>
      </c>
      <c r="T7" s="93">
        <f>IF(S7="","",
IF(YEAR(S7)=YEAR(R7),
MONTH(S7)-MONTH(R7),
(YEAR(S7)-YEAR(R7))*12+1+(MONTH(S7)-MONTH(R7))
))</f>
        <v>0</v>
      </c>
      <c r="U7" s="93">
        <f ca="1">IF(S7="","",
IF(YEAR(S7)=YEAR(TODAY()),
MONTH(S7)-MONTH(TODAY()),
(YEAR(S7)-YEAR(TODAY()))*12+1+(MONTH(S7)-MONTH(TODAY()))
))</f>
        <v>-4</v>
      </c>
      <c r="V7" s="103" t="s">
        <v>151</v>
      </c>
      <c r="W7" s="11" t="s">
        <v>158</v>
      </c>
      <c r="X7" s="11" t="s">
        <v>153</v>
      </c>
      <c r="Y7" s="11"/>
      <c r="Z7" s="18"/>
    </row>
    <row r="8" spans="1:31" ht="24.9" x14ac:dyDescent="0.35">
      <c r="A8" s="3"/>
      <c r="B8" s="22">
        <v>2</v>
      </c>
      <c r="C8" s="11" t="s">
        <v>19</v>
      </c>
      <c r="D8" s="32" t="s">
        <v>119</v>
      </c>
      <c r="E8" s="32" t="s">
        <v>101</v>
      </c>
      <c r="F8" s="32" t="s">
        <v>115</v>
      </c>
      <c r="G8" s="106">
        <f>IF(F8=LISTS!$D$4,LISTS!$E$4,IF(F8=LISTS!$D$5,LISTS!$E$5,IF(F8=LISTS!$D$6,LISTS!$E$6,IF(F8=LISTS!$D$7,LISTS!$E$7,IF(F8=LISTS!$D$8,LISTS!$E$8,"")))))</f>
        <v>1</v>
      </c>
      <c r="H8" s="33"/>
      <c r="I8" s="10" t="s">
        <v>53</v>
      </c>
      <c r="J8" s="21" t="str">
        <f>IF(E8=LISTS!$B$4,VLOOKUP('4. Contract terms'!I8,'2. Supplier data'!$C$7:$J$106,2),VLOOKUP('4. Contract terms'!I8,'3. Customer data'!$C$7:$J$106,2))</f>
        <v>Microsoft Corporation</v>
      </c>
      <c r="K8" s="21" t="str">
        <f>IF(E8=LISTS!$B$4,VLOOKUP('4. Contract terms'!I8,'2. Supplier data'!$C$7:$J$106,6),VLOOKUP('4. Contract terms'!I8,'3. Customer data'!$C$7:$J$106,6))</f>
        <v>Mr Smith</v>
      </c>
      <c r="L8" s="77" t="str">
        <f>IF(E8=LISTS!$B$4,VLOOKUP('4. Contract terms'!I8,'2. Supplier data'!$C$7:$J$106,7),VLOOKUP('4. Contract terms'!I8,'3. Customer data'!$C$7:$J$106,7))</f>
        <v>123 456 789</v>
      </c>
      <c r="M8" s="77" t="str">
        <f>IF(E8=LISTS!$B$4,VLOOKUP('4. Contract terms'!I8,'2. Supplier data'!$C$7:$J$106,8),VLOOKUP('4. Contract terms'!I8,'3. Customer data'!$C$7:$J$106,8))</f>
        <v>smith@Microsoft.com</v>
      </c>
      <c r="N8" s="11" t="s">
        <v>133</v>
      </c>
      <c r="O8" s="11" t="s">
        <v>136</v>
      </c>
      <c r="P8" s="11" t="s">
        <v>143</v>
      </c>
      <c r="Q8" s="11" t="s">
        <v>145</v>
      </c>
      <c r="R8" s="13">
        <v>45139</v>
      </c>
      <c r="S8" s="13">
        <v>45322</v>
      </c>
      <c r="T8" s="93">
        <f t="shared" ref="T8:T38" si="0">IF(S8="","",
IF(YEAR(S8)=YEAR(R8),
MONTH(S8)-MONTH(R8),
(YEAR(S8)-YEAR(R8))*12+1+(MONTH(S8)-MONTH(R8))
))</f>
        <v>6</v>
      </c>
      <c r="U8" s="93">
        <f t="shared" ref="U8:U11" ca="1" si="1">IF(S8="","",
IF(YEAR(S8)=YEAR(TODAY()),
MONTH(S8)-MONTH(TODAY()),
(YEAR(S8)-YEAR(TODAY()))*12+1+(MONTH(S8)-MONTH(TODAY()))
))</f>
        <v>3</v>
      </c>
      <c r="V8" s="103"/>
      <c r="W8" s="11"/>
      <c r="X8" s="11" t="s">
        <v>154</v>
      </c>
      <c r="Y8" s="11"/>
      <c r="Z8" s="18"/>
    </row>
    <row r="9" spans="1:31" ht="24.9" x14ac:dyDescent="0.35">
      <c r="A9" s="3"/>
      <c r="B9" s="22">
        <v>3</v>
      </c>
      <c r="C9" s="11" t="s">
        <v>20</v>
      </c>
      <c r="D9" s="32" t="s">
        <v>161</v>
      </c>
      <c r="E9" s="32" t="s">
        <v>101</v>
      </c>
      <c r="F9" s="32" t="s">
        <v>111</v>
      </c>
      <c r="G9" s="106">
        <f>IF(F9=LISTS!$D$4,LISTS!$E$4,IF(F9=LISTS!$D$5,LISTS!$E$5,IF(F9=LISTS!$D$6,LISTS!$E$6,IF(F9=LISTS!$D$7,LISTS!$E$7,IF(F9=LISTS!$D$8,LISTS!$E$8,"")))))</f>
        <v>0.5</v>
      </c>
      <c r="H9" s="33"/>
      <c r="I9" s="10" t="s">
        <v>54</v>
      </c>
      <c r="J9" s="21" t="str">
        <f>IF(E9=LISTS!$B$4,VLOOKUP('4. Contract terms'!I9,'2. Supplier data'!$C$7:$J$106,2),VLOOKUP('4. Contract terms'!I9,'3. Customer data'!$C$7:$J$106,2))</f>
        <v>Deutsche Telekom AG</v>
      </c>
      <c r="K9" s="21" t="str">
        <f>IF(E9=LISTS!$B$4,VLOOKUP('4. Contract terms'!I9,'2. Supplier data'!$C$7:$J$106,6),VLOOKUP('4. Contract terms'!I9,'3. Customer data'!$C$7:$J$106,6))</f>
        <v>Mrs Jones</v>
      </c>
      <c r="L9" s="77" t="str">
        <f>IF(E9=LISTS!$B$4,VLOOKUP('4. Contract terms'!I9,'2. Supplier data'!$C$7:$J$106,7),VLOOKUP('4. Contract terms'!I9,'3. Customer data'!$C$7:$J$106,7))</f>
        <v>234 567 890</v>
      </c>
      <c r="M9" s="77" t="str">
        <f>IF(E9=LISTS!$B$4,VLOOKUP('4. Contract terms'!I9,'2. Supplier data'!$C$7:$J$106,8),VLOOKUP('4. Contract terms'!I9,'3. Customer data'!$C$7:$J$106,8))</f>
        <v>jones@Telekom.com</v>
      </c>
      <c r="N9" s="11" t="s">
        <v>133</v>
      </c>
      <c r="O9" s="11" t="s">
        <v>135</v>
      </c>
      <c r="P9" s="11" t="s">
        <v>143</v>
      </c>
      <c r="Q9" s="11" t="s">
        <v>145</v>
      </c>
      <c r="R9" s="13">
        <v>45108</v>
      </c>
      <c r="S9" s="13">
        <v>45838</v>
      </c>
      <c r="T9" s="93">
        <f t="shared" si="0"/>
        <v>24</v>
      </c>
      <c r="U9" s="93">
        <f t="shared" ca="1" si="1"/>
        <v>20</v>
      </c>
      <c r="V9" s="103"/>
      <c r="W9" s="11"/>
      <c r="X9" s="11" t="s">
        <v>155</v>
      </c>
      <c r="Y9" s="11" t="s">
        <v>153</v>
      </c>
      <c r="Z9" s="18"/>
    </row>
    <row r="10" spans="1:31" ht="14.15" x14ac:dyDescent="0.35">
      <c r="A10" s="3"/>
      <c r="B10" s="22">
        <v>4</v>
      </c>
      <c r="C10" s="11" t="s">
        <v>21</v>
      </c>
      <c r="D10" s="32" t="s">
        <v>159</v>
      </c>
      <c r="E10" s="32" t="s">
        <v>102</v>
      </c>
      <c r="F10" s="32" t="s">
        <v>115</v>
      </c>
      <c r="G10" s="106">
        <f>IF(F10=LISTS!$D$4,LISTS!$E$4,IF(F10=LISTS!$D$5,LISTS!$E$5,IF(F10=LISTS!$D$6,LISTS!$E$6,IF(F10=LISTS!$D$7,LISTS!$E$7,IF(F10=LISTS!$D$8,LISTS!$E$8,"")))))</f>
        <v>1</v>
      </c>
      <c r="H10" s="33"/>
      <c r="I10" s="10" t="s">
        <v>77</v>
      </c>
      <c r="J10" s="21" t="str">
        <f>IF(E10=LISTS!$B$4,VLOOKUP('4. Contract terms'!I10,'2. Supplier data'!$C$7:$J$106,2),VLOOKUP('4. Contract terms'!I10,'3. Customer data'!$C$7:$J$106,2))</f>
        <v>ABC LLC</v>
      </c>
      <c r="K10" s="21" t="str">
        <f>IF(E10=LISTS!$B$4,VLOOKUP('4. Contract terms'!I10,'2. Supplier data'!$C$7:$J$106,6),VLOOKUP('4. Contract terms'!I10,'3. Customer data'!$C$7:$J$106,6))</f>
        <v>Mr Wolf</v>
      </c>
      <c r="L10" s="77" t="str">
        <f>IF(E10=LISTS!$B$4,VLOOKUP('4. Contract terms'!I10,'2. Supplier data'!$C$7:$J$106,7),VLOOKUP('4. Contract terms'!I10,'3. Customer data'!$C$7:$J$106,7))</f>
        <v>111 222 333</v>
      </c>
      <c r="M10" s="77" t="str">
        <f>IF(E10=LISTS!$B$4,VLOOKUP('4. Contract terms'!I10,'2. Supplier data'!$C$7:$J$106,8),VLOOKUP('4. Contract terms'!I10,'3. Customer data'!$C$7:$J$106,8))</f>
        <v>wolf@abc.de</v>
      </c>
      <c r="N10" s="11" t="s">
        <v>132</v>
      </c>
      <c r="O10" s="11" t="s">
        <v>134</v>
      </c>
      <c r="P10" s="11" t="s">
        <v>142</v>
      </c>
      <c r="Q10" s="11"/>
      <c r="R10" s="13">
        <v>45139</v>
      </c>
      <c r="S10" s="13">
        <v>45230</v>
      </c>
      <c r="T10" s="93">
        <f t="shared" si="0"/>
        <v>2</v>
      </c>
      <c r="U10" s="93">
        <f t="shared" ca="1" si="1"/>
        <v>-1</v>
      </c>
      <c r="V10" s="103"/>
      <c r="W10" s="11"/>
      <c r="Y10" s="11"/>
      <c r="Z10" s="18"/>
    </row>
    <row r="11" spans="1:31" ht="24.9" x14ac:dyDescent="0.35">
      <c r="A11" s="3"/>
      <c r="B11" s="22">
        <v>5</v>
      </c>
      <c r="C11" s="11" t="s">
        <v>22</v>
      </c>
      <c r="D11" s="32" t="s">
        <v>160</v>
      </c>
      <c r="E11" s="32" t="s">
        <v>102</v>
      </c>
      <c r="F11" s="32" t="s">
        <v>113</v>
      </c>
      <c r="G11" s="106">
        <f>IF(F11=LISTS!$D$4,LISTS!$E$4,IF(F11=LISTS!$D$5,LISTS!$E$5,IF(F11=LISTS!$D$6,LISTS!$E$6,IF(F11=LISTS!$D$7,LISTS!$E$7,IF(F11=LISTS!$D$8,LISTS!$E$8,"")))))</f>
        <v>0.9</v>
      </c>
      <c r="H11" s="33"/>
      <c r="I11" s="10" t="s">
        <v>77</v>
      </c>
      <c r="J11" s="21" t="str">
        <f>IF(E11=LISTS!$B$4,VLOOKUP('4. Contract terms'!I11,'2. Supplier data'!$C$7:$J$106,2),VLOOKUP('4. Contract terms'!I11,'3. Customer data'!$C$7:$J$106,2))</f>
        <v>ABC LLC</v>
      </c>
      <c r="K11" s="21" t="str">
        <f>IF(E11=LISTS!$B$4,VLOOKUP('4. Contract terms'!I11,'2. Supplier data'!$C$7:$J$106,6),VLOOKUP('4. Contract terms'!I11,'3. Customer data'!$C$7:$J$106,6))</f>
        <v>Mr Wolf</v>
      </c>
      <c r="L11" s="77" t="str">
        <f>IF(E11=LISTS!$B$4,VLOOKUP('4. Contract terms'!I11,'2. Supplier data'!$C$7:$J$106,7),VLOOKUP('4. Contract terms'!I11,'3. Customer data'!$C$7:$J$106,7))</f>
        <v>111 222 333</v>
      </c>
      <c r="M11" s="77" t="str">
        <f>IF(E11=LISTS!$B$4,VLOOKUP('4. Contract terms'!I11,'2. Supplier data'!$C$7:$J$106,8),VLOOKUP('4. Contract terms'!I11,'3. Customer data'!$C$7:$J$106,8))</f>
        <v>wolf@abc.de</v>
      </c>
      <c r="N11" s="11" t="s">
        <v>132</v>
      </c>
      <c r="O11" s="11" t="s">
        <v>135</v>
      </c>
      <c r="P11" s="11" t="s">
        <v>143</v>
      </c>
      <c r="Q11" s="11" t="s">
        <v>148</v>
      </c>
      <c r="R11" s="13">
        <v>45231</v>
      </c>
      <c r="S11" s="13">
        <v>45595</v>
      </c>
      <c r="T11" s="93">
        <f t="shared" si="0"/>
        <v>12</v>
      </c>
      <c r="U11" s="93">
        <f t="shared" ca="1" si="1"/>
        <v>12</v>
      </c>
      <c r="V11" s="103"/>
      <c r="W11" s="11"/>
      <c r="X11" s="11" t="s">
        <v>156</v>
      </c>
      <c r="Y11" s="11" t="s">
        <v>157</v>
      </c>
      <c r="Z11" s="18"/>
    </row>
    <row r="12" spans="1:31" ht="14.15" x14ac:dyDescent="0.35">
      <c r="A12" s="3"/>
      <c r="B12" s="22">
        <v>6</v>
      </c>
      <c r="C12" s="11"/>
      <c r="D12" s="32"/>
      <c r="E12" s="32"/>
      <c r="F12" s="32"/>
      <c r="G12" s="106" t="str">
        <f>IF(F12=LISTS!$D$4,LISTS!$E$4,IF(F12=LISTS!$D$5,LISTS!$E$5,IF(F12=LISTS!$D$6,LISTS!$E$6,IF(F12=LISTS!$D$7,LISTS!$E$7,IF(F12=LISTS!$D$8,LISTS!$E$8,"")))))</f>
        <v/>
      </c>
      <c r="H12" s="33"/>
      <c r="I12" s="10"/>
      <c r="J12" s="21" t="e">
        <f>IF(E12=LISTS!$B$4,VLOOKUP('4. Contract terms'!I12,'2. Supplier data'!$C$7:$J$106,2),VLOOKUP('4. Contract terms'!I12,'3. Customer data'!$C$7:$J$106,2))</f>
        <v>#N/A</v>
      </c>
      <c r="K12" s="21" t="e">
        <f>IF(E12=LISTS!$B$4,VLOOKUP('4. Contract terms'!I12,'2. Supplier data'!$C$7:$J$106,6),VLOOKUP('4. Contract terms'!I12,'3. Customer data'!$C$7:$J$106,6))</f>
        <v>#N/A</v>
      </c>
      <c r="L12" s="77" t="e">
        <f>IF(E12=LISTS!$B$4,VLOOKUP('4. Contract terms'!I12,'2. Supplier data'!$C$7:$J$106,7),VLOOKUP('4. Contract terms'!I12,'3. Customer data'!$C$7:$J$106,7))</f>
        <v>#N/A</v>
      </c>
      <c r="M12" s="77" t="e">
        <f>IF(E12=LISTS!$B$4,VLOOKUP('4. Contract terms'!I12,'2. Supplier data'!$C$7:$J$106,8),VLOOKUP('4. Contract terms'!I12,'3. Customer data'!$C$7:$J$106,8))</f>
        <v>#N/A</v>
      </c>
      <c r="N12" s="11"/>
      <c r="O12" s="11"/>
      <c r="P12" s="11"/>
      <c r="Q12" s="11"/>
      <c r="R12" s="13"/>
      <c r="S12" s="13"/>
      <c r="T12" s="93" t="str">
        <f t="shared" si="0"/>
        <v/>
      </c>
      <c r="U12" s="93"/>
      <c r="V12" s="103"/>
      <c r="W12" s="11"/>
      <c r="X12" s="11"/>
      <c r="Y12" s="11"/>
      <c r="Z12" s="18"/>
    </row>
    <row r="13" spans="1:31" ht="14.15" x14ac:dyDescent="0.35">
      <c r="A13" s="3"/>
      <c r="B13" s="22">
        <v>7</v>
      </c>
      <c r="C13" s="11"/>
      <c r="D13" s="32"/>
      <c r="E13" s="32"/>
      <c r="F13" s="32"/>
      <c r="G13" s="106" t="str">
        <f>IF(F13=LISTS!$D$4,LISTS!$E$4,IF(F13=LISTS!$D$5,LISTS!$E$5,IF(F13=LISTS!$D$6,LISTS!$E$6,IF(F13=LISTS!$D$7,LISTS!$E$7,IF(F13=LISTS!$D$8,LISTS!$E$8,"")))))</f>
        <v/>
      </c>
      <c r="H13" s="33"/>
      <c r="I13" s="10"/>
      <c r="J13" s="21" t="e">
        <f>IF(E13=LISTS!$B$4,VLOOKUP('4. Contract terms'!I13,'2. Supplier data'!$C$7:$J$106,2),VLOOKUP('4. Contract terms'!I13,'3. Customer data'!$C$7:$J$106,2))</f>
        <v>#N/A</v>
      </c>
      <c r="K13" s="21" t="e">
        <f>IF(E13=LISTS!$B$4,VLOOKUP('4. Contract terms'!I13,'2. Supplier data'!$C$7:$J$106,6),VLOOKUP('4. Contract terms'!I13,'3. Customer data'!$C$7:$J$106,6))</f>
        <v>#N/A</v>
      </c>
      <c r="L13" s="77" t="e">
        <f>IF(E13=LISTS!$B$4,VLOOKUP('4. Contract terms'!I13,'2. Supplier data'!$C$7:$J$106,7),VLOOKUP('4. Contract terms'!I13,'3. Customer data'!$C$7:$J$106,7))</f>
        <v>#N/A</v>
      </c>
      <c r="M13" s="77" t="e">
        <f>IF(E13=LISTS!$B$4,VLOOKUP('4. Contract terms'!I13,'2. Supplier data'!$C$7:$J$106,8),VLOOKUP('4. Contract terms'!I13,'3. Customer data'!$C$7:$J$106,8))</f>
        <v>#N/A</v>
      </c>
      <c r="N13" s="11"/>
      <c r="O13" s="11"/>
      <c r="P13" s="11"/>
      <c r="Q13" s="11"/>
      <c r="R13" s="13"/>
      <c r="S13" s="13"/>
      <c r="T13" s="93" t="str">
        <f t="shared" si="0"/>
        <v/>
      </c>
      <c r="U13" s="93"/>
      <c r="V13" s="103"/>
      <c r="W13" s="11"/>
      <c r="X13" s="11"/>
      <c r="Y13" s="11"/>
      <c r="Z13" s="18"/>
    </row>
    <row r="14" spans="1:31" ht="14.15" x14ac:dyDescent="0.35">
      <c r="A14" s="3"/>
      <c r="B14" s="22">
        <v>8</v>
      </c>
      <c r="C14" s="11"/>
      <c r="D14" s="32"/>
      <c r="E14" s="32"/>
      <c r="F14" s="32"/>
      <c r="G14" s="106" t="str">
        <f>IF(F14=LISTS!$D$4,LISTS!$E$4,IF(F14=LISTS!$D$5,LISTS!$E$5,IF(F14=LISTS!$D$6,LISTS!$E$6,IF(F14=LISTS!$D$7,LISTS!$E$7,IF(F14=LISTS!$D$8,LISTS!$E$8,"")))))</f>
        <v/>
      </c>
      <c r="H14" s="33"/>
      <c r="I14" s="10"/>
      <c r="J14" s="21" t="e">
        <f>IF(E14=LISTS!$B$4,VLOOKUP('4. Contract terms'!I14,'2. Supplier data'!$C$7:$J$106,2),VLOOKUP('4. Contract terms'!I14,'3. Customer data'!$C$7:$J$106,2))</f>
        <v>#N/A</v>
      </c>
      <c r="K14" s="21" t="e">
        <f>IF(E14=LISTS!$B$4,VLOOKUP('4. Contract terms'!I14,'2. Supplier data'!$C$7:$J$106,6),VLOOKUP('4. Contract terms'!I14,'3. Customer data'!$C$7:$J$106,6))</f>
        <v>#N/A</v>
      </c>
      <c r="L14" s="77" t="e">
        <f>IF(E14=LISTS!$B$4,VLOOKUP('4. Contract terms'!I14,'2. Supplier data'!$C$7:$J$106,7),VLOOKUP('4. Contract terms'!I14,'3. Customer data'!$C$7:$J$106,7))</f>
        <v>#N/A</v>
      </c>
      <c r="M14" s="77" t="e">
        <f>IF(E14=LISTS!$B$4,VLOOKUP('4. Contract terms'!I14,'2. Supplier data'!$C$7:$J$106,8),VLOOKUP('4. Contract terms'!I14,'3. Customer data'!$C$7:$J$106,8))</f>
        <v>#N/A</v>
      </c>
      <c r="N14" s="11"/>
      <c r="O14" s="11"/>
      <c r="P14" s="11"/>
      <c r="Q14" s="11"/>
      <c r="R14" s="13"/>
      <c r="S14" s="13"/>
      <c r="T14" s="93" t="str">
        <f t="shared" si="0"/>
        <v/>
      </c>
      <c r="U14" s="93"/>
      <c r="V14" s="103"/>
      <c r="W14" s="11"/>
      <c r="X14" s="11"/>
      <c r="Y14" s="11"/>
      <c r="Z14" s="18"/>
    </row>
    <row r="15" spans="1:31" ht="14.15" x14ac:dyDescent="0.35">
      <c r="A15" s="3"/>
      <c r="B15" s="22">
        <v>9</v>
      </c>
      <c r="C15" s="11"/>
      <c r="D15" s="32"/>
      <c r="E15" s="32"/>
      <c r="F15" s="32"/>
      <c r="G15" s="106" t="str">
        <f>IF(F15=LISTS!$D$4,LISTS!$E$4,IF(F15=LISTS!$D$5,LISTS!$E$5,IF(F15=LISTS!$D$6,LISTS!$E$6,IF(F15=LISTS!$D$7,LISTS!$E$7,IF(F15=LISTS!$D$8,LISTS!$E$8,"")))))</f>
        <v/>
      </c>
      <c r="H15" s="33"/>
      <c r="I15" s="10"/>
      <c r="J15" s="21" t="e">
        <f>IF(E15=LISTS!$B$4,VLOOKUP('4. Contract terms'!I15,'2. Supplier data'!$C$7:$J$106,2),VLOOKUP('4. Contract terms'!I15,'3. Customer data'!$C$7:$J$106,2))</f>
        <v>#N/A</v>
      </c>
      <c r="K15" s="21" t="e">
        <f>IF(E15=LISTS!$B$4,VLOOKUP('4. Contract terms'!I15,'2. Supplier data'!$C$7:$J$106,6),VLOOKUP('4. Contract terms'!I15,'3. Customer data'!$C$7:$J$106,6))</f>
        <v>#N/A</v>
      </c>
      <c r="L15" s="77" t="e">
        <f>IF(E15=LISTS!$B$4,VLOOKUP('4. Contract terms'!I15,'2. Supplier data'!$C$7:$J$106,7),VLOOKUP('4. Contract terms'!I15,'3. Customer data'!$C$7:$J$106,7))</f>
        <v>#N/A</v>
      </c>
      <c r="M15" s="77" t="e">
        <f>IF(E15=LISTS!$B$4,VLOOKUP('4. Contract terms'!I15,'2. Supplier data'!$C$7:$J$106,8),VLOOKUP('4. Contract terms'!I15,'3. Customer data'!$C$7:$J$106,8))</f>
        <v>#N/A</v>
      </c>
      <c r="N15" s="11"/>
      <c r="O15" s="11"/>
      <c r="P15" s="11"/>
      <c r="Q15" s="11"/>
      <c r="R15" s="13"/>
      <c r="S15" s="13"/>
      <c r="T15" s="93" t="str">
        <f t="shared" si="0"/>
        <v/>
      </c>
      <c r="U15" s="93"/>
      <c r="V15" s="103"/>
      <c r="W15" s="11"/>
      <c r="X15" s="11"/>
      <c r="Y15" s="11"/>
      <c r="Z15" s="18"/>
    </row>
    <row r="16" spans="1:31" ht="14.15" x14ac:dyDescent="0.35">
      <c r="A16" s="3"/>
      <c r="B16" s="22">
        <v>10</v>
      </c>
      <c r="C16" s="11"/>
      <c r="D16" s="32"/>
      <c r="E16" s="32"/>
      <c r="F16" s="32"/>
      <c r="G16" s="106" t="str">
        <f>IF(F16=LISTS!$D$4,LISTS!$E$4,IF(F16=LISTS!$D$5,LISTS!$E$5,IF(F16=LISTS!$D$6,LISTS!$E$6,IF(F16=LISTS!$D$7,LISTS!$E$7,IF(F16=LISTS!$D$8,LISTS!$E$8,"")))))</f>
        <v/>
      </c>
      <c r="H16" s="33"/>
      <c r="I16" s="10"/>
      <c r="J16" s="21" t="e">
        <f>IF(E16=LISTS!$B$4,VLOOKUP('4. Contract terms'!I16,'2. Supplier data'!$C$7:$J$106,2),VLOOKUP('4. Contract terms'!I16,'3. Customer data'!$C$7:$J$106,2))</f>
        <v>#N/A</v>
      </c>
      <c r="K16" s="21" t="e">
        <f>IF(E16=LISTS!$B$4,VLOOKUP('4. Contract terms'!I16,'2. Supplier data'!$C$7:$J$106,6),VLOOKUP('4. Contract terms'!I16,'3. Customer data'!$C$7:$J$106,6))</f>
        <v>#N/A</v>
      </c>
      <c r="L16" s="77" t="e">
        <f>IF(E16=LISTS!$B$4,VLOOKUP('4. Contract terms'!I16,'2. Supplier data'!$C$7:$J$106,7),VLOOKUP('4. Contract terms'!I16,'3. Customer data'!$C$7:$J$106,7))</f>
        <v>#N/A</v>
      </c>
      <c r="M16" s="77" t="e">
        <f>IF(E16=LISTS!$B$4,VLOOKUP('4. Contract terms'!I16,'2. Supplier data'!$C$7:$J$106,8),VLOOKUP('4. Contract terms'!I16,'3. Customer data'!$C$7:$J$106,8))</f>
        <v>#N/A</v>
      </c>
      <c r="N16" s="11"/>
      <c r="O16" s="11"/>
      <c r="P16" s="11"/>
      <c r="Q16" s="11"/>
      <c r="R16" s="13"/>
      <c r="S16" s="13"/>
      <c r="T16" s="93" t="str">
        <f t="shared" si="0"/>
        <v/>
      </c>
      <c r="U16" s="93"/>
      <c r="V16" s="103"/>
      <c r="W16" s="11"/>
      <c r="X16" s="11"/>
      <c r="Y16" s="11"/>
      <c r="Z16" s="18"/>
    </row>
    <row r="17" spans="1:26" ht="14.15" x14ac:dyDescent="0.35">
      <c r="A17" s="3"/>
      <c r="B17" s="22">
        <v>11</v>
      </c>
      <c r="C17" s="11"/>
      <c r="D17" s="32"/>
      <c r="E17" s="32"/>
      <c r="F17" s="32"/>
      <c r="G17" s="106" t="str">
        <f>IF(F17=LISTS!$D$4,LISTS!$E$4,IF(F17=LISTS!$D$5,LISTS!$E$5,IF(F17=LISTS!$D$6,LISTS!$E$6,IF(F17=LISTS!$D$7,LISTS!$E$7,IF(F17=LISTS!$D$8,LISTS!$E$8,"")))))</f>
        <v/>
      </c>
      <c r="H17" s="33"/>
      <c r="I17" s="10"/>
      <c r="J17" s="21" t="e">
        <f>IF(E17=LISTS!$B$4,VLOOKUP('4. Contract terms'!I17,'2. Supplier data'!$C$7:$J$106,2),VLOOKUP('4. Contract terms'!I17,'3. Customer data'!$C$7:$J$106,2))</f>
        <v>#N/A</v>
      </c>
      <c r="K17" s="21" t="e">
        <f>IF(E17=LISTS!$B$4,VLOOKUP('4. Contract terms'!I17,'2. Supplier data'!$C$7:$J$106,6),VLOOKUP('4. Contract terms'!I17,'3. Customer data'!$C$7:$J$106,6))</f>
        <v>#N/A</v>
      </c>
      <c r="L17" s="77" t="e">
        <f>IF(E17=LISTS!$B$4,VLOOKUP('4. Contract terms'!I17,'2. Supplier data'!$C$7:$J$106,7),VLOOKUP('4. Contract terms'!I17,'3. Customer data'!$C$7:$J$106,7))</f>
        <v>#N/A</v>
      </c>
      <c r="M17" s="77" t="e">
        <f>IF(E17=LISTS!$B$4,VLOOKUP('4. Contract terms'!I17,'2. Supplier data'!$C$7:$J$106,8),VLOOKUP('4. Contract terms'!I17,'3. Customer data'!$C$7:$J$106,8))</f>
        <v>#N/A</v>
      </c>
      <c r="N17" s="11"/>
      <c r="O17" s="11"/>
      <c r="P17" s="11"/>
      <c r="Q17" s="11"/>
      <c r="R17" s="13"/>
      <c r="S17" s="13"/>
      <c r="T17" s="93" t="str">
        <f t="shared" si="0"/>
        <v/>
      </c>
      <c r="U17" s="93"/>
      <c r="V17" s="103"/>
      <c r="W17" s="11"/>
      <c r="X17" s="11"/>
      <c r="Y17" s="11"/>
      <c r="Z17" s="18"/>
    </row>
    <row r="18" spans="1:26" ht="14.15" x14ac:dyDescent="0.35">
      <c r="A18" s="3"/>
      <c r="B18" s="22">
        <v>12</v>
      </c>
      <c r="C18" s="11"/>
      <c r="D18" s="32"/>
      <c r="E18" s="32"/>
      <c r="F18" s="32"/>
      <c r="G18" s="106" t="str">
        <f>IF(F18=LISTS!$D$4,LISTS!$E$4,IF(F18=LISTS!$D$5,LISTS!$E$5,IF(F18=LISTS!$D$6,LISTS!$E$6,IF(F18=LISTS!$D$7,LISTS!$E$7,IF(F18=LISTS!$D$8,LISTS!$E$8,"")))))</f>
        <v/>
      </c>
      <c r="H18" s="33"/>
      <c r="I18" s="10"/>
      <c r="J18" s="21" t="e">
        <f>IF(E18=LISTS!$B$4,VLOOKUP('4. Contract terms'!I18,'2. Supplier data'!$C$7:$J$106,2),VLOOKUP('4. Contract terms'!I18,'3. Customer data'!$C$7:$J$106,2))</f>
        <v>#N/A</v>
      </c>
      <c r="K18" s="21" t="e">
        <f>IF(E18=LISTS!$B$4,VLOOKUP('4. Contract terms'!I18,'2. Supplier data'!$C$7:$J$106,6),VLOOKUP('4. Contract terms'!I18,'3. Customer data'!$C$7:$J$106,6))</f>
        <v>#N/A</v>
      </c>
      <c r="L18" s="77" t="e">
        <f>IF(E18=LISTS!$B$4,VLOOKUP('4. Contract terms'!I18,'2. Supplier data'!$C$7:$J$106,7),VLOOKUP('4. Contract terms'!I18,'3. Customer data'!$C$7:$J$106,7))</f>
        <v>#N/A</v>
      </c>
      <c r="M18" s="77" t="e">
        <f>IF(E18=LISTS!$B$4,VLOOKUP('4. Contract terms'!I18,'2. Supplier data'!$C$7:$J$106,8),VLOOKUP('4. Contract terms'!I18,'3. Customer data'!$C$7:$J$106,8))</f>
        <v>#N/A</v>
      </c>
      <c r="N18" s="11"/>
      <c r="O18" s="11"/>
      <c r="P18" s="11"/>
      <c r="Q18" s="11"/>
      <c r="R18" s="13"/>
      <c r="S18" s="13"/>
      <c r="T18" s="93" t="str">
        <f t="shared" si="0"/>
        <v/>
      </c>
      <c r="U18" s="93"/>
      <c r="V18" s="103"/>
      <c r="W18" s="11"/>
      <c r="X18" s="11"/>
      <c r="Y18" s="11"/>
      <c r="Z18" s="18"/>
    </row>
    <row r="19" spans="1:26" ht="14.15" x14ac:dyDescent="0.35">
      <c r="A19" s="3"/>
      <c r="B19" s="22">
        <v>13</v>
      </c>
      <c r="C19" s="11"/>
      <c r="D19" s="32"/>
      <c r="E19" s="32"/>
      <c r="F19" s="32"/>
      <c r="G19" s="106" t="str">
        <f>IF(F19=LISTS!$D$4,LISTS!$E$4,IF(F19=LISTS!$D$5,LISTS!$E$5,IF(F19=LISTS!$D$6,LISTS!$E$6,IF(F19=LISTS!$D$7,LISTS!$E$7,IF(F19=LISTS!$D$8,LISTS!$E$8,"")))))</f>
        <v/>
      </c>
      <c r="H19" s="33"/>
      <c r="I19" s="10"/>
      <c r="J19" s="21" t="e">
        <f>IF(E19=LISTS!$B$4,VLOOKUP('4. Contract terms'!I19,'2. Supplier data'!$C$7:$J$106,2),VLOOKUP('4. Contract terms'!I19,'3. Customer data'!$C$7:$J$106,2))</f>
        <v>#N/A</v>
      </c>
      <c r="K19" s="21" t="e">
        <f>IF(E19=LISTS!$B$4,VLOOKUP('4. Contract terms'!I19,'2. Supplier data'!$C$7:$J$106,6),VLOOKUP('4. Contract terms'!I19,'3. Customer data'!$C$7:$J$106,6))</f>
        <v>#N/A</v>
      </c>
      <c r="L19" s="77" t="e">
        <f>IF(E19=LISTS!$B$4,VLOOKUP('4. Contract terms'!I19,'2. Supplier data'!$C$7:$J$106,7),VLOOKUP('4. Contract terms'!I19,'3. Customer data'!$C$7:$J$106,7))</f>
        <v>#N/A</v>
      </c>
      <c r="M19" s="77" t="e">
        <f>IF(E19=LISTS!$B$4,VLOOKUP('4. Contract terms'!I19,'2. Supplier data'!$C$7:$J$106,8),VLOOKUP('4. Contract terms'!I19,'3. Customer data'!$C$7:$J$106,8))</f>
        <v>#N/A</v>
      </c>
      <c r="N19" s="11"/>
      <c r="O19" s="11"/>
      <c r="P19" s="11"/>
      <c r="Q19" s="11"/>
      <c r="R19" s="13"/>
      <c r="S19" s="13"/>
      <c r="T19" s="93" t="str">
        <f t="shared" si="0"/>
        <v/>
      </c>
      <c r="U19" s="93"/>
      <c r="V19" s="103"/>
      <c r="W19" s="11"/>
      <c r="X19" s="11"/>
      <c r="Y19" s="11"/>
      <c r="Z19" s="18"/>
    </row>
    <row r="20" spans="1:26" ht="14.15" x14ac:dyDescent="0.35">
      <c r="A20" s="3"/>
      <c r="B20" s="22">
        <v>14</v>
      </c>
      <c r="C20" s="11"/>
      <c r="D20" s="32"/>
      <c r="E20" s="32"/>
      <c r="F20" s="32"/>
      <c r="G20" s="106" t="str">
        <f>IF(F20=LISTS!$D$4,LISTS!$E$4,IF(F20=LISTS!$D$5,LISTS!$E$5,IF(F20=LISTS!$D$6,LISTS!$E$6,IF(F20=LISTS!$D$7,LISTS!$E$7,IF(F20=LISTS!$D$8,LISTS!$E$8,"")))))</f>
        <v/>
      </c>
      <c r="H20" s="33"/>
      <c r="I20" s="10"/>
      <c r="J20" s="21" t="e">
        <f>IF(E20=LISTS!$B$4,VLOOKUP('4. Contract terms'!I20,'2. Supplier data'!$C$7:$J$106,2),VLOOKUP('4. Contract terms'!I20,'3. Customer data'!$C$7:$J$106,2))</f>
        <v>#N/A</v>
      </c>
      <c r="K20" s="21" t="e">
        <f>IF(E20=LISTS!$B$4,VLOOKUP('4. Contract terms'!I20,'2. Supplier data'!$C$7:$J$106,6),VLOOKUP('4. Contract terms'!I20,'3. Customer data'!$C$7:$J$106,6))</f>
        <v>#N/A</v>
      </c>
      <c r="L20" s="77" t="e">
        <f>IF(E20=LISTS!$B$4,VLOOKUP('4. Contract terms'!I20,'2. Supplier data'!$C$7:$J$106,7),VLOOKUP('4. Contract terms'!I20,'3. Customer data'!$C$7:$J$106,7))</f>
        <v>#N/A</v>
      </c>
      <c r="M20" s="77" t="e">
        <f>IF(E20=LISTS!$B$4,VLOOKUP('4. Contract terms'!I20,'2. Supplier data'!$C$7:$J$106,8),VLOOKUP('4. Contract terms'!I20,'3. Customer data'!$C$7:$J$106,8))</f>
        <v>#N/A</v>
      </c>
      <c r="N20" s="11"/>
      <c r="O20" s="11"/>
      <c r="P20" s="11"/>
      <c r="Q20" s="11"/>
      <c r="R20" s="13"/>
      <c r="S20" s="13"/>
      <c r="T20" s="93" t="str">
        <f t="shared" si="0"/>
        <v/>
      </c>
      <c r="U20" s="93"/>
      <c r="V20" s="103"/>
      <c r="W20" s="11"/>
      <c r="X20" s="11"/>
      <c r="Y20" s="11"/>
      <c r="Z20" s="18"/>
    </row>
    <row r="21" spans="1:26" ht="14.15" x14ac:dyDescent="0.35">
      <c r="A21" s="3"/>
      <c r="B21" s="22">
        <v>15</v>
      </c>
      <c r="C21" s="11"/>
      <c r="D21" s="32"/>
      <c r="E21" s="32"/>
      <c r="F21" s="32"/>
      <c r="G21" s="106" t="str">
        <f>IF(F21=LISTS!$D$4,LISTS!$E$4,IF(F21=LISTS!$D$5,LISTS!$E$5,IF(F21=LISTS!$D$6,LISTS!$E$6,IF(F21=LISTS!$D$7,LISTS!$E$7,IF(F21=LISTS!$D$8,LISTS!$E$8,"")))))</f>
        <v/>
      </c>
      <c r="H21" s="33"/>
      <c r="I21" s="10"/>
      <c r="J21" s="21" t="e">
        <f>IF(E21=LISTS!$B$4,VLOOKUP('4. Contract terms'!I21,'2. Supplier data'!$C$7:$J$106,2),VLOOKUP('4. Contract terms'!I21,'3. Customer data'!$C$7:$J$106,2))</f>
        <v>#N/A</v>
      </c>
      <c r="K21" s="21" t="e">
        <f>IF(E21=LISTS!$B$4,VLOOKUP('4. Contract terms'!I21,'2. Supplier data'!$C$7:$J$106,6),VLOOKUP('4. Contract terms'!I21,'3. Customer data'!$C$7:$J$106,6))</f>
        <v>#N/A</v>
      </c>
      <c r="L21" s="77" t="e">
        <f>IF(E21=LISTS!$B$4,VLOOKUP('4. Contract terms'!I21,'2. Supplier data'!$C$7:$J$106,7),VLOOKUP('4. Contract terms'!I21,'3. Customer data'!$C$7:$J$106,7))</f>
        <v>#N/A</v>
      </c>
      <c r="M21" s="77" t="e">
        <f>IF(E21=LISTS!$B$4,VLOOKUP('4. Contract terms'!I21,'2. Supplier data'!$C$7:$J$106,8),VLOOKUP('4. Contract terms'!I21,'3. Customer data'!$C$7:$J$106,8))</f>
        <v>#N/A</v>
      </c>
      <c r="N21" s="11"/>
      <c r="O21" s="11"/>
      <c r="P21" s="11"/>
      <c r="Q21" s="11"/>
      <c r="R21" s="13"/>
      <c r="S21" s="13"/>
      <c r="T21" s="93" t="str">
        <f t="shared" si="0"/>
        <v/>
      </c>
      <c r="U21" s="93"/>
      <c r="V21" s="103"/>
      <c r="W21" s="11"/>
      <c r="X21" s="11"/>
      <c r="Y21" s="11"/>
      <c r="Z21" s="18"/>
    </row>
    <row r="22" spans="1:26" ht="14.15" x14ac:dyDescent="0.35">
      <c r="A22" s="3"/>
      <c r="B22" s="22">
        <v>16</v>
      </c>
      <c r="C22" s="11"/>
      <c r="D22" s="32"/>
      <c r="E22" s="32"/>
      <c r="F22" s="32"/>
      <c r="G22" s="106" t="str">
        <f>IF(F22=LISTS!$D$4,LISTS!$E$4,IF(F22=LISTS!$D$5,LISTS!$E$5,IF(F22=LISTS!$D$6,LISTS!$E$6,IF(F22=LISTS!$D$7,LISTS!$E$7,IF(F22=LISTS!$D$8,LISTS!$E$8,"")))))</f>
        <v/>
      </c>
      <c r="H22" s="33"/>
      <c r="I22" s="10"/>
      <c r="J22" s="21" t="e">
        <f>IF(E22=LISTS!$B$4,VLOOKUP('4. Contract terms'!I22,'2. Supplier data'!$C$7:$J$106,2),VLOOKUP('4. Contract terms'!I22,'3. Customer data'!$C$7:$J$106,2))</f>
        <v>#N/A</v>
      </c>
      <c r="K22" s="21" t="e">
        <f>IF(E22=LISTS!$B$4,VLOOKUP('4. Contract terms'!I22,'2. Supplier data'!$C$7:$J$106,6),VLOOKUP('4. Contract terms'!I22,'3. Customer data'!$C$7:$J$106,6))</f>
        <v>#N/A</v>
      </c>
      <c r="L22" s="77" t="e">
        <f>IF(E22=LISTS!$B$4,VLOOKUP('4. Contract terms'!I22,'2. Supplier data'!$C$7:$J$106,7),VLOOKUP('4. Contract terms'!I22,'3. Customer data'!$C$7:$J$106,7))</f>
        <v>#N/A</v>
      </c>
      <c r="M22" s="77" t="e">
        <f>IF(E22=LISTS!$B$4,VLOOKUP('4. Contract terms'!I22,'2. Supplier data'!$C$7:$J$106,8),VLOOKUP('4. Contract terms'!I22,'3. Customer data'!$C$7:$J$106,8))</f>
        <v>#N/A</v>
      </c>
      <c r="N22" s="11"/>
      <c r="O22" s="11"/>
      <c r="P22" s="11"/>
      <c r="Q22" s="11"/>
      <c r="R22" s="13"/>
      <c r="S22" s="13"/>
      <c r="T22" s="93" t="str">
        <f t="shared" si="0"/>
        <v/>
      </c>
      <c r="U22" s="93"/>
      <c r="V22" s="103"/>
      <c r="W22" s="11"/>
      <c r="X22" s="11"/>
      <c r="Y22" s="11"/>
      <c r="Z22" s="18"/>
    </row>
    <row r="23" spans="1:26" ht="14.15" x14ac:dyDescent="0.35">
      <c r="A23" s="3"/>
      <c r="B23" s="22">
        <v>17</v>
      </c>
      <c r="C23" s="11"/>
      <c r="D23" s="32"/>
      <c r="E23" s="32"/>
      <c r="F23" s="32"/>
      <c r="G23" s="106" t="str">
        <f>IF(F23=LISTS!$D$4,LISTS!$E$4,IF(F23=LISTS!$D$5,LISTS!$E$5,IF(F23=LISTS!$D$6,LISTS!$E$6,IF(F23=LISTS!$D$7,LISTS!$E$7,IF(F23=LISTS!$D$8,LISTS!$E$8,"")))))</f>
        <v/>
      </c>
      <c r="H23" s="33"/>
      <c r="I23" s="10"/>
      <c r="J23" s="21" t="e">
        <f>IF(E23=LISTS!$B$4,VLOOKUP('4. Contract terms'!I23,'2. Supplier data'!$C$7:$J$106,2),VLOOKUP('4. Contract terms'!I23,'3. Customer data'!$C$7:$J$106,2))</f>
        <v>#N/A</v>
      </c>
      <c r="K23" s="21" t="e">
        <f>IF(E23=LISTS!$B$4,VLOOKUP('4. Contract terms'!I23,'2. Supplier data'!$C$7:$J$106,6),VLOOKUP('4. Contract terms'!I23,'3. Customer data'!$C$7:$J$106,6))</f>
        <v>#N/A</v>
      </c>
      <c r="L23" s="77" t="e">
        <f>IF(E23=LISTS!$B$4,VLOOKUP('4. Contract terms'!I23,'2. Supplier data'!$C$7:$J$106,7),VLOOKUP('4. Contract terms'!I23,'3. Customer data'!$C$7:$J$106,7))</f>
        <v>#N/A</v>
      </c>
      <c r="M23" s="77" t="e">
        <f>IF(E23=LISTS!$B$4,VLOOKUP('4. Contract terms'!I23,'2. Supplier data'!$C$7:$J$106,8),VLOOKUP('4. Contract terms'!I23,'3. Customer data'!$C$7:$J$106,8))</f>
        <v>#N/A</v>
      </c>
      <c r="N23" s="11"/>
      <c r="O23" s="11"/>
      <c r="P23" s="11"/>
      <c r="Q23" s="11"/>
      <c r="R23" s="13"/>
      <c r="S23" s="13"/>
      <c r="T23" s="93" t="str">
        <f t="shared" si="0"/>
        <v/>
      </c>
      <c r="U23" s="93"/>
      <c r="V23" s="103"/>
      <c r="W23" s="11"/>
      <c r="X23" s="11"/>
      <c r="Y23" s="11"/>
      <c r="Z23" s="18"/>
    </row>
    <row r="24" spans="1:26" ht="14.15" x14ac:dyDescent="0.35">
      <c r="A24" s="3"/>
      <c r="B24" s="22">
        <v>18</v>
      </c>
      <c r="C24" s="11"/>
      <c r="D24" s="32"/>
      <c r="E24" s="32"/>
      <c r="F24" s="32"/>
      <c r="G24" s="106" t="str">
        <f>IF(F24=LISTS!$D$4,LISTS!$E$4,IF(F24=LISTS!$D$5,LISTS!$E$5,IF(F24=LISTS!$D$6,LISTS!$E$6,IF(F24=LISTS!$D$7,LISTS!$E$7,IF(F24=LISTS!$D$8,LISTS!$E$8,"")))))</f>
        <v/>
      </c>
      <c r="H24" s="33"/>
      <c r="I24" s="10"/>
      <c r="J24" s="21" t="e">
        <f>IF(E24=LISTS!$B$4,VLOOKUP('4. Contract terms'!I24,'2. Supplier data'!$C$7:$J$106,2),VLOOKUP('4. Contract terms'!I24,'3. Customer data'!$C$7:$J$106,2))</f>
        <v>#N/A</v>
      </c>
      <c r="K24" s="21" t="e">
        <f>IF(E24=LISTS!$B$4,VLOOKUP('4. Contract terms'!I24,'2. Supplier data'!$C$7:$J$106,6),VLOOKUP('4. Contract terms'!I24,'3. Customer data'!$C$7:$J$106,6))</f>
        <v>#N/A</v>
      </c>
      <c r="L24" s="77" t="e">
        <f>IF(E24=LISTS!$B$4,VLOOKUP('4. Contract terms'!I24,'2. Supplier data'!$C$7:$J$106,7),VLOOKUP('4. Contract terms'!I24,'3. Customer data'!$C$7:$J$106,7))</f>
        <v>#N/A</v>
      </c>
      <c r="M24" s="77" t="e">
        <f>IF(E24=LISTS!$B$4,VLOOKUP('4. Contract terms'!I24,'2. Supplier data'!$C$7:$J$106,8),VLOOKUP('4. Contract terms'!I24,'3. Customer data'!$C$7:$J$106,8))</f>
        <v>#N/A</v>
      </c>
      <c r="N24" s="11"/>
      <c r="O24" s="11"/>
      <c r="P24" s="11"/>
      <c r="Q24" s="11"/>
      <c r="R24" s="13"/>
      <c r="S24" s="13"/>
      <c r="T24" s="93" t="str">
        <f t="shared" si="0"/>
        <v/>
      </c>
      <c r="U24" s="93"/>
      <c r="V24" s="103"/>
      <c r="W24" s="11"/>
      <c r="X24" s="11"/>
      <c r="Y24" s="11"/>
      <c r="Z24" s="18"/>
    </row>
    <row r="25" spans="1:26" ht="14.15" x14ac:dyDescent="0.35">
      <c r="A25" s="3"/>
      <c r="B25" s="22">
        <v>19</v>
      </c>
      <c r="C25" s="11"/>
      <c r="D25" s="32"/>
      <c r="E25" s="32"/>
      <c r="F25" s="32"/>
      <c r="G25" s="106" t="str">
        <f>IF(F25=LISTS!$D$4,LISTS!$E$4,IF(F25=LISTS!$D$5,LISTS!$E$5,IF(F25=LISTS!$D$6,LISTS!$E$6,IF(F25=LISTS!$D$7,LISTS!$E$7,IF(F25=LISTS!$D$8,LISTS!$E$8,"")))))</f>
        <v/>
      </c>
      <c r="H25" s="33"/>
      <c r="I25" s="10"/>
      <c r="J25" s="21" t="e">
        <f>IF(E25=LISTS!$B$4,VLOOKUP('4. Contract terms'!I25,'2. Supplier data'!$C$7:$J$106,2),VLOOKUP('4. Contract terms'!I25,'3. Customer data'!$C$7:$J$106,2))</f>
        <v>#N/A</v>
      </c>
      <c r="K25" s="21" t="e">
        <f>IF(E25=LISTS!$B$4,VLOOKUP('4. Contract terms'!I25,'2. Supplier data'!$C$7:$J$106,6),VLOOKUP('4. Contract terms'!I25,'3. Customer data'!$C$7:$J$106,6))</f>
        <v>#N/A</v>
      </c>
      <c r="L25" s="77" t="e">
        <f>IF(E25=LISTS!$B$4,VLOOKUP('4. Contract terms'!I25,'2. Supplier data'!$C$7:$J$106,7),VLOOKUP('4. Contract terms'!I25,'3. Customer data'!$C$7:$J$106,7))</f>
        <v>#N/A</v>
      </c>
      <c r="M25" s="77" t="e">
        <f>IF(E25=LISTS!$B$4,VLOOKUP('4. Contract terms'!I25,'2. Supplier data'!$C$7:$J$106,8),VLOOKUP('4. Contract terms'!I25,'3. Customer data'!$C$7:$J$106,8))</f>
        <v>#N/A</v>
      </c>
      <c r="N25" s="11"/>
      <c r="O25" s="11"/>
      <c r="P25" s="11"/>
      <c r="Q25" s="11"/>
      <c r="R25" s="13"/>
      <c r="S25" s="13"/>
      <c r="T25" s="93" t="str">
        <f t="shared" si="0"/>
        <v/>
      </c>
      <c r="U25" s="93"/>
      <c r="V25" s="103"/>
      <c r="W25" s="11"/>
      <c r="X25" s="11"/>
      <c r="Y25" s="11"/>
      <c r="Z25" s="18"/>
    </row>
    <row r="26" spans="1:26" ht="14.15" x14ac:dyDescent="0.35">
      <c r="A26" s="3"/>
      <c r="B26" s="22">
        <v>20</v>
      </c>
      <c r="C26" s="11"/>
      <c r="D26" s="32"/>
      <c r="E26" s="32"/>
      <c r="F26" s="32"/>
      <c r="G26" s="106" t="str">
        <f>IF(F26=LISTS!$D$4,LISTS!$E$4,IF(F26=LISTS!$D$5,LISTS!$E$5,IF(F26=LISTS!$D$6,LISTS!$E$6,IF(F26=LISTS!$D$7,LISTS!$E$7,IF(F26=LISTS!$D$8,LISTS!$E$8,"")))))</f>
        <v/>
      </c>
      <c r="H26" s="33"/>
      <c r="I26" s="10"/>
      <c r="J26" s="21" t="e">
        <f>IF(E26=LISTS!$B$4,VLOOKUP('4. Contract terms'!I26,'2. Supplier data'!$C$7:$J$106,2),VLOOKUP('4. Contract terms'!I26,'3. Customer data'!$C$7:$J$106,2))</f>
        <v>#N/A</v>
      </c>
      <c r="K26" s="21" t="e">
        <f>IF(E26=LISTS!$B$4,VLOOKUP('4. Contract terms'!I26,'2. Supplier data'!$C$7:$J$106,6),VLOOKUP('4. Contract terms'!I26,'3. Customer data'!$C$7:$J$106,6))</f>
        <v>#N/A</v>
      </c>
      <c r="L26" s="77" t="e">
        <f>IF(E26=LISTS!$B$4,VLOOKUP('4. Contract terms'!I26,'2. Supplier data'!$C$7:$J$106,7),VLOOKUP('4. Contract terms'!I26,'3. Customer data'!$C$7:$J$106,7))</f>
        <v>#N/A</v>
      </c>
      <c r="M26" s="77" t="e">
        <f>IF(E26=LISTS!$B$4,VLOOKUP('4. Contract terms'!I26,'2. Supplier data'!$C$7:$J$106,8),VLOOKUP('4. Contract terms'!I26,'3. Customer data'!$C$7:$J$106,8))</f>
        <v>#N/A</v>
      </c>
      <c r="N26" s="11"/>
      <c r="O26" s="11"/>
      <c r="P26" s="11"/>
      <c r="Q26" s="11"/>
      <c r="R26" s="13"/>
      <c r="S26" s="13"/>
      <c r="T26" s="93" t="str">
        <f t="shared" si="0"/>
        <v/>
      </c>
      <c r="U26" s="93"/>
      <c r="V26" s="103"/>
      <c r="W26" s="11"/>
      <c r="X26" s="11"/>
      <c r="Y26" s="11"/>
      <c r="Z26" s="18"/>
    </row>
    <row r="27" spans="1:26" ht="14.15" x14ac:dyDescent="0.35">
      <c r="A27" s="3"/>
      <c r="B27" s="22">
        <v>21</v>
      </c>
      <c r="C27" s="11"/>
      <c r="D27" s="32"/>
      <c r="E27" s="32"/>
      <c r="F27" s="32"/>
      <c r="G27" s="106" t="str">
        <f>IF(F27=LISTS!$D$4,LISTS!$E$4,IF(F27=LISTS!$D$5,LISTS!$E$5,IF(F27=LISTS!$D$6,LISTS!$E$6,IF(F27=LISTS!$D$7,LISTS!$E$7,IF(F27=LISTS!$D$8,LISTS!$E$8,"")))))</f>
        <v/>
      </c>
      <c r="H27" s="33"/>
      <c r="I27" s="10"/>
      <c r="J27" s="21" t="e">
        <f>IF(E27=LISTS!$B$4,VLOOKUP('4. Contract terms'!I27,'2. Supplier data'!$C$7:$J$106,2),VLOOKUP('4. Contract terms'!I27,'3. Customer data'!$C$7:$J$106,2))</f>
        <v>#N/A</v>
      </c>
      <c r="K27" s="21" t="e">
        <f>IF(E27=LISTS!$B$4,VLOOKUP('4. Contract terms'!I27,'2. Supplier data'!$C$7:$J$106,6),VLOOKUP('4. Contract terms'!I27,'3. Customer data'!$C$7:$J$106,6))</f>
        <v>#N/A</v>
      </c>
      <c r="L27" s="77" t="e">
        <f>IF(E27=LISTS!$B$4,VLOOKUP('4. Contract terms'!I27,'2. Supplier data'!$C$7:$J$106,7),VLOOKUP('4. Contract terms'!I27,'3. Customer data'!$C$7:$J$106,7))</f>
        <v>#N/A</v>
      </c>
      <c r="M27" s="77" t="e">
        <f>IF(E27=LISTS!$B$4,VLOOKUP('4. Contract terms'!I27,'2. Supplier data'!$C$7:$J$106,8),VLOOKUP('4. Contract terms'!I27,'3. Customer data'!$C$7:$J$106,8))</f>
        <v>#N/A</v>
      </c>
      <c r="N27" s="11"/>
      <c r="O27" s="11"/>
      <c r="P27" s="11"/>
      <c r="Q27" s="11"/>
      <c r="R27" s="13"/>
      <c r="S27" s="13"/>
      <c r="T27" s="93" t="str">
        <f t="shared" si="0"/>
        <v/>
      </c>
      <c r="U27" s="93"/>
      <c r="V27" s="103"/>
      <c r="W27" s="11"/>
      <c r="X27" s="11"/>
      <c r="Y27" s="11"/>
      <c r="Z27" s="18"/>
    </row>
    <row r="28" spans="1:26" ht="14.15" x14ac:dyDescent="0.35">
      <c r="A28" s="3"/>
      <c r="B28" s="22">
        <v>22</v>
      </c>
      <c r="C28" s="11"/>
      <c r="D28" s="32"/>
      <c r="E28" s="32"/>
      <c r="F28" s="32"/>
      <c r="G28" s="106" t="str">
        <f>IF(F28=LISTS!$D$4,LISTS!$E$4,IF(F28=LISTS!$D$5,LISTS!$E$5,IF(F28=LISTS!$D$6,LISTS!$E$6,IF(F28=LISTS!$D$7,LISTS!$E$7,IF(F28=LISTS!$D$8,LISTS!$E$8,"")))))</f>
        <v/>
      </c>
      <c r="H28" s="33"/>
      <c r="I28" s="10"/>
      <c r="J28" s="21" t="e">
        <f>IF(E28=LISTS!$B$4,VLOOKUP('4. Contract terms'!I28,'2. Supplier data'!$C$7:$J$106,2),VLOOKUP('4. Contract terms'!I28,'3. Customer data'!$C$7:$J$106,2))</f>
        <v>#N/A</v>
      </c>
      <c r="K28" s="21" t="e">
        <f>IF(E28=LISTS!$B$4,VLOOKUP('4. Contract terms'!I28,'2. Supplier data'!$C$7:$J$106,6),VLOOKUP('4. Contract terms'!I28,'3. Customer data'!$C$7:$J$106,6))</f>
        <v>#N/A</v>
      </c>
      <c r="L28" s="77" t="e">
        <f>IF(E28=LISTS!$B$4,VLOOKUP('4. Contract terms'!I28,'2. Supplier data'!$C$7:$J$106,7),VLOOKUP('4. Contract terms'!I28,'3. Customer data'!$C$7:$J$106,7))</f>
        <v>#N/A</v>
      </c>
      <c r="M28" s="77" t="e">
        <f>IF(E28=LISTS!$B$4,VLOOKUP('4. Contract terms'!I28,'2. Supplier data'!$C$7:$J$106,8),VLOOKUP('4. Contract terms'!I28,'3. Customer data'!$C$7:$J$106,8))</f>
        <v>#N/A</v>
      </c>
      <c r="N28" s="11"/>
      <c r="O28" s="11"/>
      <c r="P28" s="11"/>
      <c r="Q28" s="11"/>
      <c r="R28" s="13"/>
      <c r="S28" s="13"/>
      <c r="T28" s="93" t="str">
        <f t="shared" si="0"/>
        <v/>
      </c>
      <c r="U28" s="93"/>
      <c r="V28" s="103"/>
      <c r="W28" s="11"/>
      <c r="X28" s="11"/>
      <c r="Y28" s="11"/>
      <c r="Z28" s="18"/>
    </row>
    <row r="29" spans="1:26" ht="14.15" x14ac:dyDescent="0.35">
      <c r="A29" s="3"/>
      <c r="B29" s="22">
        <v>23</v>
      </c>
      <c r="C29" s="11"/>
      <c r="D29" s="32"/>
      <c r="E29" s="32"/>
      <c r="F29" s="32"/>
      <c r="G29" s="106" t="str">
        <f>IF(F29=LISTS!$D$4,LISTS!$E$4,IF(F29=LISTS!$D$5,LISTS!$E$5,IF(F29=LISTS!$D$6,LISTS!$E$6,IF(F29=LISTS!$D$7,LISTS!$E$7,IF(F29=LISTS!$D$8,LISTS!$E$8,"")))))</f>
        <v/>
      </c>
      <c r="H29" s="33"/>
      <c r="I29" s="10"/>
      <c r="J29" s="21" t="e">
        <f>IF(E29=LISTS!$B$4,VLOOKUP('4. Contract terms'!I29,'2. Supplier data'!$C$7:$J$106,2),VLOOKUP('4. Contract terms'!I29,'3. Customer data'!$C$7:$J$106,2))</f>
        <v>#N/A</v>
      </c>
      <c r="K29" s="21" t="e">
        <f>IF(E29=LISTS!$B$4,VLOOKUP('4. Contract terms'!I29,'2. Supplier data'!$C$7:$J$106,6),VLOOKUP('4. Contract terms'!I29,'3. Customer data'!$C$7:$J$106,6))</f>
        <v>#N/A</v>
      </c>
      <c r="L29" s="77" t="e">
        <f>IF(E29=LISTS!$B$4,VLOOKUP('4. Contract terms'!I29,'2. Supplier data'!$C$7:$J$106,7),VLOOKUP('4. Contract terms'!I29,'3. Customer data'!$C$7:$J$106,7))</f>
        <v>#N/A</v>
      </c>
      <c r="M29" s="77" t="e">
        <f>IF(E29=LISTS!$B$4,VLOOKUP('4. Contract terms'!I29,'2. Supplier data'!$C$7:$J$106,8),VLOOKUP('4. Contract terms'!I29,'3. Customer data'!$C$7:$J$106,8))</f>
        <v>#N/A</v>
      </c>
      <c r="N29" s="11"/>
      <c r="O29" s="11"/>
      <c r="P29" s="11"/>
      <c r="Q29" s="11"/>
      <c r="R29" s="13"/>
      <c r="S29" s="13"/>
      <c r="T29" s="93" t="str">
        <f t="shared" si="0"/>
        <v/>
      </c>
      <c r="U29" s="93"/>
      <c r="V29" s="103"/>
      <c r="W29" s="11"/>
      <c r="X29" s="11"/>
      <c r="Y29" s="11"/>
      <c r="Z29" s="18"/>
    </row>
    <row r="30" spans="1:26" ht="14.15" x14ac:dyDescent="0.35">
      <c r="A30" s="3"/>
      <c r="B30" s="22">
        <v>24</v>
      </c>
      <c r="C30" s="11"/>
      <c r="D30" s="32"/>
      <c r="E30" s="32"/>
      <c r="F30" s="32"/>
      <c r="G30" s="106" t="str">
        <f>IF(F30=LISTS!$D$4,LISTS!$E$4,IF(F30=LISTS!$D$5,LISTS!$E$5,IF(F30=LISTS!$D$6,LISTS!$E$6,IF(F30=LISTS!$D$7,LISTS!$E$7,IF(F30=LISTS!$D$8,LISTS!$E$8,"")))))</f>
        <v/>
      </c>
      <c r="H30" s="33"/>
      <c r="I30" s="10"/>
      <c r="J30" s="21" t="e">
        <f>IF(E30=LISTS!$B$4,VLOOKUP('4. Contract terms'!I30,'2. Supplier data'!$C$7:$J$106,2),VLOOKUP('4. Contract terms'!I30,'3. Customer data'!$C$7:$J$106,2))</f>
        <v>#N/A</v>
      </c>
      <c r="K30" s="21" t="e">
        <f>IF(E30=LISTS!$B$4,VLOOKUP('4. Contract terms'!I30,'2. Supplier data'!$C$7:$J$106,6),VLOOKUP('4. Contract terms'!I30,'3. Customer data'!$C$7:$J$106,6))</f>
        <v>#N/A</v>
      </c>
      <c r="L30" s="77" t="e">
        <f>IF(E30=LISTS!$B$4,VLOOKUP('4. Contract terms'!I30,'2. Supplier data'!$C$7:$J$106,7),VLOOKUP('4. Contract terms'!I30,'3. Customer data'!$C$7:$J$106,7))</f>
        <v>#N/A</v>
      </c>
      <c r="M30" s="77" t="e">
        <f>IF(E30=LISTS!$B$4,VLOOKUP('4. Contract terms'!I30,'2. Supplier data'!$C$7:$J$106,8),VLOOKUP('4. Contract terms'!I30,'3. Customer data'!$C$7:$J$106,8))</f>
        <v>#N/A</v>
      </c>
      <c r="N30" s="11"/>
      <c r="O30" s="11"/>
      <c r="P30" s="11"/>
      <c r="Q30" s="11"/>
      <c r="R30" s="13"/>
      <c r="S30" s="13"/>
      <c r="T30" s="93" t="str">
        <f t="shared" si="0"/>
        <v/>
      </c>
      <c r="U30" s="93"/>
      <c r="V30" s="103"/>
      <c r="W30" s="11"/>
      <c r="X30" s="11"/>
      <c r="Y30" s="11"/>
      <c r="Z30" s="18"/>
    </row>
    <row r="31" spans="1:26" ht="14.15" x14ac:dyDescent="0.35">
      <c r="A31" s="4"/>
      <c r="B31" s="22">
        <v>25</v>
      </c>
      <c r="C31" s="15"/>
      <c r="D31" s="34"/>
      <c r="E31" s="34"/>
      <c r="F31" s="34"/>
      <c r="G31" s="106" t="str">
        <f>IF(F31=LISTS!$D$4,LISTS!$E$4,IF(F31=LISTS!$D$5,LISTS!$E$5,IF(F31=LISTS!$D$6,LISTS!$E$6,IF(F31=LISTS!$D$7,LISTS!$E$7,IF(F31=LISTS!$D$8,LISTS!$E$8,"")))))</f>
        <v/>
      </c>
      <c r="H31" s="35"/>
      <c r="I31" s="10"/>
      <c r="J31" s="21" t="e">
        <f>IF(E31=LISTS!$B$4,VLOOKUP('4. Contract terms'!I31,'2. Supplier data'!$C$7:$J$106,2),VLOOKUP('4. Contract terms'!I31,'3. Customer data'!$C$7:$J$106,2))</f>
        <v>#N/A</v>
      </c>
      <c r="K31" s="21" t="e">
        <f>IF(E31=LISTS!$B$4,VLOOKUP('4. Contract terms'!I31,'2. Supplier data'!$C$7:$J$106,6),VLOOKUP('4. Contract terms'!I31,'3. Customer data'!$C$7:$J$106,6))</f>
        <v>#N/A</v>
      </c>
      <c r="L31" s="77" t="e">
        <f>IF(E31=LISTS!$B$4,VLOOKUP('4. Contract terms'!I31,'2. Supplier data'!$C$7:$J$106,7),VLOOKUP('4. Contract terms'!I31,'3. Customer data'!$C$7:$J$106,7))</f>
        <v>#N/A</v>
      </c>
      <c r="M31" s="77" t="e">
        <f>IF(E31=LISTS!$B$4,VLOOKUP('4. Contract terms'!I31,'2. Supplier data'!$C$7:$J$106,8),VLOOKUP('4. Contract terms'!I31,'3. Customer data'!$C$7:$J$106,8))</f>
        <v>#N/A</v>
      </c>
      <c r="N31" s="11"/>
      <c r="O31" s="11"/>
      <c r="P31" s="11"/>
      <c r="Q31" s="11"/>
      <c r="R31" s="13"/>
      <c r="S31" s="13"/>
      <c r="T31" s="93" t="str">
        <f t="shared" si="0"/>
        <v/>
      </c>
      <c r="U31" s="93"/>
      <c r="V31" s="104"/>
      <c r="W31" s="15"/>
      <c r="X31" s="15"/>
      <c r="Y31" s="15"/>
      <c r="Z31" s="18"/>
    </row>
    <row r="32" spans="1:26" ht="14.15" x14ac:dyDescent="0.35">
      <c r="A32" s="4"/>
      <c r="B32" s="22">
        <v>26</v>
      </c>
      <c r="C32" s="15"/>
      <c r="D32" s="34"/>
      <c r="E32" s="34"/>
      <c r="F32" s="34"/>
      <c r="G32" s="106" t="str">
        <f>IF(F32=LISTS!$D$4,LISTS!$E$4,IF(F32=LISTS!$D$5,LISTS!$E$5,IF(F32=LISTS!$D$6,LISTS!$E$6,IF(F32=LISTS!$D$7,LISTS!$E$7,IF(F32=LISTS!$D$8,LISTS!$E$8,"")))))</f>
        <v/>
      </c>
      <c r="H32" s="35"/>
      <c r="I32" s="10"/>
      <c r="J32" s="21" t="e">
        <f>IF(E32=LISTS!$B$4,VLOOKUP('4. Contract terms'!I32,'2. Supplier data'!$C$7:$J$106,2),VLOOKUP('4. Contract terms'!I32,'3. Customer data'!$C$7:$J$106,2))</f>
        <v>#N/A</v>
      </c>
      <c r="K32" s="21" t="e">
        <f>IF(E32=LISTS!$B$4,VLOOKUP('4. Contract terms'!I32,'2. Supplier data'!$C$7:$J$106,6),VLOOKUP('4. Contract terms'!I32,'3. Customer data'!$C$7:$J$106,6))</f>
        <v>#N/A</v>
      </c>
      <c r="L32" s="77" t="e">
        <f>IF(E32=LISTS!$B$4,VLOOKUP('4. Contract terms'!I32,'2. Supplier data'!$C$7:$J$106,7),VLOOKUP('4. Contract terms'!I32,'3. Customer data'!$C$7:$J$106,7))</f>
        <v>#N/A</v>
      </c>
      <c r="M32" s="77" t="e">
        <f>IF(E32=LISTS!$B$4,VLOOKUP('4. Contract terms'!I32,'2. Supplier data'!$C$7:$J$106,8),VLOOKUP('4. Contract terms'!I32,'3. Customer data'!$C$7:$J$106,8))</f>
        <v>#N/A</v>
      </c>
      <c r="N32" s="11"/>
      <c r="O32" s="11"/>
      <c r="P32" s="11"/>
      <c r="Q32" s="11"/>
      <c r="R32" s="13"/>
      <c r="S32" s="13"/>
      <c r="T32" s="93" t="str">
        <f t="shared" si="0"/>
        <v/>
      </c>
      <c r="U32" s="93"/>
      <c r="V32" s="104"/>
      <c r="W32" s="15"/>
      <c r="X32" s="15"/>
      <c r="Y32" s="15"/>
      <c r="Z32" s="18"/>
    </row>
    <row r="33" spans="1:26" ht="14.15" x14ac:dyDescent="0.35">
      <c r="A33" s="4"/>
      <c r="B33" s="22">
        <v>27</v>
      </c>
      <c r="C33" s="15"/>
      <c r="D33" s="34"/>
      <c r="E33" s="34"/>
      <c r="F33" s="34"/>
      <c r="G33" s="106" t="str">
        <f>IF(F33=LISTS!$D$4,LISTS!$E$4,IF(F33=LISTS!$D$5,LISTS!$E$5,IF(F33=LISTS!$D$6,LISTS!$E$6,IF(F33=LISTS!$D$7,LISTS!$E$7,IF(F33=LISTS!$D$8,LISTS!$E$8,"")))))</f>
        <v/>
      </c>
      <c r="H33" s="35"/>
      <c r="I33" s="10"/>
      <c r="J33" s="21" t="e">
        <f>IF(E33=LISTS!$B$4,VLOOKUP('4. Contract terms'!I33,'2. Supplier data'!$C$7:$J$106,2),VLOOKUP('4. Contract terms'!I33,'3. Customer data'!$C$7:$J$106,2))</f>
        <v>#N/A</v>
      </c>
      <c r="K33" s="21" t="e">
        <f>IF(E33=LISTS!$B$4,VLOOKUP('4. Contract terms'!I33,'2. Supplier data'!$C$7:$J$106,6),VLOOKUP('4. Contract terms'!I33,'3. Customer data'!$C$7:$J$106,6))</f>
        <v>#N/A</v>
      </c>
      <c r="L33" s="77" t="e">
        <f>IF(E33=LISTS!$B$4,VLOOKUP('4. Contract terms'!I33,'2. Supplier data'!$C$7:$J$106,7),VLOOKUP('4. Contract terms'!I33,'3. Customer data'!$C$7:$J$106,7))</f>
        <v>#N/A</v>
      </c>
      <c r="M33" s="77" t="e">
        <f>IF(E33=LISTS!$B$4,VLOOKUP('4. Contract terms'!I33,'2. Supplier data'!$C$7:$J$106,8),VLOOKUP('4. Contract terms'!I33,'3. Customer data'!$C$7:$J$106,8))</f>
        <v>#N/A</v>
      </c>
      <c r="N33" s="11"/>
      <c r="O33" s="11"/>
      <c r="P33" s="11"/>
      <c r="Q33" s="11"/>
      <c r="R33" s="13"/>
      <c r="S33" s="13"/>
      <c r="T33" s="93" t="str">
        <f t="shared" si="0"/>
        <v/>
      </c>
      <c r="U33" s="93"/>
      <c r="V33" s="104"/>
      <c r="W33" s="15"/>
      <c r="X33" s="15"/>
      <c r="Y33" s="15"/>
      <c r="Z33" s="18"/>
    </row>
    <row r="34" spans="1:26" ht="14.15" x14ac:dyDescent="0.35">
      <c r="A34" s="4"/>
      <c r="B34" s="22">
        <v>28</v>
      </c>
      <c r="C34" s="15"/>
      <c r="D34" s="34"/>
      <c r="E34" s="34"/>
      <c r="F34" s="34"/>
      <c r="G34" s="106" t="str">
        <f>IF(F34=LISTS!$D$4,LISTS!$E$4,IF(F34=LISTS!$D$5,LISTS!$E$5,IF(F34=LISTS!$D$6,LISTS!$E$6,IF(F34=LISTS!$D$7,LISTS!$E$7,IF(F34=LISTS!$D$8,LISTS!$E$8,"")))))</f>
        <v/>
      </c>
      <c r="H34" s="35"/>
      <c r="I34" s="10"/>
      <c r="J34" s="21" t="e">
        <f>IF(E34=LISTS!$B$4,VLOOKUP('4. Contract terms'!I34,'2. Supplier data'!$C$7:$J$106,2),VLOOKUP('4. Contract terms'!I34,'3. Customer data'!$C$7:$J$106,2))</f>
        <v>#N/A</v>
      </c>
      <c r="K34" s="21" t="e">
        <f>IF(E34=LISTS!$B$4,VLOOKUP('4. Contract terms'!I34,'2. Supplier data'!$C$7:$J$106,6),VLOOKUP('4. Contract terms'!I34,'3. Customer data'!$C$7:$J$106,6))</f>
        <v>#N/A</v>
      </c>
      <c r="L34" s="77" t="e">
        <f>IF(E34=LISTS!$B$4,VLOOKUP('4. Contract terms'!I34,'2. Supplier data'!$C$7:$J$106,7),VLOOKUP('4. Contract terms'!I34,'3. Customer data'!$C$7:$J$106,7))</f>
        <v>#N/A</v>
      </c>
      <c r="M34" s="77" t="e">
        <f>IF(E34=LISTS!$B$4,VLOOKUP('4. Contract terms'!I34,'2. Supplier data'!$C$7:$J$106,8),VLOOKUP('4. Contract terms'!I34,'3. Customer data'!$C$7:$J$106,8))</f>
        <v>#N/A</v>
      </c>
      <c r="N34" s="11"/>
      <c r="O34" s="11"/>
      <c r="P34" s="11"/>
      <c r="Q34" s="11"/>
      <c r="R34" s="13"/>
      <c r="S34" s="13"/>
      <c r="T34" s="93" t="str">
        <f t="shared" si="0"/>
        <v/>
      </c>
      <c r="U34" s="93"/>
      <c r="V34" s="104"/>
      <c r="W34" s="15"/>
      <c r="X34" s="15"/>
      <c r="Y34" s="15"/>
      <c r="Z34" s="18"/>
    </row>
    <row r="35" spans="1:26" ht="14.15" x14ac:dyDescent="0.35">
      <c r="A35" s="4"/>
      <c r="B35" s="22">
        <v>29</v>
      </c>
      <c r="C35" s="15"/>
      <c r="D35" s="34"/>
      <c r="E35" s="34"/>
      <c r="F35" s="34"/>
      <c r="G35" s="106" t="str">
        <f>IF(F35=LISTS!$D$4,LISTS!$E$4,IF(F35=LISTS!$D$5,LISTS!$E$5,IF(F35=LISTS!$D$6,LISTS!$E$6,IF(F35=LISTS!$D$7,LISTS!$E$7,IF(F35=LISTS!$D$8,LISTS!$E$8,"")))))</f>
        <v/>
      </c>
      <c r="H35" s="35"/>
      <c r="I35" s="10"/>
      <c r="J35" s="21" t="e">
        <f>IF(E35=LISTS!$B$4,VLOOKUP('4. Contract terms'!I35,'2. Supplier data'!$C$7:$J$106,2),VLOOKUP('4. Contract terms'!I35,'3. Customer data'!$C$7:$J$106,2))</f>
        <v>#N/A</v>
      </c>
      <c r="K35" s="21" t="e">
        <f>IF(E35=LISTS!$B$4,VLOOKUP('4. Contract terms'!I35,'2. Supplier data'!$C$7:$J$106,6),VLOOKUP('4. Contract terms'!I35,'3. Customer data'!$C$7:$J$106,6))</f>
        <v>#N/A</v>
      </c>
      <c r="L35" s="77" t="e">
        <f>IF(E35=LISTS!$B$4,VLOOKUP('4. Contract terms'!I35,'2. Supplier data'!$C$7:$J$106,7),VLOOKUP('4. Contract terms'!I35,'3. Customer data'!$C$7:$J$106,7))</f>
        <v>#N/A</v>
      </c>
      <c r="M35" s="77" t="e">
        <f>IF(E35=LISTS!$B$4,VLOOKUP('4. Contract terms'!I35,'2. Supplier data'!$C$7:$J$106,8),VLOOKUP('4. Contract terms'!I35,'3. Customer data'!$C$7:$J$106,8))</f>
        <v>#N/A</v>
      </c>
      <c r="N35" s="11"/>
      <c r="O35" s="11"/>
      <c r="P35" s="11"/>
      <c r="Q35" s="11"/>
      <c r="R35" s="13"/>
      <c r="S35" s="13"/>
      <c r="T35" s="93" t="str">
        <f t="shared" si="0"/>
        <v/>
      </c>
      <c r="U35" s="93"/>
      <c r="V35" s="104"/>
      <c r="W35" s="15"/>
      <c r="X35" s="15"/>
      <c r="Y35" s="15"/>
      <c r="Z35" s="18"/>
    </row>
    <row r="36" spans="1:26" ht="14.15" x14ac:dyDescent="0.35">
      <c r="A36" s="4"/>
      <c r="B36" s="22">
        <v>30</v>
      </c>
      <c r="C36" s="15"/>
      <c r="D36" s="34"/>
      <c r="E36" s="34"/>
      <c r="F36" s="34"/>
      <c r="G36" s="106" t="str">
        <f>IF(F36=LISTS!$D$4,LISTS!$E$4,IF(F36=LISTS!$D$5,LISTS!$E$5,IF(F36=LISTS!$D$6,LISTS!$E$6,IF(F36=LISTS!$D$7,LISTS!$E$7,IF(F36=LISTS!$D$8,LISTS!$E$8,"")))))</f>
        <v/>
      </c>
      <c r="H36" s="35"/>
      <c r="I36" s="10"/>
      <c r="J36" s="21" t="e">
        <f>IF(E36=LISTS!$B$4,VLOOKUP('4. Contract terms'!I36,'2. Supplier data'!$C$7:$J$106,2),VLOOKUP('4. Contract terms'!I36,'3. Customer data'!$C$7:$J$106,2))</f>
        <v>#N/A</v>
      </c>
      <c r="K36" s="21" t="e">
        <f>IF(E36=LISTS!$B$4,VLOOKUP('4. Contract terms'!I36,'2. Supplier data'!$C$7:$J$106,6),VLOOKUP('4. Contract terms'!I36,'3. Customer data'!$C$7:$J$106,6))</f>
        <v>#N/A</v>
      </c>
      <c r="L36" s="77" t="e">
        <f>IF(E36=LISTS!$B$4,VLOOKUP('4. Contract terms'!I36,'2. Supplier data'!$C$7:$J$106,7),VLOOKUP('4. Contract terms'!I36,'3. Customer data'!$C$7:$J$106,7))</f>
        <v>#N/A</v>
      </c>
      <c r="M36" s="77" t="e">
        <f>IF(E36=LISTS!$B$4,VLOOKUP('4. Contract terms'!I36,'2. Supplier data'!$C$7:$J$106,8),VLOOKUP('4. Contract terms'!I36,'3. Customer data'!$C$7:$J$106,8))</f>
        <v>#N/A</v>
      </c>
      <c r="N36" s="11"/>
      <c r="O36" s="11"/>
      <c r="P36" s="11"/>
      <c r="Q36" s="11"/>
      <c r="R36" s="13"/>
      <c r="S36" s="13"/>
      <c r="T36" s="93" t="str">
        <f t="shared" si="0"/>
        <v/>
      </c>
      <c r="U36" s="93"/>
      <c r="V36" s="104"/>
      <c r="W36" s="15"/>
      <c r="X36" s="15"/>
      <c r="Y36" s="15"/>
      <c r="Z36" s="18"/>
    </row>
    <row r="37" spans="1:26" ht="14.15" x14ac:dyDescent="0.35">
      <c r="A37" s="4"/>
      <c r="B37" s="22">
        <v>31</v>
      </c>
      <c r="C37" s="15"/>
      <c r="D37" s="34"/>
      <c r="E37" s="34"/>
      <c r="F37" s="34"/>
      <c r="G37" s="106" t="str">
        <f>IF(F37=LISTS!$D$4,LISTS!$E$4,IF(F37=LISTS!$D$5,LISTS!$E$5,IF(F37=LISTS!$D$6,LISTS!$E$6,IF(F37=LISTS!$D$7,LISTS!$E$7,IF(F37=LISTS!$D$8,LISTS!$E$8,"")))))</f>
        <v/>
      </c>
      <c r="H37" s="35"/>
      <c r="I37" s="10"/>
      <c r="J37" s="21" t="e">
        <f>IF(E37=LISTS!$B$4,VLOOKUP('4. Contract terms'!I37,'2. Supplier data'!$C$7:$J$106,2),VLOOKUP('4. Contract terms'!I37,'3. Customer data'!$C$7:$J$106,2))</f>
        <v>#N/A</v>
      </c>
      <c r="K37" s="21" t="e">
        <f>IF(E37=LISTS!$B$4,VLOOKUP('4. Contract terms'!I37,'2. Supplier data'!$C$7:$J$106,6),VLOOKUP('4. Contract terms'!I37,'3. Customer data'!$C$7:$J$106,6))</f>
        <v>#N/A</v>
      </c>
      <c r="L37" s="77" t="e">
        <f>IF(E37=LISTS!$B$4,VLOOKUP('4. Contract terms'!I37,'2. Supplier data'!$C$7:$J$106,7),VLOOKUP('4. Contract terms'!I37,'3. Customer data'!$C$7:$J$106,7))</f>
        <v>#N/A</v>
      </c>
      <c r="M37" s="77" t="e">
        <f>IF(E37=LISTS!$B$4,VLOOKUP('4. Contract terms'!I37,'2. Supplier data'!$C$7:$J$106,8),VLOOKUP('4. Contract terms'!I37,'3. Customer data'!$C$7:$J$106,8))</f>
        <v>#N/A</v>
      </c>
      <c r="N37" s="11"/>
      <c r="O37" s="11"/>
      <c r="P37" s="11"/>
      <c r="Q37" s="11"/>
      <c r="R37" s="13"/>
      <c r="S37" s="13"/>
      <c r="T37" s="93" t="str">
        <f t="shared" si="0"/>
        <v/>
      </c>
      <c r="U37" s="93"/>
      <c r="V37" s="104"/>
      <c r="W37" s="15"/>
      <c r="X37" s="15"/>
      <c r="Y37" s="15"/>
      <c r="Z37" s="18"/>
    </row>
    <row r="38" spans="1:26" ht="14.15" x14ac:dyDescent="0.35">
      <c r="A38" s="4"/>
      <c r="B38" s="22">
        <v>32</v>
      </c>
      <c r="C38" s="15"/>
      <c r="D38" s="34"/>
      <c r="E38" s="34"/>
      <c r="F38" s="34"/>
      <c r="G38" s="106" t="str">
        <f>IF(F38=LISTS!$D$4,LISTS!$E$4,IF(F38=LISTS!$D$5,LISTS!$E$5,IF(F38=LISTS!$D$6,LISTS!$E$6,IF(F38=LISTS!$D$7,LISTS!$E$7,IF(F38=LISTS!$D$8,LISTS!$E$8,"")))))</f>
        <v/>
      </c>
      <c r="H38" s="35"/>
      <c r="I38" s="10"/>
      <c r="J38" s="21" t="e">
        <f>IF(E38=LISTS!$B$4,VLOOKUP('4. Contract terms'!I38,'2. Supplier data'!$C$7:$J$106,2),VLOOKUP('4. Contract terms'!I38,'3. Customer data'!$C$7:$J$106,2))</f>
        <v>#N/A</v>
      </c>
      <c r="K38" s="21" t="e">
        <f>IF(E38=LISTS!$B$4,VLOOKUP('4. Contract terms'!I38,'2. Supplier data'!$C$7:$J$106,6),VLOOKUP('4. Contract terms'!I38,'3. Customer data'!$C$7:$J$106,6))</f>
        <v>#N/A</v>
      </c>
      <c r="L38" s="77" t="e">
        <f>IF(E38=LISTS!$B$4,VLOOKUP('4. Contract terms'!I38,'2. Supplier data'!$C$7:$J$106,7),VLOOKUP('4. Contract terms'!I38,'3. Customer data'!$C$7:$J$106,7))</f>
        <v>#N/A</v>
      </c>
      <c r="M38" s="77" t="e">
        <f>IF(E38=LISTS!$B$4,VLOOKUP('4. Contract terms'!I38,'2. Supplier data'!$C$7:$J$106,8),VLOOKUP('4. Contract terms'!I38,'3. Customer data'!$C$7:$J$106,8))</f>
        <v>#N/A</v>
      </c>
      <c r="N38" s="11"/>
      <c r="O38" s="11"/>
      <c r="P38" s="11"/>
      <c r="Q38" s="11"/>
      <c r="R38" s="13"/>
      <c r="S38" s="13"/>
      <c r="T38" s="93" t="str">
        <f t="shared" si="0"/>
        <v/>
      </c>
      <c r="U38" s="93"/>
      <c r="V38" s="104"/>
      <c r="W38" s="15"/>
      <c r="X38" s="15"/>
      <c r="Y38" s="15"/>
      <c r="Z38" s="18"/>
    </row>
    <row r="39" spans="1:26" ht="14.15" x14ac:dyDescent="0.35">
      <c r="A39" s="4"/>
      <c r="B39" s="22">
        <v>33</v>
      </c>
      <c r="C39" s="15"/>
      <c r="D39" s="34"/>
      <c r="E39" s="34"/>
      <c r="F39" s="34"/>
      <c r="G39" s="106" t="str">
        <f>IF(F39=LISTS!$D$4,LISTS!$E$4,IF(F39=LISTS!$D$5,LISTS!$E$5,IF(F39=LISTS!$D$6,LISTS!$E$6,IF(F39=LISTS!$D$7,LISTS!$E$7,IF(F39=LISTS!$D$8,LISTS!$E$8,"")))))</f>
        <v/>
      </c>
      <c r="H39" s="35"/>
      <c r="I39" s="10"/>
      <c r="J39" s="21" t="e">
        <f>IF(E39=LISTS!$B$4,VLOOKUP('4. Contract terms'!I39,'2. Supplier data'!$C$7:$J$106,2),VLOOKUP('4. Contract terms'!I39,'3. Customer data'!$C$7:$J$106,2))</f>
        <v>#N/A</v>
      </c>
      <c r="K39" s="21" t="e">
        <f>IF(E39=LISTS!$B$4,VLOOKUP('4. Contract terms'!I39,'2. Supplier data'!$C$7:$J$106,6),VLOOKUP('4. Contract terms'!I39,'3. Customer data'!$C$7:$J$106,6))</f>
        <v>#N/A</v>
      </c>
      <c r="L39" s="77" t="e">
        <f>IF(E39=LISTS!$B$4,VLOOKUP('4. Contract terms'!I39,'2. Supplier data'!$C$7:$J$106,7),VLOOKUP('4. Contract terms'!I39,'3. Customer data'!$C$7:$J$106,7))</f>
        <v>#N/A</v>
      </c>
      <c r="M39" s="77" t="e">
        <f>IF(E39=LISTS!$B$4,VLOOKUP('4. Contract terms'!I39,'2. Supplier data'!$C$7:$J$106,8),VLOOKUP('4. Contract terms'!I39,'3. Customer data'!$C$7:$J$106,8))</f>
        <v>#N/A</v>
      </c>
      <c r="N39" s="11"/>
      <c r="O39" s="11"/>
      <c r="P39" s="11"/>
      <c r="Q39" s="11"/>
      <c r="R39" s="13"/>
      <c r="S39" s="13"/>
      <c r="T39" s="93" t="str">
        <f t="shared" ref="T39:T70" si="2">IF(S39="","",
IF(YEAR(S39)=YEAR(R39),
MONTH(S39)-MONTH(R39),
(YEAR(S39)-YEAR(R39))*12+1+(MONTH(S39)-MONTH(R39))
))</f>
        <v/>
      </c>
      <c r="U39" s="93"/>
      <c r="V39" s="104"/>
      <c r="W39" s="15"/>
      <c r="X39" s="15"/>
      <c r="Y39" s="15"/>
      <c r="Z39" s="18"/>
    </row>
    <row r="40" spans="1:26" ht="14.15" x14ac:dyDescent="0.35">
      <c r="A40" s="4"/>
      <c r="B40" s="22">
        <v>34</v>
      </c>
      <c r="C40" s="15"/>
      <c r="D40" s="34"/>
      <c r="E40" s="34"/>
      <c r="F40" s="34"/>
      <c r="G40" s="106" t="str">
        <f>IF(F40=LISTS!$D$4,LISTS!$E$4,IF(F40=LISTS!$D$5,LISTS!$E$5,IF(F40=LISTS!$D$6,LISTS!$E$6,IF(F40=LISTS!$D$7,LISTS!$E$7,IF(F40=LISTS!$D$8,LISTS!$E$8,"")))))</f>
        <v/>
      </c>
      <c r="H40" s="35"/>
      <c r="I40" s="10"/>
      <c r="J40" s="21" t="e">
        <f>IF(E40=LISTS!$B$4,VLOOKUP('4. Contract terms'!I40,'2. Supplier data'!$C$7:$J$106,2),VLOOKUP('4. Contract terms'!I40,'3. Customer data'!$C$7:$J$106,2))</f>
        <v>#N/A</v>
      </c>
      <c r="K40" s="21" t="e">
        <f>IF(E40=LISTS!$B$4,VLOOKUP('4. Contract terms'!I40,'2. Supplier data'!$C$7:$J$106,6),VLOOKUP('4. Contract terms'!I40,'3. Customer data'!$C$7:$J$106,6))</f>
        <v>#N/A</v>
      </c>
      <c r="L40" s="77" t="e">
        <f>IF(E40=LISTS!$B$4,VLOOKUP('4. Contract terms'!I40,'2. Supplier data'!$C$7:$J$106,7),VLOOKUP('4. Contract terms'!I40,'3. Customer data'!$C$7:$J$106,7))</f>
        <v>#N/A</v>
      </c>
      <c r="M40" s="77" t="e">
        <f>IF(E40=LISTS!$B$4,VLOOKUP('4. Contract terms'!I40,'2. Supplier data'!$C$7:$J$106,8),VLOOKUP('4. Contract terms'!I40,'3. Customer data'!$C$7:$J$106,8))</f>
        <v>#N/A</v>
      </c>
      <c r="N40" s="11"/>
      <c r="O40" s="11"/>
      <c r="P40" s="11"/>
      <c r="Q40" s="11"/>
      <c r="R40" s="13"/>
      <c r="S40" s="13"/>
      <c r="T40" s="93" t="str">
        <f t="shared" si="2"/>
        <v/>
      </c>
      <c r="U40" s="93"/>
      <c r="V40" s="104"/>
      <c r="W40" s="15"/>
      <c r="X40" s="15"/>
      <c r="Y40" s="15"/>
      <c r="Z40" s="18"/>
    </row>
    <row r="41" spans="1:26" ht="14.15" x14ac:dyDescent="0.35">
      <c r="A41" s="4"/>
      <c r="B41" s="22">
        <v>35</v>
      </c>
      <c r="C41" s="15"/>
      <c r="D41" s="34"/>
      <c r="E41" s="34"/>
      <c r="F41" s="34"/>
      <c r="G41" s="106" t="str">
        <f>IF(F41=LISTS!$D$4,LISTS!$E$4,IF(F41=LISTS!$D$5,LISTS!$E$5,IF(F41=LISTS!$D$6,LISTS!$E$6,IF(F41=LISTS!$D$7,LISTS!$E$7,IF(F41=LISTS!$D$8,LISTS!$E$8,"")))))</f>
        <v/>
      </c>
      <c r="H41" s="35"/>
      <c r="I41" s="10"/>
      <c r="J41" s="21" t="e">
        <f>IF(E41=LISTS!$B$4,VLOOKUP('4. Contract terms'!I41,'2. Supplier data'!$C$7:$J$106,2),VLOOKUP('4. Contract terms'!I41,'3. Customer data'!$C$7:$J$106,2))</f>
        <v>#N/A</v>
      </c>
      <c r="K41" s="21" t="e">
        <f>IF(E41=LISTS!$B$4,VLOOKUP('4. Contract terms'!I41,'2. Supplier data'!$C$7:$J$106,6),VLOOKUP('4. Contract terms'!I41,'3. Customer data'!$C$7:$J$106,6))</f>
        <v>#N/A</v>
      </c>
      <c r="L41" s="77" t="e">
        <f>IF(E41=LISTS!$B$4,VLOOKUP('4. Contract terms'!I41,'2. Supplier data'!$C$7:$J$106,7),VLOOKUP('4. Contract terms'!I41,'3. Customer data'!$C$7:$J$106,7))</f>
        <v>#N/A</v>
      </c>
      <c r="M41" s="77" t="e">
        <f>IF(E41=LISTS!$B$4,VLOOKUP('4. Contract terms'!I41,'2. Supplier data'!$C$7:$J$106,8),VLOOKUP('4. Contract terms'!I41,'3. Customer data'!$C$7:$J$106,8))</f>
        <v>#N/A</v>
      </c>
      <c r="N41" s="11"/>
      <c r="O41" s="11"/>
      <c r="P41" s="11"/>
      <c r="Q41" s="11"/>
      <c r="R41" s="13"/>
      <c r="S41" s="13"/>
      <c r="T41" s="93" t="str">
        <f t="shared" si="2"/>
        <v/>
      </c>
      <c r="U41" s="93"/>
      <c r="V41" s="104"/>
      <c r="W41" s="15"/>
      <c r="X41" s="15"/>
      <c r="Y41" s="15"/>
      <c r="Z41" s="18"/>
    </row>
    <row r="42" spans="1:26" ht="14.15" x14ac:dyDescent="0.35">
      <c r="A42" s="4"/>
      <c r="B42" s="22">
        <v>36</v>
      </c>
      <c r="C42" s="15"/>
      <c r="D42" s="34"/>
      <c r="E42" s="34"/>
      <c r="F42" s="34"/>
      <c r="G42" s="106" t="str">
        <f>IF(F42=LISTS!$D$4,LISTS!$E$4,IF(F42=LISTS!$D$5,LISTS!$E$5,IF(F42=LISTS!$D$6,LISTS!$E$6,IF(F42=LISTS!$D$7,LISTS!$E$7,IF(F42=LISTS!$D$8,LISTS!$E$8,"")))))</f>
        <v/>
      </c>
      <c r="H42" s="35"/>
      <c r="I42" s="10"/>
      <c r="J42" s="21" t="e">
        <f>IF(E42=LISTS!$B$4,VLOOKUP('4. Contract terms'!I42,'2. Supplier data'!$C$7:$J$106,2),VLOOKUP('4. Contract terms'!I42,'3. Customer data'!$C$7:$J$106,2))</f>
        <v>#N/A</v>
      </c>
      <c r="K42" s="21" t="e">
        <f>IF(E42=LISTS!$B$4,VLOOKUP('4. Contract terms'!I42,'2. Supplier data'!$C$7:$J$106,6),VLOOKUP('4. Contract terms'!I42,'3. Customer data'!$C$7:$J$106,6))</f>
        <v>#N/A</v>
      </c>
      <c r="L42" s="77" t="e">
        <f>IF(E42=LISTS!$B$4,VLOOKUP('4. Contract terms'!I42,'2. Supplier data'!$C$7:$J$106,7),VLOOKUP('4. Contract terms'!I42,'3. Customer data'!$C$7:$J$106,7))</f>
        <v>#N/A</v>
      </c>
      <c r="M42" s="77" t="e">
        <f>IF(E42=LISTS!$B$4,VLOOKUP('4. Contract terms'!I42,'2. Supplier data'!$C$7:$J$106,8),VLOOKUP('4. Contract terms'!I42,'3. Customer data'!$C$7:$J$106,8))</f>
        <v>#N/A</v>
      </c>
      <c r="N42" s="11"/>
      <c r="O42" s="11"/>
      <c r="P42" s="11"/>
      <c r="Q42" s="11"/>
      <c r="R42" s="13"/>
      <c r="S42" s="13"/>
      <c r="T42" s="93" t="str">
        <f t="shared" si="2"/>
        <v/>
      </c>
      <c r="U42" s="93"/>
      <c r="V42" s="104"/>
      <c r="W42" s="15"/>
      <c r="X42" s="15"/>
      <c r="Y42" s="15"/>
      <c r="Z42" s="18"/>
    </row>
    <row r="43" spans="1:26" ht="14.15" x14ac:dyDescent="0.35">
      <c r="A43" s="4"/>
      <c r="B43" s="22">
        <v>37</v>
      </c>
      <c r="C43" s="15"/>
      <c r="D43" s="34"/>
      <c r="E43" s="34"/>
      <c r="F43" s="34"/>
      <c r="G43" s="106" t="str">
        <f>IF(F43=LISTS!$D$4,LISTS!$E$4,IF(F43=LISTS!$D$5,LISTS!$E$5,IF(F43=LISTS!$D$6,LISTS!$E$6,IF(F43=LISTS!$D$7,LISTS!$E$7,IF(F43=LISTS!$D$8,LISTS!$E$8,"")))))</f>
        <v/>
      </c>
      <c r="H43" s="35"/>
      <c r="I43" s="10"/>
      <c r="J43" s="21" t="e">
        <f>IF(E43=LISTS!$B$4,VLOOKUP('4. Contract terms'!I43,'2. Supplier data'!$C$7:$J$106,2),VLOOKUP('4. Contract terms'!I43,'3. Customer data'!$C$7:$J$106,2))</f>
        <v>#N/A</v>
      </c>
      <c r="K43" s="21" t="e">
        <f>IF(E43=LISTS!$B$4,VLOOKUP('4. Contract terms'!I43,'2. Supplier data'!$C$7:$J$106,6),VLOOKUP('4. Contract terms'!I43,'3. Customer data'!$C$7:$J$106,6))</f>
        <v>#N/A</v>
      </c>
      <c r="L43" s="77" t="e">
        <f>IF(E43=LISTS!$B$4,VLOOKUP('4. Contract terms'!I43,'2. Supplier data'!$C$7:$J$106,7),VLOOKUP('4. Contract terms'!I43,'3. Customer data'!$C$7:$J$106,7))</f>
        <v>#N/A</v>
      </c>
      <c r="M43" s="77" t="e">
        <f>IF(E43=LISTS!$B$4,VLOOKUP('4. Contract terms'!I43,'2. Supplier data'!$C$7:$J$106,8),VLOOKUP('4. Contract terms'!I43,'3. Customer data'!$C$7:$J$106,8))</f>
        <v>#N/A</v>
      </c>
      <c r="N43" s="11"/>
      <c r="O43" s="11"/>
      <c r="P43" s="11"/>
      <c r="Q43" s="11"/>
      <c r="R43" s="13"/>
      <c r="S43" s="13"/>
      <c r="T43" s="93" t="str">
        <f t="shared" si="2"/>
        <v/>
      </c>
      <c r="U43" s="93"/>
      <c r="V43" s="104"/>
      <c r="W43" s="15"/>
      <c r="X43" s="15"/>
      <c r="Y43" s="15"/>
      <c r="Z43" s="18"/>
    </row>
    <row r="44" spans="1:26" ht="14.15" x14ac:dyDescent="0.35">
      <c r="A44" s="4"/>
      <c r="B44" s="22">
        <v>38</v>
      </c>
      <c r="C44" s="15"/>
      <c r="D44" s="34"/>
      <c r="E44" s="34"/>
      <c r="F44" s="34"/>
      <c r="G44" s="106" t="str">
        <f>IF(F44=LISTS!$D$4,LISTS!$E$4,IF(F44=LISTS!$D$5,LISTS!$E$5,IF(F44=LISTS!$D$6,LISTS!$E$6,IF(F44=LISTS!$D$7,LISTS!$E$7,IF(F44=LISTS!$D$8,LISTS!$E$8,"")))))</f>
        <v/>
      </c>
      <c r="H44" s="35"/>
      <c r="I44" s="10"/>
      <c r="J44" s="21" t="e">
        <f>IF(E44=LISTS!$B$4,VLOOKUP('4. Contract terms'!I44,'2. Supplier data'!$C$7:$J$106,2),VLOOKUP('4. Contract terms'!I44,'3. Customer data'!$C$7:$J$106,2))</f>
        <v>#N/A</v>
      </c>
      <c r="K44" s="21" t="e">
        <f>IF(E44=LISTS!$B$4,VLOOKUP('4. Contract terms'!I44,'2. Supplier data'!$C$7:$J$106,6),VLOOKUP('4. Contract terms'!I44,'3. Customer data'!$C$7:$J$106,6))</f>
        <v>#N/A</v>
      </c>
      <c r="L44" s="77" t="e">
        <f>IF(E44=LISTS!$B$4,VLOOKUP('4. Contract terms'!I44,'2. Supplier data'!$C$7:$J$106,7),VLOOKUP('4. Contract terms'!I44,'3. Customer data'!$C$7:$J$106,7))</f>
        <v>#N/A</v>
      </c>
      <c r="M44" s="77" t="e">
        <f>IF(E44=LISTS!$B$4,VLOOKUP('4. Contract terms'!I44,'2. Supplier data'!$C$7:$J$106,8),VLOOKUP('4. Contract terms'!I44,'3. Customer data'!$C$7:$J$106,8))</f>
        <v>#N/A</v>
      </c>
      <c r="N44" s="11"/>
      <c r="O44" s="11"/>
      <c r="P44" s="11"/>
      <c r="Q44" s="11"/>
      <c r="R44" s="13"/>
      <c r="S44" s="13"/>
      <c r="T44" s="93" t="str">
        <f t="shared" si="2"/>
        <v/>
      </c>
      <c r="U44" s="93"/>
      <c r="V44" s="104"/>
      <c r="W44" s="15"/>
      <c r="X44" s="15"/>
      <c r="Y44" s="15"/>
      <c r="Z44" s="18"/>
    </row>
    <row r="45" spans="1:26" ht="14.15" x14ac:dyDescent="0.35">
      <c r="A45" s="4"/>
      <c r="B45" s="22">
        <v>39</v>
      </c>
      <c r="C45" s="15"/>
      <c r="D45" s="34"/>
      <c r="E45" s="34"/>
      <c r="F45" s="34"/>
      <c r="G45" s="106" t="str">
        <f>IF(F45=LISTS!$D$4,LISTS!$E$4,IF(F45=LISTS!$D$5,LISTS!$E$5,IF(F45=LISTS!$D$6,LISTS!$E$6,IF(F45=LISTS!$D$7,LISTS!$E$7,IF(F45=LISTS!$D$8,LISTS!$E$8,"")))))</f>
        <v/>
      </c>
      <c r="H45" s="35"/>
      <c r="I45" s="10"/>
      <c r="J45" s="21" t="e">
        <f>IF(E45=LISTS!$B$4,VLOOKUP('4. Contract terms'!I45,'2. Supplier data'!$C$7:$J$106,2),VLOOKUP('4. Contract terms'!I45,'3. Customer data'!$C$7:$J$106,2))</f>
        <v>#N/A</v>
      </c>
      <c r="K45" s="21" t="e">
        <f>IF(E45=LISTS!$B$4,VLOOKUP('4. Contract terms'!I45,'2. Supplier data'!$C$7:$J$106,6),VLOOKUP('4. Contract terms'!I45,'3. Customer data'!$C$7:$J$106,6))</f>
        <v>#N/A</v>
      </c>
      <c r="L45" s="77" t="e">
        <f>IF(E45=LISTS!$B$4,VLOOKUP('4. Contract terms'!I45,'2. Supplier data'!$C$7:$J$106,7),VLOOKUP('4. Contract terms'!I45,'3. Customer data'!$C$7:$J$106,7))</f>
        <v>#N/A</v>
      </c>
      <c r="M45" s="77" t="e">
        <f>IF(E45=LISTS!$B$4,VLOOKUP('4. Contract terms'!I45,'2. Supplier data'!$C$7:$J$106,8),VLOOKUP('4. Contract terms'!I45,'3. Customer data'!$C$7:$J$106,8))</f>
        <v>#N/A</v>
      </c>
      <c r="N45" s="11"/>
      <c r="O45" s="11"/>
      <c r="P45" s="11"/>
      <c r="Q45" s="11"/>
      <c r="R45" s="13"/>
      <c r="S45" s="13"/>
      <c r="T45" s="93" t="str">
        <f t="shared" si="2"/>
        <v/>
      </c>
      <c r="U45" s="93"/>
      <c r="V45" s="104"/>
      <c r="W45" s="15"/>
      <c r="X45" s="15"/>
      <c r="Y45" s="15"/>
      <c r="Z45" s="18"/>
    </row>
    <row r="46" spans="1:26" ht="14.15" x14ac:dyDescent="0.35">
      <c r="A46" s="4"/>
      <c r="B46" s="22">
        <v>40</v>
      </c>
      <c r="C46" s="15"/>
      <c r="D46" s="34"/>
      <c r="E46" s="34"/>
      <c r="F46" s="34"/>
      <c r="G46" s="106" t="str">
        <f>IF(F46=LISTS!$D$4,LISTS!$E$4,IF(F46=LISTS!$D$5,LISTS!$E$5,IF(F46=LISTS!$D$6,LISTS!$E$6,IF(F46=LISTS!$D$7,LISTS!$E$7,IF(F46=LISTS!$D$8,LISTS!$E$8,"")))))</f>
        <v/>
      </c>
      <c r="H46" s="35"/>
      <c r="I46" s="10"/>
      <c r="J46" s="21" t="e">
        <f>IF(E46=LISTS!$B$4,VLOOKUP('4. Contract terms'!I46,'2. Supplier data'!$C$7:$J$106,2),VLOOKUP('4. Contract terms'!I46,'3. Customer data'!$C$7:$J$106,2))</f>
        <v>#N/A</v>
      </c>
      <c r="K46" s="21" t="e">
        <f>IF(E46=LISTS!$B$4,VLOOKUP('4. Contract terms'!I46,'2. Supplier data'!$C$7:$J$106,6),VLOOKUP('4. Contract terms'!I46,'3. Customer data'!$C$7:$J$106,6))</f>
        <v>#N/A</v>
      </c>
      <c r="L46" s="77" t="e">
        <f>IF(E46=LISTS!$B$4,VLOOKUP('4. Contract terms'!I46,'2. Supplier data'!$C$7:$J$106,7),VLOOKUP('4. Contract terms'!I46,'3. Customer data'!$C$7:$J$106,7))</f>
        <v>#N/A</v>
      </c>
      <c r="M46" s="77" t="e">
        <f>IF(E46=LISTS!$B$4,VLOOKUP('4. Contract terms'!I46,'2. Supplier data'!$C$7:$J$106,8),VLOOKUP('4. Contract terms'!I46,'3. Customer data'!$C$7:$J$106,8))</f>
        <v>#N/A</v>
      </c>
      <c r="N46" s="11"/>
      <c r="O46" s="11"/>
      <c r="P46" s="11"/>
      <c r="Q46" s="11"/>
      <c r="R46" s="13"/>
      <c r="S46" s="13"/>
      <c r="T46" s="93" t="str">
        <f t="shared" si="2"/>
        <v/>
      </c>
      <c r="U46" s="93"/>
      <c r="V46" s="104"/>
      <c r="W46" s="15"/>
      <c r="X46" s="15"/>
      <c r="Y46" s="15"/>
      <c r="Z46" s="18"/>
    </row>
    <row r="47" spans="1:26" ht="14.15" x14ac:dyDescent="0.35">
      <c r="A47" s="4"/>
      <c r="B47" s="22">
        <v>41</v>
      </c>
      <c r="C47" s="15"/>
      <c r="D47" s="34"/>
      <c r="E47" s="34"/>
      <c r="F47" s="34"/>
      <c r="G47" s="106" t="str">
        <f>IF(F47=LISTS!$D$4,LISTS!$E$4,IF(F47=LISTS!$D$5,LISTS!$E$5,IF(F47=LISTS!$D$6,LISTS!$E$6,IF(F47=LISTS!$D$7,LISTS!$E$7,IF(F47=LISTS!$D$8,LISTS!$E$8,"")))))</f>
        <v/>
      </c>
      <c r="H47" s="35"/>
      <c r="I47" s="10"/>
      <c r="J47" s="21" t="e">
        <f>IF(E47=LISTS!$B$4,VLOOKUP('4. Contract terms'!I47,'2. Supplier data'!$C$7:$J$106,2),VLOOKUP('4. Contract terms'!I47,'3. Customer data'!$C$7:$J$106,2))</f>
        <v>#N/A</v>
      </c>
      <c r="K47" s="21" t="e">
        <f>IF(E47=LISTS!$B$4,VLOOKUP('4. Contract terms'!I47,'2. Supplier data'!$C$7:$J$106,6),VLOOKUP('4. Contract terms'!I47,'3. Customer data'!$C$7:$J$106,6))</f>
        <v>#N/A</v>
      </c>
      <c r="L47" s="77" t="e">
        <f>IF(E47=LISTS!$B$4,VLOOKUP('4. Contract terms'!I47,'2. Supplier data'!$C$7:$J$106,7),VLOOKUP('4. Contract terms'!I47,'3. Customer data'!$C$7:$J$106,7))</f>
        <v>#N/A</v>
      </c>
      <c r="M47" s="77" t="e">
        <f>IF(E47=LISTS!$B$4,VLOOKUP('4. Contract terms'!I47,'2. Supplier data'!$C$7:$J$106,8),VLOOKUP('4. Contract terms'!I47,'3. Customer data'!$C$7:$J$106,8))</f>
        <v>#N/A</v>
      </c>
      <c r="N47" s="11"/>
      <c r="O47" s="11"/>
      <c r="P47" s="11"/>
      <c r="Q47" s="11"/>
      <c r="R47" s="13"/>
      <c r="S47" s="13"/>
      <c r="T47" s="93" t="str">
        <f t="shared" si="2"/>
        <v/>
      </c>
      <c r="U47" s="93"/>
      <c r="V47" s="104"/>
      <c r="W47" s="15"/>
      <c r="X47" s="15"/>
      <c r="Y47" s="15"/>
      <c r="Z47" s="18"/>
    </row>
    <row r="48" spans="1:26" ht="14.15" x14ac:dyDescent="0.35">
      <c r="A48" s="4"/>
      <c r="B48" s="22">
        <v>42</v>
      </c>
      <c r="C48" s="15"/>
      <c r="D48" s="34"/>
      <c r="E48" s="34"/>
      <c r="F48" s="34"/>
      <c r="G48" s="106" t="str">
        <f>IF(F48=LISTS!$D$4,LISTS!$E$4,IF(F48=LISTS!$D$5,LISTS!$E$5,IF(F48=LISTS!$D$6,LISTS!$E$6,IF(F48=LISTS!$D$7,LISTS!$E$7,IF(F48=LISTS!$D$8,LISTS!$E$8,"")))))</f>
        <v/>
      </c>
      <c r="H48" s="35"/>
      <c r="I48" s="10"/>
      <c r="J48" s="21" t="e">
        <f>IF(E48=LISTS!$B$4,VLOOKUP('4. Contract terms'!I48,'2. Supplier data'!$C$7:$J$106,2),VLOOKUP('4. Contract terms'!I48,'3. Customer data'!$C$7:$J$106,2))</f>
        <v>#N/A</v>
      </c>
      <c r="K48" s="21" t="e">
        <f>IF(E48=LISTS!$B$4,VLOOKUP('4. Contract terms'!I48,'2. Supplier data'!$C$7:$J$106,6),VLOOKUP('4. Contract terms'!I48,'3. Customer data'!$C$7:$J$106,6))</f>
        <v>#N/A</v>
      </c>
      <c r="L48" s="77" t="e">
        <f>IF(E48=LISTS!$B$4,VLOOKUP('4. Contract terms'!I48,'2. Supplier data'!$C$7:$J$106,7),VLOOKUP('4. Contract terms'!I48,'3. Customer data'!$C$7:$J$106,7))</f>
        <v>#N/A</v>
      </c>
      <c r="M48" s="77" t="e">
        <f>IF(E48=LISTS!$B$4,VLOOKUP('4. Contract terms'!I48,'2. Supplier data'!$C$7:$J$106,8),VLOOKUP('4. Contract terms'!I48,'3. Customer data'!$C$7:$J$106,8))</f>
        <v>#N/A</v>
      </c>
      <c r="N48" s="11"/>
      <c r="O48" s="11"/>
      <c r="P48" s="11"/>
      <c r="Q48" s="11"/>
      <c r="R48" s="13"/>
      <c r="S48" s="13"/>
      <c r="T48" s="93" t="str">
        <f t="shared" si="2"/>
        <v/>
      </c>
      <c r="U48" s="93"/>
      <c r="V48" s="104"/>
      <c r="W48" s="15"/>
      <c r="X48" s="15"/>
      <c r="Y48" s="15"/>
      <c r="Z48" s="18"/>
    </row>
    <row r="49" spans="1:26" ht="14.15" x14ac:dyDescent="0.35">
      <c r="A49" s="4"/>
      <c r="B49" s="22">
        <v>43</v>
      </c>
      <c r="C49" s="15"/>
      <c r="D49" s="34"/>
      <c r="E49" s="34"/>
      <c r="F49" s="34"/>
      <c r="G49" s="106" t="str">
        <f>IF(F49=LISTS!$D$4,LISTS!$E$4,IF(F49=LISTS!$D$5,LISTS!$E$5,IF(F49=LISTS!$D$6,LISTS!$E$6,IF(F49=LISTS!$D$7,LISTS!$E$7,IF(F49=LISTS!$D$8,LISTS!$E$8,"")))))</f>
        <v/>
      </c>
      <c r="H49" s="35"/>
      <c r="I49" s="10"/>
      <c r="J49" s="21" t="e">
        <f>IF(E49=LISTS!$B$4,VLOOKUP('4. Contract terms'!I49,'2. Supplier data'!$C$7:$J$106,2),VLOOKUP('4. Contract terms'!I49,'3. Customer data'!$C$7:$J$106,2))</f>
        <v>#N/A</v>
      </c>
      <c r="K49" s="21" t="e">
        <f>IF(E49=LISTS!$B$4,VLOOKUP('4. Contract terms'!I49,'2. Supplier data'!$C$7:$J$106,6),VLOOKUP('4. Contract terms'!I49,'3. Customer data'!$C$7:$J$106,6))</f>
        <v>#N/A</v>
      </c>
      <c r="L49" s="77" t="e">
        <f>IF(E49=LISTS!$B$4,VLOOKUP('4. Contract terms'!I49,'2. Supplier data'!$C$7:$J$106,7),VLOOKUP('4. Contract terms'!I49,'3. Customer data'!$C$7:$J$106,7))</f>
        <v>#N/A</v>
      </c>
      <c r="M49" s="77" t="e">
        <f>IF(E49=LISTS!$B$4,VLOOKUP('4. Contract terms'!I49,'2. Supplier data'!$C$7:$J$106,8),VLOOKUP('4. Contract terms'!I49,'3. Customer data'!$C$7:$J$106,8))</f>
        <v>#N/A</v>
      </c>
      <c r="N49" s="11"/>
      <c r="O49" s="11"/>
      <c r="P49" s="11"/>
      <c r="Q49" s="11"/>
      <c r="R49" s="13"/>
      <c r="S49" s="13"/>
      <c r="T49" s="93" t="str">
        <f t="shared" si="2"/>
        <v/>
      </c>
      <c r="U49" s="93"/>
      <c r="V49" s="104"/>
      <c r="W49" s="15"/>
      <c r="X49" s="15"/>
      <c r="Y49" s="15"/>
      <c r="Z49" s="18"/>
    </row>
    <row r="50" spans="1:26" ht="14.15" x14ac:dyDescent="0.35">
      <c r="A50" s="4"/>
      <c r="B50" s="22">
        <v>44</v>
      </c>
      <c r="C50" s="15"/>
      <c r="D50" s="34"/>
      <c r="E50" s="34"/>
      <c r="F50" s="34"/>
      <c r="G50" s="106" t="str">
        <f>IF(F50=LISTS!$D$4,LISTS!$E$4,IF(F50=LISTS!$D$5,LISTS!$E$5,IF(F50=LISTS!$D$6,LISTS!$E$6,IF(F50=LISTS!$D$7,LISTS!$E$7,IF(F50=LISTS!$D$8,LISTS!$E$8,"")))))</f>
        <v/>
      </c>
      <c r="H50" s="35"/>
      <c r="I50" s="10"/>
      <c r="J50" s="21" t="e">
        <f>IF(E50=LISTS!$B$4,VLOOKUP('4. Contract terms'!I50,'2. Supplier data'!$C$7:$J$106,2),VLOOKUP('4. Contract terms'!I50,'3. Customer data'!$C$7:$J$106,2))</f>
        <v>#N/A</v>
      </c>
      <c r="K50" s="21" t="e">
        <f>IF(E50=LISTS!$B$4,VLOOKUP('4. Contract terms'!I50,'2. Supplier data'!$C$7:$J$106,6),VLOOKUP('4. Contract terms'!I50,'3. Customer data'!$C$7:$J$106,6))</f>
        <v>#N/A</v>
      </c>
      <c r="L50" s="77" t="e">
        <f>IF(E50=LISTS!$B$4,VLOOKUP('4. Contract terms'!I50,'2. Supplier data'!$C$7:$J$106,7),VLOOKUP('4. Contract terms'!I50,'3. Customer data'!$C$7:$J$106,7))</f>
        <v>#N/A</v>
      </c>
      <c r="M50" s="77" t="e">
        <f>IF(E50=LISTS!$B$4,VLOOKUP('4. Contract terms'!I50,'2. Supplier data'!$C$7:$J$106,8),VLOOKUP('4. Contract terms'!I50,'3. Customer data'!$C$7:$J$106,8))</f>
        <v>#N/A</v>
      </c>
      <c r="N50" s="11"/>
      <c r="O50" s="11"/>
      <c r="P50" s="11"/>
      <c r="Q50" s="11"/>
      <c r="R50" s="13"/>
      <c r="S50" s="13"/>
      <c r="T50" s="93" t="str">
        <f t="shared" si="2"/>
        <v/>
      </c>
      <c r="U50" s="93"/>
      <c r="V50" s="104"/>
      <c r="W50" s="15"/>
      <c r="X50" s="15"/>
      <c r="Y50" s="15"/>
      <c r="Z50" s="18"/>
    </row>
    <row r="51" spans="1:26" ht="14.15" x14ac:dyDescent="0.35">
      <c r="A51" s="4"/>
      <c r="B51" s="22">
        <v>45</v>
      </c>
      <c r="C51" s="15"/>
      <c r="D51" s="34"/>
      <c r="E51" s="34"/>
      <c r="F51" s="34"/>
      <c r="G51" s="106" t="str">
        <f>IF(F51=LISTS!$D$4,LISTS!$E$4,IF(F51=LISTS!$D$5,LISTS!$E$5,IF(F51=LISTS!$D$6,LISTS!$E$6,IF(F51=LISTS!$D$7,LISTS!$E$7,IF(F51=LISTS!$D$8,LISTS!$E$8,"")))))</f>
        <v/>
      </c>
      <c r="H51" s="35"/>
      <c r="I51" s="10"/>
      <c r="J51" s="21" t="e">
        <f>IF(E51=LISTS!$B$4,VLOOKUP('4. Contract terms'!I51,'2. Supplier data'!$C$7:$J$106,2),VLOOKUP('4. Contract terms'!I51,'3. Customer data'!$C$7:$J$106,2))</f>
        <v>#N/A</v>
      </c>
      <c r="K51" s="21" t="e">
        <f>IF(E51=LISTS!$B$4,VLOOKUP('4. Contract terms'!I51,'2. Supplier data'!$C$7:$J$106,6),VLOOKUP('4. Contract terms'!I51,'3. Customer data'!$C$7:$J$106,6))</f>
        <v>#N/A</v>
      </c>
      <c r="L51" s="77" t="e">
        <f>IF(E51=LISTS!$B$4,VLOOKUP('4. Contract terms'!I51,'2. Supplier data'!$C$7:$J$106,7),VLOOKUP('4. Contract terms'!I51,'3. Customer data'!$C$7:$J$106,7))</f>
        <v>#N/A</v>
      </c>
      <c r="M51" s="77" t="e">
        <f>IF(E51=LISTS!$B$4,VLOOKUP('4. Contract terms'!I51,'2. Supplier data'!$C$7:$J$106,8),VLOOKUP('4. Contract terms'!I51,'3. Customer data'!$C$7:$J$106,8))</f>
        <v>#N/A</v>
      </c>
      <c r="N51" s="11"/>
      <c r="O51" s="11"/>
      <c r="P51" s="11"/>
      <c r="Q51" s="11"/>
      <c r="R51" s="13"/>
      <c r="S51" s="13"/>
      <c r="T51" s="93" t="str">
        <f t="shared" si="2"/>
        <v/>
      </c>
      <c r="U51" s="93"/>
      <c r="V51" s="104"/>
      <c r="W51" s="15"/>
      <c r="X51" s="15"/>
      <c r="Y51" s="15"/>
      <c r="Z51" s="18"/>
    </row>
    <row r="52" spans="1:26" ht="14.15" x14ac:dyDescent="0.35">
      <c r="A52" s="4"/>
      <c r="B52" s="22">
        <v>46</v>
      </c>
      <c r="C52" s="15"/>
      <c r="D52" s="34"/>
      <c r="E52" s="34"/>
      <c r="F52" s="34"/>
      <c r="G52" s="106" t="str">
        <f>IF(F52=LISTS!$D$4,LISTS!$E$4,IF(F52=LISTS!$D$5,LISTS!$E$5,IF(F52=LISTS!$D$6,LISTS!$E$6,IF(F52=LISTS!$D$7,LISTS!$E$7,IF(F52=LISTS!$D$8,LISTS!$E$8,"")))))</f>
        <v/>
      </c>
      <c r="H52" s="35"/>
      <c r="I52" s="10"/>
      <c r="J52" s="21" t="e">
        <f>IF(E52=LISTS!$B$4,VLOOKUP('4. Contract terms'!I52,'2. Supplier data'!$C$7:$J$106,2),VLOOKUP('4. Contract terms'!I52,'3. Customer data'!$C$7:$J$106,2))</f>
        <v>#N/A</v>
      </c>
      <c r="K52" s="21" t="e">
        <f>IF(E52=LISTS!$B$4,VLOOKUP('4. Contract terms'!I52,'2. Supplier data'!$C$7:$J$106,6),VLOOKUP('4. Contract terms'!I52,'3. Customer data'!$C$7:$J$106,6))</f>
        <v>#N/A</v>
      </c>
      <c r="L52" s="77" t="e">
        <f>IF(E52=LISTS!$B$4,VLOOKUP('4. Contract terms'!I52,'2. Supplier data'!$C$7:$J$106,7),VLOOKUP('4. Contract terms'!I52,'3. Customer data'!$C$7:$J$106,7))</f>
        <v>#N/A</v>
      </c>
      <c r="M52" s="77" t="e">
        <f>IF(E52=LISTS!$B$4,VLOOKUP('4. Contract terms'!I52,'2. Supplier data'!$C$7:$J$106,8),VLOOKUP('4. Contract terms'!I52,'3. Customer data'!$C$7:$J$106,8))</f>
        <v>#N/A</v>
      </c>
      <c r="N52" s="11"/>
      <c r="O52" s="11"/>
      <c r="P52" s="11"/>
      <c r="Q52" s="11"/>
      <c r="R52" s="13"/>
      <c r="S52" s="13"/>
      <c r="T52" s="93" t="str">
        <f t="shared" si="2"/>
        <v/>
      </c>
      <c r="U52" s="93"/>
      <c r="V52" s="104"/>
      <c r="W52" s="15"/>
      <c r="X52" s="15"/>
      <c r="Y52" s="15"/>
      <c r="Z52" s="18"/>
    </row>
    <row r="53" spans="1:26" ht="14.15" x14ac:dyDescent="0.35">
      <c r="A53" s="4"/>
      <c r="B53" s="22">
        <v>47</v>
      </c>
      <c r="C53" s="15"/>
      <c r="D53" s="34"/>
      <c r="E53" s="34"/>
      <c r="F53" s="34"/>
      <c r="G53" s="106" t="str">
        <f>IF(F53=LISTS!$D$4,LISTS!$E$4,IF(F53=LISTS!$D$5,LISTS!$E$5,IF(F53=LISTS!$D$6,LISTS!$E$6,IF(F53=LISTS!$D$7,LISTS!$E$7,IF(F53=LISTS!$D$8,LISTS!$E$8,"")))))</f>
        <v/>
      </c>
      <c r="H53" s="35"/>
      <c r="I53" s="10"/>
      <c r="J53" s="21" t="e">
        <f>IF(E53=LISTS!$B$4,VLOOKUP('4. Contract terms'!I53,'2. Supplier data'!$C$7:$J$106,2),VLOOKUP('4. Contract terms'!I53,'3. Customer data'!$C$7:$J$106,2))</f>
        <v>#N/A</v>
      </c>
      <c r="K53" s="21" t="e">
        <f>IF(E53=LISTS!$B$4,VLOOKUP('4. Contract terms'!I53,'2. Supplier data'!$C$7:$J$106,6),VLOOKUP('4. Contract terms'!I53,'3. Customer data'!$C$7:$J$106,6))</f>
        <v>#N/A</v>
      </c>
      <c r="L53" s="77" t="e">
        <f>IF(E53=LISTS!$B$4,VLOOKUP('4. Contract terms'!I53,'2. Supplier data'!$C$7:$J$106,7),VLOOKUP('4. Contract terms'!I53,'3. Customer data'!$C$7:$J$106,7))</f>
        <v>#N/A</v>
      </c>
      <c r="M53" s="77" t="e">
        <f>IF(E53=LISTS!$B$4,VLOOKUP('4. Contract terms'!I53,'2. Supplier data'!$C$7:$J$106,8),VLOOKUP('4. Contract terms'!I53,'3. Customer data'!$C$7:$J$106,8))</f>
        <v>#N/A</v>
      </c>
      <c r="N53" s="11"/>
      <c r="O53" s="11"/>
      <c r="P53" s="11"/>
      <c r="Q53" s="11"/>
      <c r="R53" s="13"/>
      <c r="S53" s="13"/>
      <c r="T53" s="93" t="str">
        <f t="shared" si="2"/>
        <v/>
      </c>
      <c r="U53" s="93"/>
      <c r="V53" s="104"/>
      <c r="W53" s="15"/>
      <c r="X53" s="15"/>
      <c r="Y53" s="15"/>
      <c r="Z53" s="18"/>
    </row>
    <row r="54" spans="1:26" ht="14.15" x14ac:dyDescent="0.35">
      <c r="A54" s="4"/>
      <c r="B54" s="22">
        <v>48</v>
      </c>
      <c r="C54" s="15"/>
      <c r="D54" s="34"/>
      <c r="E54" s="34"/>
      <c r="F54" s="34"/>
      <c r="G54" s="106" t="str">
        <f>IF(F54=LISTS!$D$4,LISTS!$E$4,IF(F54=LISTS!$D$5,LISTS!$E$5,IF(F54=LISTS!$D$6,LISTS!$E$6,IF(F54=LISTS!$D$7,LISTS!$E$7,IF(F54=LISTS!$D$8,LISTS!$E$8,"")))))</f>
        <v/>
      </c>
      <c r="H54" s="35"/>
      <c r="I54" s="10"/>
      <c r="J54" s="21" t="e">
        <f>IF(E54=LISTS!$B$4,VLOOKUP('4. Contract terms'!I54,'2. Supplier data'!$C$7:$J$106,2),VLOOKUP('4. Contract terms'!I54,'3. Customer data'!$C$7:$J$106,2))</f>
        <v>#N/A</v>
      </c>
      <c r="K54" s="21" t="e">
        <f>IF(E54=LISTS!$B$4,VLOOKUP('4. Contract terms'!I54,'2. Supplier data'!$C$7:$J$106,6),VLOOKUP('4. Contract terms'!I54,'3. Customer data'!$C$7:$J$106,6))</f>
        <v>#N/A</v>
      </c>
      <c r="L54" s="77" t="e">
        <f>IF(E54=LISTS!$B$4,VLOOKUP('4. Contract terms'!I54,'2. Supplier data'!$C$7:$J$106,7),VLOOKUP('4. Contract terms'!I54,'3. Customer data'!$C$7:$J$106,7))</f>
        <v>#N/A</v>
      </c>
      <c r="M54" s="77" t="e">
        <f>IF(E54=LISTS!$B$4,VLOOKUP('4. Contract terms'!I54,'2. Supplier data'!$C$7:$J$106,8),VLOOKUP('4. Contract terms'!I54,'3. Customer data'!$C$7:$J$106,8))</f>
        <v>#N/A</v>
      </c>
      <c r="N54" s="11"/>
      <c r="O54" s="11"/>
      <c r="P54" s="11"/>
      <c r="Q54" s="11"/>
      <c r="R54" s="13"/>
      <c r="S54" s="13"/>
      <c r="T54" s="93" t="str">
        <f t="shared" si="2"/>
        <v/>
      </c>
      <c r="U54" s="93"/>
      <c r="V54" s="104"/>
      <c r="W54" s="15"/>
      <c r="X54" s="15"/>
      <c r="Y54" s="15"/>
      <c r="Z54" s="18"/>
    </row>
    <row r="55" spans="1:26" ht="14.15" x14ac:dyDescent="0.35">
      <c r="A55" s="4"/>
      <c r="B55" s="22">
        <v>49</v>
      </c>
      <c r="C55" s="15"/>
      <c r="D55" s="34"/>
      <c r="E55" s="34"/>
      <c r="F55" s="34"/>
      <c r="G55" s="106" t="str">
        <f>IF(F55=LISTS!$D$4,LISTS!$E$4,IF(F55=LISTS!$D$5,LISTS!$E$5,IF(F55=LISTS!$D$6,LISTS!$E$6,IF(F55=LISTS!$D$7,LISTS!$E$7,IF(F55=LISTS!$D$8,LISTS!$E$8,"")))))</f>
        <v/>
      </c>
      <c r="H55" s="35"/>
      <c r="I55" s="10"/>
      <c r="J55" s="21" t="e">
        <f>IF(E55=LISTS!$B$4,VLOOKUP('4. Contract terms'!I55,'2. Supplier data'!$C$7:$J$106,2),VLOOKUP('4. Contract terms'!I55,'3. Customer data'!$C$7:$J$106,2))</f>
        <v>#N/A</v>
      </c>
      <c r="K55" s="21" t="e">
        <f>IF(E55=LISTS!$B$4,VLOOKUP('4. Contract terms'!I55,'2. Supplier data'!$C$7:$J$106,6),VLOOKUP('4. Contract terms'!I55,'3. Customer data'!$C$7:$J$106,6))</f>
        <v>#N/A</v>
      </c>
      <c r="L55" s="77" t="e">
        <f>IF(E55=LISTS!$B$4,VLOOKUP('4. Contract terms'!I55,'2. Supplier data'!$C$7:$J$106,7),VLOOKUP('4. Contract terms'!I55,'3. Customer data'!$C$7:$J$106,7))</f>
        <v>#N/A</v>
      </c>
      <c r="M55" s="77" t="e">
        <f>IF(E55=LISTS!$B$4,VLOOKUP('4. Contract terms'!I55,'2. Supplier data'!$C$7:$J$106,8),VLOOKUP('4. Contract terms'!I55,'3. Customer data'!$C$7:$J$106,8))</f>
        <v>#N/A</v>
      </c>
      <c r="N55" s="11"/>
      <c r="O55" s="11"/>
      <c r="P55" s="11"/>
      <c r="Q55" s="11"/>
      <c r="R55" s="13"/>
      <c r="S55" s="13"/>
      <c r="T55" s="93" t="str">
        <f t="shared" si="2"/>
        <v/>
      </c>
      <c r="U55" s="93"/>
      <c r="V55" s="104"/>
      <c r="W55" s="15"/>
      <c r="X55" s="15"/>
      <c r="Y55" s="15"/>
      <c r="Z55" s="18"/>
    </row>
    <row r="56" spans="1:26" ht="14.15" x14ac:dyDescent="0.35">
      <c r="A56" s="4"/>
      <c r="B56" s="22">
        <v>50</v>
      </c>
      <c r="C56" s="15"/>
      <c r="D56" s="34"/>
      <c r="E56" s="34"/>
      <c r="F56" s="34"/>
      <c r="G56" s="106" t="str">
        <f>IF(F56=LISTS!$D$4,LISTS!$E$4,IF(F56=LISTS!$D$5,LISTS!$E$5,IF(F56=LISTS!$D$6,LISTS!$E$6,IF(F56=LISTS!$D$7,LISTS!$E$7,IF(F56=LISTS!$D$8,LISTS!$E$8,"")))))</f>
        <v/>
      </c>
      <c r="H56" s="35"/>
      <c r="I56" s="10"/>
      <c r="J56" s="21" t="e">
        <f>IF(E56=LISTS!$B$4,VLOOKUP('4. Contract terms'!I56,'2. Supplier data'!$C$7:$J$106,2),VLOOKUP('4. Contract terms'!I56,'3. Customer data'!$C$7:$J$106,2))</f>
        <v>#N/A</v>
      </c>
      <c r="K56" s="21" t="e">
        <f>IF(E56=LISTS!$B$4,VLOOKUP('4. Contract terms'!I56,'2. Supplier data'!$C$7:$J$106,6),VLOOKUP('4. Contract terms'!I56,'3. Customer data'!$C$7:$J$106,6))</f>
        <v>#N/A</v>
      </c>
      <c r="L56" s="77" t="e">
        <f>IF(E56=LISTS!$B$4,VLOOKUP('4. Contract terms'!I56,'2. Supplier data'!$C$7:$J$106,7),VLOOKUP('4. Contract terms'!I56,'3. Customer data'!$C$7:$J$106,7))</f>
        <v>#N/A</v>
      </c>
      <c r="M56" s="77" t="e">
        <f>IF(E56=LISTS!$B$4,VLOOKUP('4. Contract terms'!I56,'2. Supplier data'!$C$7:$J$106,8),VLOOKUP('4. Contract terms'!I56,'3. Customer data'!$C$7:$J$106,8))</f>
        <v>#N/A</v>
      </c>
      <c r="N56" s="11"/>
      <c r="O56" s="11"/>
      <c r="P56" s="11"/>
      <c r="Q56" s="11"/>
      <c r="R56" s="13"/>
      <c r="S56" s="13"/>
      <c r="T56" s="93" t="str">
        <f t="shared" si="2"/>
        <v/>
      </c>
      <c r="U56" s="93"/>
      <c r="V56" s="104"/>
      <c r="W56" s="15"/>
      <c r="X56" s="15"/>
      <c r="Y56" s="15"/>
      <c r="Z56" s="18"/>
    </row>
    <row r="57" spans="1:26" ht="14.15" x14ac:dyDescent="0.35">
      <c r="A57" s="3"/>
      <c r="B57" s="22">
        <v>51</v>
      </c>
      <c r="C57" s="11"/>
      <c r="D57" s="32"/>
      <c r="E57" s="32"/>
      <c r="F57" s="32"/>
      <c r="G57" s="106" t="str">
        <f>IF(F57=LISTS!$D$4,LISTS!$E$4,IF(F57=LISTS!$D$5,LISTS!$E$5,IF(F57=LISTS!$D$6,LISTS!$E$6,IF(F57=LISTS!$D$7,LISTS!$E$7,IF(F57=LISTS!$D$8,LISTS!$E$8,"")))))</f>
        <v/>
      </c>
      <c r="H57" s="33"/>
      <c r="I57" s="10"/>
      <c r="J57" s="21" t="e">
        <f>IF(E57=LISTS!$B$4,VLOOKUP('4. Contract terms'!I57,'2. Supplier data'!$C$7:$J$106,2),VLOOKUP('4. Contract terms'!I57,'3. Customer data'!$C$7:$J$106,2))</f>
        <v>#N/A</v>
      </c>
      <c r="K57" s="21" t="e">
        <f>IF(E57=LISTS!$B$4,VLOOKUP('4. Contract terms'!I57,'2. Supplier data'!$C$7:$J$106,6),VLOOKUP('4. Contract terms'!I57,'3. Customer data'!$C$7:$J$106,6))</f>
        <v>#N/A</v>
      </c>
      <c r="L57" s="77" t="e">
        <f>IF(E57=LISTS!$B$4,VLOOKUP('4. Contract terms'!I57,'2. Supplier data'!$C$7:$J$106,7),VLOOKUP('4. Contract terms'!I57,'3. Customer data'!$C$7:$J$106,7))</f>
        <v>#N/A</v>
      </c>
      <c r="M57" s="77" t="e">
        <f>IF(E57=LISTS!$B$4,VLOOKUP('4. Contract terms'!I57,'2. Supplier data'!$C$7:$J$106,8),VLOOKUP('4. Contract terms'!I57,'3. Customer data'!$C$7:$J$106,8))</f>
        <v>#N/A</v>
      </c>
      <c r="N57" s="11"/>
      <c r="O57" s="11"/>
      <c r="P57" s="11"/>
      <c r="Q57" s="11"/>
      <c r="R57" s="13"/>
      <c r="S57" s="13"/>
      <c r="T57" s="93" t="str">
        <f t="shared" si="2"/>
        <v/>
      </c>
      <c r="U57" s="93"/>
      <c r="V57" s="103"/>
      <c r="W57" s="11"/>
      <c r="X57" s="11"/>
      <c r="Y57" s="11"/>
      <c r="Z57" s="18"/>
    </row>
    <row r="58" spans="1:26" ht="14.15" x14ac:dyDescent="0.35">
      <c r="A58" s="3"/>
      <c r="B58" s="22">
        <v>52</v>
      </c>
      <c r="C58" s="11"/>
      <c r="D58" s="32"/>
      <c r="E58" s="32"/>
      <c r="F58" s="32"/>
      <c r="G58" s="106" t="str">
        <f>IF(F58=LISTS!$D$4,LISTS!$E$4,IF(F58=LISTS!$D$5,LISTS!$E$5,IF(F58=LISTS!$D$6,LISTS!$E$6,IF(F58=LISTS!$D$7,LISTS!$E$7,IF(F58=LISTS!$D$8,LISTS!$E$8,"")))))</f>
        <v/>
      </c>
      <c r="H58" s="33"/>
      <c r="I58" s="10"/>
      <c r="J58" s="21" t="e">
        <f>IF(E58=LISTS!$B$4,VLOOKUP('4. Contract terms'!I58,'2. Supplier data'!$C$7:$J$106,2),VLOOKUP('4. Contract terms'!I58,'3. Customer data'!$C$7:$J$106,2))</f>
        <v>#N/A</v>
      </c>
      <c r="K58" s="21" t="e">
        <f>IF(E58=LISTS!$B$4,VLOOKUP('4. Contract terms'!I58,'2. Supplier data'!$C$7:$J$106,6),VLOOKUP('4. Contract terms'!I58,'3. Customer data'!$C$7:$J$106,6))</f>
        <v>#N/A</v>
      </c>
      <c r="L58" s="77" t="e">
        <f>IF(E58=LISTS!$B$4,VLOOKUP('4. Contract terms'!I58,'2. Supplier data'!$C$7:$J$106,7),VLOOKUP('4. Contract terms'!I58,'3. Customer data'!$C$7:$J$106,7))</f>
        <v>#N/A</v>
      </c>
      <c r="M58" s="77" t="e">
        <f>IF(E58=LISTS!$B$4,VLOOKUP('4. Contract terms'!I58,'2. Supplier data'!$C$7:$J$106,8),VLOOKUP('4. Contract terms'!I58,'3. Customer data'!$C$7:$J$106,8))</f>
        <v>#N/A</v>
      </c>
      <c r="N58" s="11"/>
      <c r="O58" s="11"/>
      <c r="P58" s="11"/>
      <c r="Q58" s="11"/>
      <c r="R58" s="13"/>
      <c r="S58" s="13"/>
      <c r="T58" s="93" t="str">
        <f t="shared" si="2"/>
        <v/>
      </c>
      <c r="U58" s="93"/>
      <c r="V58" s="103"/>
      <c r="W58" s="11"/>
      <c r="X58" s="11"/>
      <c r="Y58" s="11"/>
      <c r="Z58" s="18"/>
    </row>
    <row r="59" spans="1:26" ht="14.15" x14ac:dyDescent="0.35">
      <c r="A59" s="3"/>
      <c r="B59" s="22">
        <v>53</v>
      </c>
      <c r="C59" s="11"/>
      <c r="D59" s="32"/>
      <c r="E59" s="32"/>
      <c r="F59" s="32"/>
      <c r="G59" s="106" t="str">
        <f>IF(F59=LISTS!$D$4,LISTS!$E$4,IF(F59=LISTS!$D$5,LISTS!$E$5,IF(F59=LISTS!$D$6,LISTS!$E$6,IF(F59=LISTS!$D$7,LISTS!$E$7,IF(F59=LISTS!$D$8,LISTS!$E$8,"")))))</f>
        <v/>
      </c>
      <c r="H59" s="33"/>
      <c r="I59" s="10"/>
      <c r="J59" s="21" t="e">
        <f>IF(E59=LISTS!$B$4,VLOOKUP('4. Contract terms'!I59,'2. Supplier data'!$C$7:$J$106,2),VLOOKUP('4. Contract terms'!I59,'3. Customer data'!$C$7:$J$106,2))</f>
        <v>#N/A</v>
      </c>
      <c r="K59" s="21" t="e">
        <f>IF(E59=LISTS!$B$4,VLOOKUP('4. Contract terms'!I59,'2. Supplier data'!$C$7:$J$106,6),VLOOKUP('4. Contract terms'!I59,'3. Customer data'!$C$7:$J$106,6))</f>
        <v>#N/A</v>
      </c>
      <c r="L59" s="77" t="e">
        <f>IF(E59=LISTS!$B$4,VLOOKUP('4. Contract terms'!I59,'2. Supplier data'!$C$7:$J$106,7),VLOOKUP('4. Contract terms'!I59,'3. Customer data'!$C$7:$J$106,7))</f>
        <v>#N/A</v>
      </c>
      <c r="M59" s="77" t="e">
        <f>IF(E59=LISTS!$B$4,VLOOKUP('4. Contract terms'!I59,'2. Supplier data'!$C$7:$J$106,8),VLOOKUP('4. Contract terms'!I59,'3. Customer data'!$C$7:$J$106,8))</f>
        <v>#N/A</v>
      </c>
      <c r="N59" s="11"/>
      <c r="O59" s="11"/>
      <c r="P59" s="11"/>
      <c r="Q59" s="11"/>
      <c r="R59" s="13"/>
      <c r="S59" s="13"/>
      <c r="T59" s="93" t="str">
        <f t="shared" si="2"/>
        <v/>
      </c>
      <c r="U59" s="93"/>
      <c r="V59" s="103"/>
      <c r="W59" s="11"/>
      <c r="X59" s="11"/>
      <c r="Y59" s="11"/>
      <c r="Z59" s="18"/>
    </row>
    <row r="60" spans="1:26" ht="14.15" x14ac:dyDescent="0.35">
      <c r="A60" s="3"/>
      <c r="B60" s="22">
        <v>54</v>
      </c>
      <c r="C60" s="11"/>
      <c r="D60" s="32"/>
      <c r="E60" s="32"/>
      <c r="F60" s="32"/>
      <c r="G60" s="106" t="str">
        <f>IF(F60=LISTS!$D$4,LISTS!$E$4,IF(F60=LISTS!$D$5,LISTS!$E$5,IF(F60=LISTS!$D$6,LISTS!$E$6,IF(F60=LISTS!$D$7,LISTS!$E$7,IF(F60=LISTS!$D$8,LISTS!$E$8,"")))))</f>
        <v/>
      </c>
      <c r="H60" s="33"/>
      <c r="I60" s="10"/>
      <c r="J60" s="21" t="e">
        <f>IF(E60=LISTS!$B$4,VLOOKUP('4. Contract terms'!I60,'2. Supplier data'!$C$7:$J$106,2),VLOOKUP('4. Contract terms'!I60,'3. Customer data'!$C$7:$J$106,2))</f>
        <v>#N/A</v>
      </c>
      <c r="K60" s="21" t="e">
        <f>IF(E60=LISTS!$B$4,VLOOKUP('4. Contract terms'!I60,'2. Supplier data'!$C$7:$J$106,6),VLOOKUP('4. Contract terms'!I60,'3. Customer data'!$C$7:$J$106,6))</f>
        <v>#N/A</v>
      </c>
      <c r="L60" s="77" t="e">
        <f>IF(E60=LISTS!$B$4,VLOOKUP('4. Contract terms'!I60,'2. Supplier data'!$C$7:$J$106,7),VLOOKUP('4. Contract terms'!I60,'3. Customer data'!$C$7:$J$106,7))</f>
        <v>#N/A</v>
      </c>
      <c r="M60" s="77" t="e">
        <f>IF(E60=LISTS!$B$4,VLOOKUP('4. Contract terms'!I60,'2. Supplier data'!$C$7:$J$106,8),VLOOKUP('4. Contract terms'!I60,'3. Customer data'!$C$7:$J$106,8))</f>
        <v>#N/A</v>
      </c>
      <c r="N60" s="11"/>
      <c r="O60" s="11"/>
      <c r="P60" s="11"/>
      <c r="Q60" s="11"/>
      <c r="R60" s="13"/>
      <c r="S60" s="13"/>
      <c r="T60" s="93" t="str">
        <f t="shared" si="2"/>
        <v/>
      </c>
      <c r="U60" s="93"/>
      <c r="V60" s="103"/>
      <c r="W60" s="11"/>
      <c r="X60" s="11"/>
      <c r="Y60" s="11"/>
      <c r="Z60" s="18"/>
    </row>
    <row r="61" spans="1:26" ht="14.15" x14ac:dyDescent="0.35">
      <c r="A61" s="3"/>
      <c r="B61" s="22">
        <v>55</v>
      </c>
      <c r="C61" s="11"/>
      <c r="D61" s="32"/>
      <c r="E61" s="32"/>
      <c r="F61" s="32"/>
      <c r="G61" s="106" t="str">
        <f>IF(F61=LISTS!$D$4,LISTS!$E$4,IF(F61=LISTS!$D$5,LISTS!$E$5,IF(F61=LISTS!$D$6,LISTS!$E$6,IF(F61=LISTS!$D$7,LISTS!$E$7,IF(F61=LISTS!$D$8,LISTS!$E$8,"")))))</f>
        <v/>
      </c>
      <c r="H61" s="33"/>
      <c r="I61" s="10"/>
      <c r="J61" s="21" t="e">
        <f>IF(E61=LISTS!$B$4,VLOOKUP('4. Contract terms'!I61,'2. Supplier data'!$C$7:$J$106,2),VLOOKUP('4. Contract terms'!I61,'3. Customer data'!$C$7:$J$106,2))</f>
        <v>#N/A</v>
      </c>
      <c r="K61" s="21" t="e">
        <f>IF(E61=LISTS!$B$4,VLOOKUP('4. Contract terms'!I61,'2. Supplier data'!$C$7:$J$106,6),VLOOKUP('4. Contract terms'!I61,'3. Customer data'!$C$7:$J$106,6))</f>
        <v>#N/A</v>
      </c>
      <c r="L61" s="77" t="e">
        <f>IF(E61=LISTS!$B$4,VLOOKUP('4. Contract terms'!I61,'2. Supplier data'!$C$7:$J$106,7),VLOOKUP('4. Contract terms'!I61,'3. Customer data'!$C$7:$J$106,7))</f>
        <v>#N/A</v>
      </c>
      <c r="M61" s="77" t="e">
        <f>IF(E61=LISTS!$B$4,VLOOKUP('4. Contract terms'!I61,'2. Supplier data'!$C$7:$J$106,8),VLOOKUP('4. Contract terms'!I61,'3. Customer data'!$C$7:$J$106,8))</f>
        <v>#N/A</v>
      </c>
      <c r="N61" s="11"/>
      <c r="O61" s="11"/>
      <c r="P61" s="11"/>
      <c r="Q61" s="11"/>
      <c r="R61" s="13"/>
      <c r="S61" s="13"/>
      <c r="T61" s="93" t="str">
        <f t="shared" si="2"/>
        <v/>
      </c>
      <c r="U61" s="93"/>
      <c r="V61" s="103"/>
      <c r="W61" s="11"/>
      <c r="X61" s="11"/>
      <c r="Y61" s="11"/>
      <c r="Z61" s="18"/>
    </row>
    <row r="62" spans="1:26" ht="14.15" x14ac:dyDescent="0.35">
      <c r="A62" s="3"/>
      <c r="B62" s="22">
        <v>56</v>
      </c>
      <c r="C62" s="11"/>
      <c r="D62" s="32"/>
      <c r="E62" s="32"/>
      <c r="F62" s="32"/>
      <c r="G62" s="106" t="str">
        <f>IF(F62=LISTS!$D$4,LISTS!$E$4,IF(F62=LISTS!$D$5,LISTS!$E$5,IF(F62=LISTS!$D$6,LISTS!$E$6,IF(F62=LISTS!$D$7,LISTS!$E$7,IF(F62=LISTS!$D$8,LISTS!$E$8,"")))))</f>
        <v/>
      </c>
      <c r="H62" s="33"/>
      <c r="I62" s="10"/>
      <c r="J62" s="21" t="e">
        <f>IF(E62=LISTS!$B$4,VLOOKUP('4. Contract terms'!I62,'2. Supplier data'!$C$7:$J$106,2),VLOOKUP('4. Contract terms'!I62,'3. Customer data'!$C$7:$J$106,2))</f>
        <v>#N/A</v>
      </c>
      <c r="K62" s="21" t="e">
        <f>IF(E62=LISTS!$B$4,VLOOKUP('4. Contract terms'!I62,'2. Supplier data'!$C$7:$J$106,6),VLOOKUP('4. Contract terms'!I62,'3. Customer data'!$C$7:$J$106,6))</f>
        <v>#N/A</v>
      </c>
      <c r="L62" s="77" t="e">
        <f>IF(E62=LISTS!$B$4,VLOOKUP('4. Contract terms'!I62,'2. Supplier data'!$C$7:$J$106,7),VLOOKUP('4. Contract terms'!I62,'3. Customer data'!$C$7:$J$106,7))</f>
        <v>#N/A</v>
      </c>
      <c r="M62" s="77" t="e">
        <f>IF(E62=LISTS!$B$4,VLOOKUP('4. Contract terms'!I62,'2. Supplier data'!$C$7:$J$106,8),VLOOKUP('4. Contract terms'!I62,'3. Customer data'!$C$7:$J$106,8))</f>
        <v>#N/A</v>
      </c>
      <c r="N62" s="11"/>
      <c r="O62" s="11"/>
      <c r="P62" s="11"/>
      <c r="Q62" s="11"/>
      <c r="R62" s="13"/>
      <c r="S62" s="13"/>
      <c r="T62" s="93" t="str">
        <f t="shared" si="2"/>
        <v/>
      </c>
      <c r="U62" s="93"/>
      <c r="V62" s="103"/>
      <c r="W62" s="11"/>
      <c r="X62" s="11"/>
      <c r="Y62" s="11"/>
      <c r="Z62" s="18"/>
    </row>
    <row r="63" spans="1:26" ht="14.15" x14ac:dyDescent="0.35">
      <c r="A63" s="3"/>
      <c r="B63" s="22">
        <v>57</v>
      </c>
      <c r="C63" s="11"/>
      <c r="D63" s="32"/>
      <c r="E63" s="32"/>
      <c r="F63" s="32"/>
      <c r="G63" s="106" t="str">
        <f>IF(F63=LISTS!$D$4,LISTS!$E$4,IF(F63=LISTS!$D$5,LISTS!$E$5,IF(F63=LISTS!$D$6,LISTS!$E$6,IF(F63=LISTS!$D$7,LISTS!$E$7,IF(F63=LISTS!$D$8,LISTS!$E$8,"")))))</f>
        <v/>
      </c>
      <c r="H63" s="33"/>
      <c r="I63" s="10"/>
      <c r="J63" s="21" t="e">
        <f>IF(E63=LISTS!$B$4,VLOOKUP('4. Contract terms'!I63,'2. Supplier data'!$C$7:$J$106,2),VLOOKUP('4. Contract terms'!I63,'3. Customer data'!$C$7:$J$106,2))</f>
        <v>#N/A</v>
      </c>
      <c r="K63" s="21" t="e">
        <f>IF(E63=LISTS!$B$4,VLOOKUP('4. Contract terms'!I63,'2. Supplier data'!$C$7:$J$106,6),VLOOKUP('4. Contract terms'!I63,'3. Customer data'!$C$7:$J$106,6))</f>
        <v>#N/A</v>
      </c>
      <c r="L63" s="77" t="e">
        <f>IF(E63=LISTS!$B$4,VLOOKUP('4. Contract terms'!I63,'2. Supplier data'!$C$7:$J$106,7),VLOOKUP('4. Contract terms'!I63,'3. Customer data'!$C$7:$J$106,7))</f>
        <v>#N/A</v>
      </c>
      <c r="M63" s="77" t="e">
        <f>IF(E63=LISTS!$B$4,VLOOKUP('4. Contract terms'!I63,'2. Supplier data'!$C$7:$J$106,8),VLOOKUP('4. Contract terms'!I63,'3. Customer data'!$C$7:$J$106,8))</f>
        <v>#N/A</v>
      </c>
      <c r="N63" s="11"/>
      <c r="O63" s="11"/>
      <c r="P63" s="11"/>
      <c r="Q63" s="11"/>
      <c r="R63" s="13"/>
      <c r="S63" s="13"/>
      <c r="T63" s="93" t="str">
        <f t="shared" si="2"/>
        <v/>
      </c>
      <c r="U63" s="93"/>
      <c r="V63" s="103"/>
      <c r="W63" s="11"/>
      <c r="X63" s="11"/>
      <c r="Y63" s="11"/>
      <c r="Z63" s="18"/>
    </row>
    <row r="64" spans="1:26" ht="14.15" x14ac:dyDescent="0.35">
      <c r="A64" s="3"/>
      <c r="B64" s="22">
        <v>58</v>
      </c>
      <c r="C64" s="11"/>
      <c r="D64" s="32"/>
      <c r="E64" s="32"/>
      <c r="F64" s="32"/>
      <c r="G64" s="106" t="str">
        <f>IF(F64=LISTS!$D$4,LISTS!$E$4,IF(F64=LISTS!$D$5,LISTS!$E$5,IF(F64=LISTS!$D$6,LISTS!$E$6,IF(F64=LISTS!$D$7,LISTS!$E$7,IF(F64=LISTS!$D$8,LISTS!$E$8,"")))))</f>
        <v/>
      </c>
      <c r="H64" s="33"/>
      <c r="I64" s="10"/>
      <c r="J64" s="21" t="e">
        <f>IF(E64=LISTS!$B$4,VLOOKUP('4. Contract terms'!I64,'2. Supplier data'!$C$7:$J$106,2),VLOOKUP('4. Contract terms'!I64,'3. Customer data'!$C$7:$J$106,2))</f>
        <v>#N/A</v>
      </c>
      <c r="K64" s="21" t="e">
        <f>IF(E64=LISTS!$B$4,VLOOKUP('4. Contract terms'!I64,'2. Supplier data'!$C$7:$J$106,6),VLOOKUP('4. Contract terms'!I64,'3. Customer data'!$C$7:$J$106,6))</f>
        <v>#N/A</v>
      </c>
      <c r="L64" s="77" t="e">
        <f>IF(E64=LISTS!$B$4,VLOOKUP('4. Contract terms'!I64,'2. Supplier data'!$C$7:$J$106,7),VLOOKUP('4. Contract terms'!I64,'3. Customer data'!$C$7:$J$106,7))</f>
        <v>#N/A</v>
      </c>
      <c r="M64" s="77" t="e">
        <f>IF(E64=LISTS!$B$4,VLOOKUP('4. Contract terms'!I64,'2. Supplier data'!$C$7:$J$106,8),VLOOKUP('4. Contract terms'!I64,'3. Customer data'!$C$7:$J$106,8))</f>
        <v>#N/A</v>
      </c>
      <c r="N64" s="11"/>
      <c r="O64" s="11"/>
      <c r="P64" s="11"/>
      <c r="Q64" s="11"/>
      <c r="R64" s="13"/>
      <c r="S64" s="13"/>
      <c r="T64" s="93" t="str">
        <f t="shared" si="2"/>
        <v/>
      </c>
      <c r="U64" s="93"/>
      <c r="V64" s="103"/>
      <c r="W64" s="11"/>
      <c r="X64" s="11"/>
      <c r="Y64" s="11"/>
      <c r="Z64" s="18"/>
    </row>
    <row r="65" spans="1:26" ht="14.15" x14ac:dyDescent="0.35">
      <c r="A65" s="3"/>
      <c r="B65" s="22">
        <v>59</v>
      </c>
      <c r="C65" s="11"/>
      <c r="D65" s="32"/>
      <c r="E65" s="32"/>
      <c r="F65" s="32"/>
      <c r="G65" s="106" t="str">
        <f>IF(F65=LISTS!$D$4,LISTS!$E$4,IF(F65=LISTS!$D$5,LISTS!$E$5,IF(F65=LISTS!$D$6,LISTS!$E$6,IF(F65=LISTS!$D$7,LISTS!$E$7,IF(F65=LISTS!$D$8,LISTS!$E$8,"")))))</f>
        <v/>
      </c>
      <c r="H65" s="33"/>
      <c r="I65" s="10"/>
      <c r="J65" s="21" t="e">
        <f>IF(E65=LISTS!$B$4,VLOOKUP('4. Contract terms'!I65,'2. Supplier data'!$C$7:$J$106,2),VLOOKUP('4. Contract terms'!I65,'3. Customer data'!$C$7:$J$106,2))</f>
        <v>#N/A</v>
      </c>
      <c r="K65" s="21" t="e">
        <f>IF(E65=LISTS!$B$4,VLOOKUP('4. Contract terms'!I65,'2. Supplier data'!$C$7:$J$106,6),VLOOKUP('4. Contract terms'!I65,'3. Customer data'!$C$7:$J$106,6))</f>
        <v>#N/A</v>
      </c>
      <c r="L65" s="77" t="e">
        <f>IF(E65=LISTS!$B$4,VLOOKUP('4. Contract terms'!I65,'2. Supplier data'!$C$7:$J$106,7),VLOOKUP('4. Contract terms'!I65,'3. Customer data'!$C$7:$J$106,7))</f>
        <v>#N/A</v>
      </c>
      <c r="M65" s="77" t="e">
        <f>IF(E65=LISTS!$B$4,VLOOKUP('4. Contract terms'!I65,'2. Supplier data'!$C$7:$J$106,8),VLOOKUP('4. Contract terms'!I65,'3. Customer data'!$C$7:$J$106,8))</f>
        <v>#N/A</v>
      </c>
      <c r="N65" s="11"/>
      <c r="O65" s="11"/>
      <c r="P65" s="11"/>
      <c r="Q65" s="11"/>
      <c r="R65" s="13"/>
      <c r="S65" s="13"/>
      <c r="T65" s="93" t="str">
        <f t="shared" si="2"/>
        <v/>
      </c>
      <c r="U65" s="93"/>
      <c r="V65" s="103"/>
      <c r="W65" s="11"/>
      <c r="X65" s="11"/>
      <c r="Y65" s="11"/>
      <c r="Z65" s="18"/>
    </row>
    <row r="66" spans="1:26" ht="14.15" x14ac:dyDescent="0.35">
      <c r="A66" s="3"/>
      <c r="B66" s="22">
        <v>60</v>
      </c>
      <c r="C66" s="11"/>
      <c r="D66" s="32"/>
      <c r="E66" s="32"/>
      <c r="F66" s="32"/>
      <c r="G66" s="106" t="str">
        <f>IF(F66=LISTS!$D$4,LISTS!$E$4,IF(F66=LISTS!$D$5,LISTS!$E$5,IF(F66=LISTS!$D$6,LISTS!$E$6,IF(F66=LISTS!$D$7,LISTS!$E$7,IF(F66=LISTS!$D$8,LISTS!$E$8,"")))))</f>
        <v/>
      </c>
      <c r="H66" s="33"/>
      <c r="I66" s="10"/>
      <c r="J66" s="21" t="e">
        <f>IF(E66=LISTS!$B$4,VLOOKUP('4. Contract terms'!I66,'2. Supplier data'!$C$7:$J$106,2),VLOOKUP('4. Contract terms'!I66,'3. Customer data'!$C$7:$J$106,2))</f>
        <v>#N/A</v>
      </c>
      <c r="K66" s="21" t="e">
        <f>IF(E66=LISTS!$B$4,VLOOKUP('4. Contract terms'!I66,'2. Supplier data'!$C$7:$J$106,6),VLOOKUP('4. Contract terms'!I66,'3. Customer data'!$C$7:$J$106,6))</f>
        <v>#N/A</v>
      </c>
      <c r="L66" s="77" t="e">
        <f>IF(E66=LISTS!$B$4,VLOOKUP('4. Contract terms'!I66,'2. Supplier data'!$C$7:$J$106,7),VLOOKUP('4. Contract terms'!I66,'3. Customer data'!$C$7:$J$106,7))</f>
        <v>#N/A</v>
      </c>
      <c r="M66" s="77" t="e">
        <f>IF(E66=LISTS!$B$4,VLOOKUP('4. Contract terms'!I66,'2. Supplier data'!$C$7:$J$106,8),VLOOKUP('4. Contract terms'!I66,'3. Customer data'!$C$7:$J$106,8))</f>
        <v>#N/A</v>
      </c>
      <c r="N66" s="11"/>
      <c r="O66" s="11"/>
      <c r="P66" s="11"/>
      <c r="Q66" s="11"/>
      <c r="R66" s="13"/>
      <c r="S66" s="13"/>
      <c r="T66" s="93" t="str">
        <f t="shared" si="2"/>
        <v/>
      </c>
      <c r="U66" s="93"/>
      <c r="V66" s="103"/>
      <c r="W66" s="11"/>
      <c r="X66" s="11"/>
      <c r="Y66" s="11"/>
      <c r="Z66" s="18"/>
    </row>
    <row r="67" spans="1:26" ht="14.15" x14ac:dyDescent="0.35">
      <c r="A67" s="3"/>
      <c r="B67" s="22">
        <v>61</v>
      </c>
      <c r="C67" s="11"/>
      <c r="D67" s="32"/>
      <c r="E67" s="32"/>
      <c r="F67" s="32"/>
      <c r="G67" s="106" t="str">
        <f>IF(F67=LISTS!$D$4,LISTS!$E$4,IF(F67=LISTS!$D$5,LISTS!$E$5,IF(F67=LISTS!$D$6,LISTS!$E$6,IF(F67=LISTS!$D$7,LISTS!$E$7,IF(F67=LISTS!$D$8,LISTS!$E$8,"")))))</f>
        <v/>
      </c>
      <c r="H67" s="33"/>
      <c r="I67" s="10"/>
      <c r="J67" s="21" t="e">
        <f>IF(E67=LISTS!$B$4,VLOOKUP('4. Contract terms'!I67,'2. Supplier data'!$C$7:$J$106,2),VLOOKUP('4. Contract terms'!I67,'3. Customer data'!$C$7:$J$106,2))</f>
        <v>#N/A</v>
      </c>
      <c r="K67" s="21" t="e">
        <f>IF(E67=LISTS!$B$4,VLOOKUP('4. Contract terms'!I67,'2. Supplier data'!$C$7:$J$106,6),VLOOKUP('4. Contract terms'!I67,'3. Customer data'!$C$7:$J$106,6))</f>
        <v>#N/A</v>
      </c>
      <c r="L67" s="77" t="e">
        <f>IF(E67=LISTS!$B$4,VLOOKUP('4. Contract terms'!I67,'2. Supplier data'!$C$7:$J$106,7),VLOOKUP('4. Contract terms'!I67,'3. Customer data'!$C$7:$J$106,7))</f>
        <v>#N/A</v>
      </c>
      <c r="M67" s="77" t="e">
        <f>IF(E67=LISTS!$B$4,VLOOKUP('4. Contract terms'!I67,'2. Supplier data'!$C$7:$J$106,8),VLOOKUP('4. Contract terms'!I67,'3. Customer data'!$C$7:$J$106,8))</f>
        <v>#N/A</v>
      </c>
      <c r="N67" s="11"/>
      <c r="O67" s="11"/>
      <c r="P67" s="11"/>
      <c r="Q67" s="11"/>
      <c r="R67" s="13"/>
      <c r="S67" s="13"/>
      <c r="T67" s="93" t="str">
        <f t="shared" si="2"/>
        <v/>
      </c>
      <c r="U67" s="93"/>
      <c r="V67" s="103"/>
      <c r="W67" s="11"/>
      <c r="X67" s="11"/>
      <c r="Y67" s="11"/>
      <c r="Z67" s="18"/>
    </row>
    <row r="68" spans="1:26" ht="14.15" x14ac:dyDescent="0.35">
      <c r="A68" s="3"/>
      <c r="B68" s="22">
        <v>62</v>
      </c>
      <c r="C68" s="11"/>
      <c r="D68" s="32"/>
      <c r="E68" s="32"/>
      <c r="F68" s="32"/>
      <c r="G68" s="106" t="str">
        <f>IF(F68=LISTS!$D$4,LISTS!$E$4,IF(F68=LISTS!$D$5,LISTS!$E$5,IF(F68=LISTS!$D$6,LISTS!$E$6,IF(F68=LISTS!$D$7,LISTS!$E$7,IF(F68=LISTS!$D$8,LISTS!$E$8,"")))))</f>
        <v/>
      </c>
      <c r="H68" s="33"/>
      <c r="I68" s="10"/>
      <c r="J68" s="21" t="e">
        <f>IF(E68=LISTS!$B$4,VLOOKUP('4. Contract terms'!I68,'2. Supplier data'!$C$7:$J$106,2),VLOOKUP('4. Contract terms'!I68,'3. Customer data'!$C$7:$J$106,2))</f>
        <v>#N/A</v>
      </c>
      <c r="K68" s="21" t="e">
        <f>IF(E68=LISTS!$B$4,VLOOKUP('4. Contract terms'!I68,'2. Supplier data'!$C$7:$J$106,6),VLOOKUP('4. Contract terms'!I68,'3. Customer data'!$C$7:$J$106,6))</f>
        <v>#N/A</v>
      </c>
      <c r="L68" s="77" t="e">
        <f>IF(E68=LISTS!$B$4,VLOOKUP('4. Contract terms'!I68,'2. Supplier data'!$C$7:$J$106,7),VLOOKUP('4. Contract terms'!I68,'3. Customer data'!$C$7:$J$106,7))</f>
        <v>#N/A</v>
      </c>
      <c r="M68" s="77" t="e">
        <f>IF(E68=LISTS!$B$4,VLOOKUP('4. Contract terms'!I68,'2. Supplier data'!$C$7:$J$106,8),VLOOKUP('4. Contract terms'!I68,'3. Customer data'!$C$7:$J$106,8))</f>
        <v>#N/A</v>
      </c>
      <c r="N68" s="11"/>
      <c r="O68" s="11"/>
      <c r="P68" s="11"/>
      <c r="Q68" s="11"/>
      <c r="R68" s="13"/>
      <c r="S68" s="13"/>
      <c r="T68" s="93" t="str">
        <f t="shared" si="2"/>
        <v/>
      </c>
      <c r="U68" s="93"/>
      <c r="V68" s="103"/>
      <c r="W68" s="11"/>
      <c r="X68" s="11"/>
      <c r="Y68" s="11"/>
      <c r="Z68" s="18"/>
    </row>
    <row r="69" spans="1:26" ht="14.15" x14ac:dyDescent="0.35">
      <c r="A69" s="3"/>
      <c r="B69" s="22">
        <v>63</v>
      </c>
      <c r="C69" s="11"/>
      <c r="D69" s="32"/>
      <c r="E69" s="32"/>
      <c r="F69" s="32"/>
      <c r="G69" s="106" t="str">
        <f>IF(F69=LISTS!$D$4,LISTS!$E$4,IF(F69=LISTS!$D$5,LISTS!$E$5,IF(F69=LISTS!$D$6,LISTS!$E$6,IF(F69=LISTS!$D$7,LISTS!$E$7,IF(F69=LISTS!$D$8,LISTS!$E$8,"")))))</f>
        <v/>
      </c>
      <c r="H69" s="33"/>
      <c r="I69" s="10"/>
      <c r="J69" s="21" t="e">
        <f>IF(E69=LISTS!$B$4,VLOOKUP('4. Contract terms'!I69,'2. Supplier data'!$C$7:$J$106,2),VLOOKUP('4. Contract terms'!I69,'3. Customer data'!$C$7:$J$106,2))</f>
        <v>#N/A</v>
      </c>
      <c r="K69" s="21" t="e">
        <f>IF(E69=LISTS!$B$4,VLOOKUP('4. Contract terms'!I69,'2. Supplier data'!$C$7:$J$106,6),VLOOKUP('4. Contract terms'!I69,'3. Customer data'!$C$7:$J$106,6))</f>
        <v>#N/A</v>
      </c>
      <c r="L69" s="77" t="e">
        <f>IF(E69=LISTS!$B$4,VLOOKUP('4. Contract terms'!I69,'2. Supplier data'!$C$7:$J$106,7),VLOOKUP('4. Contract terms'!I69,'3. Customer data'!$C$7:$J$106,7))</f>
        <v>#N/A</v>
      </c>
      <c r="M69" s="77" t="e">
        <f>IF(E69=LISTS!$B$4,VLOOKUP('4. Contract terms'!I69,'2. Supplier data'!$C$7:$J$106,8),VLOOKUP('4. Contract terms'!I69,'3. Customer data'!$C$7:$J$106,8))</f>
        <v>#N/A</v>
      </c>
      <c r="N69" s="11"/>
      <c r="O69" s="11"/>
      <c r="P69" s="11"/>
      <c r="Q69" s="11"/>
      <c r="R69" s="13"/>
      <c r="S69" s="13"/>
      <c r="T69" s="93" t="str">
        <f t="shared" si="2"/>
        <v/>
      </c>
      <c r="U69" s="93"/>
      <c r="V69" s="103"/>
      <c r="W69" s="11"/>
      <c r="X69" s="11"/>
      <c r="Y69" s="11"/>
      <c r="Z69" s="18"/>
    </row>
    <row r="70" spans="1:26" ht="14.15" x14ac:dyDescent="0.35">
      <c r="A70" s="3"/>
      <c r="B70" s="22">
        <v>64</v>
      </c>
      <c r="C70" s="11"/>
      <c r="D70" s="32"/>
      <c r="E70" s="32"/>
      <c r="F70" s="32"/>
      <c r="G70" s="106" t="str">
        <f>IF(F70=LISTS!$D$4,LISTS!$E$4,IF(F70=LISTS!$D$5,LISTS!$E$5,IF(F70=LISTS!$D$6,LISTS!$E$6,IF(F70=LISTS!$D$7,LISTS!$E$7,IF(F70=LISTS!$D$8,LISTS!$E$8,"")))))</f>
        <v/>
      </c>
      <c r="H70" s="33"/>
      <c r="I70" s="10"/>
      <c r="J70" s="21" t="e">
        <f>IF(E70=LISTS!$B$4,VLOOKUP('4. Contract terms'!I70,'2. Supplier data'!$C$7:$J$106,2),VLOOKUP('4. Contract terms'!I70,'3. Customer data'!$C$7:$J$106,2))</f>
        <v>#N/A</v>
      </c>
      <c r="K70" s="21" t="e">
        <f>IF(E70=LISTS!$B$4,VLOOKUP('4. Contract terms'!I70,'2. Supplier data'!$C$7:$J$106,6),VLOOKUP('4. Contract terms'!I70,'3. Customer data'!$C$7:$J$106,6))</f>
        <v>#N/A</v>
      </c>
      <c r="L70" s="77" t="e">
        <f>IF(E70=LISTS!$B$4,VLOOKUP('4. Contract terms'!I70,'2. Supplier data'!$C$7:$J$106,7),VLOOKUP('4. Contract terms'!I70,'3. Customer data'!$C$7:$J$106,7))</f>
        <v>#N/A</v>
      </c>
      <c r="M70" s="77" t="e">
        <f>IF(E70=LISTS!$B$4,VLOOKUP('4. Contract terms'!I70,'2. Supplier data'!$C$7:$J$106,8),VLOOKUP('4. Contract terms'!I70,'3. Customer data'!$C$7:$J$106,8))</f>
        <v>#N/A</v>
      </c>
      <c r="N70" s="11"/>
      <c r="O70" s="11"/>
      <c r="P70" s="11"/>
      <c r="Q70" s="11"/>
      <c r="R70" s="13"/>
      <c r="S70" s="13"/>
      <c r="T70" s="93" t="str">
        <f t="shared" si="2"/>
        <v/>
      </c>
      <c r="U70" s="93"/>
      <c r="V70" s="103"/>
      <c r="W70" s="11"/>
      <c r="X70" s="11"/>
      <c r="Y70" s="11"/>
      <c r="Z70" s="18"/>
    </row>
    <row r="71" spans="1:26" ht="14.15" x14ac:dyDescent="0.35">
      <c r="A71" s="3"/>
      <c r="B71" s="22">
        <v>65</v>
      </c>
      <c r="C71" s="11"/>
      <c r="D71" s="32"/>
      <c r="E71" s="32"/>
      <c r="F71" s="32"/>
      <c r="G71" s="106" t="str">
        <f>IF(F71=LISTS!$D$4,LISTS!$E$4,IF(F71=LISTS!$D$5,LISTS!$E$5,IF(F71=LISTS!$D$6,LISTS!$E$6,IF(F71=LISTS!$D$7,LISTS!$E$7,IF(F71=LISTS!$D$8,LISTS!$E$8,"")))))</f>
        <v/>
      </c>
      <c r="H71" s="33"/>
      <c r="I71" s="10"/>
      <c r="J71" s="21" t="e">
        <f>IF(E71=LISTS!$B$4,VLOOKUP('4. Contract terms'!I71,'2. Supplier data'!$C$7:$J$106,2),VLOOKUP('4. Contract terms'!I71,'3. Customer data'!$C$7:$J$106,2))</f>
        <v>#N/A</v>
      </c>
      <c r="K71" s="21" t="e">
        <f>IF(E71=LISTS!$B$4,VLOOKUP('4. Contract terms'!I71,'2. Supplier data'!$C$7:$J$106,6),VLOOKUP('4. Contract terms'!I71,'3. Customer data'!$C$7:$J$106,6))</f>
        <v>#N/A</v>
      </c>
      <c r="L71" s="77" t="e">
        <f>IF(E71=LISTS!$B$4,VLOOKUP('4. Contract terms'!I71,'2. Supplier data'!$C$7:$J$106,7),VLOOKUP('4. Contract terms'!I71,'3. Customer data'!$C$7:$J$106,7))</f>
        <v>#N/A</v>
      </c>
      <c r="M71" s="77" t="e">
        <f>IF(E71=LISTS!$B$4,VLOOKUP('4. Contract terms'!I71,'2. Supplier data'!$C$7:$J$106,8),VLOOKUP('4. Contract terms'!I71,'3. Customer data'!$C$7:$J$106,8))</f>
        <v>#N/A</v>
      </c>
      <c r="N71" s="11"/>
      <c r="O71" s="11"/>
      <c r="P71" s="11"/>
      <c r="Q71" s="11"/>
      <c r="R71" s="13"/>
      <c r="S71" s="13"/>
      <c r="T71" s="93" t="str">
        <f t="shared" ref="T71:T102" si="3">IF(S71="","",
IF(YEAR(S71)=YEAR(R71),
MONTH(S71)-MONTH(R71),
(YEAR(S71)-YEAR(R71))*12+1+(MONTH(S71)-MONTH(R71))
))</f>
        <v/>
      </c>
      <c r="U71" s="93"/>
      <c r="V71" s="103"/>
      <c r="W71" s="11"/>
      <c r="X71" s="11"/>
      <c r="Y71" s="11"/>
      <c r="Z71" s="18"/>
    </row>
    <row r="72" spans="1:26" ht="14.15" x14ac:dyDescent="0.35">
      <c r="A72" s="3"/>
      <c r="B72" s="22">
        <v>66</v>
      </c>
      <c r="C72" s="11"/>
      <c r="D72" s="32"/>
      <c r="E72" s="32"/>
      <c r="F72" s="32"/>
      <c r="G72" s="106" t="str">
        <f>IF(F72=LISTS!$D$4,LISTS!$E$4,IF(F72=LISTS!$D$5,LISTS!$E$5,IF(F72=LISTS!$D$6,LISTS!$E$6,IF(F72=LISTS!$D$7,LISTS!$E$7,IF(F72=LISTS!$D$8,LISTS!$E$8,"")))))</f>
        <v/>
      </c>
      <c r="H72" s="33"/>
      <c r="I72" s="10"/>
      <c r="J72" s="21" t="e">
        <f>IF(E72=LISTS!$B$4,VLOOKUP('4. Contract terms'!I72,'2. Supplier data'!$C$7:$J$106,2),VLOOKUP('4. Contract terms'!I72,'3. Customer data'!$C$7:$J$106,2))</f>
        <v>#N/A</v>
      </c>
      <c r="K72" s="21" t="e">
        <f>IF(E72=LISTS!$B$4,VLOOKUP('4. Contract terms'!I72,'2. Supplier data'!$C$7:$J$106,6),VLOOKUP('4. Contract terms'!I72,'3. Customer data'!$C$7:$J$106,6))</f>
        <v>#N/A</v>
      </c>
      <c r="L72" s="77" t="e">
        <f>IF(E72=LISTS!$B$4,VLOOKUP('4. Contract terms'!I72,'2. Supplier data'!$C$7:$J$106,7),VLOOKUP('4. Contract terms'!I72,'3. Customer data'!$C$7:$J$106,7))</f>
        <v>#N/A</v>
      </c>
      <c r="M72" s="77" t="e">
        <f>IF(E72=LISTS!$B$4,VLOOKUP('4. Contract terms'!I72,'2. Supplier data'!$C$7:$J$106,8),VLOOKUP('4. Contract terms'!I72,'3. Customer data'!$C$7:$J$106,8))</f>
        <v>#N/A</v>
      </c>
      <c r="N72" s="11"/>
      <c r="O72" s="11"/>
      <c r="P72" s="11"/>
      <c r="Q72" s="11"/>
      <c r="R72" s="13"/>
      <c r="S72" s="13"/>
      <c r="T72" s="93" t="str">
        <f t="shared" si="3"/>
        <v/>
      </c>
      <c r="U72" s="93"/>
      <c r="V72" s="103"/>
      <c r="W72" s="11"/>
      <c r="X72" s="11"/>
      <c r="Y72" s="11"/>
      <c r="Z72" s="18"/>
    </row>
    <row r="73" spans="1:26" ht="14.15" x14ac:dyDescent="0.35">
      <c r="A73" s="3"/>
      <c r="B73" s="22">
        <v>67</v>
      </c>
      <c r="C73" s="11"/>
      <c r="D73" s="32"/>
      <c r="E73" s="32"/>
      <c r="F73" s="32"/>
      <c r="G73" s="106" t="str">
        <f>IF(F73=LISTS!$D$4,LISTS!$E$4,IF(F73=LISTS!$D$5,LISTS!$E$5,IF(F73=LISTS!$D$6,LISTS!$E$6,IF(F73=LISTS!$D$7,LISTS!$E$7,IF(F73=LISTS!$D$8,LISTS!$E$8,"")))))</f>
        <v/>
      </c>
      <c r="H73" s="33"/>
      <c r="I73" s="10"/>
      <c r="J73" s="21" t="e">
        <f>IF(E73=LISTS!$B$4,VLOOKUP('4. Contract terms'!I73,'2. Supplier data'!$C$7:$J$106,2),VLOOKUP('4. Contract terms'!I73,'3. Customer data'!$C$7:$J$106,2))</f>
        <v>#N/A</v>
      </c>
      <c r="K73" s="21" t="e">
        <f>IF(E73=LISTS!$B$4,VLOOKUP('4. Contract terms'!I73,'2. Supplier data'!$C$7:$J$106,6),VLOOKUP('4. Contract terms'!I73,'3. Customer data'!$C$7:$J$106,6))</f>
        <v>#N/A</v>
      </c>
      <c r="L73" s="77" t="e">
        <f>IF(E73=LISTS!$B$4,VLOOKUP('4. Contract terms'!I73,'2. Supplier data'!$C$7:$J$106,7),VLOOKUP('4. Contract terms'!I73,'3. Customer data'!$C$7:$J$106,7))</f>
        <v>#N/A</v>
      </c>
      <c r="M73" s="77" t="e">
        <f>IF(E73=LISTS!$B$4,VLOOKUP('4. Contract terms'!I73,'2. Supplier data'!$C$7:$J$106,8),VLOOKUP('4. Contract terms'!I73,'3. Customer data'!$C$7:$J$106,8))</f>
        <v>#N/A</v>
      </c>
      <c r="N73" s="11"/>
      <c r="O73" s="11"/>
      <c r="P73" s="11"/>
      <c r="Q73" s="11"/>
      <c r="R73" s="13"/>
      <c r="S73" s="13"/>
      <c r="T73" s="93" t="str">
        <f t="shared" si="3"/>
        <v/>
      </c>
      <c r="U73" s="93"/>
      <c r="V73" s="103"/>
      <c r="W73" s="11"/>
      <c r="X73" s="11"/>
      <c r="Y73" s="11"/>
      <c r="Z73" s="18"/>
    </row>
    <row r="74" spans="1:26" ht="14.15" x14ac:dyDescent="0.35">
      <c r="A74" s="3"/>
      <c r="B74" s="22">
        <v>68</v>
      </c>
      <c r="C74" s="11"/>
      <c r="D74" s="32"/>
      <c r="E74" s="32"/>
      <c r="F74" s="32"/>
      <c r="G74" s="106" t="str">
        <f>IF(F74=LISTS!$D$4,LISTS!$E$4,IF(F74=LISTS!$D$5,LISTS!$E$5,IF(F74=LISTS!$D$6,LISTS!$E$6,IF(F74=LISTS!$D$7,LISTS!$E$7,IF(F74=LISTS!$D$8,LISTS!$E$8,"")))))</f>
        <v/>
      </c>
      <c r="H74" s="33"/>
      <c r="I74" s="10"/>
      <c r="J74" s="21" t="e">
        <f>IF(E74=LISTS!$B$4,VLOOKUP('4. Contract terms'!I74,'2. Supplier data'!$C$7:$J$106,2),VLOOKUP('4. Contract terms'!I74,'3. Customer data'!$C$7:$J$106,2))</f>
        <v>#N/A</v>
      </c>
      <c r="K74" s="21" t="e">
        <f>IF(E74=LISTS!$B$4,VLOOKUP('4. Contract terms'!I74,'2. Supplier data'!$C$7:$J$106,6),VLOOKUP('4. Contract terms'!I74,'3. Customer data'!$C$7:$J$106,6))</f>
        <v>#N/A</v>
      </c>
      <c r="L74" s="77" t="e">
        <f>IF(E74=LISTS!$B$4,VLOOKUP('4. Contract terms'!I74,'2. Supplier data'!$C$7:$J$106,7),VLOOKUP('4. Contract terms'!I74,'3. Customer data'!$C$7:$J$106,7))</f>
        <v>#N/A</v>
      </c>
      <c r="M74" s="77" t="e">
        <f>IF(E74=LISTS!$B$4,VLOOKUP('4. Contract terms'!I74,'2. Supplier data'!$C$7:$J$106,8),VLOOKUP('4. Contract terms'!I74,'3. Customer data'!$C$7:$J$106,8))</f>
        <v>#N/A</v>
      </c>
      <c r="N74" s="11"/>
      <c r="O74" s="11"/>
      <c r="P74" s="11"/>
      <c r="Q74" s="11"/>
      <c r="R74" s="13"/>
      <c r="S74" s="13"/>
      <c r="T74" s="93" t="str">
        <f t="shared" si="3"/>
        <v/>
      </c>
      <c r="U74" s="93"/>
      <c r="V74" s="103"/>
      <c r="W74" s="11"/>
      <c r="X74" s="11"/>
      <c r="Y74" s="11"/>
      <c r="Z74" s="18"/>
    </row>
    <row r="75" spans="1:26" ht="14.15" x14ac:dyDescent="0.35">
      <c r="A75" s="3"/>
      <c r="B75" s="22">
        <v>69</v>
      </c>
      <c r="C75" s="11"/>
      <c r="D75" s="32"/>
      <c r="E75" s="32"/>
      <c r="F75" s="32"/>
      <c r="G75" s="106" t="str">
        <f>IF(F75=LISTS!$D$4,LISTS!$E$4,IF(F75=LISTS!$D$5,LISTS!$E$5,IF(F75=LISTS!$D$6,LISTS!$E$6,IF(F75=LISTS!$D$7,LISTS!$E$7,IF(F75=LISTS!$D$8,LISTS!$E$8,"")))))</f>
        <v/>
      </c>
      <c r="H75" s="33"/>
      <c r="I75" s="10"/>
      <c r="J75" s="21" t="e">
        <f>IF(E75=LISTS!$B$4,VLOOKUP('4. Contract terms'!I75,'2. Supplier data'!$C$7:$J$106,2),VLOOKUP('4. Contract terms'!I75,'3. Customer data'!$C$7:$J$106,2))</f>
        <v>#N/A</v>
      </c>
      <c r="K75" s="21" t="e">
        <f>IF(E75=LISTS!$B$4,VLOOKUP('4. Contract terms'!I75,'2. Supplier data'!$C$7:$J$106,6),VLOOKUP('4. Contract terms'!I75,'3. Customer data'!$C$7:$J$106,6))</f>
        <v>#N/A</v>
      </c>
      <c r="L75" s="77" t="e">
        <f>IF(E75=LISTS!$B$4,VLOOKUP('4. Contract terms'!I75,'2. Supplier data'!$C$7:$J$106,7),VLOOKUP('4. Contract terms'!I75,'3. Customer data'!$C$7:$J$106,7))</f>
        <v>#N/A</v>
      </c>
      <c r="M75" s="77" t="e">
        <f>IF(E75=LISTS!$B$4,VLOOKUP('4. Contract terms'!I75,'2. Supplier data'!$C$7:$J$106,8),VLOOKUP('4. Contract terms'!I75,'3. Customer data'!$C$7:$J$106,8))</f>
        <v>#N/A</v>
      </c>
      <c r="N75" s="11"/>
      <c r="O75" s="11"/>
      <c r="P75" s="11"/>
      <c r="Q75" s="11"/>
      <c r="R75" s="13"/>
      <c r="S75" s="13"/>
      <c r="T75" s="93" t="str">
        <f t="shared" si="3"/>
        <v/>
      </c>
      <c r="U75" s="93"/>
      <c r="V75" s="103"/>
      <c r="W75" s="11"/>
      <c r="X75" s="11"/>
      <c r="Y75" s="11"/>
      <c r="Z75" s="18"/>
    </row>
    <row r="76" spans="1:26" ht="14.15" x14ac:dyDescent="0.35">
      <c r="A76" s="3"/>
      <c r="B76" s="22">
        <v>70</v>
      </c>
      <c r="C76" s="11"/>
      <c r="D76" s="32"/>
      <c r="E76" s="32"/>
      <c r="F76" s="32"/>
      <c r="G76" s="106" t="str">
        <f>IF(F76=LISTS!$D$4,LISTS!$E$4,IF(F76=LISTS!$D$5,LISTS!$E$5,IF(F76=LISTS!$D$6,LISTS!$E$6,IF(F76=LISTS!$D$7,LISTS!$E$7,IF(F76=LISTS!$D$8,LISTS!$E$8,"")))))</f>
        <v/>
      </c>
      <c r="H76" s="33"/>
      <c r="I76" s="10"/>
      <c r="J76" s="21" t="e">
        <f>IF(E76=LISTS!$B$4,VLOOKUP('4. Contract terms'!I76,'2. Supplier data'!$C$7:$J$106,2),VLOOKUP('4. Contract terms'!I76,'3. Customer data'!$C$7:$J$106,2))</f>
        <v>#N/A</v>
      </c>
      <c r="K76" s="21" t="e">
        <f>IF(E76=LISTS!$B$4,VLOOKUP('4. Contract terms'!I76,'2. Supplier data'!$C$7:$J$106,6),VLOOKUP('4. Contract terms'!I76,'3. Customer data'!$C$7:$J$106,6))</f>
        <v>#N/A</v>
      </c>
      <c r="L76" s="77" t="e">
        <f>IF(E76=LISTS!$B$4,VLOOKUP('4. Contract terms'!I76,'2. Supplier data'!$C$7:$J$106,7),VLOOKUP('4. Contract terms'!I76,'3. Customer data'!$C$7:$J$106,7))</f>
        <v>#N/A</v>
      </c>
      <c r="M76" s="77" t="e">
        <f>IF(E76=LISTS!$B$4,VLOOKUP('4. Contract terms'!I76,'2. Supplier data'!$C$7:$J$106,8),VLOOKUP('4. Contract terms'!I76,'3. Customer data'!$C$7:$J$106,8))</f>
        <v>#N/A</v>
      </c>
      <c r="N76" s="11"/>
      <c r="O76" s="11"/>
      <c r="P76" s="11"/>
      <c r="Q76" s="11"/>
      <c r="R76" s="13"/>
      <c r="S76" s="13"/>
      <c r="T76" s="93" t="str">
        <f t="shared" si="3"/>
        <v/>
      </c>
      <c r="U76" s="93"/>
      <c r="V76" s="103"/>
      <c r="W76" s="11"/>
      <c r="X76" s="11"/>
      <c r="Y76" s="11"/>
      <c r="Z76" s="18"/>
    </row>
    <row r="77" spans="1:26" ht="14.15" x14ac:dyDescent="0.35">
      <c r="A77" s="3"/>
      <c r="B77" s="22">
        <v>71</v>
      </c>
      <c r="C77" s="11"/>
      <c r="D77" s="32"/>
      <c r="E77" s="32"/>
      <c r="F77" s="32"/>
      <c r="G77" s="106" t="str">
        <f>IF(F77=LISTS!$D$4,LISTS!$E$4,IF(F77=LISTS!$D$5,LISTS!$E$5,IF(F77=LISTS!$D$6,LISTS!$E$6,IF(F77=LISTS!$D$7,LISTS!$E$7,IF(F77=LISTS!$D$8,LISTS!$E$8,"")))))</f>
        <v/>
      </c>
      <c r="H77" s="33"/>
      <c r="I77" s="10"/>
      <c r="J77" s="21" t="e">
        <f>IF(E77=LISTS!$B$4,VLOOKUP('4. Contract terms'!I77,'2. Supplier data'!$C$7:$J$106,2),VLOOKUP('4. Contract terms'!I77,'3. Customer data'!$C$7:$J$106,2))</f>
        <v>#N/A</v>
      </c>
      <c r="K77" s="21" t="e">
        <f>IF(E77=LISTS!$B$4,VLOOKUP('4. Contract terms'!I77,'2. Supplier data'!$C$7:$J$106,6),VLOOKUP('4. Contract terms'!I77,'3. Customer data'!$C$7:$J$106,6))</f>
        <v>#N/A</v>
      </c>
      <c r="L77" s="77" t="e">
        <f>IF(E77=LISTS!$B$4,VLOOKUP('4. Contract terms'!I77,'2. Supplier data'!$C$7:$J$106,7),VLOOKUP('4. Contract terms'!I77,'3. Customer data'!$C$7:$J$106,7))</f>
        <v>#N/A</v>
      </c>
      <c r="M77" s="77" t="e">
        <f>IF(E77=LISTS!$B$4,VLOOKUP('4. Contract terms'!I77,'2. Supplier data'!$C$7:$J$106,8),VLOOKUP('4. Contract terms'!I77,'3. Customer data'!$C$7:$J$106,8))</f>
        <v>#N/A</v>
      </c>
      <c r="N77" s="11"/>
      <c r="O77" s="11"/>
      <c r="P77" s="11"/>
      <c r="Q77" s="11"/>
      <c r="R77" s="13"/>
      <c r="S77" s="13"/>
      <c r="T77" s="93" t="str">
        <f t="shared" si="3"/>
        <v/>
      </c>
      <c r="U77" s="93"/>
      <c r="V77" s="103"/>
      <c r="W77" s="11"/>
      <c r="X77" s="11"/>
      <c r="Y77" s="11"/>
      <c r="Z77" s="18"/>
    </row>
    <row r="78" spans="1:26" ht="14.15" x14ac:dyDescent="0.35">
      <c r="A78" s="3"/>
      <c r="B78" s="22">
        <v>72</v>
      </c>
      <c r="C78" s="11"/>
      <c r="D78" s="32"/>
      <c r="E78" s="32"/>
      <c r="F78" s="32"/>
      <c r="G78" s="106" t="str">
        <f>IF(F78=LISTS!$D$4,LISTS!$E$4,IF(F78=LISTS!$D$5,LISTS!$E$5,IF(F78=LISTS!$D$6,LISTS!$E$6,IF(F78=LISTS!$D$7,LISTS!$E$7,IF(F78=LISTS!$D$8,LISTS!$E$8,"")))))</f>
        <v/>
      </c>
      <c r="H78" s="33"/>
      <c r="I78" s="10"/>
      <c r="J78" s="21" t="e">
        <f>IF(E78=LISTS!$B$4,VLOOKUP('4. Contract terms'!I78,'2. Supplier data'!$C$7:$J$106,2),VLOOKUP('4. Contract terms'!I78,'3. Customer data'!$C$7:$J$106,2))</f>
        <v>#N/A</v>
      </c>
      <c r="K78" s="21" t="e">
        <f>IF(E78=LISTS!$B$4,VLOOKUP('4. Contract terms'!I78,'2. Supplier data'!$C$7:$J$106,6),VLOOKUP('4. Contract terms'!I78,'3. Customer data'!$C$7:$J$106,6))</f>
        <v>#N/A</v>
      </c>
      <c r="L78" s="77" t="e">
        <f>IF(E78=LISTS!$B$4,VLOOKUP('4. Contract terms'!I78,'2. Supplier data'!$C$7:$J$106,7),VLOOKUP('4. Contract terms'!I78,'3. Customer data'!$C$7:$J$106,7))</f>
        <v>#N/A</v>
      </c>
      <c r="M78" s="77" t="e">
        <f>IF(E78=LISTS!$B$4,VLOOKUP('4. Contract terms'!I78,'2. Supplier data'!$C$7:$J$106,8),VLOOKUP('4. Contract terms'!I78,'3. Customer data'!$C$7:$J$106,8))</f>
        <v>#N/A</v>
      </c>
      <c r="N78" s="11"/>
      <c r="O78" s="11"/>
      <c r="P78" s="11"/>
      <c r="Q78" s="11"/>
      <c r="R78" s="13"/>
      <c r="S78" s="13"/>
      <c r="T78" s="93" t="str">
        <f t="shared" si="3"/>
        <v/>
      </c>
      <c r="U78" s="93"/>
      <c r="V78" s="103"/>
      <c r="W78" s="11"/>
      <c r="X78" s="11"/>
      <c r="Y78" s="11"/>
      <c r="Z78" s="18"/>
    </row>
    <row r="79" spans="1:26" ht="14.15" x14ac:dyDescent="0.35">
      <c r="A79" s="3"/>
      <c r="B79" s="22">
        <v>73</v>
      </c>
      <c r="C79" s="11"/>
      <c r="D79" s="32"/>
      <c r="E79" s="32"/>
      <c r="F79" s="32"/>
      <c r="G79" s="106" t="str">
        <f>IF(F79=LISTS!$D$4,LISTS!$E$4,IF(F79=LISTS!$D$5,LISTS!$E$5,IF(F79=LISTS!$D$6,LISTS!$E$6,IF(F79=LISTS!$D$7,LISTS!$E$7,IF(F79=LISTS!$D$8,LISTS!$E$8,"")))))</f>
        <v/>
      </c>
      <c r="H79" s="33"/>
      <c r="I79" s="10"/>
      <c r="J79" s="21" t="e">
        <f>IF(E79=LISTS!$B$4,VLOOKUP('4. Contract terms'!I79,'2. Supplier data'!$C$7:$J$106,2),VLOOKUP('4. Contract terms'!I79,'3. Customer data'!$C$7:$J$106,2))</f>
        <v>#N/A</v>
      </c>
      <c r="K79" s="21" t="e">
        <f>IF(E79=LISTS!$B$4,VLOOKUP('4. Contract terms'!I79,'2. Supplier data'!$C$7:$J$106,6),VLOOKUP('4. Contract terms'!I79,'3. Customer data'!$C$7:$J$106,6))</f>
        <v>#N/A</v>
      </c>
      <c r="L79" s="77" t="e">
        <f>IF(E79=LISTS!$B$4,VLOOKUP('4. Contract terms'!I79,'2. Supplier data'!$C$7:$J$106,7),VLOOKUP('4. Contract terms'!I79,'3. Customer data'!$C$7:$J$106,7))</f>
        <v>#N/A</v>
      </c>
      <c r="M79" s="77" t="e">
        <f>IF(E79=LISTS!$B$4,VLOOKUP('4. Contract terms'!I79,'2. Supplier data'!$C$7:$J$106,8),VLOOKUP('4. Contract terms'!I79,'3. Customer data'!$C$7:$J$106,8))</f>
        <v>#N/A</v>
      </c>
      <c r="N79" s="11"/>
      <c r="O79" s="11"/>
      <c r="P79" s="11"/>
      <c r="Q79" s="11"/>
      <c r="R79" s="13"/>
      <c r="S79" s="13"/>
      <c r="T79" s="93" t="str">
        <f t="shared" si="3"/>
        <v/>
      </c>
      <c r="U79" s="93"/>
      <c r="V79" s="103"/>
      <c r="W79" s="11"/>
      <c r="X79" s="11"/>
      <c r="Y79" s="11"/>
      <c r="Z79" s="18"/>
    </row>
    <row r="80" spans="1:26" ht="14.15" x14ac:dyDescent="0.35">
      <c r="A80" s="3"/>
      <c r="B80" s="22">
        <v>74</v>
      </c>
      <c r="C80" s="11"/>
      <c r="D80" s="32"/>
      <c r="E80" s="32"/>
      <c r="F80" s="32"/>
      <c r="G80" s="106" t="str">
        <f>IF(F80=LISTS!$D$4,LISTS!$E$4,IF(F80=LISTS!$D$5,LISTS!$E$5,IF(F80=LISTS!$D$6,LISTS!$E$6,IF(F80=LISTS!$D$7,LISTS!$E$7,IF(F80=LISTS!$D$8,LISTS!$E$8,"")))))</f>
        <v/>
      </c>
      <c r="H80" s="33"/>
      <c r="I80" s="10"/>
      <c r="J80" s="21" t="e">
        <f>IF(E80=LISTS!$B$4,VLOOKUP('4. Contract terms'!I80,'2. Supplier data'!$C$7:$J$106,2),VLOOKUP('4. Contract terms'!I80,'3. Customer data'!$C$7:$J$106,2))</f>
        <v>#N/A</v>
      </c>
      <c r="K80" s="21" t="e">
        <f>IF(E80=LISTS!$B$4,VLOOKUP('4. Contract terms'!I80,'2. Supplier data'!$C$7:$J$106,6),VLOOKUP('4. Contract terms'!I80,'3. Customer data'!$C$7:$J$106,6))</f>
        <v>#N/A</v>
      </c>
      <c r="L80" s="77" t="e">
        <f>IF(E80=LISTS!$B$4,VLOOKUP('4. Contract terms'!I80,'2. Supplier data'!$C$7:$J$106,7),VLOOKUP('4. Contract terms'!I80,'3. Customer data'!$C$7:$J$106,7))</f>
        <v>#N/A</v>
      </c>
      <c r="M80" s="77" t="e">
        <f>IF(E80=LISTS!$B$4,VLOOKUP('4. Contract terms'!I80,'2. Supplier data'!$C$7:$J$106,8),VLOOKUP('4. Contract terms'!I80,'3. Customer data'!$C$7:$J$106,8))</f>
        <v>#N/A</v>
      </c>
      <c r="N80" s="11"/>
      <c r="O80" s="11"/>
      <c r="P80" s="11"/>
      <c r="Q80" s="11"/>
      <c r="R80" s="13"/>
      <c r="S80" s="13"/>
      <c r="T80" s="93" t="str">
        <f t="shared" si="3"/>
        <v/>
      </c>
      <c r="U80" s="93"/>
      <c r="V80" s="103"/>
      <c r="W80" s="11"/>
      <c r="X80" s="11"/>
      <c r="Y80" s="11"/>
      <c r="Z80" s="18"/>
    </row>
    <row r="81" spans="1:26" ht="14.15" x14ac:dyDescent="0.35">
      <c r="A81" s="4"/>
      <c r="B81" s="22">
        <v>75</v>
      </c>
      <c r="C81" s="15"/>
      <c r="D81" s="34"/>
      <c r="E81" s="34"/>
      <c r="F81" s="34"/>
      <c r="G81" s="106" t="str">
        <f>IF(F81=LISTS!$D$4,LISTS!$E$4,IF(F81=LISTS!$D$5,LISTS!$E$5,IF(F81=LISTS!$D$6,LISTS!$E$6,IF(F81=LISTS!$D$7,LISTS!$E$7,IF(F81=LISTS!$D$8,LISTS!$E$8,"")))))</f>
        <v/>
      </c>
      <c r="H81" s="35"/>
      <c r="I81" s="10"/>
      <c r="J81" s="21" t="e">
        <f>IF(E81=LISTS!$B$4,VLOOKUP('4. Contract terms'!I81,'2. Supplier data'!$C$7:$J$106,2),VLOOKUP('4. Contract terms'!I81,'3. Customer data'!$C$7:$J$106,2))</f>
        <v>#N/A</v>
      </c>
      <c r="K81" s="21" t="e">
        <f>IF(E81=LISTS!$B$4,VLOOKUP('4. Contract terms'!I81,'2. Supplier data'!$C$7:$J$106,6),VLOOKUP('4. Contract terms'!I81,'3. Customer data'!$C$7:$J$106,6))</f>
        <v>#N/A</v>
      </c>
      <c r="L81" s="77" t="e">
        <f>IF(E81=LISTS!$B$4,VLOOKUP('4. Contract terms'!I81,'2. Supplier data'!$C$7:$J$106,7),VLOOKUP('4. Contract terms'!I81,'3. Customer data'!$C$7:$J$106,7))</f>
        <v>#N/A</v>
      </c>
      <c r="M81" s="77" t="e">
        <f>IF(E81=LISTS!$B$4,VLOOKUP('4. Contract terms'!I81,'2. Supplier data'!$C$7:$J$106,8),VLOOKUP('4. Contract terms'!I81,'3. Customer data'!$C$7:$J$106,8))</f>
        <v>#N/A</v>
      </c>
      <c r="N81" s="11"/>
      <c r="O81" s="11"/>
      <c r="P81" s="11"/>
      <c r="Q81" s="11"/>
      <c r="R81" s="13"/>
      <c r="S81" s="13"/>
      <c r="T81" s="93" t="str">
        <f t="shared" si="3"/>
        <v/>
      </c>
      <c r="U81" s="93"/>
      <c r="V81" s="104"/>
      <c r="W81" s="15"/>
      <c r="X81" s="15"/>
      <c r="Y81" s="15"/>
      <c r="Z81" s="18"/>
    </row>
    <row r="82" spans="1:26" ht="14.15" x14ac:dyDescent="0.35">
      <c r="A82" s="4"/>
      <c r="B82" s="22">
        <v>76</v>
      </c>
      <c r="C82" s="15"/>
      <c r="D82" s="34"/>
      <c r="E82" s="34"/>
      <c r="F82" s="34"/>
      <c r="G82" s="106" t="str">
        <f>IF(F82=LISTS!$D$4,LISTS!$E$4,IF(F82=LISTS!$D$5,LISTS!$E$5,IF(F82=LISTS!$D$6,LISTS!$E$6,IF(F82=LISTS!$D$7,LISTS!$E$7,IF(F82=LISTS!$D$8,LISTS!$E$8,"")))))</f>
        <v/>
      </c>
      <c r="H82" s="35"/>
      <c r="I82" s="10"/>
      <c r="J82" s="21" t="e">
        <f>IF(E82=LISTS!$B$4,VLOOKUP('4. Contract terms'!I82,'2. Supplier data'!$C$7:$J$106,2),VLOOKUP('4. Contract terms'!I82,'3. Customer data'!$C$7:$J$106,2))</f>
        <v>#N/A</v>
      </c>
      <c r="K82" s="21" t="e">
        <f>IF(E82=LISTS!$B$4,VLOOKUP('4. Contract terms'!I82,'2. Supplier data'!$C$7:$J$106,6),VLOOKUP('4. Contract terms'!I82,'3. Customer data'!$C$7:$J$106,6))</f>
        <v>#N/A</v>
      </c>
      <c r="L82" s="77" t="e">
        <f>IF(E82=LISTS!$B$4,VLOOKUP('4. Contract terms'!I82,'2. Supplier data'!$C$7:$J$106,7),VLOOKUP('4. Contract terms'!I82,'3. Customer data'!$C$7:$J$106,7))</f>
        <v>#N/A</v>
      </c>
      <c r="M82" s="77" t="e">
        <f>IF(E82=LISTS!$B$4,VLOOKUP('4. Contract terms'!I82,'2. Supplier data'!$C$7:$J$106,8),VLOOKUP('4. Contract terms'!I82,'3. Customer data'!$C$7:$J$106,8))</f>
        <v>#N/A</v>
      </c>
      <c r="N82" s="11"/>
      <c r="O82" s="11"/>
      <c r="P82" s="11"/>
      <c r="Q82" s="11"/>
      <c r="R82" s="13"/>
      <c r="S82" s="13"/>
      <c r="T82" s="93" t="str">
        <f t="shared" si="3"/>
        <v/>
      </c>
      <c r="U82" s="93"/>
      <c r="V82" s="104"/>
      <c r="W82" s="15"/>
      <c r="X82" s="15"/>
      <c r="Y82" s="15"/>
      <c r="Z82" s="18"/>
    </row>
    <row r="83" spans="1:26" ht="14.15" x14ac:dyDescent="0.35">
      <c r="A83" s="4"/>
      <c r="B83" s="22">
        <v>77</v>
      </c>
      <c r="C83" s="15"/>
      <c r="D83" s="34"/>
      <c r="E83" s="34"/>
      <c r="F83" s="34"/>
      <c r="G83" s="106" t="str">
        <f>IF(F83=LISTS!$D$4,LISTS!$E$4,IF(F83=LISTS!$D$5,LISTS!$E$5,IF(F83=LISTS!$D$6,LISTS!$E$6,IF(F83=LISTS!$D$7,LISTS!$E$7,IF(F83=LISTS!$D$8,LISTS!$E$8,"")))))</f>
        <v/>
      </c>
      <c r="H83" s="35"/>
      <c r="I83" s="10"/>
      <c r="J83" s="21" t="e">
        <f>IF(E83=LISTS!$B$4,VLOOKUP('4. Contract terms'!I83,'2. Supplier data'!$C$7:$J$106,2),VLOOKUP('4. Contract terms'!I83,'3. Customer data'!$C$7:$J$106,2))</f>
        <v>#N/A</v>
      </c>
      <c r="K83" s="21" t="e">
        <f>IF(E83=LISTS!$B$4,VLOOKUP('4. Contract terms'!I83,'2. Supplier data'!$C$7:$J$106,6),VLOOKUP('4. Contract terms'!I83,'3. Customer data'!$C$7:$J$106,6))</f>
        <v>#N/A</v>
      </c>
      <c r="L83" s="77" t="e">
        <f>IF(E83=LISTS!$B$4,VLOOKUP('4. Contract terms'!I83,'2. Supplier data'!$C$7:$J$106,7),VLOOKUP('4. Contract terms'!I83,'3. Customer data'!$C$7:$J$106,7))</f>
        <v>#N/A</v>
      </c>
      <c r="M83" s="77" t="e">
        <f>IF(E83=LISTS!$B$4,VLOOKUP('4. Contract terms'!I83,'2. Supplier data'!$C$7:$J$106,8),VLOOKUP('4. Contract terms'!I83,'3. Customer data'!$C$7:$J$106,8))</f>
        <v>#N/A</v>
      </c>
      <c r="N83" s="11"/>
      <c r="O83" s="11"/>
      <c r="P83" s="11"/>
      <c r="Q83" s="11"/>
      <c r="R83" s="13"/>
      <c r="S83" s="13"/>
      <c r="T83" s="93" t="str">
        <f t="shared" si="3"/>
        <v/>
      </c>
      <c r="U83" s="93"/>
      <c r="V83" s="104"/>
      <c r="W83" s="15"/>
      <c r="X83" s="15"/>
      <c r="Y83" s="15"/>
      <c r="Z83" s="18"/>
    </row>
    <row r="84" spans="1:26" ht="14.15" x14ac:dyDescent="0.35">
      <c r="A84" s="4"/>
      <c r="B84" s="22">
        <v>78</v>
      </c>
      <c r="C84" s="15"/>
      <c r="D84" s="34"/>
      <c r="E84" s="34"/>
      <c r="F84" s="34"/>
      <c r="G84" s="106" t="str">
        <f>IF(F84=LISTS!$D$4,LISTS!$E$4,IF(F84=LISTS!$D$5,LISTS!$E$5,IF(F84=LISTS!$D$6,LISTS!$E$6,IF(F84=LISTS!$D$7,LISTS!$E$7,IF(F84=LISTS!$D$8,LISTS!$E$8,"")))))</f>
        <v/>
      </c>
      <c r="H84" s="35"/>
      <c r="I84" s="10"/>
      <c r="J84" s="21" t="e">
        <f>IF(E84=LISTS!$B$4,VLOOKUP('4. Contract terms'!I84,'2. Supplier data'!$C$7:$J$106,2),VLOOKUP('4. Contract terms'!I84,'3. Customer data'!$C$7:$J$106,2))</f>
        <v>#N/A</v>
      </c>
      <c r="K84" s="21" t="e">
        <f>IF(E84=LISTS!$B$4,VLOOKUP('4. Contract terms'!I84,'2. Supplier data'!$C$7:$J$106,6),VLOOKUP('4. Contract terms'!I84,'3. Customer data'!$C$7:$J$106,6))</f>
        <v>#N/A</v>
      </c>
      <c r="L84" s="77" t="e">
        <f>IF(E84=LISTS!$B$4,VLOOKUP('4. Contract terms'!I84,'2. Supplier data'!$C$7:$J$106,7),VLOOKUP('4. Contract terms'!I84,'3. Customer data'!$C$7:$J$106,7))</f>
        <v>#N/A</v>
      </c>
      <c r="M84" s="77" t="e">
        <f>IF(E84=LISTS!$B$4,VLOOKUP('4. Contract terms'!I84,'2. Supplier data'!$C$7:$J$106,8),VLOOKUP('4. Contract terms'!I84,'3. Customer data'!$C$7:$J$106,8))</f>
        <v>#N/A</v>
      </c>
      <c r="N84" s="11"/>
      <c r="O84" s="11"/>
      <c r="P84" s="11"/>
      <c r="Q84" s="11"/>
      <c r="R84" s="13"/>
      <c r="S84" s="13"/>
      <c r="T84" s="93" t="str">
        <f t="shared" si="3"/>
        <v/>
      </c>
      <c r="U84" s="93"/>
      <c r="V84" s="104"/>
      <c r="W84" s="15"/>
      <c r="X84" s="15"/>
      <c r="Y84" s="15"/>
      <c r="Z84" s="18"/>
    </row>
    <row r="85" spans="1:26" ht="14.15" x14ac:dyDescent="0.35">
      <c r="A85" s="4"/>
      <c r="B85" s="22">
        <v>79</v>
      </c>
      <c r="C85" s="15"/>
      <c r="D85" s="34"/>
      <c r="E85" s="34"/>
      <c r="F85" s="34"/>
      <c r="G85" s="106" t="str">
        <f>IF(F85=LISTS!$D$4,LISTS!$E$4,IF(F85=LISTS!$D$5,LISTS!$E$5,IF(F85=LISTS!$D$6,LISTS!$E$6,IF(F85=LISTS!$D$7,LISTS!$E$7,IF(F85=LISTS!$D$8,LISTS!$E$8,"")))))</f>
        <v/>
      </c>
      <c r="H85" s="35"/>
      <c r="I85" s="10"/>
      <c r="J85" s="21" t="e">
        <f>IF(E85=LISTS!$B$4,VLOOKUP('4. Contract terms'!I85,'2. Supplier data'!$C$7:$J$106,2),VLOOKUP('4. Contract terms'!I85,'3. Customer data'!$C$7:$J$106,2))</f>
        <v>#N/A</v>
      </c>
      <c r="K85" s="21" t="e">
        <f>IF(E85=LISTS!$B$4,VLOOKUP('4. Contract terms'!I85,'2. Supplier data'!$C$7:$J$106,6),VLOOKUP('4. Contract terms'!I85,'3. Customer data'!$C$7:$J$106,6))</f>
        <v>#N/A</v>
      </c>
      <c r="L85" s="77" t="e">
        <f>IF(E85=LISTS!$B$4,VLOOKUP('4. Contract terms'!I85,'2. Supplier data'!$C$7:$J$106,7),VLOOKUP('4. Contract terms'!I85,'3. Customer data'!$C$7:$J$106,7))</f>
        <v>#N/A</v>
      </c>
      <c r="M85" s="77" t="e">
        <f>IF(E85=LISTS!$B$4,VLOOKUP('4. Contract terms'!I85,'2. Supplier data'!$C$7:$J$106,8),VLOOKUP('4. Contract terms'!I85,'3. Customer data'!$C$7:$J$106,8))</f>
        <v>#N/A</v>
      </c>
      <c r="N85" s="11"/>
      <c r="O85" s="11"/>
      <c r="P85" s="11"/>
      <c r="Q85" s="11"/>
      <c r="R85" s="13"/>
      <c r="S85" s="13"/>
      <c r="T85" s="93" t="str">
        <f t="shared" si="3"/>
        <v/>
      </c>
      <c r="U85" s="93"/>
      <c r="V85" s="104"/>
      <c r="W85" s="15"/>
      <c r="X85" s="15"/>
      <c r="Y85" s="15"/>
      <c r="Z85" s="18"/>
    </row>
    <row r="86" spans="1:26" ht="14.15" x14ac:dyDescent="0.35">
      <c r="A86" s="4"/>
      <c r="B86" s="22">
        <v>80</v>
      </c>
      <c r="C86" s="15"/>
      <c r="D86" s="34"/>
      <c r="E86" s="34"/>
      <c r="F86" s="34"/>
      <c r="G86" s="106" t="str">
        <f>IF(F86=LISTS!$D$4,LISTS!$E$4,IF(F86=LISTS!$D$5,LISTS!$E$5,IF(F86=LISTS!$D$6,LISTS!$E$6,IF(F86=LISTS!$D$7,LISTS!$E$7,IF(F86=LISTS!$D$8,LISTS!$E$8,"")))))</f>
        <v/>
      </c>
      <c r="H86" s="35"/>
      <c r="I86" s="10"/>
      <c r="J86" s="21" t="e">
        <f>IF(E86=LISTS!$B$4,VLOOKUP('4. Contract terms'!I86,'2. Supplier data'!$C$7:$J$106,2),VLOOKUP('4. Contract terms'!I86,'3. Customer data'!$C$7:$J$106,2))</f>
        <v>#N/A</v>
      </c>
      <c r="K86" s="21" t="e">
        <f>IF(E86=LISTS!$B$4,VLOOKUP('4. Contract terms'!I86,'2. Supplier data'!$C$7:$J$106,6),VLOOKUP('4. Contract terms'!I86,'3. Customer data'!$C$7:$J$106,6))</f>
        <v>#N/A</v>
      </c>
      <c r="L86" s="77" t="e">
        <f>IF(E86=LISTS!$B$4,VLOOKUP('4. Contract terms'!I86,'2. Supplier data'!$C$7:$J$106,7),VLOOKUP('4. Contract terms'!I86,'3. Customer data'!$C$7:$J$106,7))</f>
        <v>#N/A</v>
      </c>
      <c r="M86" s="77" t="e">
        <f>IF(E86=LISTS!$B$4,VLOOKUP('4. Contract terms'!I86,'2. Supplier data'!$C$7:$J$106,8),VLOOKUP('4. Contract terms'!I86,'3. Customer data'!$C$7:$J$106,8))</f>
        <v>#N/A</v>
      </c>
      <c r="N86" s="11"/>
      <c r="O86" s="11"/>
      <c r="P86" s="11"/>
      <c r="Q86" s="11"/>
      <c r="R86" s="13"/>
      <c r="S86" s="13"/>
      <c r="T86" s="93" t="str">
        <f t="shared" si="3"/>
        <v/>
      </c>
      <c r="U86" s="93"/>
      <c r="V86" s="104"/>
      <c r="W86" s="15"/>
      <c r="X86" s="15"/>
      <c r="Y86" s="15"/>
      <c r="Z86" s="18"/>
    </row>
    <row r="87" spans="1:26" ht="14.15" x14ac:dyDescent="0.35">
      <c r="A87" s="4"/>
      <c r="B87" s="22">
        <v>81</v>
      </c>
      <c r="C87" s="15"/>
      <c r="D87" s="34"/>
      <c r="E87" s="34"/>
      <c r="F87" s="34"/>
      <c r="G87" s="106" t="str">
        <f>IF(F87=LISTS!$D$4,LISTS!$E$4,IF(F87=LISTS!$D$5,LISTS!$E$5,IF(F87=LISTS!$D$6,LISTS!$E$6,IF(F87=LISTS!$D$7,LISTS!$E$7,IF(F87=LISTS!$D$8,LISTS!$E$8,"")))))</f>
        <v/>
      </c>
      <c r="H87" s="35"/>
      <c r="I87" s="10"/>
      <c r="J87" s="21" t="e">
        <f>IF(E87=LISTS!$B$4,VLOOKUP('4. Contract terms'!I87,'2. Supplier data'!$C$7:$J$106,2),VLOOKUP('4. Contract terms'!I87,'3. Customer data'!$C$7:$J$106,2))</f>
        <v>#N/A</v>
      </c>
      <c r="K87" s="21" t="e">
        <f>IF(E87=LISTS!$B$4,VLOOKUP('4. Contract terms'!I87,'2. Supplier data'!$C$7:$J$106,6),VLOOKUP('4. Contract terms'!I87,'3. Customer data'!$C$7:$J$106,6))</f>
        <v>#N/A</v>
      </c>
      <c r="L87" s="77" t="e">
        <f>IF(E87=LISTS!$B$4,VLOOKUP('4. Contract terms'!I87,'2. Supplier data'!$C$7:$J$106,7),VLOOKUP('4. Contract terms'!I87,'3. Customer data'!$C$7:$J$106,7))</f>
        <v>#N/A</v>
      </c>
      <c r="M87" s="77" t="e">
        <f>IF(E87=LISTS!$B$4,VLOOKUP('4. Contract terms'!I87,'2. Supplier data'!$C$7:$J$106,8),VLOOKUP('4. Contract terms'!I87,'3. Customer data'!$C$7:$J$106,8))</f>
        <v>#N/A</v>
      </c>
      <c r="N87" s="11"/>
      <c r="O87" s="11"/>
      <c r="P87" s="11"/>
      <c r="Q87" s="11"/>
      <c r="R87" s="13"/>
      <c r="S87" s="13"/>
      <c r="T87" s="93" t="str">
        <f t="shared" si="3"/>
        <v/>
      </c>
      <c r="U87" s="93"/>
      <c r="V87" s="104"/>
      <c r="W87" s="15"/>
      <c r="X87" s="15"/>
      <c r="Y87" s="15"/>
      <c r="Z87" s="18"/>
    </row>
    <row r="88" spans="1:26" ht="14.15" x14ac:dyDescent="0.35">
      <c r="A88" s="4"/>
      <c r="B88" s="22">
        <v>82</v>
      </c>
      <c r="C88" s="15"/>
      <c r="D88" s="34"/>
      <c r="E88" s="34"/>
      <c r="F88" s="34"/>
      <c r="G88" s="106" t="str">
        <f>IF(F88=LISTS!$D$4,LISTS!$E$4,IF(F88=LISTS!$D$5,LISTS!$E$5,IF(F88=LISTS!$D$6,LISTS!$E$6,IF(F88=LISTS!$D$7,LISTS!$E$7,IF(F88=LISTS!$D$8,LISTS!$E$8,"")))))</f>
        <v/>
      </c>
      <c r="H88" s="35"/>
      <c r="I88" s="10"/>
      <c r="J88" s="21" t="e">
        <f>IF(E88=LISTS!$B$4,VLOOKUP('4. Contract terms'!I88,'2. Supplier data'!$C$7:$J$106,2),VLOOKUP('4. Contract terms'!I88,'3. Customer data'!$C$7:$J$106,2))</f>
        <v>#N/A</v>
      </c>
      <c r="K88" s="21" t="e">
        <f>IF(E88=LISTS!$B$4,VLOOKUP('4. Contract terms'!I88,'2. Supplier data'!$C$7:$J$106,6),VLOOKUP('4. Contract terms'!I88,'3. Customer data'!$C$7:$J$106,6))</f>
        <v>#N/A</v>
      </c>
      <c r="L88" s="77" t="e">
        <f>IF(E88=LISTS!$B$4,VLOOKUP('4. Contract terms'!I88,'2. Supplier data'!$C$7:$J$106,7),VLOOKUP('4. Contract terms'!I88,'3. Customer data'!$C$7:$J$106,7))</f>
        <v>#N/A</v>
      </c>
      <c r="M88" s="77" t="e">
        <f>IF(E88=LISTS!$B$4,VLOOKUP('4. Contract terms'!I88,'2. Supplier data'!$C$7:$J$106,8),VLOOKUP('4. Contract terms'!I88,'3. Customer data'!$C$7:$J$106,8))</f>
        <v>#N/A</v>
      </c>
      <c r="N88" s="11"/>
      <c r="O88" s="11"/>
      <c r="P88" s="11"/>
      <c r="Q88" s="11"/>
      <c r="R88" s="13"/>
      <c r="S88" s="13"/>
      <c r="T88" s="93" t="str">
        <f t="shared" si="3"/>
        <v/>
      </c>
      <c r="U88" s="93"/>
      <c r="V88" s="104"/>
      <c r="W88" s="15"/>
      <c r="X88" s="15"/>
      <c r="Y88" s="15"/>
      <c r="Z88" s="18"/>
    </row>
    <row r="89" spans="1:26" ht="14.15" x14ac:dyDescent="0.35">
      <c r="A89" s="4"/>
      <c r="B89" s="22">
        <v>83</v>
      </c>
      <c r="C89" s="15"/>
      <c r="D89" s="34"/>
      <c r="E89" s="34"/>
      <c r="F89" s="34"/>
      <c r="G89" s="106" t="str">
        <f>IF(F89=LISTS!$D$4,LISTS!$E$4,IF(F89=LISTS!$D$5,LISTS!$E$5,IF(F89=LISTS!$D$6,LISTS!$E$6,IF(F89=LISTS!$D$7,LISTS!$E$7,IF(F89=LISTS!$D$8,LISTS!$E$8,"")))))</f>
        <v/>
      </c>
      <c r="H89" s="35"/>
      <c r="I89" s="10"/>
      <c r="J89" s="21" t="e">
        <f>IF(E89=LISTS!$B$4,VLOOKUP('4. Contract terms'!I89,'2. Supplier data'!$C$7:$J$106,2),VLOOKUP('4. Contract terms'!I89,'3. Customer data'!$C$7:$J$106,2))</f>
        <v>#N/A</v>
      </c>
      <c r="K89" s="21" t="e">
        <f>IF(E89=LISTS!$B$4,VLOOKUP('4. Contract terms'!I89,'2. Supplier data'!$C$7:$J$106,6),VLOOKUP('4. Contract terms'!I89,'3. Customer data'!$C$7:$J$106,6))</f>
        <v>#N/A</v>
      </c>
      <c r="L89" s="77" t="e">
        <f>IF(E89=LISTS!$B$4,VLOOKUP('4. Contract terms'!I89,'2. Supplier data'!$C$7:$J$106,7),VLOOKUP('4. Contract terms'!I89,'3. Customer data'!$C$7:$J$106,7))</f>
        <v>#N/A</v>
      </c>
      <c r="M89" s="77" t="e">
        <f>IF(E89=LISTS!$B$4,VLOOKUP('4. Contract terms'!I89,'2. Supplier data'!$C$7:$J$106,8),VLOOKUP('4. Contract terms'!I89,'3. Customer data'!$C$7:$J$106,8))</f>
        <v>#N/A</v>
      </c>
      <c r="N89" s="11"/>
      <c r="O89" s="11"/>
      <c r="P89" s="11"/>
      <c r="Q89" s="11"/>
      <c r="R89" s="13"/>
      <c r="S89" s="13"/>
      <c r="T89" s="93" t="str">
        <f t="shared" si="3"/>
        <v/>
      </c>
      <c r="U89" s="93"/>
      <c r="V89" s="104"/>
      <c r="W89" s="15"/>
      <c r="X89" s="15"/>
      <c r="Y89" s="15"/>
      <c r="Z89" s="18"/>
    </row>
    <row r="90" spans="1:26" ht="14.15" x14ac:dyDescent="0.35">
      <c r="A90" s="4"/>
      <c r="B90" s="22">
        <v>84</v>
      </c>
      <c r="C90" s="15"/>
      <c r="D90" s="34"/>
      <c r="E90" s="34"/>
      <c r="F90" s="34"/>
      <c r="G90" s="106" t="str">
        <f>IF(F90=LISTS!$D$4,LISTS!$E$4,IF(F90=LISTS!$D$5,LISTS!$E$5,IF(F90=LISTS!$D$6,LISTS!$E$6,IF(F90=LISTS!$D$7,LISTS!$E$7,IF(F90=LISTS!$D$8,LISTS!$E$8,"")))))</f>
        <v/>
      </c>
      <c r="H90" s="35"/>
      <c r="I90" s="10"/>
      <c r="J90" s="21" t="e">
        <f>IF(E90=LISTS!$B$4,VLOOKUP('4. Contract terms'!I90,'2. Supplier data'!$C$7:$J$106,2),VLOOKUP('4. Contract terms'!I90,'3. Customer data'!$C$7:$J$106,2))</f>
        <v>#N/A</v>
      </c>
      <c r="K90" s="21" t="e">
        <f>IF(E90=LISTS!$B$4,VLOOKUP('4. Contract terms'!I90,'2. Supplier data'!$C$7:$J$106,6),VLOOKUP('4. Contract terms'!I90,'3. Customer data'!$C$7:$J$106,6))</f>
        <v>#N/A</v>
      </c>
      <c r="L90" s="77" t="e">
        <f>IF(E90=LISTS!$B$4,VLOOKUP('4. Contract terms'!I90,'2. Supplier data'!$C$7:$J$106,7),VLOOKUP('4. Contract terms'!I90,'3. Customer data'!$C$7:$J$106,7))</f>
        <v>#N/A</v>
      </c>
      <c r="M90" s="77" t="e">
        <f>IF(E90=LISTS!$B$4,VLOOKUP('4. Contract terms'!I90,'2. Supplier data'!$C$7:$J$106,8),VLOOKUP('4. Contract terms'!I90,'3. Customer data'!$C$7:$J$106,8))</f>
        <v>#N/A</v>
      </c>
      <c r="N90" s="11"/>
      <c r="O90" s="11"/>
      <c r="P90" s="11"/>
      <c r="Q90" s="11"/>
      <c r="R90" s="13"/>
      <c r="S90" s="13"/>
      <c r="T90" s="93" t="str">
        <f t="shared" si="3"/>
        <v/>
      </c>
      <c r="U90" s="93"/>
      <c r="V90" s="104"/>
      <c r="W90" s="15"/>
      <c r="X90" s="15"/>
      <c r="Y90" s="15"/>
      <c r="Z90" s="18"/>
    </row>
    <row r="91" spans="1:26" ht="14.15" x14ac:dyDescent="0.35">
      <c r="A91" s="4"/>
      <c r="B91" s="22">
        <v>85</v>
      </c>
      <c r="C91" s="15"/>
      <c r="D91" s="34"/>
      <c r="E91" s="34"/>
      <c r="F91" s="34"/>
      <c r="G91" s="106" t="str">
        <f>IF(F91=LISTS!$D$4,LISTS!$E$4,IF(F91=LISTS!$D$5,LISTS!$E$5,IF(F91=LISTS!$D$6,LISTS!$E$6,IF(F91=LISTS!$D$7,LISTS!$E$7,IF(F91=LISTS!$D$8,LISTS!$E$8,"")))))</f>
        <v/>
      </c>
      <c r="H91" s="35"/>
      <c r="I91" s="10"/>
      <c r="J91" s="21" t="e">
        <f>IF(E91=LISTS!$B$4,VLOOKUP('4. Contract terms'!I91,'2. Supplier data'!$C$7:$J$106,2),VLOOKUP('4. Contract terms'!I91,'3. Customer data'!$C$7:$J$106,2))</f>
        <v>#N/A</v>
      </c>
      <c r="K91" s="21" t="e">
        <f>IF(E91=LISTS!$B$4,VLOOKUP('4. Contract terms'!I91,'2. Supplier data'!$C$7:$J$106,6),VLOOKUP('4. Contract terms'!I91,'3. Customer data'!$C$7:$J$106,6))</f>
        <v>#N/A</v>
      </c>
      <c r="L91" s="77" t="e">
        <f>IF(E91=LISTS!$B$4,VLOOKUP('4. Contract terms'!I91,'2. Supplier data'!$C$7:$J$106,7),VLOOKUP('4. Contract terms'!I91,'3. Customer data'!$C$7:$J$106,7))</f>
        <v>#N/A</v>
      </c>
      <c r="M91" s="77" t="e">
        <f>IF(E91=LISTS!$B$4,VLOOKUP('4. Contract terms'!I91,'2. Supplier data'!$C$7:$J$106,8),VLOOKUP('4. Contract terms'!I91,'3. Customer data'!$C$7:$J$106,8))</f>
        <v>#N/A</v>
      </c>
      <c r="N91" s="11"/>
      <c r="O91" s="11"/>
      <c r="P91" s="11"/>
      <c r="Q91" s="11"/>
      <c r="R91" s="13"/>
      <c r="S91" s="13"/>
      <c r="T91" s="93" t="str">
        <f t="shared" si="3"/>
        <v/>
      </c>
      <c r="U91" s="93"/>
      <c r="V91" s="104"/>
      <c r="W91" s="15"/>
      <c r="X91" s="15"/>
      <c r="Y91" s="15"/>
      <c r="Z91" s="18"/>
    </row>
    <row r="92" spans="1:26" ht="14.15" x14ac:dyDescent="0.35">
      <c r="A92" s="4"/>
      <c r="B92" s="22">
        <v>86</v>
      </c>
      <c r="C92" s="15"/>
      <c r="D92" s="34"/>
      <c r="E92" s="34"/>
      <c r="F92" s="34"/>
      <c r="G92" s="106" t="str">
        <f>IF(F92=LISTS!$D$4,LISTS!$E$4,IF(F92=LISTS!$D$5,LISTS!$E$5,IF(F92=LISTS!$D$6,LISTS!$E$6,IF(F92=LISTS!$D$7,LISTS!$E$7,IF(F92=LISTS!$D$8,LISTS!$E$8,"")))))</f>
        <v/>
      </c>
      <c r="H92" s="35"/>
      <c r="I92" s="10"/>
      <c r="J92" s="21" t="e">
        <f>IF(E92=LISTS!$B$4,VLOOKUP('4. Contract terms'!I92,'2. Supplier data'!$C$7:$J$106,2),VLOOKUP('4. Contract terms'!I92,'3. Customer data'!$C$7:$J$106,2))</f>
        <v>#N/A</v>
      </c>
      <c r="K92" s="21" t="e">
        <f>IF(E92=LISTS!$B$4,VLOOKUP('4. Contract terms'!I92,'2. Supplier data'!$C$7:$J$106,6),VLOOKUP('4. Contract terms'!I92,'3. Customer data'!$C$7:$J$106,6))</f>
        <v>#N/A</v>
      </c>
      <c r="L92" s="77" t="e">
        <f>IF(E92=LISTS!$B$4,VLOOKUP('4. Contract terms'!I92,'2. Supplier data'!$C$7:$J$106,7),VLOOKUP('4. Contract terms'!I92,'3. Customer data'!$C$7:$J$106,7))</f>
        <v>#N/A</v>
      </c>
      <c r="M92" s="77" t="e">
        <f>IF(E92=LISTS!$B$4,VLOOKUP('4. Contract terms'!I92,'2. Supplier data'!$C$7:$J$106,8),VLOOKUP('4. Contract terms'!I92,'3. Customer data'!$C$7:$J$106,8))</f>
        <v>#N/A</v>
      </c>
      <c r="N92" s="11"/>
      <c r="O92" s="11"/>
      <c r="P92" s="11"/>
      <c r="Q92" s="11"/>
      <c r="R92" s="13"/>
      <c r="S92" s="13"/>
      <c r="T92" s="93" t="str">
        <f t="shared" si="3"/>
        <v/>
      </c>
      <c r="U92" s="93"/>
      <c r="V92" s="104"/>
      <c r="W92" s="15"/>
      <c r="X92" s="15"/>
      <c r="Y92" s="15"/>
      <c r="Z92" s="18"/>
    </row>
    <row r="93" spans="1:26" ht="14.15" x14ac:dyDescent="0.35">
      <c r="A93" s="4"/>
      <c r="B93" s="22">
        <v>87</v>
      </c>
      <c r="C93" s="15"/>
      <c r="D93" s="34"/>
      <c r="E93" s="34"/>
      <c r="F93" s="34"/>
      <c r="G93" s="106" t="str">
        <f>IF(F93=LISTS!$D$4,LISTS!$E$4,IF(F93=LISTS!$D$5,LISTS!$E$5,IF(F93=LISTS!$D$6,LISTS!$E$6,IF(F93=LISTS!$D$7,LISTS!$E$7,IF(F93=LISTS!$D$8,LISTS!$E$8,"")))))</f>
        <v/>
      </c>
      <c r="H93" s="35"/>
      <c r="I93" s="10"/>
      <c r="J93" s="21" t="e">
        <f>IF(E93=LISTS!$B$4,VLOOKUP('4. Contract terms'!I93,'2. Supplier data'!$C$7:$J$106,2),VLOOKUP('4. Contract terms'!I93,'3. Customer data'!$C$7:$J$106,2))</f>
        <v>#N/A</v>
      </c>
      <c r="K93" s="21" t="e">
        <f>IF(E93=LISTS!$B$4,VLOOKUP('4. Contract terms'!I93,'2. Supplier data'!$C$7:$J$106,6),VLOOKUP('4. Contract terms'!I93,'3. Customer data'!$C$7:$J$106,6))</f>
        <v>#N/A</v>
      </c>
      <c r="L93" s="77" t="e">
        <f>IF(E93=LISTS!$B$4,VLOOKUP('4. Contract terms'!I93,'2. Supplier data'!$C$7:$J$106,7),VLOOKUP('4. Contract terms'!I93,'3. Customer data'!$C$7:$J$106,7))</f>
        <v>#N/A</v>
      </c>
      <c r="M93" s="77" t="e">
        <f>IF(E93=LISTS!$B$4,VLOOKUP('4. Contract terms'!I93,'2. Supplier data'!$C$7:$J$106,8),VLOOKUP('4. Contract terms'!I93,'3. Customer data'!$C$7:$J$106,8))</f>
        <v>#N/A</v>
      </c>
      <c r="N93" s="11"/>
      <c r="O93" s="11"/>
      <c r="P93" s="11"/>
      <c r="Q93" s="11"/>
      <c r="R93" s="13"/>
      <c r="S93" s="13"/>
      <c r="T93" s="93" t="str">
        <f t="shared" si="3"/>
        <v/>
      </c>
      <c r="U93" s="93"/>
      <c r="V93" s="104"/>
      <c r="W93" s="15"/>
      <c r="X93" s="15"/>
      <c r="Y93" s="15"/>
      <c r="Z93" s="18"/>
    </row>
    <row r="94" spans="1:26" ht="14.15" x14ac:dyDescent="0.35">
      <c r="A94" s="4"/>
      <c r="B94" s="22">
        <v>88</v>
      </c>
      <c r="C94" s="15"/>
      <c r="D94" s="34"/>
      <c r="E94" s="34"/>
      <c r="F94" s="34"/>
      <c r="G94" s="106" t="str">
        <f>IF(F94=LISTS!$D$4,LISTS!$E$4,IF(F94=LISTS!$D$5,LISTS!$E$5,IF(F94=LISTS!$D$6,LISTS!$E$6,IF(F94=LISTS!$D$7,LISTS!$E$7,IF(F94=LISTS!$D$8,LISTS!$E$8,"")))))</f>
        <v/>
      </c>
      <c r="H94" s="35"/>
      <c r="I94" s="10"/>
      <c r="J94" s="21" t="e">
        <f>IF(E94=LISTS!$B$4,VLOOKUP('4. Contract terms'!I94,'2. Supplier data'!$C$7:$J$106,2),VLOOKUP('4. Contract terms'!I94,'3. Customer data'!$C$7:$J$106,2))</f>
        <v>#N/A</v>
      </c>
      <c r="K94" s="21" t="e">
        <f>IF(E94=LISTS!$B$4,VLOOKUP('4. Contract terms'!I94,'2. Supplier data'!$C$7:$J$106,6),VLOOKUP('4. Contract terms'!I94,'3. Customer data'!$C$7:$J$106,6))</f>
        <v>#N/A</v>
      </c>
      <c r="L94" s="77" t="e">
        <f>IF(E94=LISTS!$B$4,VLOOKUP('4. Contract terms'!I94,'2. Supplier data'!$C$7:$J$106,7),VLOOKUP('4. Contract terms'!I94,'3. Customer data'!$C$7:$J$106,7))</f>
        <v>#N/A</v>
      </c>
      <c r="M94" s="77" t="e">
        <f>IF(E94=LISTS!$B$4,VLOOKUP('4. Contract terms'!I94,'2. Supplier data'!$C$7:$J$106,8),VLOOKUP('4. Contract terms'!I94,'3. Customer data'!$C$7:$J$106,8))</f>
        <v>#N/A</v>
      </c>
      <c r="N94" s="11"/>
      <c r="O94" s="11"/>
      <c r="P94" s="11"/>
      <c r="Q94" s="11"/>
      <c r="R94" s="13"/>
      <c r="S94" s="13"/>
      <c r="T94" s="93" t="str">
        <f t="shared" si="3"/>
        <v/>
      </c>
      <c r="U94" s="93"/>
      <c r="V94" s="104"/>
      <c r="W94" s="15"/>
      <c r="X94" s="15"/>
      <c r="Y94" s="15"/>
      <c r="Z94" s="18"/>
    </row>
    <row r="95" spans="1:26" ht="14.15" x14ac:dyDescent="0.35">
      <c r="A95" s="4"/>
      <c r="B95" s="22">
        <v>89</v>
      </c>
      <c r="C95" s="15"/>
      <c r="D95" s="34"/>
      <c r="E95" s="34"/>
      <c r="F95" s="34"/>
      <c r="G95" s="106" t="str">
        <f>IF(F95=LISTS!$D$4,LISTS!$E$4,IF(F95=LISTS!$D$5,LISTS!$E$5,IF(F95=LISTS!$D$6,LISTS!$E$6,IF(F95=LISTS!$D$7,LISTS!$E$7,IF(F95=LISTS!$D$8,LISTS!$E$8,"")))))</f>
        <v/>
      </c>
      <c r="H95" s="35"/>
      <c r="I95" s="10"/>
      <c r="J95" s="21" t="e">
        <f>IF(E95=LISTS!$B$4,VLOOKUP('4. Contract terms'!I95,'2. Supplier data'!$C$7:$J$106,2),VLOOKUP('4. Contract terms'!I95,'3. Customer data'!$C$7:$J$106,2))</f>
        <v>#N/A</v>
      </c>
      <c r="K95" s="21" t="e">
        <f>IF(E95=LISTS!$B$4,VLOOKUP('4. Contract terms'!I95,'2. Supplier data'!$C$7:$J$106,6),VLOOKUP('4. Contract terms'!I95,'3. Customer data'!$C$7:$J$106,6))</f>
        <v>#N/A</v>
      </c>
      <c r="L95" s="77" t="e">
        <f>IF(E95=LISTS!$B$4,VLOOKUP('4. Contract terms'!I95,'2. Supplier data'!$C$7:$J$106,7),VLOOKUP('4. Contract terms'!I95,'3. Customer data'!$C$7:$J$106,7))</f>
        <v>#N/A</v>
      </c>
      <c r="M95" s="77" t="e">
        <f>IF(E95=LISTS!$B$4,VLOOKUP('4. Contract terms'!I95,'2. Supplier data'!$C$7:$J$106,8),VLOOKUP('4. Contract terms'!I95,'3. Customer data'!$C$7:$J$106,8))</f>
        <v>#N/A</v>
      </c>
      <c r="N95" s="11"/>
      <c r="O95" s="11"/>
      <c r="P95" s="11"/>
      <c r="Q95" s="11"/>
      <c r="R95" s="13"/>
      <c r="S95" s="13"/>
      <c r="T95" s="93" t="str">
        <f t="shared" si="3"/>
        <v/>
      </c>
      <c r="U95" s="93"/>
      <c r="V95" s="104"/>
      <c r="W95" s="15"/>
      <c r="X95" s="15"/>
      <c r="Y95" s="15"/>
      <c r="Z95" s="18"/>
    </row>
    <row r="96" spans="1:26" ht="14.15" x14ac:dyDescent="0.35">
      <c r="A96" s="4"/>
      <c r="B96" s="22">
        <v>90</v>
      </c>
      <c r="C96" s="15"/>
      <c r="D96" s="34"/>
      <c r="E96" s="34"/>
      <c r="F96" s="34"/>
      <c r="G96" s="106" t="str">
        <f>IF(F96=LISTS!$D$4,LISTS!$E$4,IF(F96=LISTS!$D$5,LISTS!$E$5,IF(F96=LISTS!$D$6,LISTS!$E$6,IF(F96=LISTS!$D$7,LISTS!$E$7,IF(F96=LISTS!$D$8,LISTS!$E$8,"")))))</f>
        <v/>
      </c>
      <c r="H96" s="35"/>
      <c r="I96" s="10"/>
      <c r="J96" s="21" t="e">
        <f>IF(E96=LISTS!$B$4,VLOOKUP('4. Contract terms'!I96,'2. Supplier data'!$C$7:$J$106,2),VLOOKUP('4. Contract terms'!I96,'3. Customer data'!$C$7:$J$106,2))</f>
        <v>#N/A</v>
      </c>
      <c r="K96" s="21" t="e">
        <f>IF(E96=LISTS!$B$4,VLOOKUP('4. Contract terms'!I96,'2. Supplier data'!$C$7:$J$106,6),VLOOKUP('4. Contract terms'!I96,'3. Customer data'!$C$7:$J$106,6))</f>
        <v>#N/A</v>
      </c>
      <c r="L96" s="77" t="e">
        <f>IF(E96=LISTS!$B$4,VLOOKUP('4. Contract terms'!I96,'2. Supplier data'!$C$7:$J$106,7),VLOOKUP('4. Contract terms'!I96,'3. Customer data'!$C$7:$J$106,7))</f>
        <v>#N/A</v>
      </c>
      <c r="M96" s="77" t="e">
        <f>IF(E96=LISTS!$B$4,VLOOKUP('4. Contract terms'!I96,'2. Supplier data'!$C$7:$J$106,8),VLOOKUP('4. Contract terms'!I96,'3. Customer data'!$C$7:$J$106,8))</f>
        <v>#N/A</v>
      </c>
      <c r="N96" s="11"/>
      <c r="O96" s="11"/>
      <c r="P96" s="11"/>
      <c r="Q96" s="11"/>
      <c r="R96" s="13"/>
      <c r="S96" s="13"/>
      <c r="T96" s="93" t="str">
        <f t="shared" si="3"/>
        <v/>
      </c>
      <c r="U96" s="93"/>
      <c r="V96" s="104"/>
      <c r="W96" s="15"/>
      <c r="X96" s="15"/>
      <c r="Y96" s="15"/>
      <c r="Z96" s="18"/>
    </row>
    <row r="97" spans="1:26" ht="14.15" x14ac:dyDescent="0.35">
      <c r="A97" s="4"/>
      <c r="B97" s="22">
        <v>91</v>
      </c>
      <c r="C97" s="15"/>
      <c r="D97" s="34"/>
      <c r="E97" s="34"/>
      <c r="F97" s="34"/>
      <c r="G97" s="106" t="str">
        <f>IF(F97=LISTS!$D$4,LISTS!$E$4,IF(F97=LISTS!$D$5,LISTS!$E$5,IF(F97=LISTS!$D$6,LISTS!$E$6,IF(F97=LISTS!$D$7,LISTS!$E$7,IF(F97=LISTS!$D$8,LISTS!$E$8,"")))))</f>
        <v/>
      </c>
      <c r="H97" s="35"/>
      <c r="I97" s="10"/>
      <c r="J97" s="21" t="e">
        <f>IF(E97=LISTS!$B$4,VLOOKUP('4. Contract terms'!I97,'2. Supplier data'!$C$7:$J$106,2),VLOOKUP('4. Contract terms'!I97,'3. Customer data'!$C$7:$J$106,2))</f>
        <v>#N/A</v>
      </c>
      <c r="K97" s="21" t="e">
        <f>IF(E97=LISTS!$B$4,VLOOKUP('4. Contract terms'!I97,'2. Supplier data'!$C$7:$J$106,6),VLOOKUP('4. Contract terms'!I97,'3. Customer data'!$C$7:$J$106,6))</f>
        <v>#N/A</v>
      </c>
      <c r="L97" s="77" t="e">
        <f>IF(E97=LISTS!$B$4,VLOOKUP('4. Contract terms'!I97,'2. Supplier data'!$C$7:$J$106,7),VLOOKUP('4. Contract terms'!I97,'3. Customer data'!$C$7:$J$106,7))</f>
        <v>#N/A</v>
      </c>
      <c r="M97" s="77" t="e">
        <f>IF(E97=LISTS!$B$4,VLOOKUP('4. Contract terms'!I97,'2. Supplier data'!$C$7:$J$106,8),VLOOKUP('4. Contract terms'!I97,'3. Customer data'!$C$7:$J$106,8))</f>
        <v>#N/A</v>
      </c>
      <c r="N97" s="11"/>
      <c r="O97" s="11"/>
      <c r="P97" s="11"/>
      <c r="Q97" s="11"/>
      <c r="R97" s="13"/>
      <c r="S97" s="13"/>
      <c r="T97" s="93" t="str">
        <f t="shared" si="3"/>
        <v/>
      </c>
      <c r="U97" s="93"/>
      <c r="V97" s="104"/>
      <c r="W97" s="15"/>
      <c r="X97" s="15"/>
      <c r="Y97" s="15"/>
      <c r="Z97" s="18"/>
    </row>
    <row r="98" spans="1:26" ht="14.15" x14ac:dyDescent="0.35">
      <c r="A98" s="4"/>
      <c r="B98" s="22">
        <v>92</v>
      </c>
      <c r="C98" s="15"/>
      <c r="D98" s="34"/>
      <c r="E98" s="34"/>
      <c r="F98" s="34"/>
      <c r="G98" s="106" t="str">
        <f>IF(F98=LISTS!$D$4,LISTS!$E$4,IF(F98=LISTS!$D$5,LISTS!$E$5,IF(F98=LISTS!$D$6,LISTS!$E$6,IF(F98=LISTS!$D$7,LISTS!$E$7,IF(F98=LISTS!$D$8,LISTS!$E$8,"")))))</f>
        <v/>
      </c>
      <c r="H98" s="35"/>
      <c r="I98" s="10"/>
      <c r="J98" s="21" t="e">
        <f>IF(E98=LISTS!$B$4,VLOOKUP('4. Contract terms'!I98,'2. Supplier data'!$C$7:$J$106,2),VLOOKUP('4. Contract terms'!I98,'3. Customer data'!$C$7:$J$106,2))</f>
        <v>#N/A</v>
      </c>
      <c r="K98" s="21" t="e">
        <f>IF(E98=LISTS!$B$4,VLOOKUP('4. Contract terms'!I98,'2. Supplier data'!$C$7:$J$106,6),VLOOKUP('4. Contract terms'!I98,'3. Customer data'!$C$7:$J$106,6))</f>
        <v>#N/A</v>
      </c>
      <c r="L98" s="77" t="e">
        <f>IF(E98=LISTS!$B$4,VLOOKUP('4. Contract terms'!I98,'2. Supplier data'!$C$7:$J$106,7),VLOOKUP('4. Contract terms'!I98,'3. Customer data'!$C$7:$J$106,7))</f>
        <v>#N/A</v>
      </c>
      <c r="M98" s="77" t="e">
        <f>IF(E98=LISTS!$B$4,VLOOKUP('4. Contract terms'!I98,'2. Supplier data'!$C$7:$J$106,8),VLOOKUP('4. Contract terms'!I98,'3. Customer data'!$C$7:$J$106,8))</f>
        <v>#N/A</v>
      </c>
      <c r="N98" s="11"/>
      <c r="O98" s="11"/>
      <c r="P98" s="11"/>
      <c r="Q98" s="11"/>
      <c r="R98" s="13"/>
      <c r="S98" s="13"/>
      <c r="T98" s="93" t="str">
        <f t="shared" si="3"/>
        <v/>
      </c>
      <c r="U98" s="93"/>
      <c r="V98" s="104"/>
      <c r="W98" s="15"/>
      <c r="X98" s="15"/>
      <c r="Y98" s="15"/>
      <c r="Z98" s="18"/>
    </row>
    <row r="99" spans="1:26" ht="14.15" x14ac:dyDescent="0.35">
      <c r="A99" s="4"/>
      <c r="B99" s="22">
        <v>93</v>
      </c>
      <c r="C99" s="15"/>
      <c r="D99" s="34"/>
      <c r="E99" s="34"/>
      <c r="F99" s="34"/>
      <c r="G99" s="106" t="str">
        <f>IF(F99=LISTS!$D$4,LISTS!$E$4,IF(F99=LISTS!$D$5,LISTS!$E$5,IF(F99=LISTS!$D$6,LISTS!$E$6,IF(F99=LISTS!$D$7,LISTS!$E$7,IF(F99=LISTS!$D$8,LISTS!$E$8,"")))))</f>
        <v/>
      </c>
      <c r="H99" s="35"/>
      <c r="I99" s="10"/>
      <c r="J99" s="21" t="e">
        <f>IF(E99=LISTS!$B$4,VLOOKUP('4. Contract terms'!I99,'2. Supplier data'!$C$7:$J$106,2),VLOOKUP('4. Contract terms'!I99,'3. Customer data'!$C$7:$J$106,2))</f>
        <v>#N/A</v>
      </c>
      <c r="K99" s="21" t="e">
        <f>IF(E99=LISTS!$B$4,VLOOKUP('4. Contract terms'!I99,'2. Supplier data'!$C$7:$J$106,6),VLOOKUP('4. Contract terms'!I99,'3. Customer data'!$C$7:$J$106,6))</f>
        <v>#N/A</v>
      </c>
      <c r="L99" s="77" t="e">
        <f>IF(E99=LISTS!$B$4,VLOOKUP('4. Contract terms'!I99,'2. Supplier data'!$C$7:$J$106,7),VLOOKUP('4. Contract terms'!I99,'3. Customer data'!$C$7:$J$106,7))</f>
        <v>#N/A</v>
      </c>
      <c r="M99" s="77" t="e">
        <f>IF(E99=LISTS!$B$4,VLOOKUP('4. Contract terms'!I99,'2. Supplier data'!$C$7:$J$106,8),VLOOKUP('4. Contract terms'!I99,'3. Customer data'!$C$7:$J$106,8))</f>
        <v>#N/A</v>
      </c>
      <c r="N99" s="11"/>
      <c r="O99" s="11"/>
      <c r="P99" s="11"/>
      <c r="Q99" s="11"/>
      <c r="R99" s="13"/>
      <c r="S99" s="13"/>
      <c r="T99" s="93" t="str">
        <f t="shared" si="3"/>
        <v/>
      </c>
      <c r="U99" s="93"/>
      <c r="V99" s="104"/>
      <c r="W99" s="15"/>
      <c r="X99" s="15"/>
      <c r="Y99" s="15"/>
      <c r="Z99" s="18"/>
    </row>
    <row r="100" spans="1:26" ht="14.15" x14ac:dyDescent="0.35">
      <c r="A100" s="4"/>
      <c r="B100" s="22">
        <v>94</v>
      </c>
      <c r="C100" s="15"/>
      <c r="D100" s="34"/>
      <c r="E100" s="34"/>
      <c r="F100" s="34"/>
      <c r="G100" s="106" t="str">
        <f>IF(F100=LISTS!$D$4,LISTS!$E$4,IF(F100=LISTS!$D$5,LISTS!$E$5,IF(F100=LISTS!$D$6,LISTS!$E$6,IF(F100=LISTS!$D$7,LISTS!$E$7,IF(F100=LISTS!$D$8,LISTS!$E$8,"")))))</f>
        <v/>
      </c>
      <c r="H100" s="35"/>
      <c r="I100" s="10"/>
      <c r="J100" s="21" t="e">
        <f>IF(E100=LISTS!$B$4,VLOOKUP('4. Contract terms'!I100,'2. Supplier data'!$C$7:$J$106,2),VLOOKUP('4. Contract terms'!I100,'3. Customer data'!$C$7:$J$106,2))</f>
        <v>#N/A</v>
      </c>
      <c r="K100" s="21" t="e">
        <f>IF(E100=LISTS!$B$4,VLOOKUP('4. Contract terms'!I100,'2. Supplier data'!$C$7:$J$106,6),VLOOKUP('4. Contract terms'!I100,'3. Customer data'!$C$7:$J$106,6))</f>
        <v>#N/A</v>
      </c>
      <c r="L100" s="77" t="e">
        <f>IF(E100=LISTS!$B$4,VLOOKUP('4. Contract terms'!I100,'2. Supplier data'!$C$7:$J$106,7),VLOOKUP('4. Contract terms'!I100,'3. Customer data'!$C$7:$J$106,7))</f>
        <v>#N/A</v>
      </c>
      <c r="M100" s="77" t="e">
        <f>IF(E100=LISTS!$B$4,VLOOKUP('4. Contract terms'!I100,'2. Supplier data'!$C$7:$J$106,8),VLOOKUP('4. Contract terms'!I100,'3. Customer data'!$C$7:$J$106,8))</f>
        <v>#N/A</v>
      </c>
      <c r="N100" s="11"/>
      <c r="O100" s="11"/>
      <c r="P100" s="11"/>
      <c r="Q100" s="11"/>
      <c r="R100" s="13"/>
      <c r="S100" s="13"/>
      <c r="T100" s="93" t="str">
        <f t="shared" si="3"/>
        <v/>
      </c>
      <c r="U100" s="93"/>
      <c r="V100" s="104"/>
      <c r="W100" s="15"/>
      <c r="X100" s="15"/>
      <c r="Y100" s="15"/>
      <c r="Z100" s="18"/>
    </row>
    <row r="101" spans="1:26" ht="14.15" x14ac:dyDescent="0.35">
      <c r="A101" s="4"/>
      <c r="B101" s="22">
        <v>95</v>
      </c>
      <c r="C101" s="15"/>
      <c r="D101" s="34"/>
      <c r="E101" s="34"/>
      <c r="F101" s="34"/>
      <c r="G101" s="106" t="str">
        <f>IF(F101=LISTS!$D$4,LISTS!$E$4,IF(F101=LISTS!$D$5,LISTS!$E$5,IF(F101=LISTS!$D$6,LISTS!$E$6,IF(F101=LISTS!$D$7,LISTS!$E$7,IF(F101=LISTS!$D$8,LISTS!$E$8,"")))))</f>
        <v/>
      </c>
      <c r="H101" s="35"/>
      <c r="I101" s="10"/>
      <c r="J101" s="21" t="e">
        <f>IF(E101=LISTS!$B$4,VLOOKUP('4. Contract terms'!I101,'2. Supplier data'!$C$7:$J$106,2),VLOOKUP('4. Contract terms'!I101,'3. Customer data'!$C$7:$J$106,2))</f>
        <v>#N/A</v>
      </c>
      <c r="K101" s="21" t="e">
        <f>IF(E101=LISTS!$B$4,VLOOKUP('4. Contract terms'!I101,'2. Supplier data'!$C$7:$J$106,6),VLOOKUP('4. Contract terms'!I101,'3. Customer data'!$C$7:$J$106,6))</f>
        <v>#N/A</v>
      </c>
      <c r="L101" s="77" t="e">
        <f>IF(E101=LISTS!$B$4,VLOOKUP('4. Contract terms'!I101,'2. Supplier data'!$C$7:$J$106,7),VLOOKUP('4. Contract terms'!I101,'3. Customer data'!$C$7:$J$106,7))</f>
        <v>#N/A</v>
      </c>
      <c r="M101" s="77" t="e">
        <f>IF(E101=LISTS!$B$4,VLOOKUP('4. Contract terms'!I101,'2. Supplier data'!$C$7:$J$106,8),VLOOKUP('4. Contract terms'!I101,'3. Customer data'!$C$7:$J$106,8))</f>
        <v>#N/A</v>
      </c>
      <c r="N101" s="11"/>
      <c r="O101" s="11"/>
      <c r="P101" s="11"/>
      <c r="Q101" s="11"/>
      <c r="R101" s="13"/>
      <c r="S101" s="13"/>
      <c r="T101" s="93" t="str">
        <f t="shared" si="3"/>
        <v/>
      </c>
      <c r="U101" s="93"/>
      <c r="V101" s="104"/>
      <c r="W101" s="15"/>
      <c r="X101" s="15"/>
      <c r="Y101" s="15"/>
      <c r="Z101" s="18"/>
    </row>
    <row r="102" spans="1:26" ht="14.15" x14ac:dyDescent="0.35">
      <c r="A102" s="4"/>
      <c r="B102" s="22">
        <v>96</v>
      </c>
      <c r="C102" s="15"/>
      <c r="D102" s="34"/>
      <c r="E102" s="34"/>
      <c r="F102" s="34"/>
      <c r="G102" s="106" t="str">
        <f>IF(F102=LISTS!$D$4,LISTS!$E$4,IF(F102=LISTS!$D$5,LISTS!$E$5,IF(F102=LISTS!$D$6,LISTS!$E$6,IF(F102=LISTS!$D$7,LISTS!$E$7,IF(F102=LISTS!$D$8,LISTS!$E$8,"")))))</f>
        <v/>
      </c>
      <c r="H102" s="35"/>
      <c r="I102" s="10"/>
      <c r="J102" s="21" t="e">
        <f>IF(E102=LISTS!$B$4,VLOOKUP('4. Contract terms'!I102,'2. Supplier data'!$C$7:$J$106,2),VLOOKUP('4. Contract terms'!I102,'3. Customer data'!$C$7:$J$106,2))</f>
        <v>#N/A</v>
      </c>
      <c r="K102" s="21" t="e">
        <f>IF(E102=LISTS!$B$4,VLOOKUP('4. Contract terms'!I102,'2. Supplier data'!$C$7:$J$106,6),VLOOKUP('4. Contract terms'!I102,'3. Customer data'!$C$7:$J$106,6))</f>
        <v>#N/A</v>
      </c>
      <c r="L102" s="77" t="e">
        <f>IF(E102=LISTS!$B$4,VLOOKUP('4. Contract terms'!I102,'2. Supplier data'!$C$7:$J$106,7),VLOOKUP('4. Contract terms'!I102,'3. Customer data'!$C$7:$J$106,7))</f>
        <v>#N/A</v>
      </c>
      <c r="M102" s="77" t="e">
        <f>IF(E102=LISTS!$B$4,VLOOKUP('4. Contract terms'!I102,'2. Supplier data'!$C$7:$J$106,8),VLOOKUP('4. Contract terms'!I102,'3. Customer data'!$C$7:$J$106,8))</f>
        <v>#N/A</v>
      </c>
      <c r="N102" s="11"/>
      <c r="O102" s="11"/>
      <c r="P102" s="11"/>
      <c r="Q102" s="11"/>
      <c r="R102" s="13"/>
      <c r="S102" s="13"/>
      <c r="T102" s="93" t="str">
        <f t="shared" si="3"/>
        <v/>
      </c>
      <c r="U102" s="93"/>
      <c r="V102" s="104"/>
      <c r="W102" s="15"/>
      <c r="X102" s="15"/>
      <c r="Y102" s="15"/>
      <c r="Z102" s="18"/>
    </row>
    <row r="103" spans="1:26" ht="14.15" x14ac:dyDescent="0.35">
      <c r="A103" s="4"/>
      <c r="B103" s="22">
        <v>97</v>
      </c>
      <c r="C103" s="15"/>
      <c r="D103" s="34"/>
      <c r="E103" s="34"/>
      <c r="F103" s="34"/>
      <c r="G103" s="106" t="str">
        <f>IF(F103=LISTS!$D$4,LISTS!$E$4,IF(F103=LISTS!$D$5,LISTS!$E$5,IF(F103=LISTS!$D$6,LISTS!$E$6,IF(F103=LISTS!$D$7,LISTS!$E$7,IF(F103=LISTS!$D$8,LISTS!$E$8,"")))))</f>
        <v/>
      </c>
      <c r="H103" s="35"/>
      <c r="I103" s="10"/>
      <c r="J103" s="21" t="e">
        <f>IF(E103=LISTS!$B$4,VLOOKUP('4. Contract terms'!I103,'2. Supplier data'!$C$7:$J$106,2),VLOOKUP('4. Contract terms'!I103,'3. Customer data'!$C$7:$J$106,2))</f>
        <v>#N/A</v>
      </c>
      <c r="K103" s="21" t="e">
        <f>IF(E103=LISTS!$B$4,VLOOKUP('4. Contract terms'!I103,'2. Supplier data'!$C$7:$J$106,6),VLOOKUP('4. Contract terms'!I103,'3. Customer data'!$C$7:$J$106,6))</f>
        <v>#N/A</v>
      </c>
      <c r="L103" s="77" t="e">
        <f>IF(E103=LISTS!$B$4,VLOOKUP('4. Contract terms'!I103,'2. Supplier data'!$C$7:$J$106,7),VLOOKUP('4. Contract terms'!I103,'3. Customer data'!$C$7:$J$106,7))</f>
        <v>#N/A</v>
      </c>
      <c r="M103" s="77" t="e">
        <f>IF(E103=LISTS!$B$4,VLOOKUP('4. Contract terms'!I103,'2. Supplier data'!$C$7:$J$106,8),VLOOKUP('4. Contract terms'!I103,'3. Customer data'!$C$7:$J$106,8))</f>
        <v>#N/A</v>
      </c>
      <c r="N103" s="11"/>
      <c r="O103" s="11"/>
      <c r="P103" s="11"/>
      <c r="Q103" s="11"/>
      <c r="R103" s="13"/>
      <c r="S103" s="13"/>
      <c r="T103" s="93" t="str">
        <f t="shared" ref="T103:T106" si="4">IF(S103="","",
IF(YEAR(S103)=YEAR(R103),
MONTH(S103)-MONTH(R103),
(YEAR(S103)-YEAR(R103))*12+1+(MONTH(S103)-MONTH(R103))
))</f>
        <v/>
      </c>
      <c r="U103" s="93"/>
      <c r="V103" s="104"/>
      <c r="W103" s="15"/>
      <c r="X103" s="15"/>
      <c r="Y103" s="15"/>
      <c r="Z103" s="18"/>
    </row>
    <row r="104" spans="1:26" ht="14.15" x14ac:dyDescent="0.35">
      <c r="A104" s="4"/>
      <c r="B104" s="22">
        <v>98</v>
      </c>
      <c r="C104" s="15"/>
      <c r="D104" s="34"/>
      <c r="E104" s="34"/>
      <c r="F104" s="34"/>
      <c r="G104" s="106" t="str">
        <f>IF(F104=LISTS!$D$4,LISTS!$E$4,IF(F104=LISTS!$D$5,LISTS!$E$5,IF(F104=LISTS!$D$6,LISTS!$E$6,IF(F104=LISTS!$D$7,LISTS!$E$7,IF(F104=LISTS!$D$8,LISTS!$E$8,"")))))</f>
        <v/>
      </c>
      <c r="H104" s="35"/>
      <c r="I104" s="10"/>
      <c r="J104" s="21" t="e">
        <f>IF(E104=LISTS!$B$4,VLOOKUP('4. Contract terms'!I104,'2. Supplier data'!$C$7:$J$106,2),VLOOKUP('4. Contract terms'!I104,'3. Customer data'!$C$7:$J$106,2))</f>
        <v>#N/A</v>
      </c>
      <c r="K104" s="21" t="e">
        <f>IF(E104=LISTS!$B$4,VLOOKUP('4. Contract terms'!I104,'2. Supplier data'!$C$7:$J$106,6),VLOOKUP('4. Contract terms'!I104,'3. Customer data'!$C$7:$J$106,6))</f>
        <v>#N/A</v>
      </c>
      <c r="L104" s="77" t="e">
        <f>IF(E104=LISTS!$B$4,VLOOKUP('4. Contract terms'!I104,'2. Supplier data'!$C$7:$J$106,7),VLOOKUP('4. Contract terms'!I104,'3. Customer data'!$C$7:$J$106,7))</f>
        <v>#N/A</v>
      </c>
      <c r="M104" s="77" t="e">
        <f>IF(E104=LISTS!$B$4,VLOOKUP('4. Contract terms'!I104,'2. Supplier data'!$C$7:$J$106,8),VLOOKUP('4. Contract terms'!I104,'3. Customer data'!$C$7:$J$106,8))</f>
        <v>#N/A</v>
      </c>
      <c r="N104" s="11"/>
      <c r="O104" s="11"/>
      <c r="P104" s="11"/>
      <c r="Q104" s="11"/>
      <c r="R104" s="13"/>
      <c r="S104" s="13"/>
      <c r="T104" s="93" t="str">
        <f t="shared" si="4"/>
        <v/>
      </c>
      <c r="U104" s="93"/>
      <c r="V104" s="104"/>
      <c r="W104" s="15"/>
      <c r="X104" s="15"/>
      <c r="Y104" s="15"/>
      <c r="Z104" s="18"/>
    </row>
    <row r="105" spans="1:26" ht="14.15" x14ac:dyDescent="0.35">
      <c r="A105" s="4"/>
      <c r="B105" s="22">
        <v>99</v>
      </c>
      <c r="C105" s="15"/>
      <c r="D105" s="34"/>
      <c r="E105" s="34"/>
      <c r="F105" s="34"/>
      <c r="G105" s="106" t="str">
        <f>IF(F105=LISTS!$D$4,LISTS!$E$4,IF(F105=LISTS!$D$5,LISTS!$E$5,IF(F105=LISTS!$D$6,LISTS!$E$6,IF(F105=LISTS!$D$7,LISTS!$E$7,IF(F105=LISTS!$D$8,LISTS!$E$8,"")))))</f>
        <v/>
      </c>
      <c r="H105" s="35"/>
      <c r="I105" s="10"/>
      <c r="J105" s="21" t="e">
        <f>IF(E105=LISTS!$B$4,VLOOKUP('4. Contract terms'!I105,'2. Supplier data'!$C$7:$J$106,2),VLOOKUP('4. Contract terms'!I105,'3. Customer data'!$C$7:$J$106,2))</f>
        <v>#N/A</v>
      </c>
      <c r="K105" s="21" t="e">
        <f>IF(E105=LISTS!$B$4,VLOOKUP('4. Contract terms'!I105,'2. Supplier data'!$C$7:$J$106,6),VLOOKUP('4. Contract terms'!I105,'3. Customer data'!$C$7:$J$106,6))</f>
        <v>#N/A</v>
      </c>
      <c r="L105" s="77" t="e">
        <f>IF(E105=LISTS!$B$4,VLOOKUP('4. Contract terms'!I105,'2. Supplier data'!$C$7:$J$106,7),VLOOKUP('4. Contract terms'!I105,'3. Customer data'!$C$7:$J$106,7))</f>
        <v>#N/A</v>
      </c>
      <c r="M105" s="77" t="e">
        <f>IF(E105=LISTS!$B$4,VLOOKUP('4. Contract terms'!I105,'2. Supplier data'!$C$7:$J$106,8),VLOOKUP('4. Contract terms'!I105,'3. Customer data'!$C$7:$J$106,8))</f>
        <v>#N/A</v>
      </c>
      <c r="N105" s="11"/>
      <c r="O105" s="11"/>
      <c r="P105" s="11"/>
      <c r="Q105" s="11"/>
      <c r="R105" s="13"/>
      <c r="S105" s="13"/>
      <c r="T105" s="93" t="str">
        <f t="shared" si="4"/>
        <v/>
      </c>
      <c r="U105" s="93"/>
      <c r="V105" s="104"/>
      <c r="W105" s="15"/>
      <c r="X105" s="15"/>
      <c r="Y105" s="15"/>
      <c r="Z105" s="18"/>
    </row>
    <row r="106" spans="1:26" ht="14.15" x14ac:dyDescent="0.35">
      <c r="A106" s="4"/>
      <c r="B106" s="22">
        <v>100</v>
      </c>
      <c r="C106" s="15"/>
      <c r="D106" s="34"/>
      <c r="E106" s="34"/>
      <c r="F106" s="34"/>
      <c r="G106" s="106" t="str">
        <f>IF(F106=LISTS!$D$4,LISTS!$E$4,IF(F106=LISTS!$D$5,LISTS!$E$5,IF(F106=LISTS!$D$6,LISTS!$E$6,IF(F106=LISTS!$D$7,LISTS!$E$7,IF(F106=LISTS!$D$8,LISTS!$E$8,"")))))</f>
        <v/>
      </c>
      <c r="H106" s="35"/>
      <c r="I106" s="10"/>
      <c r="J106" s="21" t="e">
        <f>IF(E106=LISTS!$B$4,VLOOKUP('4. Contract terms'!I106,'2. Supplier data'!$C$7:$J$106,2),VLOOKUP('4. Contract terms'!I106,'3. Customer data'!$C$7:$J$106,2))</f>
        <v>#N/A</v>
      </c>
      <c r="K106" s="21" t="e">
        <f>IF(E106=LISTS!$B$4,VLOOKUP('4. Contract terms'!I106,'2. Supplier data'!$C$7:$J$106,6),VLOOKUP('4. Contract terms'!I106,'3. Customer data'!$C$7:$J$106,6))</f>
        <v>#N/A</v>
      </c>
      <c r="L106" s="77" t="e">
        <f>IF(E106=LISTS!$B$4,VLOOKUP('4. Contract terms'!I106,'2. Supplier data'!$C$7:$J$106,7),VLOOKUP('4. Contract terms'!I106,'3. Customer data'!$C$7:$J$106,7))</f>
        <v>#N/A</v>
      </c>
      <c r="M106" s="77" t="e">
        <f>IF(E106=LISTS!$B$4,VLOOKUP('4. Contract terms'!I106,'2. Supplier data'!$C$7:$J$106,8),VLOOKUP('4. Contract terms'!I106,'3. Customer data'!$C$7:$J$106,8))</f>
        <v>#N/A</v>
      </c>
      <c r="N106" s="11"/>
      <c r="O106" s="11"/>
      <c r="P106" s="11"/>
      <c r="Q106" s="11"/>
      <c r="R106" s="13"/>
      <c r="S106" s="13"/>
      <c r="T106" s="93" t="str">
        <f t="shared" si="4"/>
        <v/>
      </c>
      <c r="U106" s="93"/>
      <c r="V106" s="104"/>
      <c r="W106" s="15"/>
      <c r="X106" s="15"/>
      <c r="Y106" s="15"/>
      <c r="Z106" s="18"/>
    </row>
  </sheetData>
  <mergeCells count="3">
    <mergeCell ref="R5:Y5"/>
    <mergeCell ref="I5:M5"/>
    <mergeCell ref="N5:Q5"/>
  </mergeCells>
  <phoneticPr fontId="21" type="noConversion"/>
  <conditionalFormatting sqref="J7:M106">
    <cfRule type="expression" dxfId="12" priority="2">
      <formula>ISERROR(J7)</formula>
    </cfRule>
  </conditionalFormatting>
  <conditionalFormatting sqref="O7:O106">
    <cfRule type="containsText" dxfId="11" priority="3" operator="containsText" text="G&amp;S">
      <formula>NOT(ISERROR(SEARCH("G&amp;S",O7)))</formula>
    </cfRule>
    <cfRule type="containsText" dxfId="10" priority="4" operator="containsText" text="Services">
      <formula>NOT(ISERROR(SEARCH("Services",O7)))</formula>
    </cfRule>
    <cfRule type="containsText" dxfId="9" priority="5" operator="containsText" text="Goods">
      <formula>NOT(ISERROR(SEARCH("Goods",O7)))</formula>
    </cfRule>
  </conditionalFormatting>
  <conditionalFormatting sqref="U7:U106">
    <cfRule type="cellIs" dxfId="8" priority="1" operator="greaterThan">
      <formula>0</formula>
    </cfRule>
  </conditionalFormatting>
  <pageMargins left="0.7" right="0.7" top="0.78740157499999996" bottom="0.78740157499999996" header="0.3" footer="0.3"/>
  <ignoredErrors>
    <ignoredError sqref="J12:M106" evalError="1"/>
  </ignoredErrors>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1BB13D1C-A904-4613-908D-DFE33AC705B5}">
          <x14:formula1>
            <xm:f>LISTS!$K$4:$K$5</xm:f>
          </x14:formula1>
          <xm:sqref>P7:P106</xm:sqref>
        </x14:dataValidation>
        <x14:dataValidation type="list" allowBlank="1" showInputMessage="1" showErrorMessage="1" xr:uid="{CE4F3F75-C310-44D7-BDA5-4CF92E8CCA8C}">
          <x14:formula1>
            <xm:f>LISTS!$D$4:$D$8</xm:f>
          </x14:formula1>
          <xm:sqref>F7:F106</xm:sqref>
        </x14:dataValidation>
        <x14:dataValidation type="list" allowBlank="1" showInputMessage="1" showErrorMessage="1" xr:uid="{296A20AF-22EA-4D3E-BE70-0FB74C0AC10E}">
          <x14:formula1>
            <xm:f>LISTS!$B$4:$B$5</xm:f>
          </x14:formula1>
          <xm:sqref>E7:E106</xm:sqref>
        </x14:dataValidation>
        <x14:dataValidation type="list" allowBlank="1" showInputMessage="1" showErrorMessage="1" xr:uid="{2A6FC532-71C7-4137-AF33-EA7FC7135C02}">
          <x14:formula1>
            <xm:f>LISTS!$M$4:$M$9</xm:f>
          </x14:formula1>
          <xm:sqref>Q7:Q106</xm:sqref>
        </x14:dataValidation>
        <x14:dataValidation type="list" allowBlank="1" showInputMessage="1" showErrorMessage="1" xr:uid="{43C09189-640D-46D5-A3FC-7E345747C1EC}">
          <x14:formula1>
            <xm:f>LISTS!$H$4:$H$7</xm:f>
          </x14:formula1>
          <xm:sqref>O7:O106</xm:sqref>
        </x14:dataValidation>
        <x14:dataValidation type="list" allowBlank="1" showInputMessage="1" showErrorMessage="1" xr:uid="{B587E55F-7578-46A5-AD94-214121DBE054}">
          <x14:formula1>
            <xm:f>LISTS!$O$4:$O$5</xm:f>
          </x14:formula1>
          <xm:sqref>V7:V106</xm:sqref>
        </x14:dataValidation>
        <x14:dataValidation type="list" allowBlank="1" showInputMessage="1" showErrorMessage="1" xr:uid="{4787D4F5-FC44-4E37-9170-416E948E477D}">
          <x14:formula1>
            <xm:f>IF(EXACT($E7,LISTS!$B$4),'2. Supplier data'!$C$7:$C$106,'3. Customer data'!$C$7:$C$106)</xm:f>
          </x14:formula1>
          <xm:sqref>I7:I106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FA029-14F7-40E9-BDD4-EFD389009FD5}">
  <sheetPr>
    <tabColor rgb="FF0070C0"/>
  </sheetPr>
  <dimension ref="A1:AC106"/>
  <sheetViews>
    <sheetView showGridLines="0" zoomScaleNormal="100" workbookViewId="0"/>
  </sheetViews>
  <sheetFormatPr baseColWidth="10" defaultColWidth="11.53515625" defaultRowHeight="14.6" x14ac:dyDescent="0.4"/>
  <cols>
    <col min="1" max="1" width="5.69140625" style="18" customWidth="1"/>
    <col min="2" max="2" width="11.69140625" style="37" bestFit="1" customWidth="1"/>
    <col min="3" max="3" width="11.53515625" style="18"/>
    <col min="4" max="4" width="18.07421875" style="18" customWidth="1"/>
    <col min="5" max="5" width="11.53515625" style="18"/>
    <col min="6" max="8" width="18.3046875" style="18" customWidth="1"/>
    <col min="9" max="9" width="18.3046875" style="8" customWidth="1"/>
    <col min="10" max="10" width="13.69140625" style="18" customWidth="1"/>
    <col min="11" max="11" width="13.69140625" style="18" bestFit="1" customWidth="1"/>
    <col min="12" max="12" width="18.3046875" style="18" bestFit="1" customWidth="1"/>
    <col min="13" max="13" width="13.3046875" style="18" customWidth="1"/>
    <col min="14" max="14" width="13.69140625" style="18" customWidth="1"/>
    <col min="15" max="15" width="11.07421875" style="18" bestFit="1" customWidth="1"/>
    <col min="16" max="16" width="14.3046875" style="18" customWidth="1"/>
    <col min="17" max="17" width="18.4609375" style="18" customWidth="1"/>
    <col min="18" max="18" width="12.4609375" style="18" customWidth="1"/>
    <col min="19" max="19" width="14.84375" style="18" bestFit="1" customWidth="1"/>
    <col min="20" max="20" width="20.69140625" style="18" customWidth="1"/>
    <col min="21" max="21" width="20" style="18" customWidth="1"/>
    <col min="22" max="23" width="11.69140625" style="46" bestFit="1" customWidth="1"/>
    <col min="24" max="25" width="18.4609375" style="46" bestFit="1" customWidth="1"/>
    <col min="27" max="16384" width="11.53515625" style="18"/>
  </cols>
  <sheetData>
    <row r="1" spans="1:29" ht="87" customHeight="1" x14ac:dyDescent="0.4">
      <c r="A1" s="41"/>
      <c r="B1" s="26"/>
      <c r="C1" s="41"/>
      <c r="D1" s="41"/>
      <c r="E1" s="41"/>
      <c r="F1" s="41"/>
      <c r="G1" s="41"/>
      <c r="H1" s="41"/>
      <c r="I1" s="36"/>
      <c r="J1" s="41"/>
      <c r="K1" s="41"/>
      <c r="L1" s="41"/>
      <c r="M1" s="41"/>
      <c r="N1" s="41"/>
      <c r="O1" s="41"/>
      <c r="P1" s="41"/>
      <c r="Q1" s="41"/>
      <c r="R1" s="41"/>
      <c r="S1" s="41"/>
      <c r="T1" s="41"/>
      <c r="U1" s="41"/>
      <c r="V1" s="36"/>
      <c r="W1" s="36"/>
      <c r="X1" s="36"/>
      <c r="Y1" s="36"/>
    </row>
    <row r="2" spans="1:29" ht="13.4" customHeight="1" x14ac:dyDescent="0.4">
      <c r="A2" s="42"/>
      <c r="B2" s="70"/>
      <c r="V2" s="18"/>
      <c r="W2" s="18"/>
      <c r="X2" s="18"/>
      <c r="Y2" s="18"/>
    </row>
    <row r="3" spans="1:29" ht="26.4" customHeight="1" x14ac:dyDescent="0.8">
      <c r="A3" s="42"/>
      <c r="B3" s="44" t="s">
        <v>88</v>
      </c>
      <c r="O3" s="91" t="s">
        <v>81</v>
      </c>
      <c r="P3" s="98">
        <f t="shared" ref="P3:Y3" si="0">SUM(P7:P106)</f>
        <v>14600</v>
      </c>
      <c r="Q3" s="98">
        <f t="shared" si="0"/>
        <v>15900</v>
      </c>
      <c r="R3" s="98">
        <f t="shared" si="0"/>
        <v>16700</v>
      </c>
      <c r="S3" s="98">
        <f t="shared" si="0"/>
        <v>-800</v>
      </c>
      <c r="T3" s="98">
        <f t="shared" si="0"/>
        <v>14900</v>
      </c>
      <c r="U3" s="98">
        <f t="shared" si="0"/>
        <v>1000</v>
      </c>
      <c r="V3" s="89">
        <f t="shared" si="0"/>
        <v>3300</v>
      </c>
      <c r="W3" s="89">
        <f t="shared" si="0"/>
        <v>5000</v>
      </c>
      <c r="X3" s="89">
        <f t="shared" si="0"/>
        <v>4500</v>
      </c>
      <c r="Y3" s="89">
        <f t="shared" si="0"/>
        <v>10400</v>
      </c>
    </row>
    <row r="4" spans="1:29" ht="13.4" customHeight="1" x14ac:dyDescent="0.4">
      <c r="A4" s="42"/>
      <c r="B4" s="71"/>
      <c r="V4" s="18"/>
      <c r="W4" s="18"/>
      <c r="X4" s="18"/>
      <c r="Y4" s="18"/>
    </row>
    <row r="5" spans="1:29" ht="24" customHeight="1" x14ac:dyDescent="0.4">
      <c r="A5" s="1"/>
      <c r="B5" s="127" t="s">
        <v>48</v>
      </c>
      <c r="C5" s="127"/>
      <c r="D5" s="127"/>
      <c r="E5" s="127"/>
      <c r="F5" s="127"/>
      <c r="G5" s="127"/>
      <c r="H5" s="127"/>
      <c r="I5" s="127"/>
      <c r="J5" s="130" t="s">
        <v>91</v>
      </c>
      <c r="K5" s="130"/>
      <c r="L5" s="130"/>
      <c r="M5" s="130"/>
      <c r="N5" s="130"/>
      <c r="O5" s="130"/>
      <c r="P5" s="129" t="s">
        <v>90</v>
      </c>
      <c r="Q5" s="129"/>
      <c r="R5" s="129"/>
      <c r="S5" s="129"/>
      <c r="T5" s="129"/>
      <c r="U5" s="129"/>
      <c r="V5" s="131" t="s">
        <v>89</v>
      </c>
      <c r="W5" s="131"/>
      <c r="X5" s="131"/>
      <c r="Y5" s="131"/>
      <c r="AA5" s="81"/>
    </row>
    <row r="6" spans="1:29" ht="40.200000000000003" customHeight="1" x14ac:dyDescent="0.4">
      <c r="A6" s="57"/>
      <c r="B6" s="38" t="s">
        <v>51</v>
      </c>
      <c r="C6" s="38" t="s">
        <v>97</v>
      </c>
      <c r="D6" s="38" t="s">
        <v>98</v>
      </c>
      <c r="E6" s="38" t="s">
        <v>99</v>
      </c>
      <c r="F6" s="38" t="s">
        <v>17</v>
      </c>
      <c r="G6" s="79" t="s">
        <v>103</v>
      </c>
      <c r="H6" s="51" t="s">
        <v>104</v>
      </c>
      <c r="I6" s="51" t="s">
        <v>105</v>
      </c>
      <c r="J6" s="52" t="s">
        <v>162</v>
      </c>
      <c r="K6" s="52" t="s">
        <v>163</v>
      </c>
      <c r="L6" s="52" t="s">
        <v>164</v>
      </c>
      <c r="M6" s="53" t="s">
        <v>165</v>
      </c>
      <c r="N6" s="52" t="s">
        <v>167</v>
      </c>
      <c r="O6" s="52" t="s">
        <v>166</v>
      </c>
      <c r="P6" s="54" t="s">
        <v>175</v>
      </c>
      <c r="Q6" s="54" t="s">
        <v>176</v>
      </c>
      <c r="R6" s="54" t="s">
        <v>177</v>
      </c>
      <c r="S6" s="54" t="s">
        <v>23</v>
      </c>
      <c r="T6" s="54" t="s">
        <v>179</v>
      </c>
      <c r="U6" s="54" t="s">
        <v>178</v>
      </c>
      <c r="V6" s="39" t="s">
        <v>180</v>
      </c>
      <c r="W6" s="39" t="s">
        <v>181</v>
      </c>
      <c r="X6" s="39" t="s">
        <v>182</v>
      </c>
      <c r="Y6" s="39" t="s">
        <v>183</v>
      </c>
      <c r="AA6" s="81"/>
      <c r="AC6" s="94"/>
    </row>
    <row r="7" spans="1:29" ht="24.9" x14ac:dyDescent="0.4">
      <c r="A7" s="3"/>
      <c r="B7" s="22">
        <v>1</v>
      </c>
      <c r="C7" s="40" t="str">
        <f>IF('4. Contract terms'!C7="","",VLOOKUP('4. Contract terms'!C7,'4. Contract terms'!$C$7:$H$106,1))</f>
        <v>#001</v>
      </c>
      <c r="D7" s="40" t="str">
        <f>IF('4. Contract terms'!C7="","",VLOOKUP('4. Contract terms'!C7,'4. Contract terms'!$C$7:$H$106,2))</f>
        <v>Microsoft Office 365 License</v>
      </c>
      <c r="E7" s="40" t="str">
        <f>IF('4. Contract terms'!C7="","",VLOOKUP('4. Contract terms'!C7,'4. Contract terms'!$C$7:$H$106,3))</f>
        <v>Purchasing</v>
      </c>
      <c r="F7" s="40" t="str">
        <f>IF('4. Contract terms'!C7="","",VLOOKUP('4. Contract terms'!C7,'4. Contract terms'!$C$7:$H$106,4))</f>
        <v>Contract terminated</v>
      </c>
      <c r="G7" s="82">
        <f>IF('4. Contract terms'!C7="","",VLOOKUP('4. Contract terms'!C7,'4. Contract terms'!$C$7:$H$106,5))</f>
        <v>1</v>
      </c>
      <c r="H7" s="97">
        <f>IF('4. Contract terms'!C7="","",VLOOKUP('4. Contract terms'!C7,'4. Contract terms'!$C$7:$H$106,6))</f>
        <v>0</v>
      </c>
      <c r="I7" s="78" t="str">
        <f>IF('4. Contract terms'!C7="","",VLOOKUP('4. Contract terms'!C7,'4. Contract terms'!$C$7:$I$106,7))</f>
        <v>S001</v>
      </c>
      <c r="J7" s="19">
        <v>45108</v>
      </c>
      <c r="K7" s="16" t="s">
        <v>24</v>
      </c>
      <c r="L7" s="19" t="s">
        <v>142</v>
      </c>
      <c r="M7" s="19">
        <v>45107</v>
      </c>
      <c r="N7" s="16" t="s">
        <v>168</v>
      </c>
      <c r="O7" s="16" t="s">
        <v>25</v>
      </c>
      <c r="P7" s="58">
        <v>500</v>
      </c>
      <c r="Q7" s="96">
        <v>500</v>
      </c>
      <c r="R7" s="95">
        <f>IF(J7="","",
P7*
IF(L7=LISTS!$U$4,LISTS!$V$4,
IF(L7=LISTS!$U$5,LISTS!$V$5*'4. Contract terms'!T7,
IF(L7=LISTS!$U$6,LISTS!$V$6*'4. Contract terms'!T7/12,
IF(L7=LISTS!$U$7,LISTS!$V$7*'4. Contract terms'!T7/12,
)))))</f>
        <v>500</v>
      </c>
      <c r="S7" s="95">
        <f>IF(R7="","",Q7-R7)</f>
        <v>0</v>
      </c>
      <c r="T7" s="95">
        <f>G7*R7</f>
        <v>500</v>
      </c>
      <c r="U7" s="95">
        <f>IF(R7="","",Q7-T7)</f>
        <v>0</v>
      </c>
      <c r="V7" s="100">
        <f>IF(AND('5. Contract costs'!E7=LISTS!$B$4,'5. Contract costs'!G7=1),'5. Contract costs'!R7,"")</f>
        <v>500</v>
      </c>
      <c r="W7" s="99" t="str">
        <f>IF(AND('5. Contract costs'!E7=LISTS!$B$5,'5. Contract costs'!G7=1),'5. Contract costs'!R7,"")</f>
        <v/>
      </c>
      <c r="X7" s="100">
        <f>IF('5. Contract costs'!E7=LISTS!$B$4,'5. Contract costs'!R7*'5. Contract costs'!G7,"")</f>
        <v>500</v>
      </c>
      <c r="Y7" s="99" t="str">
        <f>IF('5. Contract costs'!E7=LISTS!$B$5,'5. Contract costs'!R7*'5. Contract costs'!G7,"")</f>
        <v/>
      </c>
      <c r="AA7" s="81"/>
      <c r="AC7" s="81"/>
    </row>
    <row r="8" spans="1:29" ht="24.9" x14ac:dyDescent="0.4">
      <c r="A8" s="3"/>
      <c r="B8" s="22">
        <v>2</v>
      </c>
      <c r="C8" s="40" t="str">
        <f>IF('4. Contract terms'!C8="","",VLOOKUP('4. Contract terms'!C8,'4. Contract terms'!$C$7:$H$106,1))</f>
        <v>#001a</v>
      </c>
      <c r="D8" s="40" t="str">
        <f>IF('4. Contract terms'!C8="","",VLOOKUP('4. Contract terms'!C8,'4. Contract terms'!$C$7:$H$106,2))</f>
        <v>Microsoft Office 365 License</v>
      </c>
      <c r="E8" s="40" t="str">
        <f>IF('4. Contract terms'!C8="","",VLOOKUP('4. Contract terms'!C8,'4. Contract terms'!$C$7:$H$106,3))</f>
        <v>Purchasing</v>
      </c>
      <c r="F8" s="40" t="str">
        <f>IF('4. Contract terms'!C8="","",VLOOKUP('4. Contract terms'!C8,'4. Contract terms'!$C$7:$H$106,4))</f>
        <v>Contractually bound</v>
      </c>
      <c r="G8" s="82">
        <f>IF('4. Contract terms'!C8="","",VLOOKUP('4. Contract terms'!C8,'4. Contract terms'!$C$7:$H$106,5))</f>
        <v>1</v>
      </c>
      <c r="H8" s="97">
        <f>IF('4. Contract terms'!C8="","",VLOOKUP('4. Contract terms'!C8,'4. Contract terms'!$C$7:$H$106,6))</f>
        <v>0</v>
      </c>
      <c r="I8" s="78" t="str">
        <f>IF('4. Contract terms'!C8="","",VLOOKUP('4. Contract terms'!C8,'4. Contract terms'!$C$7:$I$106,7))</f>
        <v>S001</v>
      </c>
      <c r="J8" s="19">
        <v>45153</v>
      </c>
      <c r="K8" s="16" t="s">
        <v>26</v>
      </c>
      <c r="L8" s="19" t="s">
        <v>142</v>
      </c>
      <c r="M8" s="19"/>
      <c r="N8" s="16" t="s">
        <v>173</v>
      </c>
      <c r="O8" s="16" t="s">
        <v>170</v>
      </c>
      <c r="P8" s="58">
        <v>2800</v>
      </c>
      <c r="Q8" s="96">
        <v>3000</v>
      </c>
      <c r="R8" s="95">
        <f>IF(J8="","",
P8*
IF(L8=LISTS!$U$4,LISTS!$V$4,
IF(L8=LISTS!$U$5,LISTS!$V$5*'4. Contract terms'!T8,
IF(L8=LISTS!$U$6,LISTS!$V$6*'4. Contract terms'!T8/12,
IF(L8=LISTS!$U$7,LISTS!$V$7*'4. Contract terms'!T8/12,
)))))</f>
        <v>2800</v>
      </c>
      <c r="S8" s="95">
        <f t="shared" ref="S8:S71" si="1">IF(R8="","",Q8-R8)</f>
        <v>200</v>
      </c>
      <c r="T8" s="95">
        <f>G8*R8</f>
        <v>2800</v>
      </c>
      <c r="U8" s="95">
        <f t="shared" ref="U8:U71" si="2">IF(R8="","",Q8-T8)</f>
        <v>200</v>
      </c>
      <c r="V8" s="100">
        <f>IF(AND('5. Contract costs'!E8=LISTS!$B$4,'5. Contract costs'!G8=1),'5. Contract costs'!R8,"")</f>
        <v>2800</v>
      </c>
      <c r="W8" s="99" t="str">
        <f>IF(AND('5. Contract costs'!E8=LISTS!$B$5,'5. Contract costs'!G8=1),'5. Contract costs'!R8,"")</f>
        <v/>
      </c>
      <c r="X8" s="100">
        <f>IF('5. Contract costs'!E8=LISTS!$B$4,'5. Contract costs'!R8*'5. Contract costs'!G8,"")</f>
        <v>2800</v>
      </c>
      <c r="Y8" s="99" t="str">
        <f>IF('5. Contract costs'!E8=LISTS!$B$5,'5. Contract costs'!R8*'5. Contract costs'!G8,"")</f>
        <v/>
      </c>
      <c r="AA8" s="81"/>
      <c r="AC8" s="81"/>
    </row>
    <row r="9" spans="1:29" x14ac:dyDescent="0.4">
      <c r="A9" s="3"/>
      <c r="B9" s="22">
        <v>3</v>
      </c>
      <c r="C9" s="40" t="str">
        <f>IF('4. Contract terms'!C9="","",VLOOKUP('4. Contract terms'!C9,'4. Contract terms'!$C$7:$H$106,1))</f>
        <v>#002</v>
      </c>
      <c r="D9" s="40" t="str">
        <f>IF('4. Contract terms'!C9="","",VLOOKUP('4. Contract terms'!C9,'4. Contract terms'!$C$7:$H$106,2))</f>
        <v>Cell phone contracts</v>
      </c>
      <c r="E9" s="40" t="str">
        <f>IF('4. Contract terms'!C9="","",VLOOKUP('4. Contract terms'!C9,'4. Contract terms'!$C$7:$H$106,3))</f>
        <v>Purchasing</v>
      </c>
      <c r="F9" s="40" t="str">
        <f>IF('4. Contract terms'!C9="","",VLOOKUP('4. Contract terms'!C9,'4. Contract terms'!$C$7:$H$106,4))</f>
        <v>In negotiation</v>
      </c>
      <c r="G9" s="82">
        <f>IF('4. Contract terms'!C9="","",VLOOKUP('4. Contract terms'!C9,'4. Contract terms'!$C$7:$H$106,5))</f>
        <v>0.5</v>
      </c>
      <c r="H9" s="97">
        <f>IF('4. Contract terms'!C9="","",VLOOKUP('4. Contract terms'!C9,'4. Contract terms'!$C$7:$H$106,6))</f>
        <v>0</v>
      </c>
      <c r="I9" s="78" t="str">
        <f>IF('4. Contract terms'!C9="","",VLOOKUP('4. Contract terms'!C9,'4. Contract terms'!$C$7:$I$106,7))</f>
        <v>S002</v>
      </c>
      <c r="J9" s="19">
        <v>45137</v>
      </c>
      <c r="K9" s="16" t="s">
        <v>24</v>
      </c>
      <c r="L9" s="19" t="s">
        <v>149</v>
      </c>
      <c r="M9" s="19">
        <v>45139</v>
      </c>
      <c r="N9" s="16" t="s">
        <v>174</v>
      </c>
      <c r="O9" s="16" t="s">
        <v>172</v>
      </c>
      <c r="P9" s="58">
        <v>300</v>
      </c>
      <c r="Q9" s="96">
        <v>2400</v>
      </c>
      <c r="R9" s="95">
        <f>IF(J9="","",
P9*
IF(L9=LISTS!$U$4,LISTS!$V$4,
IF(L9=LISTS!$U$5,LISTS!$V$5*'4. Contract terms'!T9,
IF(L9=LISTS!$U$6,LISTS!$V$6*'4. Contract terms'!T9/12,
IF(L9=LISTS!$U$7,LISTS!$V$7*'4. Contract terms'!T9/12,
)))))</f>
        <v>2400</v>
      </c>
      <c r="S9" s="95">
        <f t="shared" si="1"/>
        <v>0</v>
      </c>
      <c r="T9" s="95">
        <f>G9*R9</f>
        <v>1200</v>
      </c>
      <c r="U9" s="95">
        <f t="shared" si="2"/>
        <v>1200</v>
      </c>
      <c r="V9" s="100" t="str">
        <f>IF(AND('5. Contract costs'!E9=LISTS!$B$4,'5. Contract costs'!G9=1),'5. Contract costs'!R9,"")</f>
        <v/>
      </c>
      <c r="W9" s="99" t="str">
        <f>IF(AND('5. Contract costs'!E9=LISTS!$B$5,'5. Contract costs'!G9=1),'5. Contract costs'!R9,"")</f>
        <v/>
      </c>
      <c r="X9" s="100">
        <f>IF('5. Contract costs'!E9=LISTS!$B$4,'5. Contract costs'!R9*'5. Contract costs'!G9,"")</f>
        <v>1200</v>
      </c>
      <c r="Y9" s="99" t="str">
        <f>IF('5. Contract costs'!E9=LISTS!$B$5,'5. Contract costs'!R9*'5. Contract costs'!G9,"")</f>
        <v/>
      </c>
      <c r="AA9" s="81"/>
      <c r="AB9" s="81"/>
      <c r="AC9" s="81"/>
    </row>
    <row r="10" spans="1:29" x14ac:dyDescent="0.4">
      <c r="A10" s="3"/>
      <c r="B10" s="22">
        <v>4</v>
      </c>
      <c r="C10" s="40" t="str">
        <f>IF('4. Contract terms'!C10="","",VLOOKUP('4. Contract terms'!C10,'4. Contract terms'!$C$7:$H$106,1))</f>
        <v>#003</v>
      </c>
      <c r="D10" s="40" t="str">
        <f>IF('4. Contract terms'!C10="","",VLOOKUP('4. Contract terms'!C10,'4. Contract terms'!$C$7:$H$106,2))</f>
        <v>Webseite concept</v>
      </c>
      <c r="E10" s="40" t="str">
        <f>IF('4. Contract terms'!C10="","",VLOOKUP('4. Contract terms'!C10,'4. Contract terms'!$C$7:$H$106,3))</f>
        <v>Sales</v>
      </c>
      <c r="F10" s="40" t="str">
        <f>IF('4. Contract terms'!C10="","",VLOOKUP('4. Contract terms'!C10,'4. Contract terms'!$C$7:$H$106,4))</f>
        <v>Contractually bound</v>
      </c>
      <c r="G10" s="82">
        <f>IF('4. Contract terms'!C10="","",VLOOKUP('4. Contract terms'!C10,'4. Contract terms'!$C$7:$H$106,5))</f>
        <v>1</v>
      </c>
      <c r="H10" s="97">
        <f>IF('4. Contract terms'!C10="","",VLOOKUP('4. Contract terms'!C10,'4. Contract terms'!$C$7:$H$106,6))</f>
        <v>0</v>
      </c>
      <c r="I10" s="78" t="str">
        <f>IF('4. Contract terms'!C10="","",VLOOKUP('4. Contract terms'!C10,'4. Contract terms'!$C$7:$I$106,7))</f>
        <v>C001</v>
      </c>
      <c r="J10" s="19">
        <v>45260</v>
      </c>
      <c r="K10" s="16" t="s">
        <v>27</v>
      </c>
      <c r="L10" s="19" t="s">
        <v>142</v>
      </c>
      <c r="M10" s="19"/>
      <c r="N10" s="16" t="s">
        <v>174</v>
      </c>
      <c r="O10" s="16" t="s">
        <v>169</v>
      </c>
      <c r="P10" s="58">
        <v>5000</v>
      </c>
      <c r="Q10" s="96">
        <v>5000</v>
      </c>
      <c r="R10" s="95">
        <f>IF(J10="","",
P10*
IF(L10=LISTS!$U$4,LISTS!$V$4,
IF(L10=LISTS!$U$5,LISTS!$V$5*'4. Contract terms'!T10,
IF(L10=LISTS!$U$6,LISTS!$V$6*'4. Contract terms'!T10/12,
IF(L10=LISTS!$U$7,LISTS!$V$7*'4. Contract terms'!T10/12,
)))))</f>
        <v>5000</v>
      </c>
      <c r="S10" s="95">
        <f t="shared" si="1"/>
        <v>0</v>
      </c>
      <c r="T10" s="95">
        <f>G10*R10</f>
        <v>5000</v>
      </c>
      <c r="U10" s="95">
        <f t="shared" si="2"/>
        <v>0</v>
      </c>
      <c r="V10" s="100" t="str">
        <f>IF(AND('5. Contract costs'!E10=LISTS!$B$4,'5. Contract costs'!G10=1),'5. Contract costs'!R10,"")</f>
        <v/>
      </c>
      <c r="W10" s="99">
        <f>IF(AND('5. Contract costs'!E10=LISTS!$B$5,'5. Contract costs'!G10=1),'5. Contract costs'!R10,"")</f>
        <v>5000</v>
      </c>
      <c r="X10" s="100" t="str">
        <f>IF('5. Contract costs'!E10=LISTS!$B$4,'5. Contract costs'!R10*'5. Contract costs'!G10,"")</f>
        <v/>
      </c>
      <c r="Y10" s="99">
        <f>IF('5. Contract costs'!E10=LISTS!$B$5,'5. Contract costs'!R10*'5. Contract costs'!G10,"")</f>
        <v>5000</v>
      </c>
      <c r="AA10" s="81"/>
      <c r="AC10" s="81"/>
    </row>
    <row r="11" spans="1:29" ht="24.9" x14ac:dyDescent="0.4">
      <c r="A11" s="3"/>
      <c r="B11" s="22">
        <v>5</v>
      </c>
      <c r="C11" s="40" t="str">
        <f>IF('4. Contract terms'!C11="","",VLOOKUP('4. Contract terms'!C11,'4. Contract terms'!$C$7:$H$106,1))</f>
        <v>#004</v>
      </c>
      <c r="D11" s="40" t="str">
        <f>IF('4. Contract terms'!C11="","",VLOOKUP('4. Contract terms'!C11,'4. Contract terms'!$C$7:$H$106,2))</f>
        <v>Webseite maintenance</v>
      </c>
      <c r="E11" s="40" t="str">
        <f>IF('4. Contract terms'!C11="","",VLOOKUP('4. Contract terms'!C11,'4. Contract terms'!$C$7:$H$106,3))</f>
        <v>Sales</v>
      </c>
      <c r="F11" s="40" t="str">
        <f>IF('4. Contract terms'!C11="","",VLOOKUP('4. Contract terms'!C11,'4. Contract terms'!$C$7:$H$106,4))</f>
        <v>Draft contract available</v>
      </c>
      <c r="G11" s="82">
        <f>IF('4. Contract terms'!C11="","",VLOOKUP('4. Contract terms'!C11,'4. Contract terms'!$C$7:$H$106,5))</f>
        <v>0.9</v>
      </c>
      <c r="H11" s="97">
        <f>IF('4. Contract terms'!C11="","",VLOOKUP('4. Contract terms'!C11,'4. Contract terms'!$C$7:$H$106,6))</f>
        <v>0</v>
      </c>
      <c r="I11" s="78" t="str">
        <f>IF('4. Contract terms'!C11="","",VLOOKUP('4. Contract terms'!C11,'4. Contract terms'!$C$7:$I$106,7))</f>
        <v>C001</v>
      </c>
      <c r="J11" s="19">
        <v>45291</v>
      </c>
      <c r="K11" s="16" t="s">
        <v>27</v>
      </c>
      <c r="L11" s="19" t="s">
        <v>150</v>
      </c>
      <c r="M11" s="19"/>
      <c r="N11" s="16" t="s">
        <v>174</v>
      </c>
      <c r="O11" s="16" t="s">
        <v>171</v>
      </c>
      <c r="P11" s="58">
        <v>6000</v>
      </c>
      <c r="Q11" s="96">
        <v>5000</v>
      </c>
      <c r="R11" s="95">
        <f>IF(J11="","",
P11*
IF(L11=LISTS!$U$4,LISTS!$V$4,
IF(L11=LISTS!$U$5,LISTS!$V$5*'4. Contract terms'!T11,
IF(L11=LISTS!$U$6,LISTS!$V$6*'4. Contract terms'!T11/12,
IF(L11=LISTS!$U$7,LISTS!$V$7*'4. Contract terms'!T11/12,
)))))</f>
        <v>6000</v>
      </c>
      <c r="S11" s="95">
        <f t="shared" si="1"/>
        <v>-1000</v>
      </c>
      <c r="T11" s="95">
        <f>G11*R11</f>
        <v>5400</v>
      </c>
      <c r="U11" s="95">
        <f t="shared" si="2"/>
        <v>-400</v>
      </c>
      <c r="V11" s="100" t="str">
        <f>IF(AND('5. Contract costs'!E11=LISTS!$B$4,'5. Contract costs'!G11=1),'5. Contract costs'!R11,"")</f>
        <v/>
      </c>
      <c r="W11" s="99" t="str">
        <f>IF(AND('5. Contract costs'!E11=LISTS!$B$5,'5. Contract costs'!G11=1),'5. Contract costs'!R11,"")</f>
        <v/>
      </c>
      <c r="X11" s="100" t="str">
        <f>IF('5. Contract costs'!E11=LISTS!$B$4,'5. Contract costs'!R11*'5. Contract costs'!G11,"")</f>
        <v/>
      </c>
      <c r="Y11" s="99">
        <f>IF('5. Contract costs'!E11=LISTS!$B$5,'5. Contract costs'!R11*'5. Contract costs'!G11,"")</f>
        <v>5400</v>
      </c>
      <c r="AA11" s="81"/>
      <c r="AB11" s="81"/>
      <c r="AC11" s="81"/>
    </row>
    <row r="12" spans="1:29" x14ac:dyDescent="0.4">
      <c r="A12" s="3"/>
      <c r="B12" s="22">
        <v>6</v>
      </c>
      <c r="C12" s="40" t="str">
        <f>IF('4. Contract terms'!C12="","",VLOOKUP('4. Contract terms'!C12,'4. Contract terms'!$C$7:$H$106,1))</f>
        <v/>
      </c>
      <c r="D12" s="40" t="str">
        <f>IF('4. Contract terms'!C12="","",VLOOKUP('4. Contract terms'!C12,'4. Contract terms'!$C$7:$H$106,2))</f>
        <v/>
      </c>
      <c r="E12" s="40" t="str">
        <f>IF('4. Contract terms'!C12="","",VLOOKUP('4. Contract terms'!C12,'4. Contract terms'!$C$7:$H$106,3))</f>
        <v/>
      </c>
      <c r="F12" s="40" t="str">
        <f>IF('4. Contract terms'!C12="","",VLOOKUP('4. Contract terms'!C12,'4. Contract terms'!$C$7:$H$106,4))</f>
        <v/>
      </c>
      <c r="G12" s="82" t="str">
        <f>IF('4. Contract terms'!C12="","",VLOOKUP('4. Contract terms'!C12,'4. Contract terms'!$C$7:$H$106,5))</f>
        <v/>
      </c>
      <c r="H12" s="97" t="str">
        <f>IF('4. Contract terms'!C12="","",VLOOKUP('4. Contract terms'!C12,'4. Contract terms'!$C$7:$H$106,6))</f>
        <v/>
      </c>
      <c r="I12" s="78" t="str">
        <f>IF('4. Contract terms'!C12="","",VLOOKUP('4. Contract terms'!C12,'4. Contract terms'!$C$7:$I$106,7))</f>
        <v/>
      </c>
      <c r="J12" s="19"/>
      <c r="K12" s="16"/>
      <c r="L12" s="19"/>
      <c r="M12" s="19"/>
      <c r="N12" s="16"/>
      <c r="O12" s="16"/>
      <c r="P12" s="58"/>
      <c r="Q12" s="96"/>
      <c r="R12" s="95" t="str">
        <f>IF(J12="","",
P12*
IF(L12=LISTS!$U$4,LISTS!$V$4,
IF(L12=LISTS!$U$5,LISTS!$V$5*'4. Contract terms'!T12,
IF(L12=LISTS!$U$6,LISTS!$V$6*'4. Contract terms'!T12/12,
IF(L12=LISTS!$U$7,LISTS!$V$7*'4. Contract terms'!T12/12,
)))))</f>
        <v/>
      </c>
      <c r="S12" s="95" t="str">
        <f t="shared" si="1"/>
        <v/>
      </c>
      <c r="T12" s="95"/>
      <c r="U12" s="95" t="str">
        <f t="shared" si="2"/>
        <v/>
      </c>
      <c r="V12" s="100" t="str">
        <f>IF(AND('5. Contract costs'!E12=LISTS!$B$4,'5. Contract costs'!G12=1),'5. Contract costs'!R12,"")</f>
        <v/>
      </c>
      <c r="W12" s="99" t="str">
        <f>IF(AND('5. Contract costs'!E12=LISTS!$B$5,'5. Contract costs'!G12=1),'5. Contract costs'!R12,"")</f>
        <v/>
      </c>
      <c r="X12" s="100" t="str">
        <f>IF('5. Contract costs'!E12=LISTS!$B$4,'5. Contract costs'!R12*'5. Contract costs'!G12,"")</f>
        <v/>
      </c>
      <c r="Y12" s="99" t="str">
        <f>IF('5. Contract costs'!E12=LISTS!$B$5,'5. Contract costs'!R12*'5. Contract costs'!G12,"")</f>
        <v/>
      </c>
      <c r="AA12" s="81"/>
      <c r="AC12" s="81"/>
    </row>
    <row r="13" spans="1:29" x14ac:dyDescent="0.4">
      <c r="A13" s="3"/>
      <c r="B13" s="22">
        <v>7</v>
      </c>
      <c r="C13" s="40" t="str">
        <f>IF('4. Contract terms'!C13="","",VLOOKUP('4. Contract terms'!C13,'4. Contract terms'!$C$7:$H$106,1))</f>
        <v/>
      </c>
      <c r="D13" s="40" t="str">
        <f>IF('4. Contract terms'!C13="","",VLOOKUP('4. Contract terms'!C13,'4. Contract terms'!$C$7:$H$106,2))</f>
        <v/>
      </c>
      <c r="E13" s="40" t="str">
        <f>IF('4. Contract terms'!C13="","",VLOOKUP('4. Contract terms'!C13,'4. Contract terms'!$C$7:$H$106,3))</f>
        <v/>
      </c>
      <c r="F13" s="40" t="str">
        <f>IF('4. Contract terms'!C13="","",VLOOKUP('4. Contract terms'!C13,'4. Contract terms'!$C$7:$H$106,4))</f>
        <v/>
      </c>
      <c r="G13" s="82" t="str">
        <f>IF('4. Contract terms'!C13="","",VLOOKUP('4. Contract terms'!C13,'4. Contract terms'!$C$7:$H$106,5))</f>
        <v/>
      </c>
      <c r="H13" s="97" t="str">
        <f>IF('4. Contract terms'!C13="","",VLOOKUP('4. Contract terms'!C13,'4. Contract terms'!$C$7:$H$106,6))</f>
        <v/>
      </c>
      <c r="I13" s="78" t="str">
        <f>IF('4. Contract terms'!C13="","",VLOOKUP('4. Contract terms'!C13,'4. Contract terms'!$C$7:$I$106,7))</f>
        <v/>
      </c>
      <c r="J13" s="19"/>
      <c r="K13" s="16"/>
      <c r="L13" s="19"/>
      <c r="M13" s="19"/>
      <c r="N13" s="16"/>
      <c r="O13" s="16"/>
      <c r="P13" s="58"/>
      <c r="Q13" s="96"/>
      <c r="R13" s="95" t="str">
        <f>IF(J13="","",
P13*
IF(L13=LISTS!$U$4,LISTS!$V$4,
IF(L13=LISTS!$U$5,LISTS!$V$5*'4. Contract terms'!T13,
IF(L13=LISTS!$U$6,LISTS!$V$6*'4. Contract terms'!T13/12,
IF(L13=LISTS!$U$7,LISTS!$V$7*'4. Contract terms'!T13/12,
)))))</f>
        <v/>
      </c>
      <c r="S13" s="95" t="str">
        <f t="shared" si="1"/>
        <v/>
      </c>
      <c r="T13" s="95"/>
      <c r="U13" s="95" t="str">
        <f t="shared" si="2"/>
        <v/>
      </c>
      <c r="V13" s="100" t="str">
        <f>IF(AND('5. Contract costs'!E13=LISTS!$B$4,'5. Contract costs'!G13=1),'5. Contract costs'!R13,"")</f>
        <v/>
      </c>
      <c r="W13" s="99" t="str">
        <f>IF(AND('5. Contract costs'!E13=LISTS!$B$5,'5. Contract costs'!G13=1),'5. Contract costs'!R13,"")</f>
        <v/>
      </c>
      <c r="X13" s="100" t="str">
        <f>IF('5. Contract costs'!E13=LISTS!$B$4,'5. Contract costs'!R13*'5. Contract costs'!G13,"")</f>
        <v/>
      </c>
      <c r="Y13" s="99" t="str">
        <f>IF('5. Contract costs'!E13=LISTS!$B$5,'5. Contract costs'!R13*'5. Contract costs'!G13,"")</f>
        <v/>
      </c>
      <c r="AA13" s="81"/>
      <c r="AC13" s="81"/>
    </row>
    <row r="14" spans="1:29" x14ac:dyDescent="0.4">
      <c r="A14" s="3"/>
      <c r="B14" s="22">
        <v>8</v>
      </c>
      <c r="C14" s="40" t="str">
        <f>IF('4. Contract terms'!C14="","",VLOOKUP('4. Contract terms'!C14,'4. Contract terms'!$C$7:$H$106,1))</f>
        <v/>
      </c>
      <c r="D14" s="40" t="str">
        <f>IF('4. Contract terms'!C14="","",VLOOKUP('4. Contract terms'!C14,'4. Contract terms'!$C$7:$H$106,2))</f>
        <v/>
      </c>
      <c r="E14" s="40" t="str">
        <f>IF('4. Contract terms'!C14="","",VLOOKUP('4. Contract terms'!C14,'4. Contract terms'!$C$7:$H$106,3))</f>
        <v/>
      </c>
      <c r="F14" s="40" t="str">
        <f>IF('4. Contract terms'!C14="","",VLOOKUP('4. Contract terms'!C14,'4. Contract terms'!$C$7:$H$106,4))</f>
        <v/>
      </c>
      <c r="G14" s="82" t="str">
        <f>IF('4. Contract terms'!C14="","",VLOOKUP('4. Contract terms'!C14,'4. Contract terms'!$C$7:$H$106,5))</f>
        <v/>
      </c>
      <c r="H14" s="97" t="str">
        <f>IF('4. Contract terms'!C14="","",VLOOKUP('4. Contract terms'!C14,'4. Contract terms'!$C$7:$H$106,6))</f>
        <v/>
      </c>
      <c r="I14" s="78" t="str">
        <f>IF('4. Contract terms'!C14="","",VLOOKUP('4. Contract terms'!C14,'4. Contract terms'!$C$7:$I$106,7))</f>
        <v/>
      </c>
      <c r="J14" s="19"/>
      <c r="K14" s="16"/>
      <c r="L14" s="19"/>
      <c r="M14" s="19"/>
      <c r="N14" s="16"/>
      <c r="O14" s="16"/>
      <c r="P14" s="58"/>
      <c r="Q14" s="96"/>
      <c r="R14" s="95" t="str">
        <f>IF(J14="","",
P14*
IF(L14=LISTS!$U$4,LISTS!$V$4,
IF(L14=LISTS!$U$5,LISTS!$V$5*'4. Contract terms'!T14,
IF(L14=LISTS!$U$6,LISTS!$V$6*'4. Contract terms'!T14/12,
IF(L14=LISTS!$U$7,LISTS!$V$7*'4. Contract terms'!T14/12,
)))))</f>
        <v/>
      </c>
      <c r="S14" s="95" t="str">
        <f t="shared" si="1"/>
        <v/>
      </c>
      <c r="T14" s="95"/>
      <c r="U14" s="95" t="str">
        <f t="shared" si="2"/>
        <v/>
      </c>
      <c r="V14" s="100" t="str">
        <f>IF(AND('5. Contract costs'!E14=LISTS!$B$4,'5. Contract costs'!G14=1),'5. Contract costs'!R14,"")</f>
        <v/>
      </c>
      <c r="W14" s="99" t="str">
        <f>IF(AND('5. Contract costs'!E14=LISTS!$B$5,'5. Contract costs'!G14=1),'5. Contract costs'!R14,"")</f>
        <v/>
      </c>
      <c r="X14" s="100" t="str">
        <f>IF('5. Contract costs'!E14=LISTS!$B$4,'5. Contract costs'!R14*'5. Contract costs'!G14,"")</f>
        <v/>
      </c>
      <c r="Y14" s="99" t="str">
        <f>IF('5. Contract costs'!E14=LISTS!$B$5,'5. Contract costs'!R14*'5. Contract costs'!G14,"")</f>
        <v/>
      </c>
      <c r="AA14" s="81"/>
    </row>
    <row r="15" spans="1:29" x14ac:dyDescent="0.4">
      <c r="A15" s="3"/>
      <c r="B15" s="22">
        <v>9</v>
      </c>
      <c r="C15" s="40" t="str">
        <f>IF('4. Contract terms'!C15="","",VLOOKUP('4. Contract terms'!C15,'4. Contract terms'!$C$7:$H$106,1))</f>
        <v/>
      </c>
      <c r="D15" s="40" t="str">
        <f>IF('4. Contract terms'!C15="","",VLOOKUP('4. Contract terms'!C15,'4. Contract terms'!$C$7:$H$106,2))</f>
        <v/>
      </c>
      <c r="E15" s="40" t="str">
        <f>IF('4. Contract terms'!C15="","",VLOOKUP('4. Contract terms'!C15,'4. Contract terms'!$C$7:$H$106,3))</f>
        <v/>
      </c>
      <c r="F15" s="40" t="str">
        <f>IF('4. Contract terms'!C15="","",VLOOKUP('4. Contract terms'!C15,'4. Contract terms'!$C$7:$H$106,4))</f>
        <v/>
      </c>
      <c r="G15" s="82" t="str">
        <f>IF('4. Contract terms'!C15="","",VLOOKUP('4. Contract terms'!C15,'4. Contract terms'!$C$7:$H$106,5))</f>
        <v/>
      </c>
      <c r="H15" s="97" t="str">
        <f>IF('4. Contract terms'!C15="","",VLOOKUP('4. Contract terms'!C15,'4. Contract terms'!$C$7:$H$106,6))</f>
        <v/>
      </c>
      <c r="I15" s="78" t="str">
        <f>IF('4. Contract terms'!C15="","",VLOOKUP('4. Contract terms'!C15,'4. Contract terms'!$C$7:$I$106,7))</f>
        <v/>
      </c>
      <c r="J15" s="19"/>
      <c r="K15" s="16"/>
      <c r="L15" s="19"/>
      <c r="M15" s="19"/>
      <c r="N15" s="16"/>
      <c r="O15" s="16"/>
      <c r="P15" s="58"/>
      <c r="Q15" s="96"/>
      <c r="R15" s="95" t="str">
        <f>IF(J15="","",
P15*
IF(L15=LISTS!$U$4,LISTS!$V$4,
IF(L15=LISTS!$U$5,LISTS!$V$5*'4. Contract terms'!T15,
IF(L15=LISTS!$U$6,LISTS!$V$6*'4. Contract terms'!T15/12,
IF(L15=LISTS!$U$7,LISTS!$V$7*'4. Contract terms'!T15/12,
)))))</f>
        <v/>
      </c>
      <c r="S15" s="95" t="str">
        <f t="shared" si="1"/>
        <v/>
      </c>
      <c r="T15" s="95"/>
      <c r="U15" s="95" t="str">
        <f t="shared" si="2"/>
        <v/>
      </c>
      <c r="V15" s="100" t="str">
        <f>IF(AND('5. Contract costs'!E15=LISTS!$B$4,'5. Contract costs'!G15=1),'5. Contract costs'!R15,"")</f>
        <v/>
      </c>
      <c r="W15" s="99" t="str">
        <f>IF(AND('5. Contract costs'!E15=LISTS!$B$5,'5. Contract costs'!G15=1),'5. Contract costs'!R15,"")</f>
        <v/>
      </c>
      <c r="X15" s="100" t="str">
        <f>IF('5. Contract costs'!E15=LISTS!$B$4,'5. Contract costs'!R15*'5. Contract costs'!G15,"")</f>
        <v/>
      </c>
      <c r="Y15" s="99" t="str">
        <f>IF('5. Contract costs'!E15=LISTS!$B$5,'5. Contract costs'!R15*'5. Contract costs'!G15,"")</f>
        <v/>
      </c>
    </row>
    <row r="16" spans="1:29" x14ac:dyDescent="0.4">
      <c r="A16" s="3"/>
      <c r="B16" s="22">
        <v>10</v>
      </c>
      <c r="C16" s="40" t="str">
        <f>IF('4. Contract terms'!C16="","",VLOOKUP('4. Contract terms'!C16,'4. Contract terms'!$C$7:$H$106,1))</f>
        <v/>
      </c>
      <c r="D16" s="40" t="str">
        <f>IF('4. Contract terms'!C16="","",VLOOKUP('4. Contract terms'!C16,'4. Contract terms'!$C$7:$H$106,2))</f>
        <v/>
      </c>
      <c r="E16" s="40" t="str">
        <f>IF('4. Contract terms'!C16="","",VLOOKUP('4. Contract terms'!C16,'4. Contract terms'!$C$7:$H$106,3))</f>
        <v/>
      </c>
      <c r="F16" s="40" t="str">
        <f>IF('4. Contract terms'!C16="","",VLOOKUP('4. Contract terms'!C16,'4. Contract terms'!$C$7:$H$106,4))</f>
        <v/>
      </c>
      <c r="G16" s="82" t="str">
        <f>IF('4. Contract terms'!C16="","",VLOOKUP('4. Contract terms'!C16,'4. Contract terms'!$C$7:$H$106,5))</f>
        <v/>
      </c>
      <c r="H16" s="97" t="str">
        <f>IF('4. Contract terms'!C16="","",VLOOKUP('4. Contract terms'!C16,'4. Contract terms'!$C$7:$H$106,6))</f>
        <v/>
      </c>
      <c r="I16" s="78" t="str">
        <f>IF('4. Contract terms'!C16="","",VLOOKUP('4. Contract terms'!C16,'4. Contract terms'!$C$7:$I$106,7))</f>
        <v/>
      </c>
      <c r="J16" s="19"/>
      <c r="K16" s="16"/>
      <c r="L16" s="19"/>
      <c r="M16" s="19"/>
      <c r="N16" s="16"/>
      <c r="O16" s="16"/>
      <c r="P16" s="58"/>
      <c r="Q16" s="96"/>
      <c r="R16" s="95" t="str">
        <f>IF(J16="","",
P16*
IF(L16=LISTS!$U$4,LISTS!$V$4,
IF(L16=LISTS!$U$5,LISTS!$V$5*'4. Contract terms'!T16,
IF(L16=LISTS!$U$6,LISTS!$V$6*'4. Contract terms'!T16/12,
IF(L16=LISTS!$U$7,LISTS!$V$7*'4. Contract terms'!T16/12,
)))))</f>
        <v/>
      </c>
      <c r="S16" s="95" t="str">
        <f t="shared" si="1"/>
        <v/>
      </c>
      <c r="T16" s="95"/>
      <c r="U16" s="95" t="str">
        <f t="shared" si="2"/>
        <v/>
      </c>
      <c r="V16" s="100" t="str">
        <f>IF(AND('5. Contract costs'!E16=LISTS!$B$4,'5. Contract costs'!G16=1),'5. Contract costs'!R16,"")</f>
        <v/>
      </c>
      <c r="W16" s="99" t="str">
        <f>IF(AND('5. Contract costs'!E16=LISTS!$B$5,'5. Contract costs'!G16=1),'5. Contract costs'!R16,"")</f>
        <v/>
      </c>
      <c r="X16" s="100" t="str">
        <f>IF('5. Contract costs'!E16=LISTS!$B$4,'5. Contract costs'!R16*'5. Contract costs'!G16,"")</f>
        <v/>
      </c>
      <c r="Y16" s="99" t="str">
        <f>IF('5. Contract costs'!E16=LISTS!$B$5,'5. Contract costs'!R16*'5. Contract costs'!G16,"")</f>
        <v/>
      </c>
    </row>
    <row r="17" spans="1:27" x14ac:dyDescent="0.4">
      <c r="A17" s="3"/>
      <c r="B17" s="22">
        <v>11</v>
      </c>
      <c r="C17" s="40" t="str">
        <f>IF('4. Contract terms'!C17="","",VLOOKUP('4. Contract terms'!C17,'4. Contract terms'!$C$7:$H$106,1))</f>
        <v/>
      </c>
      <c r="D17" s="40" t="str">
        <f>IF('4. Contract terms'!C17="","",VLOOKUP('4. Contract terms'!C17,'4. Contract terms'!$C$7:$H$106,2))</f>
        <v/>
      </c>
      <c r="E17" s="40" t="str">
        <f>IF('4. Contract terms'!C17="","",VLOOKUP('4. Contract terms'!C17,'4. Contract terms'!$C$7:$H$106,3))</f>
        <v/>
      </c>
      <c r="F17" s="40" t="str">
        <f>IF('4. Contract terms'!C17="","",VLOOKUP('4. Contract terms'!C17,'4. Contract terms'!$C$7:$H$106,4))</f>
        <v/>
      </c>
      <c r="G17" s="82" t="str">
        <f>IF('4. Contract terms'!C17="","",VLOOKUP('4. Contract terms'!C17,'4. Contract terms'!$C$7:$H$106,5))</f>
        <v/>
      </c>
      <c r="H17" s="97" t="str">
        <f>IF('4. Contract terms'!C17="","",VLOOKUP('4. Contract terms'!C17,'4. Contract terms'!$C$7:$H$106,6))</f>
        <v/>
      </c>
      <c r="I17" s="78" t="str">
        <f>IF('4. Contract terms'!C17="","",VLOOKUP('4. Contract terms'!C17,'4. Contract terms'!$C$7:$I$106,7))</f>
        <v/>
      </c>
      <c r="J17" s="19"/>
      <c r="K17" s="16"/>
      <c r="L17" s="19"/>
      <c r="M17" s="19"/>
      <c r="N17" s="16"/>
      <c r="O17" s="16"/>
      <c r="P17" s="58"/>
      <c r="Q17" s="96"/>
      <c r="R17" s="95" t="str">
        <f>IF(J17="","",
P17*
IF(L17=LISTS!$U$4,LISTS!$V$4,
IF(L17=LISTS!$U$5,LISTS!$V$5*'4. Contract terms'!T17,
IF(L17=LISTS!$U$6,LISTS!$V$6*'4. Contract terms'!T17/12,
IF(L17=LISTS!$U$7,LISTS!$V$7*'4. Contract terms'!T17/12,
)))))</f>
        <v/>
      </c>
      <c r="S17" s="95" t="str">
        <f t="shared" si="1"/>
        <v/>
      </c>
      <c r="T17" s="95"/>
      <c r="U17" s="95" t="str">
        <f t="shared" si="2"/>
        <v/>
      </c>
      <c r="V17" s="100" t="str">
        <f>IF(AND('5. Contract costs'!E17=LISTS!$B$4,'5. Contract costs'!G17=1),'5. Contract costs'!R17,"")</f>
        <v/>
      </c>
      <c r="W17" s="99" t="str">
        <f>IF(AND('5. Contract costs'!E17=LISTS!$B$5,'5. Contract costs'!G17=1),'5. Contract costs'!R17,"")</f>
        <v/>
      </c>
      <c r="X17" s="100" t="str">
        <f>IF('5. Contract costs'!E17=LISTS!$B$4,'5. Contract costs'!R17*'5. Contract costs'!G17,"")</f>
        <v/>
      </c>
      <c r="Y17" s="99" t="str">
        <f>IF('5. Contract costs'!E17=LISTS!$B$5,'5. Contract costs'!R17*'5. Contract costs'!G17,"")</f>
        <v/>
      </c>
    </row>
    <row r="18" spans="1:27" x14ac:dyDescent="0.4">
      <c r="A18" s="3"/>
      <c r="B18" s="22">
        <v>12</v>
      </c>
      <c r="C18" s="40" t="str">
        <f>IF('4. Contract terms'!C18="","",VLOOKUP('4. Contract terms'!C18,'4. Contract terms'!$C$7:$H$106,1))</f>
        <v/>
      </c>
      <c r="D18" s="40" t="str">
        <f>IF('4. Contract terms'!C18="","",VLOOKUP('4. Contract terms'!C18,'4. Contract terms'!$C$7:$H$106,2))</f>
        <v/>
      </c>
      <c r="E18" s="40" t="str">
        <f>IF('4. Contract terms'!C18="","",VLOOKUP('4. Contract terms'!C18,'4. Contract terms'!$C$7:$H$106,3))</f>
        <v/>
      </c>
      <c r="F18" s="40" t="str">
        <f>IF('4. Contract terms'!C18="","",VLOOKUP('4. Contract terms'!C18,'4. Contract terms'!$C$7:$H$106,4))</f>
        <v/>
      </c>
      <c r="G18" s="82" t="str">
        <f>IF('4. Contract terms'!C18="","",VLOOKUP('4. Contract terms'!C18,'4. Contract terms'!$C$7:$H$106,5))</f>
        <v/>
      </c>
      <c r="H18" s="97" t="str">
        <f>IF('4. Contract terms'!C18="","",VLOOKUP('4. Contract terms'!C18,'4. Contract terms'!$C$7:$H$106,6))</f>
        <v/>
      </c>
      <c r="I18" s="78" t="str">
        <f>IF('4. Contract terms'!C18="","",VLOOKUP('4. Contract terms'!C18,'4. Contract terms'!$C$7:$I$106,7))</f>
        <v/>
      </c>
      <c r="J18" s="19"/>
      <c r="K18" s="16"/>
      <c r="L18" s="19"/>
      <c r="M18" s="19"/>
      <c r="N18" s="16"/>
      <c r="O18" s="16"/>
      <c r="P18" s="58"/>
      <c r="Q18" s="96"/>
      <c r="R18" s="95" t="str">
        <f>IF(J18="","",
P18*
IF(L18=LISTS!$U$4,LISTS!$V$4,
IF(L18=LISTS!$U$5,LISTS!$V$5*'4. Contract terms'!T18,
IF(L18=LISTS!$U$6,LISTS!$V$6*'4. Contract terms'!T18/12,
IF(L18=LISTS!$U$7,LISTS!$V$7*'4. Contract terms'!T18/12,
)))))</f>
        <v/>
      </c>
      <c r="S18" s="95" t="str">
        <f t="shared" si="1"/>
        <v/>
      </c>
      <c r="T18" s="95"/>
      <c r="U18" s="95" t="str">
        <f t="shared" si="2"/>
        <v/>
      </c>
      <c r="V18" s="100" t="str">
        <f>IF(AND('5. Contract costs'!E18=LISTS!$B$4,'5. Contract costs'!G18=1),'5. Contract costs'!R18,"")</f>
        <v/>
      </c>
      <c r="W18" s="99" t="str">
        <f>IF(AND('5. Contract costs'!E18=LISTS!$B$5,'5. Contract costs'!G18=1),'5. Contract costs'!R18,"")</f>
        <v/>
      </c>
      <c r="X18" s="100" t="str">
        <f>IF('5. Contract costs'!E18=LISTS!$B$4,'5. Contract costs'!R18*'5. Contract costs'!G18,"")</f>
        <v/>
      </c>
      <c r="Y18" s="99" t="str">
        <f>IF('5. Contract costs'!E18=LISTS!$B$5,'5. Contract costs'!R18*'5. Contract costs'!G18,"")</f>
        <v/>
      </c>
    </row>
    <row r="19" spans="1:27" x14ac:dyDescent="0.4">
      <c r="A19" s="3"/>
      <c r="B19" s="22">
        <v>13</v>
      </c>
      <c r="C19" s="40" t="str">
        <f>IF('4. Contract terms'!C19="","",VLOOKUP('4. Contract terms'!C19,'4. Contract terms'!$C$7:$H$106,1))</f>
        <v/>
      </c>
      <c r="D19" s="40" t="str">
        <f>IF('4. Contract terms'!C19="","",VLOOKUP('4. Contract terms'!C19,'4. Contract terms'!$C$7:$H$106,2))</f>
        <v/>
      </c>
      <c r="E19" s="40" t="str">
        <f>IF('4. Contract terms'!C19="","",VLOOKUP('4. Contract terms'!C19,'4. Contract terms'!$C$7:$H$106,3))</f>
        <v/>
      </c>
      <c r="F19" s="40" t="str">
        <f>IF('4. Contract terms'!C19="","",VLOOKUP('4. Contract terms'!C19,'4. Contract terms'!$C$7:$H$106,4))</f>
        <v/>
      </c>
      <c r="G19" s="82" t="str">
        <f>IF('4. Contract terms'!C19="","",VLOOKUP('4. Contract terms'!C19,'4. Contract terms'!$C$7:$H$106,5))</f>
        <v/>
      </c>
      <c r="H19" s="97" t="str">
        <f>IF('4. Contract terms'!C19="","",VLOOKUP('4. Contract terms'!C19,'4. Contract terms'!$C$7:$H$106,6))</f>
        <v/>
      </c>
      <c r="I19" s="78" t="str">
        <f>IF('4. Contract terms'!C19="","",VLOOKUP('4. Contract terms'!C19,'4. Contract terms'!$C$7:$I$106,7))</f>
        <v/>
      </c>
      <c r="J19" s="19"/>
      <c r="K19" s="16"/>
      <c r="L19" s="19"/>
      <c r="M19" s="19"/>
      <c r="N19" s="16"/>
      <c r="O19" s="16"/>
      <c r="P19" s="58"/>
      <c r="Q19" s="96"/>
      <c r="R19" s="95" t="str">
        <f>IF(J19="","",
P19*
IF(L19=LISTS!$U$4,LISTS!$V$4,
IF(L19=LISTS!$U$5,LISTS!$V$5*'4. Contract terms'!T19,
IF(L19=LISTS!$U$6,LISTS!$V$6*'4. Contract terms'!T19/12,
IF(L19=LISTS!$U$7,LISTS!$V$7*'4. Contract terms'!T19/12,
)))))</f>
        <v/>
      </c>
      <c r="S19" s="95" t="str">
        <f t="shared" si="1"/>
        <v/>
      </c>
      <c r="T19" s="95"/>
      <c r="U19" s="95" t="str">
        <f t="shared" si="2"/>
        <v/>
      </c>
      <c r="V19" s="100" t="str">
        <f>IF(AND('5. Contract costs'!E19=LISTS!$B$4,'5. Contract costs'!G19=1),'5. Contract costs'!R19,"")</f>
        <v/>
      </c>
      <c r="W19" s="99" t="str">
        <f>IF(AND('5. Contract costs'!E19=LISTS!$B$5,'5. Contract costs'!G19=1),'5. Contract costs'!R19,"")</f>
        <v/>
      </c>
      <c r="X19" s="100" t="str">
        <f>IF('5. Contract costs'!E19=LISTS!$B$4,'5. Contract costs'!R19*'5. Contract costs'!G19,"")</f>
        <v/>
      </c>
      <c r="Y19" s="99" t="str">
        <f>IF('5. Contract costs'!E19=LISTS!$B$5,'5. Contract costs'!R19*'5. Contract costs'!G19,"")</f>
        <v/>
      </c>
    </row>
    <row r="20" spans="1:27" x14ac:dyDescent="0.4">
      <c r="A20" s="3"/>
      <c r="B20" s="22">
        <v>14</v>
      </c>
      <c r="C20" s="40" t="str">
        <f>IF('4. Contract terms'!C20="","",VLOOKUP('4. Contract terms'!C20,'4. Contract terms'!$C$7:$H$106,1))</f>
        <v/>
      </c>
      <c r="D20" s="40" t="str">
        <f>IF('4. Contract terms'!C20="","",VLOOKUP('4. Contract terms'!C20,'4. Contract terms'!$C$7:$H$106,2))</f>
        <v/>
      </c>
      <c r="E20" s="40" t="str">
        <f>IF('4. Contract terms'!C20="","",VLOOKUP('4. Contract terms'!C20,'4. Contract terms'!$C$7:$H$106,3))</f>
        <v/>
      </c>
      <c r="F20" s="40" t="str">
        <f>IF('4. Contract terms'!C20="","",VLOOKUP('4. Contract terms'!C20,'4. Contract terms'!$C$7:$H$106,4))</f>
        <v/>
      </c>
      <c r="G20" s="82" t="str">
        <f>IF('4. Contract terms'!C20="","",VLOOKUP('4. Contract terms'!C20,'4. Contract terms'!$C$7:$H$106,5))</f>
        <v/>
      </c>
      <c r="H20" s="97" t="str">
        <f>IF('4. Contract terms'!C20="","",VLOOKUP('4. Contract terms'!C20,'4. Contract terms'!$C$7:$H$106,6))</f>
        <v/>
      </c>
      <c r="I20" s="78" t="str">
        <f>IF('4. Contract terms'!C20="","",VLOOKUP('4. Contract terms'!C20,'4. Contract terms'!$C$7:$I$106,7))</f>
        <v/>
      </c>
      <c r="J20" s="19"/>
      <c r="K20" s="16"/>
      <c r="L20" s="19"/>
      <c r="M20" s="19"/>
      <c r="N20" s="16"/>
      <c r="O20" s="16"/>
      <c r="P20" s="58"/>
      <c r="Q20" s="96"/>
      <c r="R20" s="95" t="str">
        <f>IF(J20="","",
P20*
IF(L20=LISTS!$U$4,LISTS!$V$4,
IF(L20=LISTS!$U$5,LISTS!$V$5*'4. Contract terms'!T20,
IF(L20=LISTS!$U$6,LISTS!$V$6*'4. Contract terms'!T20/12,
IF(L20=LISTS!$U$7,LISTS!$V$7*'4. Contract terms'!T20/12,
)))))</f>
        <v/>
      </c>
      <c r="S20" s="95" t="str">
        <f t="shared" si="1"/>
        <v/>
      </c>
      <c r="T20" s="95"/>
      <c r="U20" s="95" t="str">
        <f t="shared" si="2"/>
        <v/>
      </c>
      <c r="V20" s="100" t="str">
        <f>IF(AND('5. Contract costs'!E20=LISTS!$B$4,'5. Contract costs'!G20=1),'5. Contract costs'!R20,"")</f>
        <v/>
      </c>
      <c r="W20" s="99" t="str">
        <f>IF(AND('5. Contract costs'!E20=LISTS!$B$5,'5. Contract costs'!G20=1),'5. Contract costs'!R20,"")</f>
        <v/>
      </c>
      <c r="X20" s="100" t="str">
        <f>IF('5. Contract costs'!E20=LISTS!$B$4,'5. Contract costs'!R20*'5. Contract costs'!G20,"")</f>
        <v/>
      </c>
      <c r="Y20" s="99" t="str">
        <f>IF('5. Contract costs'!E20=LISTS!$B$5,'5. Contract costs'!R20*'5. Contract costs'!G20,"")</f>
        <v/>
      </c>
    </row>
    <row r="21" spans="1:27" x14ac:dyDescent="0.4">
      <c r="A21" s="3"/>
      <c r="B21" s="22">
        <v>15</v>
      </c>
      <c r="C21" s="40" t="str">
        <f>IF('4. Contract terms'!C21="","",VLOOKUP('4. Contract terms'!C21,'4. Contract terms'!$C$7:$H$106,1))</f>
        <v/>
      </c>
      <c r="D21" s="40" t="str">
        <f>IF('4. Contract terms'!C21="","",VLOOKUP('4. Contract terms'!C21,'4. Contract terms'!$C$7:$H$106,2))</f>
        <v/>
      </c>
      <c r="E21" s="40" t="str">
        <f>IF('4. Contract terms'!C21="","",VLOOKUP('4. Contract terms'!C21,'4. Contract terms'!$C$7:$H$106,3))</f>
        <v/>
      </c>
      <c r="F21" s="40" t="str">
        <f>IF('4. Contract terms'!C21="","",VLOOKUP('4. Contract terms'!C21,'4. Contract terms'!$C$7:$H$106,4))</f>
        <v/>
      </c>
      <c r="G21" s="82" t="str">
        <f>IF('4. Contract terms'!C21="","",VLOOKUP('4. Contract terms'!C21,'4. Contract terms'!$C$7:$H$106,5))</f>
        <v/>
      </c>
      <c r="H21" s="97" t="str">
        <f>IF('4. Contract terms'!C21="","",VLOOKUP('4. Contract terms'!C21,'4. Contract terms'!$C$7:$H$106,6))</f>
        <v/>
      </c>
      <c r="I21" s="78" t="str">
        <f>IF('4. Contract terms'!C21="","",VLOOKUP('4. Contract terms'!C21,'4. Contract terms'!$C$7:$I$106,7))</f>
        <v/>
      </c>
      <c r="J21" s="19"/>
      <c r="K21" s="16"/>
      <c r="L21" s="19"/>
      <c r="M21" s="19"/>
      <c r="N21" s="16"/>
      <c r="O21" s="16"/>
      <c r="P21" s="58"/>
      <c r="Q21" s="96"/>
      <c r="R21" s="95" t="str">
        <f>IF(J21="","",
P21*
IF(L21=LISTS!$U$4,LISTS!$V$4,
IF(L21=LISTS!$U$5,LISTS!$V$5*'4. Contract terms'!T21,
IF(L21=LISTS!$U$6,LISTS!$V$6*'4. Contract terms'!T21/12,
IF(L21=LISTS!$U$7,LISTS!$V$7*'4. Contract terms'!T21/12,
)))))</f>
        <v/>
      </c>
      <c r="S21" s="95" t="str">
        <f t="shared" si="1"/>
        <v/>
      </c>
      <c r="T21" s="95"/>
      <c r="U21" s="95" t="str">
        <f t="shared" si="2"/>
        <v/>
      </c>
      <c r="V21" s="100" t="str">
        <f>IF(AND('5. Contract costs'!E21=LISTS!$B$4,'5. Contract costs'!G21=1),'5. Contract costs'!R21,"")</f>
        <v/>
      </c>
      <c r="W21" s="99" t="str">
        <f>IF(AND('5. Contract costs'!E21=LISTS!$B$5,'5. Contract costs'!G21=1),'5. Contract costs'!R21,"")</f>
        <v/>
      </c>
      <c r="X21" s="100" t="str">
        <f>IF('5. Contract costs'!E21=LISTS!$B$4,'5. Contract costs'!R21*'5. Contract costs'!G21,"")</f>
        <v/>
      </c>
      <c r="Y21" s="99" t="str">
        <f>IF('5. Contract costs'!E21=LISTS!$B$5,'5. Contract costs'!R21*'5. Contract costs'!G21,"")</f>
        <v/>
      </c>
    </row>
    <row r="22" spans="1:27" x14ac:dyDescent="0.4">
      <c r="A22" s="3"/>
      <c r="B22" s="22">
        <v>16</v>
      </c>
      <c r="C22" s="40" t="str">
        <f>IF('4. Contract terms'!C22="","",VLOOKUP('4. Contract terms'!C22,'4. Contract terms'!$C$7:$H$106,1))</f>
        <v/>
      </c>
      <c r="D22" s="40" t="str">
        <f>IF('4. Contract terms'!C22="","",VLOOKUP('4. Contract terms'!C22,'4. Contract terms'!$C$7:$H$106,2))</f>
        <v/>
      </c>
      <c r="E22" s="40" t="str">
        <f>IF('4. Contract terms'!C22="","",VLOOKUP('4. Contract terms'!C22,'4. Contract terms'!$C$7:$H$106,3))</f>
        <v/>
      </c>
      <c r="F22" s="40" t="str">
        <f>IF('4. Contract terms'!C22="","",VLOOKUP('4. Contract terms'!C22,'4. Contract terms'!$C$7:$H$106,4))</f>
        <v/>
      </c>
      <c r="G22" s="82" t="str">
        <f>IF('4. Contract terms'!C22="","",VLOOKUP('4. Contract terms'!C22,'4. Contract terms'!$C$7:$H$106,5))</f>
        <v/>
      </c>
      <c r="H22" s="97" t="str">
        <f>IF('4. Contract terms'!C22="","",VLOOKUP('4. Contract terms'!C22,'4. Contract terms'!$C$7:$H$106,6))</f>
        <v/>
      </c>
      <c r="I22" s="78" t="str">
        <f>IF('4. Contract terms'!C22="","",VLOOKUP('4. Contract terms'!C22,'4. Contract terms'!$C$7:$I$106,7))</f>
        <v/>
      </c>
      <c r="J22" s="19"/>
      <c r="K22" s="16"/>
      <c r="L22" s="19"/>
      <c r="M22" s="19"/>
      <c r="N22" s="16"/>
      <c r="O22" s="16"/>
      <c r="P22" s="58"/>
      <c r="Q22" s="96"/>
      <c r="R22" s="95" t="str">
        <f>IF(J22="","",
P22*
IF(L22=LISTS!$U$4,LISTS!$V$4,
IF(L22=LISTS!$U$5,LISTS!$V$5*'4. Contract terms'!T22,
IF(L22=LISTS!$U$6,LISTS!$V$6*'4. Contract terms'!T22/12,
IF(L22=LISTS!$U$7,LISTS!$V$7*'4. Contract terms'!T22/12,
)))))</f>
        <v/>
      </c>
      <c r="S22" s="95" t="str">
        <f t="shared" si="1"/>
        <v/>
      </c>
      <c r="T22" s="95"/>
      <c r="U22" s="95" t="str">
        <f t="shared" si="2"/>
        <v/>
      </c>
      <c r="V22" s="100" t="str">
        <f>IF(AND('5. Contract costs'!E22=LISTS!$B$4,'5. Contract costs'!G22=1),'5. Contract costs'!R22,"")</f>
        <v/>
      </c>
      <c r="W22" s="99" t="str">
        <f>IF(AND('5. Contract costs'!E22=LISTS!$B$5,'5. Contract costs'!G22=1),'5. Contract costs'!R22,"")</f>
        <v/>
      </c>
      <c r="X22" s="100" t="str">
        <f>IF('5. Contract costs'!E22=LISTS!$B$4,'5. Contract costs'!R22*'5. Contract costs'!G22,"")</f>
        <v/>
      </c>
      <c r="Y22" s="99" t="str">
        <f>IF('5. Contract costs'!E22=LISTS!$B$5,'5. Contract costs'!R22*'5. Contract costs'!G22,"")</f>
        <v/>
      </c>
    </row>
    <row r="23" spans="1:27" x14ac:dyDescent="0.4">
      <c r="A23" s="3"/>
      <c r="B23" s="22">
        <v>17</v>
      </c>
      <c r="C23" s="40" t="str">
        <f>IF('4. Contract terms'!C23="","",VLOOKUP('4. Contract terms'!C23,'4. Contract terms'!$C$7:$H$106,1))</f>
        <v/>
      </c>
      <c r="D23" s="40" t="str">
        <f>IF('4. Contract terms'!C23="","",VLOOKUP('4. Contract terms'!C23,'4. Contract terms'!$C$7:$H$106,2))</f>
        <v/>
      </c>
      <c r="E23" s="40" t="str">
        <f>IF('4. Contract terms'!C23="","",VLOOKUP('4. Contract terms'!C23,'4. Contract terms'!$C$7:$H$106,3))</f>
        <v/>
      </c>
      <c r="F23" s="40" t="str">
        <f>IF('4. Contract terms'!C23="","",VLOOKUP('4. Contract terms'!C23,'4. Contract terms'!$C$7:$H$106,4))</f>
        <v/>
      </c>
      <c r="G23" s="82" t="str">
        <f>IF('4. Contract terms'!C23="","",VLOOKUP('4. Contract terms'!C23,'4. Contract terms'!$C$7:$H$106,5))</f>
        <v/>
      </c>
      <c r="H23" s="97" t="str">
        <f>IF('4. Contract terms'!C23="","",VLOOKUP('4. Contract terms'!C23,'4. Contract terms'!$C$7:$H$106,6))</f>
        <v/>
      </c>
      <c r="I23" s="78" t="str">
        <f>IF('4. Contract terms'!C23="","",VLOOKUP('4. Contract terms'!C23,'4. Contract terms'!$C$7:$I$106,7))</f>
        <v/>
      </c>
      <c r="J23" s="19"/>
      <c r="K23" s="16"/>
      <c r="L23" s="19"/>
      <c r="M23" s="19"/>
      <c r="N23" s="16"/>
      <c r="O23" s="16"/>
      <c r="P23" s="58"/>
      <c r="Q23" s="96"/>
      <c r="R23" s="95" t="str">
        <f>IF(J23="","",
P23*
IF(L23=LISTS!$U$4,LISTS!$V$4,
IF(L23=LISTS!$U$5,LISTS!$V$5*'4. Contract terms'!T23,
IF(L23=LISTS!$U$6,LISTS!$V$6*'4. Contract terms'!T23/12,
IF(L23=LISTS!$U$7,LISTS!$V$7*'4. Contract terms'!T23/12,
)))))</f>
        <v/>
      </c>
      <c r="S23" s="95" t="str">
        <f t="shared" si="1"/>
        <v/>
      </c>
      <c r="T23" s="95"/>
      <c r="U23" s="95" t="str">
        <f t="shared" si="2"/>
        <v/>
      </c>
      <c r="V23" s="100" t="str">
        <f>IF(AND('5. Contract costs'!E23=LISTS!$B$4,'5. Contract costs'!G23=1),'5. Contract costs'!R23,"")</f>
        <v/>
      </c>
      <c r="W23" s="99" t="str">
        <f>IF(AND('5. Contract costs'!E23=LISTS!$B$5,'5. Contract costs'!G23=1),'5. Contract costs'!R23,"")</f>
        <v/>
      </c>
      <c r="X23" s="100" t="str">
        <f>IF('5. Contract costs'!E23=LISTS!$B$4,'5. Contract costs'!R23*'5. Contract costs'!G23,"")</f>
        <v/>
      </c>
      <c r="Y23" s="99" t="str">
        <f>IF('5. Contract costs'!E23=LISTS!$B$5,'5. Contract costs'!R23*'5. Contract costs'!G23,"")</f>
        <v/>
      </c>
      <c r="AA23" s="85"/>
    </row>
    <row r="24" spans="1:27" x14ac:dyDescent="0.4">
      <c r="A24" s="3"/>
      <c r="B24" s="22">
        <v>18</v>
      </c>
      <c r="C24" s="40" t="str">
        <f>IF('4. Contract terms'!C24="","",VLOOKUP('4. Contract terms'!C24,'4. Contract terms'!$C$7:$H$106,1))</f>
        <v/>
      </c>
      <c r="D24" s="40" t="str">
        <f>IF('4. Contract terms'!C24="","",VLOOKUP('4. Contract terms'!C24,'4. Contract terms'!$C$7:$H$106,2))</f>
        <v/>
      </c>
      <c r="E24" s="40" t="str">
        <f>IF('4. Contract terms'!C24="","",VLOOKUP('4. Contract terms'!C24,'4. Contract terms'!$C$7:$H$106,3))</f>
        <v/>
      </c>
      <c r="F24" s="40" t="str">
        <f>IF('4. Contract terms'!C24="","",VLOOKUP('4. Contract terms'!C24,'4. Contract terms'!$C$7:$H$106,4))</f>
        <v/>
      </c>
      <c r="G24" s="82" t="str">
        <f>IF('4. Contract terms'!C24="","",VLOOKUP('4. Contract terms'!C24,'4. Contract terms'!$C$7:$H$106,5))</f>
        <v/>
      </c>
      <c r="H24" s="97" t="str">
        <f>IF('4. Contract terms'!C24="","",VLOOKUP('4. Contract terms'!C24,'4. Contract terms'!$C$7:$H$106,6))</f>
        <v/>
      </c>
      <c r="I24" s="78" t="str">
        <f>IF('4. Contract terms'!C24="","",VLOOKUP('4. Contract terms'!C24,'4. Contract terms'!$C$7:$I$106,7))</f>
        <v/>
      </c>
      <c r="J24" s="19"/>
      <c r="K24" s="16"/>
      <c r="L24" s="19"/>
      <c r="M24" s="19"/>
      <c r="N24" s="16"/>
      <c r="O24" s="16"/>
      <c r="P24" s="58"/>
      <c r="Q24" s="96"/>
      <c r="R24" s="95" t="str">
        <f>IF(J24="","",
P24*
IF(L24=LISTS!$U$4,LISTS!$V$4,
IF(L24=LISTS!$U$5,LISTS!$V$5*'4. Contract terms'!T24,
IF(L24=LISTS!$U$6,LISTS!$V$6*'4. Contract terms'!T24/12,
IF(L24=LISTS!$U$7,LISTS!$V$7*'4. Contract terms'!T24/12,
)))))</f>
        <v/>
      </c>
      <c r="S24" s="95" t="str">
        <f t="shared" si="1"/>
        <v/>
      </c>
      <c r="T24" s="95"/>
      <c r="U24" s="95" t="str">
        <f t="shared" si="2"/>
        <v/>
      </c>
      <c r="V24" s="100" t="str">
        <f>IF(AND('5. Contract costs'!E24=LISTS!$B$4,'5. Contract costs'!G24=1),'5. Contract costs'!R24,"")</f>
        <v/>
      </c>
      <c r="W24" s="99" t="str">
        <f>IF(AND('5. Contract costs'!E24=LISTS!$B$5,'5. Contract costs'!G24=1),'5. Contract costs'!R24,"")</f>
        <v/>
      </c>
      <c r="X24" s="100" t="str">
        <f>IF('5. Contract costs'!E24=LISTS!$B$4,'5. Contract costs'!R24*'5. Contract costs'!G24,"")</f>
        <v/>
      </c>
      <c r="Y24" s="99" t="str">
        <f>IF('5. Contract costs'!E24=LISTS!$B$5,'5. Contract costs'!R24*'5. Contract costs'!G24,"")</f>
        <v/>
      </c>
      <c r="AA24" s="85"/>
    </row>
    <row r="25" spans="1:27" x14ac:dyDescent="0.4">
      <c r="A25" s="3"/>
      <c r="B25" s="22">
        <v>19</v>
      </c>
      <c r="C25" s="40" t="str">
        <f>IF('4. Contract terms'!C25="","",VLOOKUP('4. Contract terms'!C25,'4. Contract terms'!$C$7:$H$106,1))</f>
        <v/>
      </c>
      <c r="D25" s="40" t="str">
        <f>IF('4. Contract terms'!C25="","",VLOOKUP('4. Contract terms'!C25,'4. Contract terms'!$C$7:$H$106,2))</f>
        <v/>
      </c>
      <c r="E25" s="40" t="str">
        <f>IF('4. Contract terms'!C25="","",VLOOKUP('4. Contract terms'!C25,'4. Contract terms'!$C$7:$H$106,3))</f>
        <v/>
      </c>
      <c r="F25" s="40" t="str">
        <f>IF('4. Contract terms'!C25="","",VLOOKUP('4. Contract terms'!C25,'4. Contract terms'!$C$7:$H$106,4))</f>
        <v/>
      </c>
      <c r="G25" s="82" t="str">
        <f>IF('4. Contract terms'!C25="","",VLOOKUP('4. Contract terms'!C25,'4. Contract terms'!$C$7:$H$106,5))</f>
        <v/>
      </c>
      <c r="H25" s="97" t="str">
        <f>IF('4. Contract terms'!C25="","",VLOOKUP('4. Contract terms'!C25,'4. Contract terms'!$C$7:$H$106,6))</f>
        <v/>
      </c>
      <c r="I25" s="78" t="str">
        <f>IF('4. Contract terms'!C25="","",VLOOKUP('4. Contract terms'!C25,'4. Contract terms'!$C$7:$I$106,7))</f>
        <v/>
      </c>
      <c r="J25" s="19"/>
      <c r="K25" s="16"/>
      <c r="L25" s="19"/>
      <c r="M25" s="19"/>
      <c r="N25" s="16"/>
      <c r="O25" s="16"/>
      <c r="P25" s="58"/>
      <c r="Q25" s="96"/>
      <c r="R25" s="95" t="str">
        <f>IF(J25="","",
P25*
IF(L25=LISTS!$U$4,LISTS!$V$4,
IF(L25=LISTS!$U$5,LISTS!$V$5*'4. Contract terms'!T25,
IF(L25=LISTS!$U$6,LISTS!$V$6*'4. Contract terms'!T25/12,
IF(L25=LISTS!$U$7,LISTS!$V$7*'4. Contract terms'!T25/12,
)))))</f>
        <v/>
      </c>
      <c r="S25" s="95" t="str">
        <f t="shared" si="1"/>
        <v/>
      </c>
      <c r="T25" s="95"/>
      <c r="U25" s="95" t="str">
        <f t="shared" si="2"/>
        <v/>
      </c>
      <c r="V25" s="100" t="str">
        <f>IF(AND('5. Contract costs'!E25=LISTS!$B$4,'5. Contract costs'!G25=1),'5. Contract costs'!R25,"")</f>
        <v/>
      </c>
      <c r="W25" s="99" t="str">
        <f>IF(AND('5. Contract costs'!E25=LISTS!$B$5,'5. Contract costs'!G25=1),'5. Contract costs'!R25,"")</f>
        <v/>
      </c>
      <c r="X25" s="100" t="str">
        <f>IF('5. Contract costs'!E25=LISTS!$B$4,'5. Contract costs'!R25*'5. Contract costs'!G25,"")</f>
        <v/>
      </c>
      <c r="Y25" s="99" t="str">
        <f>IF('5. Contract costs'!E25=LISTS!$B$5,'5. Contract costs'!R25*'5. Contract costs'!G25,"")</f>
        <v/>
      </c>
      <c r="AA25" s="85"/>
    </row>
    <row r="26" spans="1:27" x14ac:dyDescent="0.4">
      <c r="A26" s="3"/>
      <c r="B26" s="22">
        <v>20</v>
      </c>
      <c r="C26" s="40" t="str">
        <f>IF('4. Contract terms'!C26="","",VLOOKUP('4. Contract terms'!C26,'4. Contract terms'!$C$7:$H$106,1))</f>
        <v/>
      </c>
      <c r="D26" s="40" t="str">
        <f>IF('4. Contract terms'!C26="","",VLOOKUP('4. Contract terms'!C26,'4. Contract terms'!$C$7:$H$106,2))</f>
        <v/>
      </c>
      <c r="E26" s="40" t="str">
        <f>IF('4. Contract terms'!C26="","",VLOOKUP('4. Contract terms'!C26,'4. Contract terms'!$C$7:$H$106,3))</f>
        <v/>
      </c>
      <c r="F26" s="40" t="str">
        <f>IF('4. Contract terms'!C26="","",VLOOKUP('4. Contract terms'!C26,'4. Contract terms'!$C$7:$H$106,4))</f>
        <v/>
      </c>
      <c r="G26" s="82" t="str">
        <f>IF('4. Contract terms'!C26="","",VLOOKUP('4. Contract terms'!C26,'4. Contract terms'!$C$7:$H$106,5))</f>
        <v/>
      </c>
      <c r="H26" s="97" t="str">
        <f>IF('4. Contract terms'!C26="","",VLOOKUP('4. Contract terms'!C26,'4. Contract terms'!$C$7:$H$106,6))</f>
        <v/>
      </c>
      <c r="I26" s="78" t="str">
        <f>IF('4. Contract terms'!C26="","",VLOOKUP('4. Contract terms'!C26,'4. Contract terms'!$C$7:$I$106,7))</f>
        <v/>
      </c>
      <c r="J26" s="19"/>
      <c r="K26" s="16"/>
      <c r="L26" s="19"/>
      <c r="M26" s="19"/>
      <c r="N26" s="16"/>
      <c r="O26" s="16"/>
      <c r="P26" s="58"/>
      <c r="Q26" s="96"/>
      <c r="R26" s="95" t="str">
        <f>IF(J26="","",
P26*
IF(L26=LISTS!$U$4,LISTS!$V$4,
IF(L26=LISTS!$U$5,LISTS!$V$5*'4. Contract terms'!T26,
IF(L26=LISTS!$U$6,LISTS!$V$6*'4. Contract terms'!T26/12,
IF(L26=LISTS!$U$7,LISTS!$V$7*'4. Contract terms'!T26/12,
)))))</f>
        <v/>
      </c>
      <c r="S26" s="95" t="str">
        <f t="shared" si="1"/>
        <v/>
      </c>
      <c r="T26" s="95"/>
      <c r="U26" s="95" t="str">
        <f t="shared" si="2"/>
        <v/>
      </c>
      <c r="V26" s="100" t="str">
        <f>IF(AND('5. Contract costs'!E26=LISTS!$B$4,'5. Contract costs'!G26=1),'5. Contract costs'!R26,"")</f>
        <v/>
      </c>
      <c r="W26" s="99" t="str">
        <f>IF(AND('5. Contract costs'!E26=LISTS!$B$5,'5. Contract costs'!G26=1),'5. Contract costs'!R26,"")</f>
        <v/>
      </c>
      <c r="X26" s="100" t="str">
        <f>IF('5. Contract costs'!E26=LISTS!$B$4,'5. Contract costs'!R26*'5. Contract costs'!G26,"")</f>
        <v/>
      </c>
      <c r="Y26" s="99" t="str">
        <f>IF('5. Contract costs'!E26=LISTS!$B$5,'5. Contract costs'!R26*'5. Contract costs'!G26,"")</f>
        <v/>
      </c>
      <c r="AA26" s="85"/>
    </row>
    <row r="27" spans="1:27" x14ac:dyDescent="0.4">
      <c r="A27" s="3"/>
      <c r="B27" s="22">
        <v>21</v>
      </c>
      <c r="C27" s="40" t="str">
        <f>IF('4. Contract terms'!C27="","",VLOOKUP('4. Contract terms'!C27,'4. Contract terms'!$C$7:$H$106,1))</f>
        <v/>
      </c>
      <c r="D27" s="40" t="str">
        <f>IF('4. Contract terms'!C27="","",VLOOKUP('4. Contract terms'!C27,'4. Contract terms'!$C$7:$H$106,2))</f>
        <v/>
      </c>
      <c r="E27" s="40" t="str">
        <f>IF('4. Contract terms'!C27="","",VLOOKUP('4. Contract terms'!C27,'4. Contract terms'!$C$7:$H$106,3))</f>
        <v/>
      </c>
      <c r="F27" s="40" t="str">
        <f>IF('4. Contract terms'!C27="","",VLOOKUP('4. Contract terms'!C27,'4. Contract terms'!$C$7:$H$106,4))</f>
        <v/>
      </c>
      <c r="G27" s="82" t="str">
        <f>IF('4. Contract terms'!C27="","",VLOOKUP('4. Contract terms'!C27,'4. Contract terms'!$C$7:$H$106,5))</f>
        <v/>
      </c>
      <c r="H27" s="97" t="str">
        <f>IF('4. Contract terms'!C27="","",VLOOKUP('4. Contract terms'!C27,'4. Contract terms'!$C$7:$H$106,6))</f>
        <v/>
      </c>
      <c r="I27" s="78" t="str">
        <f>IF('4. Contract terms'!C27="","",VLOOKUP('4. Contract terms'!C27,'4. Contract terms'!$C$7:$I$106,7))</f>
        <v/>
      </c>
      <c r="J27" s="19"/>
      <c r="K27" s="16"/>
      <c r="L27" s="19"/>
      <c r="M27" s="19"/>
      <c r="N27" s="16"/>
      <c r="O27" s="16"/>
      <c r="P27" s="58"/>
      <c r="Q27" s="96"/>
      <c r="R27" s="95" t="str">
        <f>IF(J27="","",
P27*
IF(L27=LISTS!$U$4,LISTS!$V$4,
IF(L27=LISTS!$U$5,LISTS!$V$5*'4. Contract terms'!T27,
IF(L27=LISTS!$U$6,LISTS!$V$6*'4. Contract terms'!T27/12,
IF(L27=LISTS!$U$7,LISTS!$V$7*'4. Contract terms'!T27/12,
)))))</f>
        <v/>
      </c>
      <c r="S27" s="95" t="str">
        <f t="shared" si="1"/>
        <v/>
      </c>
      <c r="T27" s="95"/>
      <c r="U27" s="95" t="str">
        <f t="shared" si="2"/>
        <v/>
      </c>
      <c r="V27" s="100" t="str">
        <f>IF(AND('5. Contract costs'!E27=LISTS!$B$4,'5. Contract costs'!G27=1),'5. Contract costs'!R27,"")</f>
        <v/>
      </c>
      <c r="W27" s="99" t="str">
        <f>IF(AND('5. Contract costs'!E27=LISTS!$B$5,'5. Contract costs'!G27=1),'5. Contract costs'!R27,"")</f>
        <v/>
      </c>
      <c r="X27" s="100" t="str">
        <f>IF('5. Contract costs'!E27=LISTS!$B$4,'5. Contract costs'!R27*'5. Contract costs'!G27,"")</f>
        <v/>
      </c>
      <c r="Y27" s="99" t="str">
        <f>IF('5. Contract costs'!E27=LISTS!$B$5,'5. Contract costs'!R27*'5. Contract costs'!G27,"")</f>
        <v/>
      </c>
      <c r="AA27" s="88"/>
    </row>
    <row r="28" spans="1:27" x14ac:dyDescent="0.4">
      <c r="A28" s="3"/>
      <c r="B28" s="22">
        <v>22</v>
      </c>
      <c r="C28" s="40" t="str">
        <f>IF('4. Contract terms'!C28="","",VLOOKUP('4. Contract terms'!C28,'4. Contract terms'!$C$7:$H$106,1))</f>
        <v/>
      </c>
      <c r="D28" s="40" t="str">
        <f>IF('4. Contract terms'!C28="","",VLOOKUP('4. Contract terms'!C28,'4. Contract terms'!$C$7:$H$106,2))</f>
        <v/>
      </c>
      <c r="E28" s="40" t="str">
        <f>IF('4. Contract terms'!C28="","",VLOOKUP('4. Contract terms'!C28,'4. Contract terms'!$C$7:$H$106,3))</f>
        <v/>
      </c>
      <c r="F28" s="40" t="str">
        <f>IF('4. Contract terms'!C28="","",VLOOKUP('4. Contract terms'!C28,'4. Contract terms'!$C$7:$H$106,4))</f>
        <v/>
      </c>
      <c r="G28" s="82" t="str">
        <f>IF('4. Contract terms'!C28="","",VLOOKUP('4. Contract terms'!C28,'4. Contract terms'!$C$7:$H$106,5))</f>
        <v/>
      </c>
      <c r="H28" s="97" t="str">
        <f>IF('4. Contract terms'!C28="","",VLOOKUP('4. Contract terms'!C28,'4. Contract terms'!$C$7:$H$106,6))</f>
        <v/>
      </c>
      <c r="I28" s="78" t="str">
        <f>IF('4. Contract terms'!C28="","",VLOOKUP('4. Contract terms'!C28,'4. Contract terms'!$C$7:$I$106,7))</f>
        <v/>
      </c>
      <c r="J28" s="19"/>
      <c r="K28" s="16"/>
      <c r="L28" s="19"/>
      <c r="M28" s="19"/>
      <c r="N28" s="16"/>
      <c r="O28" s="16"/>
      <c r="P28" s="58"/>
      <c r="Q28" s="96"/>
      <c r="R28" s="95" t="str">
        <f>IF(J28="","",
P28*
IF(L28=LISTS!$U$4,LISTS!$V$4,
IF(L28=LISTS!$U$5,LISTS!$V$5*'4. Contract terms'!T28,
IF(L28=LISTS!$U$6,LISTS!$V$6*'4. Contract terms'!T28/12,
IF(L28=LISTS!$U$7,LISTS!$V$7*'4. Contract terms'!T28/12,
)))))</f>
        <v/>
      </c>
      <c r="S28" s="95" t="str">
        <f t="shared" si="1"/>
        <v/>
      </c>
      <c r="T28" s="95"/>
      <c r="U28" s="95" t="str">
        <f t="shared" si="2"/>
        <v/>
      </c>
      <c r="V28" s="100" t="str">
        <f>IF(AND('5. Contract costs'!E28=LISTS!$B$4,'5. Contract costs'!G28=1),'5. Contract costs'!R28,"")</f>
        <v/>
      </c>
      <c r="W28" s="99" t="str">
        <f>IF(AND('5. Contract costs'!E28=LISTS!$B$5,'5. Contract costs'!G28=1),'5. Contract costs'!R28,"")</f>
        <v/>
      </c>
      <c r="X28" s="100" t="str">
        <f>IF('5. Contract costs'!E28=LISTS!$B$4,'5. Contract costs'!R28*'5. Contract costs'!G28,"")</f>
        <v/>
      </c>
      <c r="Y28" s="99" t="str">
        <f>IF('5. Contract costs'!E28=LISTS!$B$5,'5. Contract costs'!R28*'5. Contract costs'!G28,"")</f>
        <v/>
      </c>
      <c r="AA28" s="85"/>
    </row>
    <row r="29" spans="1:27" x14ac:dyDescent="0.4">
      <c r="A29" s="3"/>
      <c r="B29" s="22">
        <v>23</v>
      </c>
      <c r="C29" s="40" t="str">
        <f>IF('4. Contract terms'!C29="","",VLOOKUP('4. Contract terms'!C29,'4. Contract terms'!$C$7:$H$106,1))</f>
        <v/>
      </c>
      <c r="D29" s="40" t="str">
        <f>IF('4. Contract terms'!C29="","",VLOOKUP('4. Contract terms'!C29,'4. Contract terms'!$C$7:$H$106,2))</f>
        <v/>
      </c>
      <c r="E29" s="40" t="str">
        <f>IF('4. Contract terms'!C29="","",VLOOKUP('4. Contract terms'!C29,'4. Contract terms'!$C$7:$H$106,3))</f>
        <v/>
      </c>
      <c r="F29" s="40" t="str">
        <f>IF('4. Contract terms'!C29="","",VLOOKUP('4. Contract terms'!C29,'4. Contract terms'!$C$7:$H$106,4))</f>
        <v/>
      </c>
      <c r="G29" s="82" t="str">
        <f>IF('4. Contract terms'!C29="","",VLOOKUP('4. Contract terms'!C29,'4. Contract terms'!$C$7:$H$106,5))</f>
        <v/>
      </c>
      <c r="H29" s="97" t="str">
        <f>IF('4. Contract terms'!C29="","",VLOOKUP('4. Contract terms'!C29,'4. Contract terms'!$C$7:$H$106,6))</f>
        <v/>
      </c>
      <c r="I29" s="78" t="str">
        <f>IF('4. Contract terms'!C29="","",VLOOKUP('4. Contract terms'!C29,'4. Contract terms'!$C$7:$I$106,7))</f>
        <v/>
      </c>
      <c r="J29" s="19"/>
      <c r="K29" s="16"/>
      <c r="L29" s="19"/>
      <c r="M29" s="19"/>
      <c r="N29" s="16"/>
      <c r="O29" s="16"/>
      <c r="P29" s="58"/>
      <c r="Q29" s="96"/>
      <c r="R29" s="95" t="str">
        <f>IF(J29="","",
P29*
IF(L29=LISTS!$U$4,LISTS!$V$4,
IF(L29=LISTS!$U$5,LISTS!$V$5*'4. Contract terms'!T29,
IF(L29=LISTS!$U$6,LISTS!$V$6*'4. Contract terms'!T29/12,
IF(L29=LISTS!$U$7,LISTS!$V$7*'4. Contract terms'!T29/12,
)))))</f>
        <v/>
      </c>
      <c r="S29" s="95" t="str">
        <f t="shared" si="1"/>
        <v/>
      </c>
      <c r="T29" s="95"/>
      <c r="U29" s="95" t="str">
        <f t="shared" si="2"/>
        <v/>
      </c>
      <c r="V29" s="100" t="str">
        <f>IF(AND('5. Contract costs'!E29=LISTS!$B$4,'5. Contract costs'!G29=1),'5. Contract costs'!R29,"")</f>
        <v/>
      </c>
      <c r="W29" s="99" t="str">
        <f>IF(AND('5. Contract costs'!E29=LISTS!$B$5,'5. Contract costs'!G29=1),'5. Contract costs'!R29,"")</f>
        <v/>
      </c>
      <c r="X29" s="100" t="str">
        <f>IF('5. Contract costs'!E29=LISTS!$B$4,'5. Contract costs'!R29*'5. Contract costs'!G29,"")</f>
        <v/>
      </c>
      <c r="Y29" s="99" t="str">
        <f>IF('5. Contract costs'!E29=LISTS!$B$5,'5. Contract costs'!R29*'5. Contract costs'!G29,"")</f>
        <v/>
      </c>
      <c r="AA29" s="85"/>
    </row>
    <row r="30" spans="1:27" x14ac:dyDescent="0.4">
      <c r="A30" s="3"/>
      <c r="B30" s="22">
        <v>24</v>
      </c>
      <c r="C30" s="40" t="str">
        <f>IF('4. Contract terms'!C30="","",VLOOKUP('4. Contract terms'!C30,'4. Contract terms'!$C$7:$H$106,1))</f>
        <v/>
      </c>
      <c r="D30" s="40" t="str">
        <f>IF('4. Contract terms'!C30="","",VLOOKUP('4. Contract terms'!C30,'4. Contract terms'!$C$7:$H$106,2))</f>
        <v/>
      </c>
      <c r="E30" s="40" t="str">
        <f>IF('4. Contract terms'!C30="","",VLOOKUP('4. Contract terms'!C30,'4. Contract terms'!$C$7:$H$106,3))</f>
        <v/>
      </c>
      <c r="F30" s="40" t="str">
        <f>IF('4. Contract terms'!C30="","",VLOOKUP('4. Contract terms'!C30,'4. Contract terms'!$C$7:$H$106,4))</f>
        <v/>
      </c>
      <c r="G30" s="82" t="str">
        <f>IF('4. Contract terms'!C30="","",VLOOKUP('4. Contract terms'!C30,'4. Contract terms'!$C$7:$H$106,5))</f>
        <v/>
      </c>
      <c r="H30" s="97" t="str">
        <f>IF('4. Contract terms'!C30="","",VLOOKUP('4. Contract terms'!C30,'4. Contract terms'!$C$7:$H$106,6))</f>
        <v/>
      </c>
      <c r="I30" s="78" t="str">
        <f>IF('4. Contract terms'!C30="","",VLOOKUP('4. Contract terms'!C30,'4. Contract terms'!$C$7:$I$106,7))</f>
        <v/>
      </c>
      <c r="J30" s="19"/>
      <c r="K30" s="16"/>
      <c r="L30" s="19"/>
      <c r="M30" s="19"/>
      <c r="N30" s="16"/>
      <c r="O30" s="16"/>
      <c r="P30" s="58"/>
      <c r="Q30" s="96"/>
      <c r="R30" s="95" t="str">
        <f>IF(J30="","",
P30*
IF(L30=LISTS!$U$4,LISTS!$V$4,
IF(L30=LISTS!$U$5,LISTS!$V$5*'4. Contract terms'!T30,
IF(L30=LISTS!$U$6,LISTS!$V$6*'4. Contract terms'!T30/12,
IF(L30=LISTS!$U$7,LISTS!$V$7*'4. Contract terms'!T30/12,
)))))</f>
        <v/>
      </c>
      <c r="S30" s="95" t="str">
        <f t="shared" si="1"/>
        <v/>
      </c>
      <c r="T30" s="95"/>
      <c r="U30" s="95" t="str">
        <f t="shared" si="2"/>
        <v/>
      </c>
      <c r="V30" s="100" t="str">
        <f>IF(AND('5. Contract costs'!E30=LISTS!$B$4,'5. Contract costs'!G30=1),'5. Contract costs'!R30,"")</f>
        <v/>
      </c>
      <c r="W30" s="99" t="str">
        <f>IF(AND('5. Contract costs'!E30=LISTS!$B$5,'5. Contract costs'!G30=1),'5. Contract costs'!R30,"")</f>
        <v/>
      </c>
      <c r="X30" s="100" t="str">
        <f>IF('5. Contract costs'!E30=LISTS!$B$4,'5. Contract costs'!R30*'5. Contract costs'!G30,"")</f>
        <v/>
      </c>
      <c r="Y30" s="99" t="str">
        <f>IF('5. Contract costs'!E30=LISTS!$B$5,'5. Contract costs'!R30*'5. Contract costs'!G30,"")</f>
        <v/>
      </c>
      <c r="AA30" s="85"/>
    </row>
    <row r="31" spans="1:27" x14ac:dyDescent="0.4">
      <c r="A31" s="4"/>
      <c r="B31" s="22">
        <v>25</v>
      </c>
      <c r="C31" s="40" t="str">
        <f>IF('4. Contract terms'!C31="","",VLOOKUP('4. Contract terms'!C31,'4. Contract terms'!$C$7:$H$106,1))</f>
        <v/>
      </c>
      <c r="D31" s="40" t="str">
        <f>IF('4. Contract terms'!C31="","",VLOOKUP('4. Contract terms'!C31,'4. Contract terms'!$C$7:$H$106,2))</f>
        <v/>
      </c>
      <c r="E31" s="40" t="str">
        <f>IF('4. Contract terms'!C31="","",VLOOKUP('4. Contract terms'!C31,'4. Contract terms'!$C$7:$H$106,3))</f>
        <v/>
      </c>
      <c r="F31" s="40" t="str">
        <f>IF('4. Contract terms'!C31="","",VLOOKUP('4. Contract terms'!C31,'4. Contract terms'!$C$7:$H$106,4))</f>
        <v/>
      </c>
      <c r="G31" s="82" t="str">
        <f>IF('4. Contract terms'!C31="","",VLOOKUP('4. Contract terms'!C31,'4. Contract terms'!$C$7:$H$106,5))</f>
        <v/>
      </c>
      <c r="H31" s="97" t="str">
        <f>IF('4. Contract terms'!C31="","",VLOOKUP('4. Contract terms'!C31,'4. Contract terms'!$C$7:$H$106,6))</f>
        <v/>
      </c>
      <c r="I31" s="78" t="str">
        <f>IF('4. Contract terms'!C31="","",VLOOKUP('4. Contract terms'!C31,'4. Contract terms'!$C$7:$I$106,7))</f>
        <v/>
      </c>
      <c r="J31" s="20"/>
      <c r="K31" s="17"/>
      <c r="L31" s="20"/>
      <c r="M31" s="20"/>
      <c r="N31" s="17"/>
      <c r="O31" s="17"/>
      <c r="P31" s="58"/>
      <c r="Q31" s="96"/>
      <c r="R31" s="95" t="str">
        <f>IF(J31="","",
P31*
IF(L31=LISTS!$U$4,LISTS!$V$4,
IF(L31=LISTS!$U$5,LISTS!$V$5*'4. Contract terms'!T31,
IF(L31=LISTS!$U$6,LISTS!$V$6*'4. Contract terms'!T31/12,
IF(L31=LISTS!$U$7,LISTS!$V$7*'4. Contract terms'!T31/12,
)))))</f>
        <v/>
      </c>
      <c r="S31" s="95" t="str">
        <f t="shared" si="1"/>
        <v/>
      </c>
      <c r="T31" s="95"/>
      <c r="U31" s="95" t="str">
        <f t="shared" si="2"/>
        <v/>
      </c>
      <c r="V31" s="100" t="str">
        <f>IF(AND('5. Contract costs'!E31=LISTS!$B$4,'5. Contract costs'!G31=1),'5. Contract costs'!R31,"")</f>
        <v/>
      </c>
      <c r="W31" s="99" t="str">
        <f>IF(AND('5. Contract costs'!E31=LISTS!$B$5,'5. Contract costs'!G31=1),'5. Contract costs'!R31,"")</f>
        <v/>
      </c>
      <c r="X31" s="100" t="str">
        <f>IF('5. Contract costs'!E31=LISTS!$B$4,'5. Contract costs'!R31*'5. Contract costs'!G31,"")</f>
        <v/>
      </c>
      <c r="Y31" s="99" t="str">
        <f>IF('5. Contract costs'!E31=LISTS!$B$5,'5. Contract costs'!R31*'5. Contract costs'!G31,"")</f>
        <v/>
      </c>
    </row>
    <row r="32" spans="1:27" x14ac:dyDescent="0.4">
      <c r="A32" s="4"/>
      <c r="B32" s="22">
        <v>26</v>
      </c>
      <c r="C32" s="40" t="str">
        <f>IF('4. Contract terms'!C32="","",VLOOKUP('4. Contract terms'!C32,'4. Contract terms'!$C$7:$H$106,1))</f>
        <v/>
      </c>
      <c r="D32" s="40" t="str">
        <f>IF('4. Contract terms'!C32="","",VLOOKUP('4. Contract terms'!C32,'4. Contract terms'!$C$7:$H$106,2))</f>
        <v/>
      </c>
      <c r="E32" s="40" t="str">
        <f>IF('4. Contract terms'!C32="","",VLOOKUP('4. Contract terms'!C32,'4. Contract terms'!$C$7:$H$106,3))</f>
        <v/>
      </c>
      <c r="F32" s="40" t="str">
        <f>IF('4. Contract terms'!C32="","",VLOOKUP('4. Contract terms'!C32,'4. Contract terms'!$C$7:$H$106,4))</f>
        <v/>
      </c>
      <c r="G32" s="82" t="str">
        <f>IF('4. Contract terms'!C32="","",VLOOKUP('4. Contract terms'!C32,'4. Contract terms'!$C$7:$H$106,5))</f>
        <v/>
      </c>
      <c r="H32" s="97" t="str">
        <f>IF('4. Contract terms'!C32="","",VLOOKUP('4. Contract terms'!C32,'4. Contract terms'!$C$7:$H$106,6))</f>
        <v/>
      </c>
      <c r="I32" s="78" t="str">
        <f>IF('4. Contract terms'!C32="","",VLOOKUP('4. Contract terms'!C32,'4. Contract terms'!$C$7:$I$106,7))</f>
        <v/>
      </c>
      <c r="J32" s="20"/>
      <c r="K32" s="17"/>
      <c r="L32" s="20"/>
      <c r="M32" s="20"/>
      <c r="N32" s="17"/>
      <c r="O32" s="17"/>
      <c r="P32" s="58"/>
      <c r="Q32" s="96"/>
      <c r="R32" s="95" t="str">
        <f>IF(J32="","",
P32*
IF(L32=LISTS!$U$4,LISTS!$V$4,
IF(L32=LISTS!$U$5,LISTS!$V$5*'4. Contract terms'!T32,
IF(L32=LISTS!$U$6,LISTS!$V$6*'4. Contract terms'!T32/12,
IF(L32=LISTS!$U$7,LISTS!$V$7*'4. Contract terms'!T32/12,
)))))</f>
        <v/>
      </c>
      <c r="S32" s="95" t="str">
        <f t="shared" si="1"/>
        <v/>
      </c>
      <c r="T32" s="95"/>
      <c r="U32" s="95" t="str">
        <f t="shared" si="2"/>
        <v/>
      </c>
      <c r="V32" s="100" t="str">
        <f>IF(AND('5. Contract costs'!E32=LISTS!$B$4,'5. Contract costs'!G32=1),'5. Contract costs'!R32,"")</f>
        <v/>
      </c>
      <c r="W32" s="99" t="str">
        <f>IF(AND('5. Contract costs'!E32=LISTS!$B$5,'5. Contract costs'!G32=1),'5. Contract costs'!R32,"")</f>
        <v/>
      </c>
      <c r="X32" s="100" t="str">
        <f>IF('5. Contract costs'!E32=LISTS!$B$4,'5. Contract costs'!R32*'5. Contract costs'!G32,"")</f>
        <v/>
      </c>
      <c r="Y32" s="99" t="str">
        <f>IF('5. Contract costs'!E32=LISTS!$B$5,'5. Contract costs'!R32*'5. Contract costs'!G32,"")</f>
        <v/>
      </c>
    </row>
    <row r="33" spans="1:25" x14ac:dyDescent="0.4">
      <c r="A33" s="4"/>
      <c r="B33" s="22">
        <v>27</v>
      </c>
      <c r="C33" s="40" t="str">
        <f>IF('4. Contract terms'!C33="","",VLOOKUP('4. Contract terms'!C33,'4. Contract terms'!$C$7:$H$106,1))</f>
        <v/>
      </c>
      <c r="D33" s="40" t="str">
        <f>IF('4. Contract terms'!C33="","",VLOOKUP('4. Contract terms'!C33,'4. Contract terms'!$C$7:$H$106,2))</f>
        <v/>
      </c>
      <c r="E33" s="40" t="str">
        <f>IF('4. Contract terms'!C33="","",VLOOKUP('4. Contract terms'!C33,'4. Contract terms'!$C$7:$H$106,3))</f>
        <v/>
      </c>
      <c r="F33" s="40" t="str">
        <f>IF('4. Contract terms'!C33="","",VLOOKUP('4. Contract terms'!C33,'4. Contract terms'!$C$7:$H$106,4))</f>
        <v/>
      </c>
      <c r="G33" s="82" t="str">
        <f>IF('4. Contract terms'!C33="","",VLOOKUP('4. Contract terms'!C33,'4. Contract terms'!$C$7:$H$106,5))</f>
        <v/>
      </c>
      <c r="H33" s="97" t="str">
        <f>IF('4. Contract terms'!C33="","",VLOOKUP('4. Contract terms'!C33,'4. Contract terms'!$C$7:$H$106,6))</f>
        <v/>
      </c>
      <c r="I33" s="78" t="str">
        <f>IF('4. Contract terms'!C33="","",VLOOKUP('4. Contract terms'!C33,'4. Contract terms'!$C$7:$I$106,7))</f>
        <v/>
      </c>
      <c r="J33" s="20"/>
      <c r="K33" s="17"/>
      <c r="L33" s="20"/>
      <c r="M33" s="20"/>
      <c r="N33" s="17"/>
      <c r="O33" s="17"/>
      <c r="P33" s="58"/>
      <c r="Q33" s="96"/>
      <c r="R33" s="95" t="str">
        <f>IF(J33="","",
P33*
IF(L33=LISTS!$U$4,LISTS!$V$4,
IF(L33=LISTS!$U$5,LISTS!$V$5*'4. Contract terms'!T33,
IF(L33=LISTS!$U$6,LISTS!$V$6*'4. Contract terms'!T33/12,
IF(L33=LISTS!$U$7,LISTS!$V$7*'4. Contract terms'!T33/12,
)))))</f>
        <v/>
      </c>
      <c r="S33" s="95" t="str">
        <f t="shared" si="1"/>
        <v/>
      </c>
      <c r="T33" s="95"/>
      <c r="U33" s="95" t="str">
        <f t="shared" si="2"/>
        <v/>
      </c>
      <c r="V33" s="100" t="str">
        <f>IF(AND('5. Contract costs'!E33=LISTS!$B$4,'5. Contract costs'!G33=1),'5. Contract costs'!R33,"")</f>
        <v/>
      </c>
      <c r="W33" s="99" t="str">
        <f>IF(AND('5. Contract costs'!E33=LISTS!$B$5,'5. Contract costs'!G33=1),'5. Contract costs'!R33,"")</f>
        <v/>
      </c>
      <c r="X33" s="100" t="str">
        <f>IF('5. Contract costs'!E33=LISTS!$B$4,'5. Contract costs'!R33*'5. Contract costs'!G33,"")</f>
        <v/>
      </c>
      <c r="Y33" s="99" t="str">
        <f>IF('5. Contract costs'!E33=LISTS!$B$5,'5. Contract costs'!R33*'5. Contract costs'!G33,"")</f>
        <v/>
      </c>
    </row>
    <row r="34" spans="1:25" x14ac:dyDescent="0.4">
      <c r="A34" s="4"/>
      <c r="B34" s="22">
        <v>28</v>
      </c>
      <c r="C34" s="40" t="str">
        <f>IF('4. Contract terms'!C34="","",VLOOKUP('4. Contract terms'!C34,'4. Contract terms'!$C$7:$H$106,1))</f>
        <v/>
      </c>
      <c r="D34" s="40" t="str">
        <f>IF('4. Contract terms'!C34="","",VLOOKUP('4. Contract terms'!C34,'4. Contract terms'!$C$7:$H$106,2))</f>
        <v/>
      </c>
      <c r="E34" s="40" t="str">
        <f>IF('4. Contract terms'!C34="","",VLOOKUP('4. Contract terms'!C34,'4. Contract terms'!$C$7:$H$106,3))</f>
        <v/>
      </c>
      <c r="F34" s="40" t="str">
        <f>IF('4. Contract terms'!C34="","",VLOOKUP('4. Contract terms'!C34,'4. Contract terms'!$C$7:$H$106,4))</f>
        <v/>
      </c>
      <c r="G34" s="82" t="str">
        <f>IF('4. Contract terms'!C34="","",VLOOKUP('4. Contract terms'!C34,'4. Contract terms'!$C$7:$H$106,5))</f>
        <v/>
      </c>
      <c r="H34" s="97" t="str">
        <f>IF('4. Contract terms'!C34="","",VLOOKUP('4. Contract terms'!C34,'4. Contract terms'!$C$7:$H$106,6))</f>
        <v/>
      </c>
      <c r="I34" s="78" t="str">
        <f>IF('4. Contract terms'!C34="","",VLOOKUP('4. Contract terms'!C34,'4. Contract terms'!$C$7:$I$106,7))</f>
        <v/>
      </c>
      <c r="J34" s="20"/>
      <c r="K34" s="17"/>
      <c r="L34" s="20"/>
      <c r="M34" s="20"/>
      <c r="N34" s="17"/>
      <c r="O34" s="17"/>
      <c r="P34" s="58"/>
      <c r="Q34" s="96"/>
      <c r="R34" s="95" t="str">
        <f>IF(J34="","",
P34*
IF(L34=LISTS!$U$4,LISTS!$V$4,
IF(L34=LISTS!$U$5,LISTS!$V$5*'4. Contract terms'!T34,
IF(L34=LISTS!$U$6,LISTS!$V$6*'4. Contract terms'!T34/12,
IF(L34=LISTS!$U$7,LISTS!$V$7*'4. Contract terms'!T34/12,
)))))</f>
        <v/>
      </c>
      <c r="S34" s="95" t="str">
        <f t="shared" si="1"/>
        <v/>
      </c>
      <c r="T34" s="95"/>
      <c r="U34" s="95" t="str">
        <f t="shared" si="2"/>
        <v/>
      </c>
      <c r="V34" s="100" t="str">
        <f>IF(AND('5. Contract costs'!E34=LISTS!$B$4,'5. Contract costs'!G34=1),'5. Contract costs'!R34,"")</f>
        <v/>
      </c>
      <c r="W34" s="99" t="str">
        <f>IF(AND('5. Contract costs'!E34=LISTS!$B$5,'5. Contract costs'!G34=1),'5. Contract costs'!R34,"")</f>
        <v/>
      </c>
      <c r="X34" s="100" t="str">
        <f>IF('5. Contract costs'!E34=LISTS!$B$4,'5. Contract costs'!R34*'5. Contract costs'!G34,"")</f>
        <v/>
      </c>
      <c r="Y34" s="99" t="str">
        <f>IF('5. Contract costs'!E34=LISTS!$B$5,'5. Contract costs'!R34*'5. Contract costs'!G34,"")</f>
        <v/>
      </c>
    </row>
    <row r="35" spans="1:25" x14ac:dyDescent="0.4">
      <c r="A35" s="4"/>
      <c r="B35" s="22">
        <v>29</v>
      </c>
      <c r="C35" s="40" t="str">
        <f>IF('4. Contract terms'!C35="","",VLOOKUP('4. Contract terms'!C35,'4. Contract terms'!$C$7:$H$106,1))</f>
        <v/>
      </c>
      <c r="D35" s="40" t="str">
        <f>IF('4. Contract terms'!C35="","",VLOOKUP('4. Contract terms'!C35,'4. Contract terms'!$C$7:$H$106,2))</f>
        <v/>
      </c>
      <c r="E35" s="40" t="str">
        <f>IF('4. Contract terms'!C35="","",VLOOKUP('4. Contract terms'!C35,'4. Contract terms'!$C$7:$H$106,3))</f>
        <v/>
      </c>
      <c r="F35" s="40" t="str">
        <f>IF('4. Contract terms'!C35="","",VLOOKUP('4. Contract terms'!C35,'4. Contract terms'!$C$7:$H$106,4))</f>
        <v/>
      </c>
      <c r="G35" s="82" t="str">
        <f>IF('4. Contract terms'!C35="","",VLOOKUP('4. Contract terms'!C35,'4. Contract terms'!$C$7:$H$106,5))</f>
        <v/>
      </c>
      <c r="H35" s="97" t="str">
        <f>IF('4. Contract terms'!C35="","",VLOOKUP('4. Contract terms'!C35,'4. Contract terms'!$C$7:$H$106,6))</f>
        <v/>
      </c>
      <c r="I35" s="78" t="str">
        <f>IF('4. Contract terms'!C35="","",VLOOKUP('4. Contract terms'!C35,'4. Contract terms'!$C$7:$I$106,7))</f>
        <v/>
      </c>
      <c r="J35" s="20"/>
      <c r="K35" s="17"/>
      <c r="L35" s="20"/>
      <c r="M35" s="20"/>
      <c r="N35" s="17"/>
      <c r="O35" s="17"/>
      <c r="P35" s="58"/>
      <c r="Q35" s="96"/>
      <c r="R35" s="95" t="str">
        <f>IF(J35="","",
P35*
IF(L35=LISTS!$U$4,LISTS!$V$4,
IF(L35=LISTS!$U$5,LISTS!$V$5*'4. Contract terms'!T35,
IF(L35=LISTS!$U$6,LISTS!$V$6*'4. Contract terms'!T35/12,
IF(L35=LISTS!$U$7,LISTS!$V$7*'4. Contract terms'!T35/12,
)))))</f>
        <v/>
      </c>
      <c r="S35" s="95" t="str">
        <f t="shared" si="1"/>
        <v/>
      </c>
      <c r="T35" s="95"/>
      <c r="U35" s="95" t="str">
        <f t="shared" si="2"/>
        <v/>
      </c>
      <c r="V35" s="100" t="str">
        <f>IF(AND('5. Contract costs'!E35=LISTS!$B$4,'5. Contract costs'!G35=1),'5. Contract costs'!R35,"")</f>
        <v/>
      </c>
      <c r="W35" s="99" t="str">
        <f>IF(AND('5. Contract costs'!E35=LISTS!$B$5,'5. Contract costs'!G35=1),'5. Contract costs'!R35,"")</f>
        <v/>
      </c>
      <c r="X35" s="100" t="str">
        <f>IF('5. Contract costs'!E35=LISTS!$B$4,'5. Contract costs'!R35*'5. Contract costs'!G35,"")</f>
        <v/>
      </c>
      <c r="Y35" s="99" t="str">
        <f>IF('5. Contract costs'!E35=LISTS!$B$5,'5. Contract costs'!R35*'5. Contract costs'!G35,"")</f>
        <v/>
      </c>
    </row>
    <row r="36" spans="1:25" x14ac:dyDescent="0.4">
      <c r="A36" s="4"/>
      <c r="B36" s="22">
        <v>30</v>
      </c>
      <c r="C36" s="40" t="str">
        <f>IF('4. Contract terms'!C36="","",VLOOKUP('4. Contract terms'!C36,'4. Contract terms'!$C$7:$H$106,1))</f>
        <v/>
      </c>
      <c r="D36" s="40" t="str">
        <f>IF('4. Contract terms'!C36="","",VLOOKUP('4. Contract terms'!C36,'4. Contract terms'!$C$7:$H$106,2))</f>
        <v/>
      </c>
      <c r="E36" s="40" t="str">
        <f>IF('4. Contract terms'!C36="","",VLOOKUP('4. Contract terms'!C36,'4. Contract terms'!$C$7:$H$106,3))</f>
        <v/>
      </c>
      <c r="F36" s="40" t="str">
        <f>IF('4. Contract terms'!C36="","",VLOOKUP('4. Contract terms'!C36,'4. Contract terms'!$C$7:$H$106,4))</f>
        <v/>
      </c>
      <c r="G36" s="82" t="str">
        <f>IF('4. Contract terms'!C36="","",VLOOKUP('4. Contract terms'!C36,'4. Contract terms'!$C$7:$H$106,5))</f>
        <v/>
      </c>
      <c r="H36" s="97" t="str">
        <f>IF('4. Contract terms'!C36="","",VLOOKUP('4. Contract terms'!C36,'4. Contract terms'!$C$7:$H$106,6))</f>
        <v/>
      </c>
      <c r="I36" s="78" t="str">
        <f>IF('4. Contract terms'!C36="","",VLOOKUP('4. Contract terms'!C36,'4. Contract terms'!$C$7:$I$106,7))</f>
        <v/>
      </c>
      <c r="J36" s="20"/>
      <c r="K36" s="17"/>
      <c r="L36" s="20"/>
      <c r="M36" s="20"/>
      <c r="N36" s="17"/>
      <c r="O36" s="17"/>
      <c r="P36" s="58"/>
      <c r="Q36" s="96"/>
      <c r="R36" s="95" t="str">
        <f>IF(J36="","",
P36*
IF(L36=LISTS!$U$4,LISTS!$V$4,
IF(L36=LISTS!$U$5,LISTS!$V$5*'4. Contract terms'!T36,
IF(L36=LISTS!$U$6,LISTS!$V$6*'4. Contract terms'!T36/12,
IF(L36=LISTS!$U$7,LISTS!$V$7*'4. Contract terms'!T36/12,
)))))</f>
        <v/>
      </c>
      <c r="S36" s="95" t="str">
        <f t="shared" si="1"/>
        <v/>
      </c>
      <c r="T36" s="95"/>
      <c r="U36" s="95" t="str">
        <f t="shared" si="2"/>
        <v/>
      </c>
      <c r="V36" s="100" t="str">
        <f>IF(AND('5. Contract costs'!E36=LISTS!$B$4,'5. Contract costs'!G36=1),'5. Contract costs'!R36,"")</f>
        <v/>
      </c>
      <c r="W36" s="99" t="str">
        <f>IF(AND('5. Contract costs'!E36=LISTS!$B$5,'5. Contract costs'!G36=1),'5. Contract costs'!R36,"")</f>
        <v/>
      </c>
      <c r="X36" s="100" t="str">
        <f>IF('5. Contract costs'!E36=LISTS!$B$4,'5. Contract costs'!R36*'5. Contract costs'!G36,"")</f>
        <v/>
      </c>
      <c r="Y36" s="99" t="str">
        <f>IF('5. Contract costs'!E36=LISTS!$B$5,'5. Contract costs'!R36*'5. Contract costs'!G36,"")</f>
        <v/>
      </c>
    </row>
    <row r="37" spans="1:25" x14ac:dyDescent="0.4">
      <c r="A37" s="4"/>
      <c r="B37" s="22">
        <v>31</v>
      </c>
      <c r="C37" s="40" t="str">
        <f>IF('4. Contract terms'!C37="","",VLOOKUP('4. Contract terms'!C37,'4. Contract terms'!$C$7:$H$106,1))</f>
        <v/>
      </c>
      <c r="D37" s="40" t="str">
        <f>IF('4. Contract terms'!C37="","",VLOOKUP('4. Contract terms'!C37,'4. Contract terms'!$C$7:$H$106,2))</f>
        <v/>
      </c>
      <c r="E37" s="40" t="str">
        <f>IF('4. Contract terms'!C37="","",VLOOKUP('4. Contract terms'!C37,'4. Contract terms'!$C$7:$H$106,3))</f>
        <v/>
      </c>
      <c r="F37" s="40" t="str">
        <f>IF('4. Contract terms'!C37="","",VLOOKUP('4. Contract terms'!C37,'4. Contract terms'!$C$7:$H$106,4))</f>
        <v/>
      </c>
      <c r="G37" s="82" t="str">
        <f>IF('4. Contract terms'!C37="","",VLOOKUP('4. Contract terms'!C37,'4. Contract terms'!$C$7:$H$106,5))</f>
        <v/>
      </c>
      <c r="H37" s="97" t="str">
        <f>IF('4. Contract terms'!C37="","",VLOOKUP('4. Contract terms'!C37,'4. Contract terms'!$C$7:$H$106,6))</f>
        <v/>
      </c>
      <c r="I37" s="78" t="str">
        <f>IF('4. Contract terms'!C37="","",VLOOKUP('4. Contract terms'!C37,'4. Contract terms'!$C$7:$I$106,7))</f>
        <v/>
      </c>
      <c r="J37" s="20"/>
      <c r="K37" s="17"/>
      <c r="L37" s="20"/>
      <c r="M37" s="20"/>
      <c r="N37" s="17"/>
      <c r="O37" s="17"/>
      <c r="P37" s="58"/>
      <c r="Q37" s="96"/>
      <c r="R37" s="95" t="str">
        <f>IF(J37="","",
P37*
IF(L37=LISTS!$U$4,LISTS!$V$4,
IF(L37=LISTS!$U$5,LISTS!$V$5*'4. Contract terms'!T37,
IF(L37=LISTS!$U$6,LISTS!$V$6*'4. Contract terms'!T37/12,
IF(L37=LISTS!$U$7,LISTS!$V$7*'4. Contract terms'!T37/12,
)))))</f>
        <v/>
      </c>
      <c r="S37" s="95" t="str">
        <f t="shared" si="1"/>
        <v/>
      </c>
      <c r="T37" s="95"/>
      <c r="U37" s="95" t="str">
        <f t="shared" si="2"/>
        <v/>
      </c>
      <c r="V37" s="100" t="str">
        <f>IF(AND('5. Contract costs'!E37=LISTS!$B$4,'5. Contract costs'!G37=1),'5. Contract costs'!R37,"")</f>
        <v/>
      </c>
      <c r="W37" s="99" t="str">
        <f>IF(AND('5. Contract costs'!E37=LISTS!$B$5,'5. Contract costs'!G37=1),'5. Contract costs'!R37,"")</f>
        <v/>
      </c>
      <c r="X37" s="100" t="str">
        <f>IF('5. Contract costs'!E37=LISTS!$B$4,'5. Contract costs'!R37*'5. Contract costs'!G37,"")</f>
        <v/>
      </c>
      <c r="Y37" s="99" t="str">
        <f>IF('5. Contract costs'!E37=LISTS!$B$5,'5. Contract costs'!R37*'5. Contract costs'!G37,"")</f>
        <v/>
      </c>
    </row>
    <row r="38" spans="1:25" x14ac:dyDescent="0.4">
      <c r="A38" s="4"/>
      <c r="B38" s="22">
        <v>32</v>
      </c>
      <c r="C38" s="40" t="str">
        <f>IF('4. Contract terms'!C38="","",VLOOKUP('4. Contract terms'!C38,'4. Contract terms'!$C$7:$H$106,1))</f>
        <v/>
      </c>
      <c r="D38" s="40" t="str">
        <f>IF('4. Contract terms'!C38="","",VLOOKUP('4. Contract terms'!C38,'4. Contract terms'!$C$7:$H$106,2))</f>
        <v/>
      </c>
      <c r="E38" s="40" t="str">
        <f>IF('4. Contract terms'!C38="","",VLOOKUP('4. Contract terms'!C38,'4. Contract terms'!$C$7:$H$106,3))</f>
        <v/>
      </c>
      <c r="F38" s="40" t="str">
        <f>IF('4. Contract terms'!C38="","",VLOOKUP('4. Contract terms'!C38,'4. Contract terms'!$C$7:$H$106,4))</f>
        <v/>
      </c>
      <c r="G38" s="82" t="str">
        <f>IF('4. Contract terms'!C38="","",VLOOKUP('4. Contract terms'!C38,'4. Contract terms'!$C$7:$H$106,5))</f>
        <v/>
      </c>
      <c r="H38" s="97" t="str">
        <f>IF('4. Contract terms'!C38="","",VLOOKUP('4. Contract terms'!C38,'4. Contract terms'!$C$7:$H$106,6))</f>
        <v/>
      </c>
      <c r="I38" s="78" t="str">
        <f>IF('4. Contract terms'!C38="","",VLOOKUP('4. Contract terms'!C38,'4. Contract terms'!$C$7:$I$106,7))</f>
        <v/>
      </c>
      <c r="J38" s="20"/>
      <c r="K38" s="17"/>
      <c r="L38" s="20"/>
      <c r="M38" s="20"/>
      <c r="N38" s="17"/>
      <c r="O38" s="17"/>
      <c r="P38" s="58"/>
      <c r="Q38" s="96"/>
      <c r="R38" s="95" t="str">
        <f>IF(J38="","",
P38*
IF(L38=LISTS!$U$4,LISTS!$V$4,
IF(L38=LISTS!$U$5,LISTS!$V$5*'4. Contract terms'!T38,
IF(L38=LISTS!$U$6,LISTS!$V$6*'4. Contract terms'!T38/12,
IF(L38=LISTS!$U$7,LISTS!$V$7*'4. Contract terms'!T38/12,
)))))</f>
        <v/>
      </c>
      <c r="S38" s="95" t="str">
        <f t="shared" si="1"/>
        <v/>
      </c>
      <c r="T38" s="95"/>
      <c r="U38" s="95" t="str">
        <f t="shared" si="2"/>
        <v/>
      </c>
      <c r="V38" s="100" t="str">
        <f>IF(AND('5. Contract costs'!E38=LISTS!$B$4,'5. Contract costs'!G38=1),'5. Contract costs'!R38,"")</f>
        <v/>
      </c>
      <c r="W38" s="99" t="str">
        <f>IF(AND('5. Contract costs'!E38=LISTS!$B$5,'5. Contract costs'!G38=1),'5. Contract costs'!R38,"")</f>
        <v/>
      </c>
      <c r="X38" s="100" t="str">
        <f>IF('5. Contract costs'!E38=LISTS!$B$4,'5. Contract costs'!R38*'5. Contract costs'!G38,"")</f>
        <v/>
      </c>
      <c r="Y38" s="99" t="str">
        <f>IF('5. Contract costs'!E38=LISTS!$B$5,'5. Contract costs'!R38*'5. Contract costs'!G38,"")</f>
        <v/>
      </c>
    </row>
    <row r="39" spans="1:25" x14ac:dyDescent="0.4">
      <c r="A39" s="4"/>
      <c r="B39" s="22">
        <v>33</v>
      </c>
      <c r="C39" s="40" t="str">
        <f>IF('4. Contract terms'!C39="","",VLOOKUP('4. Contract terms'!C39,'4. Contract terms'!$C$7:$H$106,1))</f>
        <v/>
      </c>
      <c r="D39" s="40" t="str">
        <f>IF('4. Contract terms'!C39="","",VLOOKUP('4. Contract terms'!C39,'4. Contract terms'!$C$7:$H$106,2))</f>
        <v/>
      </c>
      <c r="E39" s="40" t="str">
        <f>IF('4. Contract terms'!C39="","",VLOOKUP('4. Contract terms'!C39,'4. Contract terms'!$C$7:$H$106,3))</f>
        <v/>
      </c>
      <c r="F39" s="40" t="str">
        <f>IF('4. Contract terms'!C39="","",VLOOKUP('4. Contract terms'!C39,'4. Contract terms'!$C$7:$H$106,4))</f>
        <v/>
      </c>
      <c r="G39" s="82" t="str">
        <f>IF('4. Contract terms'!C39="","",VLOOKUP('4. Contract terms'!C39,'4. Contract terms'!$C$7:$H$106,5))</f>
        <v/>
      </c>
      <c r="H39" s="97" t="str">
        <f>IF('4. Contract terms'!C39="","",VLOOKUP('4. Contract terms'!C39,'4. Contract terms'!$C$7:$H$106,6))</f>
        <v/>
      </c>
      <c r="I39" s="78" t="str">
        <f>IF('4. Contract terms'!C39="","",VLOOKUP('4. Contract terms'!C39,'4. Contract terms'!$C$7:$I$106,7))</f>
        <v/>
      </c>
      <c r="J39" s="20"/>
      <c r="K39" s="17"/>
      <c r="L39" s="20"/>
      <c r="M39" s="20"/>
      <c r="N39" s="17"/>
      <c r="O39" s="17"/>
      <c r="P39" s="58"/>
      <c r="Q39" s="96"/>
      <c r="R39" s="95" t="str">
        <f>IF(J39="","",
P39*
IF(L39=LISTS!$U$4,LISTS!$V$4,
IF(L39=LISTS!$U$5,LISTS!$V$5*'4. Contract terms'!T39,
IF(L39=LISTS!$U$6,LISTS!$V$6*'4. Contract terms'!T39/12,
IF(L39=LISTS!$U$7,LISTS!$V$7*'4. Contract terms'!T39/12,
)))))</f>
        <v/>
      </c>
      <c r="S39" s="95" t="str">
        <f t="shared" si="1"/>
        <v/>
      </c>
      <c r="T39" s="95"/>
      <c r="U39" s="95" t="str">
        <f t="shared" si="2"/>
        <v/>
      </c>
      <c r="V39" s="100" t="str">
        <f>IF(AND('5. Contract costs'!E39=LISTS!$B$4,'5. Contract costs'!G39=1),'5. Contract costs'!R39,"")</f>
        <v/>
      </c>
      <c r="W39" s="99" t="str">
        <f>IF(AND('5. Contract costs'!E39=LISTS!$B$5,'5. Contract costs'!G39=1),'5. Contract costs'!R39,"")</f>
        <v/>
      </c>
      <c r="X39" s="100" t="str">
        <f>IF('5. Contract costs'!E39=LISTS!$B$4,'5. Contract costs'!R39*'5. Contract costs'!G39,"")</f>
        <v/>
      </c>
      <c r="Y39" s="99" t="str">
        <f>IF('5. Contract costs'!E39=LISTS!$B$5,'5. Contract costs'!R39*'5. Contract costs'!G39,"")</f>
        <v/>
      </c>
    </row>
    <row r="40" spans="1:25" x14ac:dyDescent="0.4">
      <c r="A40" s="4"/>
      <c r="B40" s="22">
        <v>34</v>
      </c>
      <c r="C40" s="40" t="str">
        <f>IF('4. Contract terms'!C40="","",VLOOKUP('4. Contract terms'!C40,'4. Contract terms'!$C$7:$H$106,1))</f>
        <v/>
      </c>
      <c r="D40" s="40" t="str">
        <f>IF('4. Contract terms'!C40="","",VLOOKUP('4. Contract terms'!C40,'4. Contract terms'!$C$7:$H$106,2))</f>
        <v/>
      </c>
      <c r="E40" s="40" t="str">
        <f>IF('4. Contract terms'!C40="","",VLOOKUP('4. Contract terms'!C40,'4. Contract terms'!$C$7:$H$106,3))</f>
        <v/>
      </c>
      <c r="F40" s="40" t="str">
        <f>IF('4. Contract terms'!C40="","",VLOOKUP('4. Contract terms'!C40,'4. Contract terms'!$C$7:$H$106,4))</f>
        <v/>
      </c>
      <c r="G40" s="82" t="str">
        <f>IF('4. Contract terms'!C40="","",VLOOKUP('4. Contract terms'!C40,'4. Contract terms'!$C$7:$H$106,5))</f>
        <v/>
      </c>
      <c r="H40" s="97" t="str">
        <f>IF('4. Contract terms'!C40="","",VLOOKUP('4. Contract terms'!C40,'4. Contract terms'!$C$7:$H$106,6))</f>
        <v/>
      </c>
      <c r="I40" s="78" t="str">
        <f>IF('4. Contract terms'!C40="","",VLOOKUP('4. Contract terms'!C40,'4. Contract terms'!$C$7:$I$106,7))</f>
        <v/>
      </c>
      <c r="J40" s="20"/>
      <c r="K40" s="17"/>
      <c r="L40" s="20"/>
      <c r="M40" s="20"/>
      <c r="N40" s="17"/>
      <c r="O40" s="17"/>
      <c r="P40" s="58"/>
      <c r="Q40" s="96"/>
      <c r="R40" s="95" t="str">
        <f>IF(J40="","",
P40*
IF(L40=LISTS!$U$4,LISTS!$V$4,
IF(L40=LISTS!$U$5,LISTS!$V$5*'4. Contract terms'!T40,
IF(L40=LISTS!$U$6,LISTS!$V$6*'4. Contract terms'!T40/12,
IF(L40=LISTS!$U$7,LISTS!$V$7*'4. Contract terms'!T40/12,
)))))</f>
        <v/>
      </c>
      <c r="S40" s="95" t="str">
        <f t="shared" si="1"/>
        <v/>
      </c>
      <c r="T40" s="95"/>
      <c r="U40" s="95" t="str">
        <f t="shared" si="2"/>
        <v/>
      </c>
      <c r="V40" s="100" t="str">
        <f>IF(AND('5. Contract costs'!E40=LISTS!$B$4,'5. Contract costs'!G40=1),'5. Contract costs'!R40,"")</f>
        <v/>
      </c>
      <c r="W40" s="99" t="str">
        <f>IF(AND('5. Contract costs'!E40=LISTS!$B$5,'5. Contract costs'!G40=1),'5. Contract costs'!R40,"")</f>
        <v/>
      </c>
      <c r="X40" s="100" t="str">
        <f>IF('5. Contract costs'!E40=LISTS!$B$4,'5. Contract costs'!R40*'5. Contract costs'!G40,"")</f>
        <v/>
      </c>
      <c r="Y40" s="99" t="str">
        <f>IF('5. Contract costs'!E40=LISTS!$B$5,'5. Contract costs'!R40*'5. Contract costs'!G40,"")</f>
        <v/>
      </c>
    </row>
    <row r="41" spans="1:25" x14ac:dyDescent="0.4">
      <c r="A41" s="4"/>
      <c r="B41" s="22">
        <v>35</v>
      </c>
      <c r="C41" s="40" t="str">
        <f>IF('4. Contract terms'!C41="","",VLOOKUP('4. Contract terms'!C41,'4. Contract terms'!$C$7:$H$106,1))</f>
        <v/>
      </c>
      <c r="D41" s="40" t="str">
        <f>IF('4. Contract terms'!C41="","",VLOOKUP('4. Contract terms'!C41,'4. Contract terms'!$C$7:$H$106,2))</f>
        <v/>
      </c>
      <c r="E41" s="40" t="str">
        <f>IF('4. Contract terms'!C41="","",VLOOKUP('4. Contract terms'!C41,'4. Contract terms'!$C$7:$H$106,3))</f>
        <v/>
      </c>
      <c r="F41" s="40" t="str">
        <f>IF('4. Contract terms'!C41="","",VLOOKUP('4. Contract terms'!C41,'4. Contract terms'!$C$7:$H$106,4))</f>
        <v/>
      </c>
      <c r="G41" s="82" t="str">
        <f>IF('4. Contract terms'!C41="","",VLOOKUP('4. Contract terms'!C41,'4. Contract terms'!$C$7:$H$106,5))</f>
        <v/>
      </c>
      <c r="H41" s="97" t="str">
        <f>IF('4. Contract terms'!C41="","",VLOOKUP('4. Contract terms'!C41,'4. Contract terms'!$C$7:$H$106,6))</f>
        <v/>
      </c>
      <c r="I41" s="78" t="str">
        <f>IF('4. Contract terms'!C41="","",VLOOKUP('4. Contract terms'!C41,'4. Contract terms'!$C$7:$I$106,7))</f>
        <v/>
      </c>
      <c r="J41" s="20"/>
      <c r="K41" s="17"/>
      <c r="L41" s="20"/>
      <c r="M41" s="20"/>
      <c r="N41" s="17"/>
      <c r="O41" s="17"/>
      <c r="P41" s="58"/>
      <c r="Q41" s="96"/>
      <c r="R41" s="95" t="str">
        <f>IF(J41="","",
P41*
IF(L41=LISTS!$U$4,LISTS!$V$4,
IF(L41=LISTS!$U$5,LISTS!$V$5*'4. Contract terms'!T41,
IF(L41=LISTS!$U$6,LISTS!$V$6*'4. Contract terms'!T41/12,
IF(L41=LISTS!$U$7,LISTS!$V$7*'4. Contract terms'!T41/12,
)))))</f>
        <v/>
      </c>
      <c r="S41" s="95" t="str">
        <f t="shared" si="1"/>
        <v/>
      </c>
      <c r="T41" s="95"/>
      <c r="U41" s="95" t="str">
        <f t="shared" si="2"/>
        <v/>
      </c>
      <c r="V41" s="100" t="str">
        <f>IF(AND('5. Contract costs'!E41=LISTS!$B$4,'5. Contract costs'!G41=1),'5. Contract costs'!R41,"")</f>
        <v/>
      </c>
      <c r="W41" s="99" t="str">
        <f>IF(AND('5. Contract costs'!E41=LISTS!$B$5,'5. Contract costs'!G41=1),'5. Contract costs'!R41,"")</f>
        <v/>
      </c>
      <c r="X41" s="100" t="str">
        <f>IF('5. Contract costs'!E41=LISTS!$B$4,'5. Contract costs'!R41*'5. Contract costs'!G41,"")</f>
        <v/>
      </c>
      <c r="Y41" s="99" t="str">
        <f>IF('5. Contract costs'!E41=LISTS!$B$5,'5. Contract costs'!R41*'5. Contract costs'!G41,"")</f>
        <v/>
      </c>
    </row>
    <row r="42" spans="1:25" x14ac:dyDescent="0.4">
      <c r="A42" s="4"/>
      <c r="B42" s="22">
        <v>36</v>
      </c>
      <c r="C42" s="40" t="str">
        <f>IF('4. Contract terms'!C42="","",VLOOKUP('4. Contract terms'!C42,'4. Contract terms'!$C$7:$H$106,1))</f>
        <v/>
      </c>
      <c r="D42" s="40" t="str">
        <f>IF('4. Contract terms'!C42="","",VLOOKUP('4. Contract terms'!C42,'4. Contract terms'!$C$7:$H$106,2))</f>
        <v/>
      </c>
      <c r="E42" s="40" t="str">
        <f>IF('4. Contract terms'!C42="","",VLOOKUP('4. Contract terms'!C42,'4. Contract terms'!$C$7:$H$106,3))</f>
        <v/>
      </c>
      <c r="F42" s="40" t="str">
        <f>IF('4. Contract terms'!C42="","",VLOOKUP('4. Contract terms'!C42,'4. Contract terms'!$C$7:$H$106,4))</f>
        <v/>
      </c>
      <c r="G42" s="82" t="str">
        <f>IF('4. Contract terms'!C42="","",VLOOKUP('4. Contract terms'!C42,'4. Contract terms'!$C$7:$H$106,5))</f>
        <v/>
      </c>
      <c r="H42" s="97" t="str">
        <f>IF('4. Contract terms'!C42="","",VLOOKUP('4. Contract terms'!C42,'4. Contract terms'!$C$7:$H$106,6))</f>
        <v/>
      </c>
      <c r="I42" s="78" t="str">
        <f>IF('4. Contract terms'!C42="","",VLOOKUP('4. Contract terms'!C42,'4. Contract terms'!$C$7:$I$106,7))</f>
        <v/>
      </c>
      <c r="J42" s="20"/>
      <c r="K42" s="17"/>
      <c r="L42" s="20"/>
      <c r="M42" s="20"/>
      <c r="N42" s="17"/>
      <c r="O42" s="17"/>
      <c r="P42" s="58"/>
      <c r="Q42" s="96"/>
      <c r="R42" s="95" t="str">
        <f>IF(J42="","",
P42*
IF(L42=LISTS!$U$4,LISTS!$V$4,
IF(L42=LISTS!$U$5,LISTS!$V$5*'4. Contract terms'!T42,
IF(L42=LISTS!$U$6,LISTS!$V$6*'4. Contract terms'!T42/12,
IF(L42=LISTS!$U$7,LISTS!$V$7*'4. Contract terms'!T42/12,
)))))</f>
        <v/>
      </c>
      <c r="S42" s="95" t="str">
        <f t="shared" si="1"/>
        <v/>
      </c>
      <c r="T42" s="95"/>
      <c r="U42" s="95" t="str">
        <f t="shared" si="2"/>
        <v/>
      </c>
      <c r="V42" s="100" t="str">
        <f>IF(AND('5. Contract costs'!E42=LISTS!$B$4,'5. Contract costs'!G42=1),'5. Contract costs'!R42,"")</f>
        <v/>
      </c>
      <c r="W42" s="99" t="str">
        <f>IF(AND('5. Contract costs'!E42=LISTS!$B$5,'5. Contract costs'!G42=1),'5. Contract costs'!R42,"")</f>
        <v/>
      </c>
      <c r="X42" s="100" t="str">
        <f>IF('5. Contract costs'!E42=LISTS!$B$4,'5. Contract costs'!R42*'5. Contract costs'!G42,"")</f>
        <v/>
      </c>
      <c r="Y42" s="99" t="str">
        <f>IF('5. Contract costs'!E42=LISTS!$B$5,'5. Contract costs'!R42*'5. Contract costs'!G42,"")</f>
        <v/>
      </c>
    </row>
    <row r="43" spans="1:25" x14ac:dyDescent="0.4">
      <c r="A43" s="4"/>
      <c r="B43" s="22">
        <v>37</v>
      </c>
      <c r="C43" s="40" t="str">
        <f>IF('4. Contract terms'!C43="","",VLOOKUP('4. Contract terms'!C43,'4. Contract terms'!$C$7:$H$106,1))</f>
        <v/>
      </c>
      <c r="D43" s="40" t="str">
        <f>IF('4. Contract terms'!C43="","",VLOOKUP('4. Contract terms'!C43,'4. Contract terms'!$C$7:$H$106,2))</f>
        <v/>
      </c>
      <c r="E43" s="40" t="str">
        <f>IF('4. Contract terms'!C43="","",VLOOKUP('4. Contract terms'!C43,'4. Contract terms'!$C$7:$H$106,3))</f>
        <v/>
      </c>
      <c r="F43" s="40" t="str">
        <f>IF('4. Contract terms'!C43="","",VLOOKUP('4. Contract terms'!C43,'4. Contract terms'!$C$7:$H$106,4))</f>
        <v/>
      </c>
      <c r="G43" s="82" t="str">
        <f>IF('4. Contract terms'!C43="","",VLOOKUP('4. Contract terms'!C43,'4. Contract terms'!$C$7:$H$106,5))</f>
        <v/>
      </c>
      <c r="H43" s="97" t="str">
        <f>IF('4. Contract terms'!C43="","",VLOOKUP('4. Contract terms'!C43,'4. Contract terms'!$C$7:$H$106,6))</f>
        <v/>
      </c>
      <c r="I43" s="78" t="str">
        <f>IF('4. Contract terms'!C43="","",VLOOKUP('4. Contract terms'!C43,'4. Contract terms'!$C$7:$I$106,7))</f>
        <v/>
      </c>
      <c r="J43" s="20"/>
      <c r="K43" s="17"/>
      <c r="L43" s="20"/>
      <c r="M43" s="20"/>
      <c r="N43" s="17"/>
      <c r="O43" s="17"/>
      <c r="P43" s="58"/>
      <c r="Q43" s="96"/>
      <c r="R43" s="95" t="str">
        <f>IF(J43="","",
P43*
IF(L43=LISTS!$U$4,LISTS!$V$4,
IF(L43=LISTS!$U$5,LISTS!$V$5*'4. Contract terms'!T43,
IF(L43=LISTS!$U$6,LISTS!$V$6*'4. Contract terms'!T43/12,
IF(L43=LISTS!$U$7,LISTS!$V$7*'4. Contract terms'!T43/12,
)))))</f>
        <v/>
      </c>
      <c r="S43" s="95" t="str">
        <f t="shared" si="1"/>
        <v/>
      </c>
      <c r="T43" s="95"/>
      <c r="U43" s="95" t="str">
        <f t="shared" si="2"/>
        <v/>
      </c>
      <c r="V43" s="100" t="str">
        <f>IF(AND('5. Contract costs'!E43=LISTS!$B$4,'5. Contract costs'!G43=1),'5. Contract costs'!R43,"")</f>
        <v/>
      </c>
      <c r="W43" s="99" t="str">
        <f>IF(AND('5. Contract costs'!E43=LISTS!$B$5,'5. Contract costs'!G43=1),'5. Contract costs'!R43,"")</f>
        <v/>
      </c>
      <c r="X43" s="100" t="str">
        <f>IF('5. Contract costs'!E43=LISTS!$B$4,'5. Contract costs'!R43*'5. Contract costs'!G43,"")</f>
        <v/>
      </c>
      <c r="Y43" s="99" t="str">
        <f>IF('5. Contract costs'!E43=LISTS!$B$5,'5. Contract costs'!R43*'5. Contract costs'!G43,"")</f>
        <v/>
      </c>
    </row>
    <row r="44" spans="1:25" x14ac:dyDescent="0.4">
      <c r="A44" s="4"/>
      <c r="B44" s="22">
        <v>38</v>
      </c>
      <c r="C44" s="40" t="str">
        <f>IF('4. Contract terms'!C44="","",VLOOKUP('4. Contract terms'!C44,'4. Contract terms'!$C$7:$H$106,1))</f>
        <v/>
      </c>
      <c r="D44" s="40" t="str">
        <f>IF('4. Contract terms'!C44="","",VLOOKUP('4. Contract terms'!C44,'4. Contract terms'!$C$7:$H$106,2))</f>
        <v/>
      </c>
      <c r="E44" s="40" t="str">
        <f>IF('4. Contract terms'!C44="","",VLOOKUP('4. Contract terms'!C44,'4. Contract terms'!$C$7:$H$106,3))</f>
        <v/>
      </c>
      <c r="F44" s="40" t="str">
        <f>IF('4. Contract terms'!C44="","",VLOOKUP('4. Contract terms'!C44,'4. Contract terms'!$C$7:$H$106,4))</f>
        <v/>
      </c>
      <c r="G44" s="82" t="str">
        <f>IF('4. Contract terms'!C44="","",VLOOKUP('4. Contract terms'!C44,'4. Contract terms'!$C$7:$H$106,5))</f>
        <v/>
      </c>
      <c r="H44" s="97" t="str">
        <f>IF('4. Contract terms'!C44="","",VLOOKUP('4. Contract terms'!C44,'4. Contract terms'!$C$7:$H$106,6))</f>
        <v/>
      </c>
      <c r="I44" s="78" t="str">
        <f>IF('4. Contract terms'!C44="","",VLOOKUP('4. Contract terms'!C44,'4. Contract terms'!$C$7:$I$106,7))</f>
        <v/>
      </c>
      <c r="J44" s="20"/>
      <c r="K44" s="17"/>
      <c r="L44" s="20"/>
      <c r="M44" s="20"/>
      <c r="N44" s="17"/>
      <c r="O44" s="17"/>
      <c r="P44" s="58"/>
      <c r="Q44" s="96"/>
      <c r="R44" s="95" t="str">
        <f>IF(J44="","",
P44*
IF(L44=LISTS!$U$4,LISTS!$V$4,
IF(L44=LISTS!$U$5,LISTS!$V$5*'4. Contract terms'!T44,
IF(L44=LISTS!$U$6,LISTS!$V$6*'4. Contract terms'!T44/12,
IF(L44=LISTS!$U$7,LISTS!$V$7*'4. Contract terms'!T44/12,
)))))</f>
        <v/>
      </c>
      <c r="S44" s="95" t="str">
        <f t="shared" si="1"/>
        <v/>
      </c>
      <c r="T44" s="95"/>
      <c r="U44" s="95" t="str">
        <f t="shared" si="2"/>
        <v/>
      </c>
      <c r="V44" s="100" t="str">
        <f>IF(AND('5. Contract costs'!E44=LISTS!$B$4,'5. Contract costs'!G44=1),'5. Contract costs'!R44,"")</f>
        <v/>
      </c>
      <c r="W44" s="99" t="str">
        <f>IF(AND('5. Contract costs'!E44=LISTS!$B$5,'5. Contract costs'!G44=1),'5. Contract costs'!R44,"")</f>
        <v/>
      </c>
      <c r="X44" s="100" t="str">
        <f>IF('5. Contract costs'!E44=LISTS!$B$4,'5. Contract costs'!R44*'5. Contract costs'!G44,"")</f>
        <v/>
      </c>
      <c r="Y44" s="99" t="str">
        <f>IF('5. Contract costs'!E44=LISTS!$B$5,'5. Contract costs'!R44*'5. Contract costs'!G44,"")</f>
        <v/>
      </c>
    </row>
    <row r="45" spans="1:25" x14ac:dyDescent="0.4">
      <c r="A45" s="4"/>
      <c r="B45" s="22">
        <v>39</v>
      </c>
      <c r="C45" s="40" t="str">
        <f>IF('4. Contract terms'!C45="","",VLOOKUP('4. Contract terms'!C45,'4. Contract terms'!$C$7:$H$106,1))</f>
        <v/>
      </c>
      <c r="D45" s="40" t="str">
        <f>IF('4. Contract terms'!C45="","",VLOOKUP('4. Contract terms'!C45,'4. Contract terms'!$C$7:$H$106,2))</f>
        <v/>
      </c>
      <c r="E45" s="40" t="str">
        <f>IF('4. Contract terms'!C45="","",VLOOKUP('4. Contract terms'!C45,'4. Contract terms'!$C$7:$H$106,3))</f>
        <v/>
      </c>
      <c r="F45" s="40" t="str">
        <f>IF('4. Contract terms'!C45="","",VLOOKUP('4. Contract terms'!C45,'4. Contract terms'!$C$7:$H$106,4))</f>
        <v/>
      </c>
      <c r="G45" s="82" t="str">
        <f>IF('4. Contract terms'!C45="","",VLOOKUP('4. Contract terms'!C45,'4. Contract terms'!$C$7:$H$106,5))</f>
        <v/>
      </c>
      <c r="H45" s="97" t="str">
        <f>IF('4. Contract terms'!C45="","",VLOOKUP('4. Contract terms'!C45,'4. Contract terms'!$C$7:$H$106,6))</f>
        <v/>
      </c>
      <c r="I45" s="78" t="str">
        <f>IF('4. Contract terms'!C45="","",VLOOKUP('4. Contract terms'!C45,'4. Contract terms'!$C$7:$I$106,7))</f>
        <v/>
      </c>
      <c r="J45" s="20"/>
      <c r="K45" s="17"/>
      <c r="L45" s="20"/>
      <c r="M45" s="20"/>
      <c r="N45" s="17"/>
      <c r="O45" s="17"/>
      <c r="P45" s="58"/>
      <c r="Q45" s="96"/>
      <c r="R45" s="95" t="str">
        <f>IF(J45="","",
P45*
IF(L45=LISTS!$U$4,LISTS!$V$4,
IF(L45=LISTS!$U$5,LISTS!$V$5*'4. Contract terms'!T45,
IF(L45=LISTS!$U$6,LISTS!$V$6*'4. Contract terms'!T45/12,
IF(L45=LISTS!$U$7,LISTS!$V$7*'4. Contract terms'!T45/12,
)))))</f>
        <v/>
      </c>
      <c r="S45" s="95" t="str">
        <f t="shared" si="1"/>
        <v/>
      </c>
      <c r="T45" s="95"/>
      <c r="U45" s="95" t="str">
        <f t="shared" si="2"/>
        <v/>
      </c>
      <c r="V45" s="100" t="str">
        <f>IF(AND('5. Contract costs'!E45=LISTS!$B$4,'5. Contract costs'!G45=1),'5. Contract costs'!R45,"")</f>
        <v/>
      </c>
      <c r="W45" s="99" t="str">
        <f>IF(AND('5. Contract costs'!E45=LISTS!$B$5,'5. Contract costs'!G45=1),'5. Contract costs'!R45,"")</f>
        <v/>
      </c>
      <c r="X45" s="100" t="str">
        <f>IF('5. Contract costs'!E45=LISTS!$B$4,'5. Contract costs'!R45*'5. Contract costs'!G45,"")</f>
        <v/>
      </c>
      <c r="Y45" s="99" t="str">
        <f>IF('5. Contract costs'!E45=LISTS!$B$5,'5. Contract costs'!R45*'5. Contract costs'!G45,"")</f>
        <v/>
      </c>
    </row>
    <row r="46" spans="1:25" x14ac:dyDescent="0.4">
      <c r="A46" s="4"/>
      <c r="B46" s="22">
        <v>40</v>
      </c>
      <c r="C46" s="40" t="str">
        <f>IF('4. Contract terms'!C46="","",VLOOKUP('4. Contract terms'!C46,'4. Contract terms'!$C$7:$H$106,1))</f>
        <v/>
      </c>
      <c r="D46" s="40" t="str">
        <f>IF('4. Contract terms'!C46="","",VLOOKUP('4. Contract terms'!C46,'4. Contract terms'!$C$7:$H$106,2))</f>
        <v/>
      </c>
      <c r="E46" s="40" t="str">
        <f>IF('4. Contract terms'!C46="","",VLOOKUP('4. Contract terms'!C46,'4. Contract terms'!$C$7:$H$106,3))</f>
        <v/>
      </c>
      <c r="F46" s="40" t="str">
        <f>IF('4. Contract terms'!C46="","",VLOOKUP('4. Contract terms'!C46,'4. Contract terms'!$C$7:$H$106,4))</f>
        <v/>
      </c>
      <c r="G46" s="82" t="str">
        <f>IF('4. Contract terms'!C46="","",VLOOKUP('4. Contract terms'!C46,'4. Contract terms'!$C$7:$H$106,5))</f>
        <v/>
      </c>
      <c r="H46" s="97" t="str">
        <f>IF('4. Contract terms'!C46="","",VLOOKUP('4. Contract terms'!C46,'4. Contract terms'!$C$7:$H$106,6))</f>
        <v/>
      </c>
      <c r="I46" s="78" t="str">
        <f>IF('4. Contract terms'!C46="","",VLOOKUP('4. Contract terms'!C46,'4. Contract terms'!$C$7:$I$106,7))</f>
        <v/>
      </c>
      <c r="J46" s="20"/>
      <c r="K46" s="17"/>
      <c r="L46" s="20"/>
      <c r="M46" s="20"/>
      <c r="N46" s="17"/>
      <c r="O46" s="17"/>
      <c r="P46" s="58"/>
      <c r="Q46" s="96"/>
      <c r="R46" s="95" t="str">
        <f>IF(J46="","",
P46*
IF(L46=LISTS!$U$4,LISTS!$V$4,
IF(L46=LISTS!$U$5,LISTS!$V$5*'4. Contract terms'!T46,
IF(L46=LISTS!$U$6,LISTS!$V$6*'4. Contract terms'!T46/12,
IF(L46=LISTS!$U$7,LISTS!$V$7*'4. Contract terms'!T46/12,
)))))</f>
        <v/>
      </c>
      <c r="S46" s="95" t="str">
        <f t="shared" si="1"/>
        <v/>
      </c>
      <c r="T46" s="95"/>
      <c r="U46" s="95" t="str">
        <f t="shared" si="2"/>
        <v/>
      </c>
      <c r="V46" s="100" t="str">
        <f>IF(AND('5. Contract costs'!E46=LISTS!$B$4,'5. Contract costs'!G46=1),'5. Contract costs'!R46,"")</f>
        <v/>
      </c>
      <c r="W46" s="99" t="str">
        <f>IF(AND('5. Contract costs'!E46=LISTS!$B$5,'5. Contract costs'!G46=1),'5. Contract costs'!R46,"")</f>
        <v/>
      </c>
      <c r="X46" s="100" t="str">
        <f>IF('5. Contract costs'!E46=LISTS!$B$4,'5. Contract costs'!R46*'5. Contract costs'!G46,"")</f>
        <v/>
      </c>
      <c r="Y46" s="99" t="str">
        <f>IF('5. Contract costs'!E46=LISTS!$B$5,'5. Contract costs'!R46*'5. Contract costs'!G46,"")</f>
        <v/>
      </c>
    </row>
    <row r="47" spans="1:25" x14ac:dyDescent="0.4">
      <c r="A47" s="4"/>
      <c r="B47" s="22">
        <v>41</v>
      </c>
      <c r="C47" s="40" t="str">
        <f>IF('4. Contract terms'!C47="","",VLOOKUP('4. Contract terms'!C47,'4. Contract terms'!$C$7:$H$106,1))</f>
        <v/>
      </c>
      <c r="D47" s="40" t="str">
        <f>IF('4. Contract terms'!C47="","",VLOOKUP('4. Contract terms'!C47,'4. Contract terms'!$C$7:$H$106,2))</f>
        <v/>
      </c>
      <c r="E47" s="40" t="str">
        <f>IF('4. Contract terms'!C47="","",VLOOKUP('4. Contract terms'!C47,'4. Contract terms'!$C$7:$H$106,3))</f>
        <v/>
      </c>
      <c r="F47" s="40" t="str">
        <f>IF('4. Contract terms'!C47="","",VLOOKUP('4. Contract terms'!C47,'4. Contract terms'!$C$7:$H$106,4))</f>
        <v/>
      </c>
      <c r="G47" s="82" t="str">
        <f>IF('4. Contract terms'!C47="","",VLOOKUP('4. Contract terms'!C47,'4. Contract terms'!$C$7:$H$106,5))</f>
        <v/>
      </c>
      <c r="H47" s="97" t="str">
        <f>IF('4. Contract terms'!C47="","",VLOOKUP('4. Contract terms'!C47,'4. Contract terms'!$C$7:$H$106,6))</f>
        <v/>
      </c>
      <c r="I47" s="78" t="str">
        <f>IF('4. Contract terms'!C47="","",VLOOKUP('4. Contract terms'!C47,'4. Contract terms'!$C$7:$I$106,7))</f>
        <v/>
      </c>
      <c r="J47" s="20"/>
      <c r="K47" s="17"/>
      <c r="L47" s="20"/>
      <c r="M47" s="20"/>
      <c r="N47" s="17"/>
      <c r="O47" s="17"/>
      <c r="P47" s="58"/>
      <c r="Q47" s="96"/>
      <c r="R47" s="95" t="str">
        <f>IF(J47="","",
P47*
IF(L47=LISTS!$U$4,LISTS!$V$4,
IF(L47=LISTS!$U$5,LISTS!$V$5*'4. Contract terms'!T47,
IF(L47=LISTS!$U$6,LISTS!$V$6*'4. Contract terms'!T47/12,
IF(L47=LISTS!$U$7,LISTS!$V$7*'4. Contract terms'!T47/12,
)))))</f>
        <v/>
      </c>
      <c r="S47" s="95" t="str">
        <f t="shared" si="1"/>
        <v/>
      </c>
      <c r="T47" s="95"/>
      <c r="U47" s="95" t="str">
        <f t="shared" si="2"/>
        <v/>
      </c>
      <c r="V47" s="100" t="str">
        <f>IF(AND('5. Contract costs'!E47=LISTS!$B$4,'5. Contract costs'!G47=1),'5. Contract costs'!R47,"")</f>
        <v/>
      </c>
      <c r="W47" s="99" t="str">
        <f>IF(AND('5. Contract costs'!E47=LISTS!$B$5,'5. Contract costs'!G47=1),'5. Contract costs'!R47,"")</f>
        <v/>
      </c>
      <c r="X47" s="100" t="str">
        <f>IF('5. Contract costs'!E47=LISTS!$B$4,'5. Contract costs'!R47*'5. Contract costs'!G47,"")</f>
        <v/>
      </c>
      <c r="Y47" s="99" t="str">
        <f>IF('5. Contract costs'!E47=LISTS!$B$5,'5. Contract costs'!R47*'5. Contract costs'!G47,"")</f>
        <v/>
      </c>
    </row>
    <row r="48" spans="1:25" x14ac:dyDescent="0.4">
      <c r="A48" s="4"/>
      <c r="B48" s="22">
        <v>42</v>
      </c>
      <c r="C48" s="40" t="str">
        <f>IF('4. Contract terms'!C48="","",VLOOKUP('4. Contract terms'!C48,'4. Contract terms'!$C$7:$H$106,1))</f>
        <v/>
      </c>
      <c r="D48" s="40" t="str">
        <f>IF('4. Contract terms'!C48="","",VLOOKUP('4. Contract terms'!C48,'4. Contract terms'!$C$7:$H$106,2))</f>
        <v/>
      </c>
      <c r="E48" s="40" t="str">
        <f>IF('4. Contract terms'!C48="","",VLOOKUP('4. Contract terms'!C48,'4. Contract terms'!$C$7:$H$106,3))</f>
        <v/>
      </c>
      <c r="F48" s="40" t="str">
        <f>IF('4. Contract terms'!C48="","",VLOOKUP('4. Contract terms'!C48,'4. Contract terms'!$C$7:$H$106,4))</f>
        <v/>
      </c>
      <c r="G48" s="82" t="str">
        <f>IF('4. Contract terms'!C48="","",VLOOKUP('4. Contract terms'!C48,'4. Contract terms'!$C$7:$H$106,5))</f>
        <v/>
      </c>
      <c r="H48" s="97" t="str">
        <f>IF('4. Contract terms'!C48="","",VLOOKUP('4. Contract terms'!C48,'4. Contract terms'!$C$7:$H$106,6))</f>
        <v/>
      </c>
      <c r="I48" s="78" t="str">
        <f>IF('4. Contract terms'!C48="","",VLOOKUP('4. Contract terms'!C48,'4. Contract terms'!$C$7:$I$106,7))</f>
        <v/>
      </c>
      <c r="J48" s="20"/>
      <c r="K48" s="17"/>
      <c r="L48" s="20"/>
      <c r="M48" s="20"/>
      <c r="N48" s="17"/>
      <c r="O48" s="17"/>
      <c r="P48" s="58"/>
      <c r="Q48" s="96"/>
      <c r="R48" s="95" t="str">
        <f>IF(J48="","",
P48*
IF(L48=LISTS!$U$4,LISTS!$V$4,
IF(L48=LISTS!$U$5,LISTS!$V$5*'4. Contract terms'!T48,
IF(L48=LISTS!$U$6,LISTS!$V$6*'4. Contract terms'!T48/12,
IF(L48=LISTS!$U$7,LISTS!$V$7*'4. Contract terms'!T48/12,
)))))</f>
        <v/>
      </c>
      <c r="S48" s="95" t="str">
        <f t="shared" si="1"/>
        <v/>
      </c>
      <c r="T48" s="95"/>
      <c r="U48" s="95" t="str">
        <f t="shared" si="2"/>
        <v/>
      </c>
      <c r="V48" s="100" t="str">
        <f>IF(AND('5. Contract costs'!E48=LISTS!$B$4,'5. Contract costs'!G48=1),'5. Contract costs'!R48,"")</f>
        <v/>
      </c>
      <c r="W48" s="99" t="str">
        <f>IF(AND('5. Contract costs'!E48=LISTS!$B$5,'5. Contract costs'!G48=1),'5. Contract costs'!R48,"")</f>
        <v/>
      </c>
      <c r="X48" s="100" t="str">
        <f>IF('5. Contract costs'!E48=LISTS!$B$4,'5. Contract costs'!R48*'5. Contract costs'!G48,"")</f>
        <v/>
      </c>
      <c r="Y48" s="99" t="str">
        <f>IF('5. Contract costs'!E48=LISTS!$B$5,'5. Contract costs'!R48*'5. Contract costs'!G48,"")</f>
        <v/>
      </c>
    </row>
    <row r="49" spans="1:25" x14ac:dyDescent="0.4">
      <c r="A49" s="4"/>
      <c r="B49" s="22">
        <v>43</v>
      </c>
      <c r="C49" s="40" t="str">
        <f>IF('4. Contract terms'!C49="","",VLOOKUP('4. Contract terms'!C49,'4. Contract terms'!$C$7:$H$106,1))</f>
        <v/>
      </c>
      <c r="D49" s="40" t="str">
        <f>IF('4. Contract terms'!C49="","",VLOOKUP('4. Contract terms'!C49,'4. Contract terms'!$C$7:$H$106,2))</f>
        <v/>
      </c>
      <c r="E49" s="40" t="str">
        <f>IF('4. Contract terms'!C49="","",VLOOKUP('4. Contract terms'!C49,'4. Contract terms'!$C$7:$H$106,3))</f>
        <v/>
      </c>
      <c r="F49" s="40" t="str">
        <f>IF('4. Contract terms'!C49="","",VLOOKUP('4. Contract terms'!C49,'4. Contract terms'!$C$7:$H$106,4))</f>
        <v/>
      </c>
      <c r="G49" s="82" t="str">
        <f>IF('4. Contract terms'!C49="","",VLOOKUP('4. Contract terms'!C49,'4. Contract terms'!$C$7:$H$106,5))</f>
        <v/>
      </c>
      <c r="H49" s="97" t="str">
        <f>IF('4. Contract terms'!C49="","",VLOOKUP('4. Contract terms'!C49,'4. Contract terms'!$C$7:$H$106,6))</f>
        <v/>
      </c>
      <c r="I49" s="78" t="str">
        <f>IF('4. Contract terms'!C49="","",VLOOKUP('4. Contract terms'!C49,'4. Contract terms'!$C$7:$I$106,7))</f>
        <v/>
      </c>
      <c r="J49" s="20"/>
      <c r="K49" s="17"/>
      <c r="L49" s="20"/>
      <c r="M49" s="20"/>
      <c r="N49" s="17"/>
      <c r="O49" s="17"/>
      <c r="P49" s="58"/>
      <c r="Q49" s="96"/>
      <c r="R49" s="95" t="str">
        <f>IF(J49="","",
P49*
IF(L49=LISTS!$U$4,LISTS!$V$4,
IF(L49=LISTS!$U$5,LISTS!$V$5*'4. Contract terms'!T49,
IF(L49=LISTS!$U$6,LISTS!$V$6*'4. Contract terms'!T49/12,
IF(L49=LISTS!$U$7,LISTS!$V$7*'4. Contract terms'!T49/12,
)))))</f>
        <v/>
      </c>
      <c r="S49" s="95" t="str">
        <f t="shared" si="1"/>
        <v/>
      </c>
      <c r="T49" s="95"/>
      <c r="U49" s="95" t="str">
        <f t="shared" si="2"/>
        <v/>
      </c>
      <c r="V49" s="100" t="str">
        <f>IF(AND('5. Contract costs'!E49=LISTS!$B$4,'5. Contract costs'!G49=1),'5. Contract costs'!R49,"")</f>
        <v/>
      </c>
      <c r="W49" s="99" t="str">
        <f>IF(AND('5. Contract costs'!E49=LISTS!$B$5,'5. Contract costs'!G49=1),'5. Contract costs'!R49,"")</f>
        <v/>
      </c>
      <c r="X49" s="100" t="str">
        <f>IF('5. Contract costs'!E49=LISTS!$B$4,'5. Contract costs'!R49*'5. Contract costs'!G49,"")</f>
        <v/>
      </c>
      <c r="Y49" s="99" t="str">
        <f>IF('5. Contract costs'!E49=LISTS!$B$5,'5. Contract costs'!R49*'5. Contract costs'!G49,"")</f>
        <v/>
      </c>
    </row>
    <row r="50" spans="1:25" x14ac:dyDescent="0.4">
      <c r="A50" s="4"/>
      <c r="B50" s="22">
        <v>44</v>
      </c>
      <c r="C50" s="40" t="str">
        <f>IF('4. Contract terms'!C50="","",VLOOKUP('4. Contract terms'!C50,'4. Contract terms'!$C$7:$H$106,1))</f>
        <v/>
      </c>
      <c r="D50" s="40" t="str">
        <f>IF('4. Contract terms'!C50="","",VLOOKUP('4. Contract terms'!C50,'4. Contract terms'!$C$7:$H$106,2))</f>
        <v/>
      </c>
      <c r="E50" s="40" t="str">
        <f>IF('4. Contract terms'!C50="","",VLOOKUP('4. Contract terms'!C50,'4. Contract terms'!$C$7:$H$106,3))</f>
        <v/>
      </c>
      <c r="F50" s="40" t="str">
        <f>IF('4. Contract terms'!C50="","",VLOOKUP('4. Contract terms'!C50,'4. Contract terms'!$C$7:$H$106,4))</f>
        <v/>
      </c>
      <c r="G50" s="82" t="str">
        <f>IF('4. Contract terms'!C50="","",VLOOKUP('4. Contract terms'!C50,'4. Contract terms'!$C$7:$H$106,5))</f>
        <v/>
      </c>
      <c r="H50" s="97" t="str">
        <f>IF('4. Contract terms'!C50="","",VLOOKUP('4. Contract terms'!C50,'4. Contract terms'!$C$7:$H$106,6))</f>
        <v/>
      </c>
      <c r="I50" s="78" t="str">
        <f>IF('4. Contract terms'!C50="","",VLOOKUP('4. Contract terms'!C50,'4. Contract terms'!$C$7:$I$106,7))</f>
        <v/>
      </c>
      <c r="J50" s="20"/>
      <c r="K50" s="17"/>
      <c r="L50" s="20"/>
      <c r="M50" s="20"/>
      <c r="N50" s="17"/>
      <c r="O50" s="17"/>
      <c r="P50" s="58"/>
      <c r="Q50" s="96"/>
      <c r="R50" s="95" t="str">
        <f>IF(J50="","",
P50*
IF(L50=LISTS!$U$4,LISTS!$V$4,
IF(L50=LISTS!$U$5,LISTS!$V$5*'4. Contract terms'!T50,
IF(L50=LISTS!$U$6,LISTS!$V$6*'4. Contract terms'!T50/12,
IF(L50=LISTS!$U$7,LISTS!$V$7*'4. Contract terms'!T50/12,
)))))</f>
        <v/>
      </c>
      <c r="S50" s="95" t="str">
        <f t="shared" si="1"/>
        <v/>
      </c>
      <c r="T50" s="95"/>
      <c r="U50" s="95" t="str">
        <f t="shared" si="2"/>
        <v/>
      </c>
      <c r="V50" s="100" t="str">
        <f>IF(AND('5. Contract costs'!E50=LISTS!$B$4,'5. Contract costs'!G50=1),'5. Contract costs'!R50,"")</f>
        <v/>
      </c>
      <c r="W50" s="99" t="str">
        <f>IF(AND('5. Contract costs'!E50=LISTS!$B$5,'5. Contract costs'!G50=1),'5. Contract costs'!R50,"")</f>
        <v/>
      </c>
      <c r="X50" s="100" t="str">
        <f>IF('5. Contract costs'!E50=LISTS!$B$4,'5. Contract costs'!R50*'5. Contract costs'!G50,"")</f>
        <v/>
      </c>
      <c r="Y50" s="99" t="str">
        <f>IF('5. Contract costs'!E50=LISTS!$B$5,'5. Contract costs'!R50*'5. Contract costs'!G50,"")</f>
        <v/>
      </c>
    </row>
    <row r="51" spans="1:25" x14ac:dyDescent="0.4">
      <c r="A51" s="4"/>
      <c r="B51" s="22">
        <v>45</v>
      </c>
      <c r="C51" s="40" t="str">
        <f>IF('4. Contract terms'!C51="","",VLOOKUP('4. Contract terms'!C51,'4. Contract terms'!$C$7:$H$106,1))</f>
        <v/>
      </c>
      <c r="D51" s="40" t="str">
        <f>IF('4. Contract terms'!C51="","",VLOOKUP('4. Contract terms'!C51,'4. Contract terms'!$C$7:$H$106,2))</f>
        <v/>
      </c>
      <c r="E51" s="40" t="str">
        <f>IF('4. Contract terms'!C51="","",VLOOKUP('4. Contract terms'!C51,'4. Contract terms'!$C$7:$H$106,3))</f>
        <v/>
      </c>
      <c r="F51" s="40" t="str">
        <f>IF('4. Contract terms'!C51="","",VLOOKUP('4. Contract terms'!C51,'4. Contract terms'!$C$7:$H$106,4))</f>
        <v/>
      </c>
      <c r="G51" s="82" t="str">
        <f>IF('4. Contract terms'!C51="","",VLOOKUP('4. Contract terms'!C51,'4. Contract terms'!$C$7:$H$106,5))</f>
        <v/>
      </c>
      <c r="H51" s="97" t="str">
        <f>IF('4. Contract terms'!C51="","",VLOOKUP('4. Contract terms'!C51,'4. Contract terms'!$C$7:$H$106,6))</f>
        <v/>
      </c>
      <c r="I51" s="78" t="str">
        <f>IF('4. Contract terms'!C51="","",VLOOKUP('4. Contract terms'!C51,'4. Contract terms'!$C$7:$I$106,7))</f>
        <v/>
      </c>
      <c r="J51" s="20"/>
      <c r="K51" s="17"/>
      <c r="L51" s="20"/>
      <c r="M51" s="20"/>
      <c r="N51" s="17"/>
      <c r="O51" s="17"/>
      <c r="P51" s="58"/>
      <c r="Q51" s="96"/>
      <c r="R51" s="95" t="str">
        <f>IF(J51="","",
P51*
IF(L51=LISTS!$U$4,LISTS!$V$4,
IF(L51=LISTS!$U$5,LISTS!$V$5*'4. Contract terms'!T51,
IF(L51=LISTS!$U$6,LISTS!$V$6*'4. Contract terms'!T51/12,
IF(L51=LISTS!$U$7,LISTS!$V$7*'4. Contract terms'!T51/12,
)))))</f>
        <v/>
      </c>
      <c r="S51" s="95" t="str">
        <f t="shared" si="1"/>
        <v/>
      </c>
      <c r="T51" s="95"/>
      <c r="U51" s="95" t="str">
        <f t="shared" si="2"/>
        <v/>
      </c>
      <c r="V51" s="100" t="str">
        <f>IF(AND('5. Contract costs'!E51=LISTS!$B$4,'5. Contract costs'!G51=1),'5. Contract costs'!R51,"")</f>
        <v/>
      </c>
      <c r="W51" s="99" t="str">
        <f>IF(AND('5. Contract costs'!E51=LISTS!$B$5,'5. Contract costs'!G51=1),'5. Contract costs'!R51,"")</f>
        <v/>
      </c>
      <c r="X51" s="100" t="str">
        <f>IF('5. Contract costs'!E51=LISTS!$B$4,'5. Contract costs'!R51*'5. Contract costs'!G51,"")</f>
        <v/>
      </c>
      <c r="Y51" s="99" t="str">
        <f>IF('5. Contract costs'!E51=LISTS!$B$5,'5. Contract costs'!R51*'5. Contract costs'!G51,"")</f>
        <v/>
      </c>
    </row>
    <row r="52" spans="1:25" x14ac:dyDescent="0.4">
      <c r="A52" s="4"/>
      <c r="B52" s="22">
        <v>46</v>
      </c>
      <c r="C52" s="40" t="str">
        <f>IF('4. Contract terms'!C52="","",VLOOKUP('4. Contract terms'!C52,'4. Contract terms'!$C$7:$H$106,1))</f>
        <v/>
      </c>
      <c r="D52" s="40" t="str">
        <f>IF('4. Contract terms'!C52="","",VLOOKUP('4. Contract terms'!C52,'4. Contract terms'!$C$7:$H$106,2))</f>
        <v/>
      </c>
      <c r="E52" s="40" t="str">
        <f>IF('4. Contract terms'!C52="","",VLOOKUP('4. Contract terms'!C52,'4. Contract terms'!$C$7:$H$106,3))</f>
        <v/>
      </c>
      <c r="F52" s="40" t="str">
        <f>IF('4. Contract terms'!C52="","",VLOOKUP('4. Contract terms'!C52,'4. Contract terms'!$C$7:$H$106,4))</f>
        <v/>
      </c>
      <c r="G52" s="82" t="str">
        <f>IF('4. Contract terms'!C52="","",VLOOKUP('4. Contract terms'!C52,'4. Contract terms'!$C$7:$H$106,5))</f>
        <v/>
      </c>
      <c r="H52" s="97" t="str">
        <f>IF('4. Contract terms'!C52="","",VLOOKUP('4. Contract terms'!C52,'4. Contract terms'!$C$7:$H$106,6))</f>
        <v/>
      </c>
      <c r="I52" s="78" t="str">
        <f>IF('4. Contract terms'!C52="","",VLOOKUP('4. Contract terms'!C52,'4. Contract terms'!$C$7:$I$106,7))</f>
        <v/>
      </c>
      <c r="J52" s="20"/>
      <c r="K52" s="17"/>
      <c r="L52" s="20"/>
      <c r="M52" s="20"/>
      <c r="N52" s="17"/>
      <c r="O52" s="17"/>
      <c r="P52" s="58"/>
      <c r="Q52" s="96"/>
      <c r="R52" s="95" t="str">
        <f>IF(J52="","",
P52*
IF(L52=LISTS!$U$4,LISTS!$V$4,
IF(L52=LISTS!$U$5,LISTS!$V$5*'4. Contract terms'!T52,
IF(L52=LISTS!$U$6,LISTS!$V$6*'4. Contract terms'!T52/12,
IF(L52=LISTS!$U$7,LISTS!$V$7*'4. Contract terms'!T52/12,
)))))</f>
        <v/>
      </c>
      <c r="S52" s="95" t="str">
        <f t="shared" si="1"/>
        <v/>
      </c>
      <c r="T52" s="95"/>
      <c r="U52" s="95" t="str">
        <f t="shared" si="2"/>
        <v/>
      </c>
      <c r="V52" s="100" t="str">
        <f>IF(AND('5. Contract costs'!E52=LISTS!$B$4,'5. Contract costs'!G52=1),'5. Contract costs'!R52,"")</f>
        <v/>
      </c>
      <c r="W52" s="99" t="str">
        <f>IF(AND('5. Contract costs'!E52=LISTS!$B$5,'5. Contract costs'!G52=1),'5. Contract costs'!R52,"")</f>
        <v/>
      </c>
      <c r="X52" s="100" t="str">
        <f>IF('5. Contract costs'!E52=LISTS!$B$4,'5. Contract costs'!R52*'5. Contract costs'!G52,"")</f>
        <v/>
      </c>
      <c r="Y52" s="99" t="str">
        <f>IF('5. Contract costs'!E52=LISTS!$B$5,'5. Contract costs'!R52*'5. Contract costs'!G52,"")</f>
        <v/>
      </c>
    </row>
    <row r="53" spans="1:25" x14ac:dyDescent="0.4">
      <c r="A53" s="4"/>
      <c r="B53" s="22">
        <v>47</v>
      </c>
      <c r="C53" s="40" t="str">
        <f>IF('4. Contract terms'!C53="","",VLOOKUP('4. Contract terms'!C53,'4. Contract terms'!$C$7:$H$106,1))</f>
        <v/>
      </c>
      <c r="D53" s="40" t="str">
        <f>IF('4. Contract terms'!C53="","",VLOOKUP('4. Contract terms'!C53,'4. Contract terms'!$C$7:$H$106,2))</f>
        <v/>
      </c>
      <c r="E53" s="40" t="str">
        <f>IF('4. Contract terms'!C53="","",VLOOKUP('4. Contract terms'!C53,'4. Contract terms'!$C$7:$H$106,3))</f>
        <v/>
      </c>
      <c r="F53" s="40" t="str">
        <f>IF('4. Contract terms'!C53="","",VLOOKUP('4. Contract terms'!C53,'4. Contract terms'!$C$7:$H$106,4))</f>
        <v/>
      </c>
      <c r="G53" s="82" t="str">
        <f>IF('4. Contract terms'!C53="","",VLOOKUP('4. Contract terms'!C53,'4. Contract terms'!$C$7:$H$106,5))</f>
        <v/>
      </c>
      <c r="H53" s="97" t="str">
        <f>IF('4. Contract terms'!C53="","",VLOOKUP('4. Contract terms'!C53,'4. Contract terms'!$C$7:$H$106,6))</f>
        <v/>
      </c>
      <c r="I53" s="78" t="str">
        <f>IF('4. Contract terms'!C53="","",VLOOKUP('4. Contract terms'!C53,'4. Contract terms'!$C$7:$I$106,7))</f>
        <v/>
      </c>
      <c r="J53" s="20"/>
      <c r="K53" s="17"/>
      <c r="L53" s="20"/>
      <c r="M53" s="20"/>
      <c r="N53" s="17"/>
      <c r="O53" s="17"/>
      <c r="P53" s="58"/>
      <c r="Q53" s="96"/>
      <c r="R53" s="95" t="str">
        <f>IF(J53="","",
P53*
IF(L53=LISTS!$U$4,LISTS!$V$4,
IF(L53=LISTS!$U$5,LISTS!$V$5*'4. Contract terms'!T53,
IF(L53=LISTS!$U$6,LISTS!$V$6*'4. Contract terms'!T53/12,
IF(L53=LISTS!$U$7,LISTS!$V$7*'4. Contract terms'!T53/12,
)))))</f>
        <v/>
      </c>
      <c r="S53" s="95" t="str">
        <f t="shared" si="1"/>
        <v/>
      </c>
      <c r="T53" s="95"/>
      <c r="U53" s="95" t="str">
        <f t="shared" si="2"/>
        <v/>
      </c>
      <c r="V53" s="100" t="str">
        <f>IF(AND('5. Contract costs'!E53=LISTS!$B$4,'5. Contract costs'!G53=1),'5. Contract costs'!R53,"")</f>
        <v/>
      </c>
      <c r="W53" s="99" t="str">
        <f>IF(AND('5. Contract costs'!E53=LISTS!$B$5,'5. Contract costs'!G53=1),'5. Contract costs'!R53,"")</f>
        <v/>
      </c>
      <c r="X53" s="100" t="str">
        <f>IF('5. Contract costs'!E53=LISTS!$B$4,'5. Contract costs'!R53*'5. Contract costs'!G53,"")</f>
        <v/>
      </c>
      <c r="Y53" s="99" t="str">
        <f>IF('5. Contract costs'!E53=LISTS!$B$5,'5. Contract costs'!R53*'5. Contract costs'!G53,"")</f>
        <v/>
      </c>
    </row>
    <row r="54" spans="1:25" x14ac:dyDescent="0.4">
      <c r="A54" s="4"/>
      <c r="B54" s="22">
        <v>48</v>
      </c>
      <c r="C54" s="40" t="str">
        <f>IF('4. Contract terms'!C54="","",VLOOKUP('4. Contract terms'!C54,'4. Contract terms'!$C$7:$H$106,1))</f>
        <v/>
      </c>
      <c r="D54" s="40" t="str">
        <f>IF('4. Contract terms'!C54="","",VLOOKUP('4. Contract terms'!C54,'4. Contract terms'!$C$7:$H$106,2))</f>
        <v/>
      </c>
      <c r="E54" s="40" t="str">
        <f>IF('4. Contract terms'!C54="","",VLOOKUP('4. Contract terms'!C54,'4. Contract terms'!$C$7:$H$106,3))</f>
        <v/>
      </c>
      <c r="F54" s="40" t="str">
        <f>IF('4. Contract terms'!C54="","",VLOOKUP('4. Contract terms'!C54,'4. Contract terms'!$C$7:$H$106,4))</f>
        <v/>
      </c>
      <c r="G54" s="82" t="str">
        <f>IF('4. Contract terms'!C54="","",VLOOKUP('4. Contract terms'!C54,'4. Contract terms'!$C$7:$H$106,5))</f>
        <v/>
      </c>
      <c r="H54" s="97" t="str">
        <f>IF('4. Contract terms'!C54="","",VLOOKUP('4. Contract terms'!C54,'4. Contract terms'!$C$7:$H$106,6))</f>
        <v/>
      </c>
      <c r="I54" s="78" t="str">
        <f>IF('4. Contract terms'!C54="","",VLOOKUP('4. Contract terms'!C54,'4. Contract terms'!$C$7:$I$106,7))</f>
        <v/>
      </c>
      <c r="J54" s="20"/>
      <c r="K54" s="17"/>
      <c r="L54" s="20"/>
      <c r="M54" s="20"/>
      <c r="N54" s="17"/>
      <c r="O54" s="17"/>
      <c r="P54" s="58"/>
      <c r="Q54" s="96"/>
      <c r="R54" s="95" t="str">
        <f>IF(J54="","",
P54*
IF(L54=LISTS!$U$4,LISTS!$V$4,
IF(L54=LISTS!$U$5,LISTS!$V$5*'4. Contract terms'!T54,
IF(L54=LISTS!$U$6,LISTS!$V$6*'4. Contract terms'!T54/12,
IF(L54=LISTS!$U$7,LISTS!$V$7*'4. Contract terms'!T54/12,
)))))</f>
        <v/>
      </c>
      <c r="S54" s="95" t="str">
        <f t="shared" si="1"/>
        <v/>
      </c>
      <c r="T54" s="95"/>
      <c r="U54" s="95" t="str">
        <f t="shared" si="2"/>
        <v/>
      </c>
      <c r="V54" s="100" t="str">
        <f>IF(AND('5. Contract costs'!E54=LISTS!$B$4,'5. Contract costs'!G54=1),'5. Contract costs'!R54,"")</f>
        <v/>
      </c>
      <c r="W54" s="99" t="str">
        <f>IF(AND('5. Contract costs'!E54=LISTS!$B$5,'5. Contract costs'!G54=1),'5. Contract costs'!R54,"")</f>
        <v/>
      </c>
      <c r="X54" s="100" t="str">
        <f>IF('5. Contract costs'!E54=LISTS!$B$4,'5. Contract costs'!R54*'5. Contract costs'!G54,"")</f>
        <v/>
      </c>
      <c r="Y54" s="99" t="str">
        <f>IF('5. Contract costs'!E54=LISTS!$B$5,'5. Contract costs'!R54*'5. Contract costs'!G54,"")</f>
        <v/>
      </c>
    </row>
    <row r="55" spans="1:25" x14ac:dyDescent="0.4">
      <c r="A55" s="4"/>
      <c r="B55" s="22">
        <v>49</v>
      </c>
      <c r="C55" s="40" t="str">
        <f>IF('4. Contract terms'!C55="","",VLOOKUP('4. Contract terms'!C55,'4. Contract terms'!$C$7:$H$106,1))</f>
        <v/>
      </c>
      <c r="D55" s="40" t="str">
        <f>IF('4. Contract terms'!C55="","",VLOOKUP('4. Contract terms'!C55,'4. Contract terms'!$C$7:$H$106,2))</f>
        <v/>
      </c>
      <c r="E55" s="40" t="str">
        <f>IF('4. Contract terms'!C55="","",VLOOKUP('4. Contract terms'!C55,'4. Contract terms'!$C$7:$H$106,3))</f>
        <v/>
      </c>
      <c r="F55" s="40" t="str">
        <f>IF('4. Contract terms'!C55="","",VLOOKUP('4. Contract terms'!C55,'4. Contract terms'!$C$7:$H$106,4))</f>
        <v/>
      </c>
      <c r="G55" s="82" t="str">
        <f>IF('4. Contract terms'!C55="","",VLOOKUP('4. Contract terms'!C55,'4. Contract terms'!$C$7:$H$106,5))</f>
        <v/>
      </c>
      <c r="H55" s="97" t="str">
        <f>IF('4. Contract terms'!C55="","",VLOOKUP('4. Contract terms'!C55,'4. Contract terms'!$C$7:$H$106,6))</f>
        <v/>
      </c>
      <c r="I55" s="78" t="str">
        <f>IF('4. Contract terms'!C55="","",VLOOKUP('4. Contract terms'!C55,'4. Contract terms'!$C$7:$I$106,7))</f>
        <v/>
      </c>
      <c r="J55" s="20"/>
      <c r="K55" s="17"/>
      <c r="L55" s="20"/>
      <c r="M55" s="20"/>
      <c r="N55" s="17"/>
      <c r="O55" s="17"/>
      <c r="P55" s="58"/>
      <c r="Q55" s="96"/>
      <c r="R55" s="95" t="str">
        <f>IF(J55="","",
P55*
IF(L55=LISTS!$U$4,LISTS!$V$4,
IF(L55=LISTS!$U$5,LISTS!$V$5*'4. Contract terms'!T55,
IF(L55=LISTS!$U$6,LISTS!$V$6*'4. Contract terms'!T55/12,
IF(L55=LISTS!$U$7,LISTS!$V$7*'4. Contract terms'!T55/12,
)))))</f>
        <v/>
      </c>
      <c r="S55" s="95" t="str">
        <f t="shared" si="1"/>
        <v/>
      </c>
      <c r="T55" s="95"/>
      <c r="U55" s="95" t="str">
        <f t="shared" si="2"/>
        <v/>
      </c>
      <c r="V55" s="100" t="str">
        <f>IF(AND('5. Contract costs'!E55=LISTS!$B$4,'5. Contract costs'!G55=1),'5. Contract costs'!R55,"")</f>
        <v/>
      </c>
      <c r="W55" s="99" t="str">
        <f>IF(AND('5. Contract costs'!E55=LISTS!$B$5,'5. Contract costs'!G55=1),'5. Contract costs'!R55,"")</f>
        <v/>
      </c>
      <c r="X55" s="100" t="str">
        <f>IF('5. Contract costs'!E55=LISTS!$B$4,'5. Contract costs'!R55*'5. Contract costs'!G55,"")</f>
        <v/>
      </c>
      <c r="Y55" s="99" t="str">
        <f>IF('5. Contract costs'!E55=LISTS!$B$5,'5. Contract costs'!R55*'5. Contract costs'!G55,"")</f>
        <v/>
      </c>
    </row>
    <row r="56" spans="1:25" x14ac:dyDescent="0.4">
      <c r="A56" s="4"/>
      <c r="B56" s="22">
        <v>50</v>
      </c>
      <c r="C56" s="40" t="str">
        <f>IF('4. Contract terms'!C56="","",VLOOKUP('4. Contract terms'!C56,'4. Contract terms'!$C$7:$H$106,1))</f>
        <v/>
      </c>
      <c r="D56" s="40" t="str">
        <f>IF('4. Contract terms'!C56="","",VLOOKUP('4. Contract terms'!C56,'4. Contract terms'!$C$7:$H$106,2))</f>
        <v/>
      </c>
      <c r="E56" s="40" t="str">
        <f>IF('4. Contract terms'!C56="","",VLOOKUP('4. Contract terms'!C56,'4. Contract terms'!$C$7:$H$106,3))</f>
        <v/>
      </c>
      <c r="F56" s="40" t="str">
        <f>IF('4. Contract terms'!C56="","",VLOOKUP('4. Contract terms'!C56,'4. Contract terms'!$C$7:$H$106,4))</f>
        <v/>
      </c>
      <c r="G56" s="82" t="str">
        <f>IF('4. Contract terms'!C56="","",VLOOKUP('4. Contract terms'!C56,'4. Contract terms'!$C$7:$H$106,5))</f>
        <v/>
      </c>
      <c r="H56" s="97" t="str">
        <f>IF('4. Contract terms'!C56="","",VLOOKUP('4. Contract terms'!C56,'4. Contract terms'!$C$7:$H$106,6))</f>
        <v/>
      </c>
      <c r="I56" s="78" t="str">
        <f>IF('4. Contract terms'!C56="","",VLOOKUP('4. Contract terms'!C56,'4. Contract terms'!$C$7:$I$106,7))</f>
        <v/>
      </c>
      <c r="J56" s="20"/>
      <c r="K56" s="17"/>
      <c r="L56" s="20"/>
      <c r="M56" s="20"/>
      <c r="N56" s="17"/>
      <c r="O56" s="17"/>
      <c r="P56" s="58"/>
      <c r="Q56" s="96"/>
      <c r="R56" s="95" t="str">
        <f>IF(J56="","",
P56*
IF(L56=LISTS!$U$4,LISTS!$V$4,
IF(L56=LISTS!$U$5,LISTS!$V$5*'4. Contract terms'!T56,
IF(L56=LISTS!$U$6,LISTS!$V$6*'4. Contract terms'!T56/12,
IF(L56=LISTS!$U$7,LISTS!$V$7*'4. Contract terms'!T56/12,
)))))</f>
        <v/>
      </c>
      <c r="S56" s="95" t="str">
        <f t="shared" si="1"/>
        <v/>
      </c>
      <c r="T56" s="95"/>
      <c r="U56" s="95" t="str">
        <f t="shared" si="2"/>
        <v/>
      </c>
      <c r="V56" s="100" t="str">
        <f>IF(AND('5. Contract costs'!E56=LISTS!$B$4,'5. Contract costs'!G56=1),'5. Contract costs'!R56,"")</f>
        <v/>
      </c>
      <c r="W56" s="99" t="str">
        <f>IF(AND('5. Contract costs'!E56=LISTS!$B$5,'5. Contract costs'!G56=1),'5. Contract costs'!R56,"")</f>
        <v/>
      </c>
      <c r="X56" s="100" t="str">
        <f>IF('5. Contract costs'!E56=LISTS!$B$4,'5. Contract costs'!R56*'5. Contract costs'!G56,"")</f>
        <v/>
      </c>
      <c r="Y56" s="99" t="str">
        <f>IF('5. Contract costs'!E56=LISTS!$B$5,'5. Contract costs'!R56*'5. Contract costs'!G56,"")</f>
        <v/>
      </c>
    </row>
    <row r="57" spans="1:25" x14ac:dyDescent="0.4">
      <c r="A57" s="3"/>
      <c r="B57" s="22">
        <v>51</v>
      </c>
      <c r="C57" s="40" t="str">
        <f>IF('4. Contract terms'!C57="","",VLOOKUP('4. Contract terms'!C57,'4. Contract terms'!$C$7:$H$106,1))</f>
        <v/>
      </c>
      <c r="D57" s="40" t="str">
        <f>IF('4. Contract terms'!C57="","",VLOOKUP('4. Contract terms'!C57,'4. Contract terms'!$C$7:$H$106,2))</f>
        <v/>
      </c>
      <c r="E57" s="40" t="str">
        <f>IF('4. Contract terms'!C57="","",VLOOKUP('4. Contract terms'!C57,'4. Contract terms'!$C$7:$H$106,3))</f>
        <v/>
      </c>
      <c r="F57" s="40" t="str">
        <f>IF('4. Contract terms'!C57="","",VLOOKUP('4. Contract terms'!C57,'4. Contract terms'!$C$7:$H$106,4))</f>
        <v/>
      </c>
      <c r="G57" s="82" t="str">
        <f>IF('4. Contract terms'!C57="","",VLOOKUP('4. Contract terms'!C57,'4. Contract terms'!$C$7:$H$106,5))</f>
        <v/>
      </c>
      <c r="H57" s="97" t="str">
        <f>IF('4. Contract terms'!C57="","",VLOOKUP('4. Contract terms'!C57,'4. Contract terms'!$C$7:$H$106,6))</f>
        <v/>
      </c>
      <c r="I57" s="78" t="str">
        <f>IF('4. Contract terms'!C57="","",VLOOKUP('4. Contract terms'!C57,'4. Contract terms'!$C$7:$I$106,7))</f>
        <v/>
      </c>
      <c r="J57" s="19"/>
      <c r="K57" s="16"/>
      <c r="L57" s="19"/>
      <c r="M57" s="19"/>
      <c r="N57" s="16"/>
      <c r="O57" s="16"/>
      <c r="P57" s="58"/>
      <c r="Q57" s="96"/>
      <c r="R57" s="95" t="str">
        <f>IF(J57="","",
P57*
IF(L57=LISTS!$U$4,LISTS!$V$4,
IF(L57=LISTS!$U$5,LISTS!$V$5*'4. Contract terms'!T57,
IF(L57=LISTS!$U$6,LISTS!$V$6*'4. Contract terms'!T57/12,
IF(L57=LISTS!$U$7,LISTS!$V$7*'4. Contract terms'!T57/12,
)))))</f>
        <v/>
      </c>
      <c r="S57" s="95" t="str">
        <f t="shared" si="1"/>
        <v/>
      </c>
      <c r="T57" s="95"/>
      <c r="U57" s="95" t="str">
        <f t="shared" si="2"/>
        <v/>
      </c>
      <c r="V57" s="100" t="str">
        <f>IF(AND('5. Contract costs'!E57=LISTS!$B$4,'5. Contract costs'!G57=1),'5. Contract costs'!R57,"")</f>
        <v/>
      </c>
      <c r="W57" s="99" t="str">
        <f>IF(AND('5. Contract costs'!E57=LISTS!$B$5,'5. Contract costs'!G57=1),'5. Contract costs'!R57,"")</f>
        <v/>
      </c>
      <c r="X57" s="100" t="str">
        <f>IF('5. Contract costs'!E57=LISTS!$B$4,'5. Contract costs'!R57*'5. Contract costs'!G57,"")</f>
        <v/>
      </c>
      <c r="Y57" s="99" t="str">
        <f>IF('5. Contract costs'!E57=LISTS!$B$5,'5. Contract costs'!R57*'5. Contract costs'!G57,"")</f>
        <v/>
      </c>
    </row>
    <row r="58" spans="1:25" x14ac:dyDescent="0.4">
      <c r="A58" s="3"/>
      <c r="B58" s="22">
        <v>52</v>
      </c>
      <c r="C58" s="40" t="str">
        <f>IF('4. Contract terms'!C58="","",VLOOKUP('4. Contract terms'!C58,'4. Contract terms'!$C$7:$H$106,1))</f>
        <v/>
      </c>
      <c r="D58" s="40" t="str">
        <f>IF('4. Contract terms'!C58="","",VLOOKUP('4. Contract terms'!C58,'4. Contract terms'!$C$7:$H$106,2))</f>
        <v/>
      </c>
      <c r="E58" s="40" t="str">
        <f>IF('4. Contract terms'!C58="","",VLOOKUP('4. Contract terms'!C58,'4. Contract terms'!$C$7:$H$106,3))</f>
        <v/>
      </c>
      <c r="F58" s="40" t="str">
        <f>IF('4. Contract terms'!C58="","",VLOOKUP('4. Contract terms'!C58,'4. Contract terms'!$C$7:$H$106,4))</f>
        <v/>
      </c>
      <c r="G58" s="82" t="str">
        <f>IF('4. Contract terms'!C58="","",VLOOKUP('4. Contract terms'!C58,'4. Contract terms'!$C$7:$H$106,5))</f>
        <v/>
      </c>
      <c r="H58" s="97" t="str">
        <f>IF('4. Contract terms'!C58="","",VLOOKUP('4. Contract terms'!C58,'4. Contract terms'!$C$7:$H$106,6))</f>
        <v/>
      </c>
      <c r="I58" s="78" t="str">
        <f>IF('4. Contract terms'!C58="","",VLOOKUP('4. Contract terms'!C58,'4. Contract terms'!$C$7:$I$106,7))</f>
        <v/>
      </c>
      <c r="J58" s="19"/>
      <c r="K58" s="16"/>
      <c r="L58" s="19"/>
      <c r="M58" s="19"/>
      <c r="N58" s="16"/>
      <c r="O58" s="16"/>
      <c r="P58" s="58"/>
      <c r="Q58" s="96"/>
      <c r="R58" s="95" t="str">
        <f>IF(J58="","",
P58*
IF(L58=LISTS!$U$4,LISTS!$V$4,
IF(L58=LISTS!$U$5,LISTS!$V$5*'4. Contract terms'!T58,
IF(L58=LISTS!$U$6,LISTS!$V$6*'4. Contract terms'!T58/12,
IF(L58=LISTS!$U$7,LISTS!$V$7*'4. Contract terms'!T58/12,
)))))</f>
        <v/>
      </c>
      <c r="S58" s="95" t="str">
        <f t="shared" si="1"/>
        <v/>
      </c>
      <c r="T58" s="95"/>
      <c r="U58" s="95" t="str">
        <f t="shared" si="2"/>
        <v/>
      </c>
      <c r="V58" s="100" t="str">
        <f>IF(AND('5. Contract costs'!E58=LISTS!$B$4,'5. Contract costs'!G58=1),'5. Contract costs'!R58,"")</f>
        <v/>
      </c>
      <c r="W58" s="99" t="str">
        <f>IF(AND('5. Contract costs'!E58=LISTS!$B$5,'5. Contract costs'!G58=1),'5. Contract costs'!R58,"")</f>
        <v/>
      </c>
      <c r="X58" s="100" t="str">
        <f>IF('5. Contract costs'!E58=LISTS!$B$4,'5. Contract costs'!R58*'5. Contract costs'!G58,"")</f>
        <v/>
      </c>
      <c r="Y58" s="99" t="str">
        <f>IF('5. Contract costs'!E58=LISTS!$B$5,'5. Contract costs'!R58*'5. Contract costs'!G58,"")</f>
        <v/>
      </c>
    </row>
    <row r="59" spans="1:25" x14ac:dyDescent="0.4">
      <c r="A59" s="3"/>
      <c r="B59" s="22">
        <v>53</v>
      </c>
      <c r="C59" s="40" t="str">
        <f>IF('4. Contract terms'!C59="","",VLOOKUP('4. Contract terms'!C59,'4. Contract terms'!$C$7:$H$106,1))</f>
        <v/>
      </c>
      <c r="D59" s="40" t="str">
        <f>IF('4. Contract terms'!C59="","",VLOOKUP('4. Contract terms'!C59,'4. Contract terms'!$C$7:$H$106,2))</f>
        <v/>
      </c>
      <c r="E59" s="40" t="str">
        <f>IF('4. Contract terms'!C59="","",VLOOKUP('4. Contract terms'!C59,'4. Contract terms'!$C$7:$H$106,3))</f>
        <v/>
      </c>
      <c r="F59" s="40" t="str">
        <f>IF('4. Contract terms'!C59="","",VLOOKUP('4. Contract terms'!C59,'4. Contract terms'!$C$7:$H$106,4))</f>
        <v/>
      </c>
      <c r="G59" s="82" t="str">
        <f>IF('4. Contract terms'!C59="","",VLOOKUP('4. Contract terms'!C59,'4. Contract terms'!$C$7:$H$106,5))</f>
        <v/>
      </c>
      <c r="H59" s="97" t="str">
        <f>IF('4. Contract terms'!C59="","",VLOOKUP('4. Contract terms'!C59,'4. Contract terms'!$C$7:$H$106,6))</f>
        <v/>
      </c>
      <c r="I59" s="78" t="str">
        <f>IF('4. Contract terms'!C59="","",VLOOKUP('4. Contract terms'!C59,'4. Contract terms'!$C$7:$I$106,7))</f>
        <v/>
      </c>
      <c r="J59" s="19"/>
      <c r="K59" s="16"/>
      <c r="L59" s="19"/>
      <c r="M59" s="19"/>
      <c r="N59" s="16"/>
      <c r="O59" s="16"/>
      <c r="P59" s="58"/>
      <c r="Q59" s="96"/>
      <c r="R59" s="95" t="str">
        <f>IF(J59="","",
P59*
IF(L59=LISTS!$U$4,LISTS!$V$4,
IF(L59=LISTS!$U$5,LISTS!$V$5*'4. Contract terms'!T59,
IF(L59=LISTS!$U$6,LISTS!$V$6*'4. Contract terms'!T59/12,
IF(L59=LISTS!$U$7,LISTS!$V$7*'4. Contract terms'!T59/12,
)))))</f>
        <v/>
      </c>
      <c r="S59" s="95" t="str">
        <f t="shared" si="1"/>
        <v/>
      </c>
      <c r="T59" s="95"/>
      <c r="U59" s="95" t="str">
        <f t="shared" si="2"/>
        <v/>
      </c>
      <c r="V59" s="100" t="str">
        <f>IF(AND('5. Contract costs'!E59=LISTS!$B$4,'5. Contract costs'!G59=1),'5. Contract costs'!R59,"")</f>
        <v/>
      </c>
      <c r="W59" s="99" t="str">
        <f>IF(AND('5. Contract costs'!E59=LISTS!$B$5,'5. Contract costs'!G59=1),'5. Contract costs'!R59,"")</f>
        <v/>
      </c>
      <c r="X59" s="100" t="str">
        <f>IF('5. Contract costs'!E59=LISTS!$B$4,'5. Contract costs'!R59*'5. Contract costs'!G59,"")</f>
        <v/>
      </c>
      <c r="Y59" s="99" t="str">
        <f>IF('5. Contract costs'!E59=LISTS!$B$5,'5. Contract costs'!R59*'5. Contract costs'!G59,"")</f>
        <v/>
      </c>
    </row>
    <row r="60" spans="1:25" x14ac:dyDescent="0.4">
      <c r="A60" s="3"/>
      <c r="B60" s="22">
        <v>54</v>
      </c>
      <c r="C60" s="40" t="str">
        <f>IF('4. Contract terms'!C60="","",VLOOKUP('4. Contract terms'!C60,'4. Contract terms'!$C$7:$H$106,1))</f>
        <v/>
      </c>
      <c r="D60" s="40" t="str">
        <f>IF('4. Contract terms'!C60="","",VLOOKUP('4. Contract terms'!C60,'4. Contract terms'!$C$7:$H$106,2))</f>
        <v/>
      </c>
      <c r="E60" s="40" t="str">
        <f>IF('4. Contract terms'!C60="","",VLOOKUP('4. Contract terms'!C60,'4. Contract terms'!$C$7:$H$106,3))</f>
        <v/>
      </c>
      <c r="F60" s="40" t="str">
        <f>IF('4. Contract terms'!C60="","",VLOOKUP('4. Contract terms'!C60,'4. Contract terms'!$C$7:$H$106,4))</f>
        <v/>
      </c>
      <c r="G60" s="82" t="str">
        <f>IF('4. Contract terms'!C60="","",VLOOKUP('4. Contract terms'!C60,'4. Contract terms'!$C$7:$H$106,5))</f>
        <v/>
      </c>
      <c r="H60" s="97" t="str">
        <f>IF('4. Contract terms'!C60="","",VLOOKUP('4. Contract terms'!C60,'4. Contract terms'!$C$7:$H$106,6))</f>
        <v/>
      </c>
      <c r="I60" s="78" t="str">
        <f>IF('4. Contract terms'!C60="","",VLOOKUP('4. Contract terms'!C60,'4. Contract terms'!$C$7:$I$106,7))</f>
        <v/>
      </c>
      <c r="J60" s="19"/>
      <c r="K60" s="16"/>
      <c r="L60" s="19"/>
      <c r="M60" s="19"/>
      <c r="N60" s="16"/>
      <c r="O60" s="16"/>
      <c r="P60" s="58"/>
      <c r="Q60" s="96"/>
      <c r="R60" s="95" t="str">
        <f>IF(J60="","",
P60*
IF(L60=LISTS!$U$4,LISTS!$V$4,
IF(L60=LISTS!$U$5,LISTS!$V$5*'4. Contract terms'!T60,
IF(L60=LISTS!$U$6,LISTS!$V$6*'4. Contract terms'!T60/12,
IF(L60=LISTS!$U$7,LISTS!$V$7*'4. Contract terms'!T60/12,
)))))</f>
        <v/>
      </c>
      <c r="S60" s="95" t="str">
        <f t="shared" si="1"/>
        <v/>
      </c>
      <c r="T60" s="95"/>
      <c r="U60" s="95" t="str">
        <f t="shared" si="2"/>
        <v/>
      </c>
      <c r="V60" s="100" t="str">
        <f>IF(AND('5. Contract costs'!E60=LISTS!$B$4,'5. Contract costs'!G60=1),'5. Contract costs'!R60,"")</f>
        <v/>
      </c>
      <c r="W60" s="99" t="str">
        <f>IF(AND('5. Contract costs'!E60=LISTS!$B$5,'5. Contract costs'!G60=1),'5. Contract costs'!R60,"")</f>
        <v/>
      </c>
      <c r="X60" s="100" t="str">
        <f>IF('5. Contract costs'!E60=LISTS!$B$4,'5. Contract costs'!R60*'5. Contract costs'!G60,"")</f>
        <v/>
      </c>
      <c r="Y60" s="99" t="str">
        <f>IF('5. Contract costs'!E60=LISTS!$B$5,'5. Contract costs'!R60*'5. Contract costs'!G60,"")</f>
        <v/>
      </c>
    </row>
    <row r="61" spans="1:25" x14ac:dyDescent="0.4">
      <c r="A61" s="3"/>
      <c r="B61" s="22">
        <v>55</v>
      </c>
      <c r="C61" s="40" t="str">
        <f>IF('4. Contract terms'!C61="","",VLOOKUP('4. Contract terms'!C61,'4. Contract terms'!$C$7:$H$106,1))</f>
        <v/>
      </c>
      <c r="D61" s="40" t="str">
        <f>IF('4. Contract terms'!C61="","",VLOOKUP('4. Contract terms'!C61,'4. Contract terms'!$C$7:$H$106,2))</f>
        <v/>
      </c>
      <c r="E61" s="40" t="str">
        <f>IF('4. Contract terms'!C61="","",VLOOKUP('4. Contract terms'!C61,'4. Contract terms'!$C$7:$H$106,3))</f>
        <v/>
      </c>
      <c r="F61" s="40" t="str">
        <f>IF('4. Contract terms'!C61="","",VLOOKUP('4. Contract terms'!C61,'4. Contract terms'!$C$7:$H$106,4))</f>
        <v/>
      </c>
      <c r="G61" s="82" t="str">
        <f>IF('4. Contract terms'!C61="","",VLOOKUP('4. Contract terms'!C61,'4. Contract terms'!$C$7:$H$106,5))</f>
        <v/>
      </c>
      <c r="H61" s="97" t="str">
        <f>IF('4. Contract terms'!C61="","",VLOOKUP('4. Contract terms'!C61,'4. Contract terms'!$C$7:$H$106,6))</f>
        <v/>
      </c>
      <c r="I61" s="78" t="str">
        <f>IF('4. Contract terms'!C61="","",VLOOKUP('4. Contract terms'!C61,'4. Contract terms'!$C$7:$I$106,7))</f>
        <v/>
      </c>
      <c r="J61" s="19"/>
      <c r="K61" s="16"/>
      <c r="L61" s="19"/>
      <c r="M61" s="19"/>
      <c r="N61" s="16"/>
      <c r="O61" s="16"/>
      <c r="P61" s="58"/>
      <c r="Q61" s="96"/>
      <c r="R61" s="95" t="str">
        <f>IF(J61="","",
P61*
IF(L61=LISTS!$U$4,LISTS!$V$4,
IF(L61=LISTS!$U$5,LISTS!$V$5*'4. Contract terms'!T61,
IF(L61=LISTS!$U$6,LISTS!$V$6*'4. Contract terms'!T61/12,
IF(L61=LISTS!$U$7,LISTS!$V$7*'4. Contract terms'!T61/12,
)))))</f>
        <v/>
      </c>
      <c r="S61" s="95" t="str">
        <f t="shared" si="1"/>
        <v/>
      </c>
      <c r="T61" s="95"/>
      <c r="U61" s="95" t="str">
        <f t="shared" si="2"/>
        <v/>
      </c>
      <c r="V61" s="100" t="str">
        <f>IF(AND('5. Contract costs'!E61=LISTS!$B$4,'5. Contract costs'!G61=1),'5. Contract costs'!R61,"")</f>
        <v/>
      </c>
      <c r="W61" s="99" t="str">
        <f>IF(AND('5. Contract costs'!E61=LISTS!$B$5,'5. Contract costs'!G61=1),'5. Contract costs'!R61,"")</f>
        <v/>
      </c>
      <c r="X61" s="100" t="str">
        <f>IF('5. Contract costs'!E61=LISTS!$B$4,'5. Contract costs'!R61*'5. Contract costs'!G61,"")</f>
        <v/>
      </c>
      <c r="Y61" s="99" t="str">
        <f>IF('5. Contract costs'!E61=LISTS!$B$5,'5. Contract costs'!R61*'5. Contract costs'!G61,"")</f>
        <v/>
      </c>
    </row>
    <row r="62" spans="1:25" x14ac:dyDescent="0.4">
      <c r="A62" s="3"/>
      <c r="B62" s="22">
        <v>56</v>
      </c>
      <c r="C62" s="40" t="str">
        <f>IF('4. Contract terms'!C62="","",VLOOKUP('4. Contract terms'!C62,'4. Contract terms'!$C$7:$H$106,1))</f>
        <v/>
      </c>
      <c r="D62" s="40" t="str">
        <f>IF('4. Contract terms'!C62="","",VLOOKUP('4. Contract terms'!C62,'4. Contract terms'!$C$7:$H$106,2))</f>
        <v/>
      </c>
      <c r="E62" s="40" t="str">
        <f>IF('4. Contract terms'!C62="","",VLOOKUP('4. Contract terms'!C62,'4. Contract terms'!$C$7:$H$106,3))</f>
        <v/>
      </c>
      <c r="F62" s="40" t="str">
        <f>IF('4. Contract terms'!C62="","",VLOOKUP('4. Contract terms'!C62,'4. Contract terms'!$C$7:$H$106,4))</f>
        <v/>
      </c>
      <c r="G62" s="82" t="str">
        <f>IF('4. Contract terms'!C62="","",VLOOKUP('4. Contract terms'!C62,'4. Contract terms'!$C$7:$H$106,5))</f>
        <v/>
      </c>
      <c r="H62" s="97" t="str">
        <f>IF('4. Contract terms'!C62="","",VLOOKUP('4. Contract terms'!C62,'4. Contract terms'!$C$7:$H$106,6))</f>
        <v/>
      </c>
      <c r="I62" s="78" t="str">
        <f>IF('4. Contract terms'!C62="","",VLOOKUP('4. Contract terms'!C62,'4. Contract terms'!$C$7:$I$106,7))</f>
        <v/>
      </c>
      <c r="J62" s="19"/>
      <c r="K62" s="16"/>
      <c r="L62" s="19"/>
      <c r="M62" s="19"/>
      <c r="N62" s="16"/>
      <c r="O62" s="16"/>
      <c r="P62" s="58"/>
      <c r="Q62" s="96"/>
      <c r="R62" s="95" t="str">
        <f>IF(J62="","",
P62*
IF(L62=LISTS!$U$4,LISTS!$V$4,
IF(L62=LISTS!$U$5,LISTS!$V$5*'4. Contract terms'!T62,
IF(L62=LISTS!$U$6,LISTS!$V$6*'4. Contract terms'!T62/12,
IF(L62=LISTS!$U$7,LISTS!$V$7*'4. Contract terms'!T62/12,
)))))</f>
        <v/>
      </c>
      <c r="S62" s="95" t="str">
        <f t="shared" si="1"/>
        <v/>
      </c>
      <c r="T62" s="95"/>
      <c r="U62" s="95" t="str">
        <f t="shared" si="2"/>
        <v/>
      </c>
      <c r="V62" s="100" t="str">
        <f>IF(AND('5. Contract costs'!E62=LISTS!$B$4,'5. Contract costs'!G62=1),'5. Contract costs'!R62,"")</f>
        <v/>
      </c>
      <c r="W62" s="99" t="str">
        <f>IF(AND('5. Contract costs'!E62=LISTS!$B$5,'5. Contract costs'!G62=1),'5. Contract costs'!R62,"")</f>
        <v/>
      </c>
      <c r="X62" s="100" t="str">
        <f>IF('5. Contract costs'!E62=LISTS!$B$4,'5. Contract costs'!R62*'5. Contract costs'!G62,"")</f>
        <v/>
      </c>
      <c r="Y62" s="99" t="str">
        <f>IF('5. Contract costs'!E62=LISTS!$B$5,'5. Contract costs'!R62*'5. Contract costs'!G62,"")</f>
        <v/>
      </c>
    </row>
    <row r="63" spans="1:25" x14ac:dyDescent="0.4">
      <c r="A63" s="3"/>
      <c r="B63" s="22">
        <v>57</v>
      </c>
      <c r="C63" s="40" t="str">
        <f>IF('4. Contract terms'!C63="","",VLOOKUP('4. Contract terms'!C63,'4. Contract terms'!$C$7:$H$106,1))</f>
        <v/>
      </c>
      <c r="D63" s="40" t="str">
        <f>IF('4. Contract terms'!C63="","",VLOOKUP('4. Contract terms'!C63,'4. Contract terms'!$C$7:$H$106,2))</f>
        <v/>
      </c>
      <c r="E63" s="40" t="str">
        <f>IF('4. Contract terms'!C63="","",VLOOKUP('4. Contract terms'!C63,'4. Contract terms'!$C$7:$H$106,3))</f>
        <v/>
      </c>
      <c r="F63" s="40" t="str">
        <f>IF('4. Contract terms'!C63="","",VLOOKUP('4. Contract terms'!C63,'4. Contract terms'!$C$7:$H$106,4))</f>
        <v/>
      </c>
      <c r="G63" s="82" t="str">
        <f>IF('4. Contract terms'!C63="","",VLOOKUP('4. Contract terms'!C63,'4. Contract terms'!$C$7:$H$106,5))</f>
        <v/>
      </c>
      <c r="H63" s="97" t="str">
        <f>IF('4. Contract terms'!C63="","",VLOOKUP('4. Contract terms'!C63,'4. Contract terms'!$C$7:$H$106,6))</f>
        <v/>
      </c>
      <c r="I63" s="78" t="str">
        <f>IF('4. Contract terms'!C63="","",VLOOKUP('4. Contract terms'!C63,'4. Contract terms'!$C$7:$I$106,7))</f>
        <v/>
      </c>
      <c r="J63" s="19"/>
      <c r="K63" s="16"/>
      <c r="L63" s="19"/>
      <c r="M63" s="19"/>
      <c r="N63" s="16"/>
      <c r="O63" s="16"/>
      <c r="P63" s="58"/>
      <c r="Q63" s="96"/>
      <c r="R63" s="95" t="str">
        <f>IF(J63="","",
P63*
IF(L63=LISTS!$U$4,LISTS!$V$4,
IF(L63=LISTS!$U$5,LISTS!$V$5*'4. Contract terms'!T63,
IF(L63=LISTS!$U$6,LISTS!$V$6*'4. Contract terms'!T63/12,
IF(L63=LISTS!$U$7,LISTS!$V$7*'4. Contract terms'!T63/12,
)))))</f>
        <v/>
      </c>
      <c r="S63" s="95" t="str">
        <f t="shared" si="1"/>
        <v/>
      </c>
      <c r="T63" s="95"/>
      <c r="U63" s="95" t="str">
        <f t="shared" si="2"/>
        <v/>
      </c>
      <c r="V63" s="100" t="str">
        <f>IF(AND('5. Contract costs'!E63=LISTS!$B$4,'5. Contract costs'!G63=1),'5. Contract costs'!R63,"")</f>
        <v/>
      </c>
      <c r="W63" s="99" t="str">
        <f>IF(AND('5. Contract costs'!E63=LISTS!$B$5,'5. Contract costs'!G63=1),'5. Contract costs'!R63,"")</f>
        <v/>
      </c>
      <c r="X63" s="100" t="str">
        <f>IF('5. Contract costs'!E63=LISTS!$B$4,'5. Contract costs'!R63*'5. Contract costs'!G63,"")</f>
        <v/>
      </c>
      <c r="Y63" s="99" t="str">
        <f>IF('5. Contract costs'!E63=LISTS!$B$5,'5. Contract costs'!R63*'5. Contract costs'!G63,"")</f>
        <v/>
      </c>
    </row>
    <row r="64" spans="1:25" x14ac:dyDescent="0.4">
      <c r="A64" s="3"/>
      <c r="B64" s="22">
        <v>58</v>
      </c>
      <c r="C64" s="40" t="str">
        <f>IF('4. Contract terms'!C64="","",VLOOKUP('4. Contract terms'!C64,'4. Contract terms'!$C$7:$H$106,1))</f>
        <v/>
      </c>
      <c r="D64" s="40" t="str">
        <f>IF('4. Contract terms'!C64="","",VLOOKUP('4. Contract terms'!C64,'4. Contract terms'!$C$7:$H$106,2))</f>
        <v/>
      </c>
      <c r="E64" s="40" t="str">
        <f>IF('4. Contract terms'!C64="","",VLOOKUP('4. Contract terms'!C64,'4. Contract terms'!$C$7:$H$106,3))</f>
        <v/>
      </c>
      <c r="F64" s="40" t="str">
        <f>IF('4. Contract terms'!C64="","",VLOOKUP('4. Contract terms'!C64,'4. Contract terms'!$C$7:$H$106,4))</f>
        <v/>
      </c>
      <c r="G64" s="82" t="str">
        <f>IF('4. Contract terms'!C64="","",VLOOKUP('4. Contract terms'!C64,'4. Contract terms'!$C$7:$H$106,5))</f>
        <v/>
      </c>
      <c r="H64" s="97" t="str">
        <f>IF('4. Contract terms'!C64="","",VLOOKUP('4. Contract terms'!C64,'4. Contract terms'!$C$7:$H$106,6))</f>
        <v/>
      </c>
      <c r="I64" s="78" t="str">
        <f>IF('4. Contract terms'!C64="","",VLOOKUP('4. Contract terms'!C64,'4. Contract terms'!$C$7:$I$106,7))</f>
        <v/>
      </c>
      <c r="J64" s="19"/>
      <c r="K64" s="16"/>
      <c r="L64" s="19"/>
      <c r="M64" s="19"/>
      <c r="N64" s="16"/>
      <c r="O64" s="16"/>
      <c r="P64" s="58"/>
      <c r="Q64" s="96"/>
      <c r="R64" s="95" t="str">
        <f>IF(J64="","",
P64*
IF(L64=LISTS!$U$4,LISTS!$V$4,
IF(L64=LISTS!$U$5,LISTS!$V$5*'4. Contract terms'!T64,
IF(L64=LISTS!$U$6,LISTS!$V$6*'4. Contract terms'!T64/12,
IF(L64=LISTS!$U$7,LISTS!$V$7*'4. Contract terms'!T64/12,
)))))</f>
        <v/>
      </c>
      <c r="S64" s="95" t="str">
        <f t="shared" si="1"/>
        <v/>
      </c>
      <c r="T64" s="95"/>
      <c r="U64" s="95" t="str">
        <f t="shared" si="2"/>
        <v/>
      </c>
      <c r="V64" s="100" t="str">
        <f>IF(AND('5. Contract costs'!E64=LISTS!$B$4,'5. Contract costs'!G64=1),'5. Contract costs'!R64,"")</f>
        <v/>
      </c>
      <c r="W64" s="99" t="str">
        <f>IF(AND('5. Contract costs'!E64=LISTS!$B$5,'5. Contract costs'!G64=1),'5. Contract costs'!R64,"")</f>
        <v/>
      </c>
      <c r="X64" s="100" t="str">
        <f>IF('5. Contract costs'!E64=LISTS!$B$4,'5. Contract costs'!R64*'5. Contract costs'!G64,"")</f>
        <v/>
      </c>
      <c r="Y64" s="99" t="str">
        <f>IF('5. Contract costs'!E64=LISTS!$B$5,'5. Contract costs'!R64*'5. Contract costs'!G64,"")</f>
        <v/>
      </c>
    </row>
    <row r="65" spans="1:25" x14ac:dyDescent="0.4">
      <c r="A65" s="3"/>
      <c r="B65" s="22">
        <v>59</v>
      </c>
      <c r="C65" s="40" t="str">
        <f>IF('4. Contract terms'!C65="","",VLOOKUP('4. Contract terms'!C65,'4. Contract terms'!$C$7:$H$106,1))</f>
        <v/>
      </c>
      <c r="D65" s="40" t="str">
        <f>IF('4. Contract terms'!C65="","",VLOOKUP('4. Contract terms'!C65,'4. Contract terms'!$C$7:$H$106,2))</f>
        <v/>
      </c>
      <c r="E65" s="40" t="str">
        <f>IF('4. Contract terms'!C65="","",VLOOKUP('4. Contract terms'!C65,'4. Contract terms'!$C$7:$H$106,3))</f>
        <v/>
      </c>
      <c r="F65" s="40" t="str">
        <f>IF('4. Contract terms'!C65="","",VLOOKUP('4. Contract terms'!C65,'4. Contract terms'!$C$7:$H$106,4))</f>
        <v/>
      </c>
      <c r="G65" s="82" t="str">
        <f>IF('4. Contract terms'!C65="","",VLOOKUP('4. Contract terms'!C65,'4. Contract terms'!$C$7:$H$106,5))</f>
        <v/>
      </c>
      <c r="H65" s="97" t="str">
        <f>IF('4. Contract terms'!C65="","",VLOOKUP('4. Contract terms'!C65,'4. Contract terms'!$C$7:$H$106,6))</f>
        <v/>
      </c>
      <c r="I65" s="78" t="str">
        <f>IF('4. Contract terms'!C65="","",VLOOKUP('4. Contract terms'!C65,'4. Contract terms'!$C$7:$I$106,7))</f>
        <v/>
      </c>
      <c r="J65" s="19"/>
      <c r="K65" s="16"/>
      <c r="L65" s="19"/>
      <c r="M65" s="19"/>
      <c r="N65" s="16"/>
      <c r="O65" s="16"/>
      <c r="P65" s="58"/>
      <c r="Q65" s="96"/>
      <c r="R65" s="95" t="str">
        <f>IF(J65="","",
P65*
IF(L65=LISTS!$U$4,LISTS!$V$4,
IF(L65=LISTS!$U$5,LISTS!$V$5*'4. Contract terms'!T65,
IF(L65=LISTS!$U$6,LISTS!$V$6*'4. Contract terms'!T65/12,
IF(L65=LISTS!$U$7,LISTS!$V$7*'4. Contract terms'!T65/12,
)))))</f>
        <v/>
      </c>
      <c r="S65" s="95" t="str">
        <f t="shared" si="1"/>
        <v/>
      </c>
      <c r="T65" s="95"/>
      <c r="U65" s="95" t="str">
        <f t="shared" si="2"/>
        <v/>
      </c>
      <c r="V65" s="100" t="str">
        <f>IF(AND('5. Contract costs'!E65=LISTS!$B$4,'5. Contract costs'!G65=1),'5. Contract costs'!R65,"")</f>
        <v/>
      </c>
      <c r="W65" s="99" t="str">
        <f>IF(AND('5. Contract costs'!E65=LISTS!$B$5,'5. Contract costs'!G65=1),'5. Contract costs'!R65,"")</f>
        <v/>
      </c>
      <c r="X65" s="100" t="str">
        <f>IF('5. Contract costs'!E65=LISTS!$B$4,'5. Contract costs'!R65*'5. Contract costs'!G65,"")</f>
        <v/>
      </c>
      <c r="Y65" s="99" t="str">
        <f>IF('5. Contract costs'!E65=LISTS!$B$5,'5. Contract costs'!R65*'5. Contract costs'!G65,"")</f>
        <v/>
      </c>
    </row>
    <row r="66" spans="1:25" x14ac:dyDescent="0.4">
      <c r="A66" s="3"/>
      <c r="B66" s="22">
        <v>60</v>
      </c>
      <c r="C66" s="40" t="str">
        <f>IF('4. Contract terms'!C66="","",VLOOKUP('4. Contract terms'!C66,'4. Contract terms'!$C$7:$H$106,1))</f>
        <v/>
      </c>
      <c r="D66" s="40" t="str">
        <f>IF('4. Contract terms'!C66="","",VLOOKUP('4. Contract terms'!C66,'4. Contract terms'!$C$7:$H$106,2))</f>
        <v/>
      </c>
      <c r="E66" s="40" t="str">
        <f>IF('4. Contract terms'!C66="","",VLOOKUP('4. Contract terms'!C66,'4. Contract terms'!$C$7:$H$106,3))</f>
        <v/>
      </c>
      <c r="F66" s="40" t="str">
        <f>IF('4. Contract terms'!C66="","",VLOOKUP('4. Contract terms'!C66,'4. Contract terms'!$C$7:$H$106,4))</f>
        <v/>
      </c>
      <c r="G66" s="82" t="str">
        <f>IF('4. Contract terms'!C66="","",VLOOKUP('4. Contract terms'!C66,'4. Contract terms'!$C$7:$H$106,5))</f>
        <v/>
      </c>
      <c r="H66" s="97" t="str">
        <f>IF('4. Contract terms'!C66="","",VLOOKUP('4. Contract terms'!C66,'4. Contract terms'!$C$7:$H$106,6))</f>
        <v/>
      </c>
      <c r="I66" s="78" t="str">
        <f>IF('4. Contract terms'!C66="","",VLOOKUP('4. Contract terms'!C66,'4. Contract terms'!$C$7:$I$106,7))</f>
        <v/>
      </c>
      <c r="J66" s="19"/>
      <c r="K66" s="16"/>
      <c r="L66" s="19"/>
      <c r="M66" s="19"/>
      <c r="N66" s="16"/>
      <c r="O66" s="16"/>
      <c r="P66" s="58"/>
      <c r="Q66" s="96"/>
      <c r="R66" s="95" t="str">
        <f>IF(J66="","",
P66*
IF(L66=LISTS!$U$4,LISTS!$V$4,
IF(L66=LISTS!$U$5,LISTS!$V$5*'4. Contract terms'!T66,
IF(L66=LISTS!$U$6,LISTS!$V$6*'4. Contract terms'!T66/12,
IF(L66=LISTS!$U$7,LISTS!$V$7*'4. Contract terms'!T66/12,
)))))</f>
        <v/>
      </c>
      <c r="S66" s="95" t="str">
        <f t="shared" si="1"/>
        <v/>
      </c>
      <c r="T66" s="95"/>
      <c r="U66" s="95" t="str">
        <f t="shared" si="2"/>
        <v/>
      </c>
      <c r="V66" s="100" t="str">
        <f>IF(AND('5. Contract costs'!E66=LISTS!$B$4,'5. Contract costs'!G66=1),'5. Contract costs'!R66,"")</f>
        <v/>
      </c>
      <c r="W66" s="99" t="str">
        <f>IF(AND('5. Contract costs'!E66=LISTS!$B$5,'5. Contract costs'!G66=1),'5. Contract costs'!R66,"")</f>
        <v/>
      </c>
      <c r="X66" s="100" t="str">
        <f>IF('5. Contract costs'!E66=LISTS!$B$4,'5. Contract costs'!R66*'5. Contract costs'!G66,"")</f>
        <v/>
      </c>
      <c r="Y66" s="99" t="str">
        <f>IF('5. Contract costs'!E66=LISTS!$B$5,'5. Contract costs'!R66*'5. Contract costs'!G66,"")</f>
        <v/>
      </c>
    </row>
    <row r="67" spans="1:25" x14ac:dyDescent="0.4">
      <c r="A67" s="3"/>
      <c r="B67" s="22">
        <v>61</v>
      </c>
      <c r="C67" s="40" t="str">
        <f>IF('4. Contract terms'!C67="","",VLOOKUP('4. Contract terms'!C67,'4. Contract terms'!$C$7:$H$106,1))</f>
        <v/>
      </c>
      <c r="D67" s="40" t="str">
        <f>IF('4. Contract terms'!C67="","",VLOOKUP('4. Contract terms'!C67,'4. Contract terms'!$C$7:$H$106,2))</f>
        <v/>
      </c>
      <c r="E67" s="40" t="str">
        <f>IF('4. Contract terms'!C67="","",VLOOKUP('4. Contract terms'!C67,'4. Contract terms'!$C$7:$H$106,3))</f>
        <v/>
      </c>
      <c r="F67" s="40" t="str">
        <f>IF('4. Contract terms'!C67="","",VLOOKUP('4. Contract terms'!C67,'4. Contract terms'!$C$7:$H$106,4))</f>
        <v/>
      </c>
      <c r="G67" s="82" t="str">
        <f>IF('4. Contract terms'!C67="","",VLOOKUP('4. Contract terms'!C67,'4. Contract terms'!$C$7:$H$106,5))</f>
        <v/>
      </c>
      <c r="H67" s="97" t="str">
        <f>IF('4. Contract terms'!C67="","",VLOOKUP('4. Contract terms'!C67,'4. Contract terms'!$C$7:$H$106,6))</f>
        <v/>
      </c>
      <c r="I67" s="78" t="str">
        <f>IF('4. Contract terms'!C67="","",VLOOKUP('4. Contract terms'!C67,'4. Contract terms'!$C$7:$I$106,7))</f>
        <v/>
      </c>
      <c r="J67" s="19"/>
      <c r="K67" s="16"/>
      <c r="L67" s="19"/>
      <c r="M67" s="19"/>
      <c r="N67" s="16"/>
      <c r="O67" s="16"/>
      <c r="P67" s="58"/>
      <c r="Q67" s="96"/>
      <c r="R67" s="95" t="str">
        <f>IF(J67="","",
P67*
IF(L67=LISTS!$U$4,LISTS!$V$4,
IF(L67=LISTS!$U$5,LISTS!$V$5*'4. Contract terms'!T67,
IF(L67=LISTS!$U$6,LISTS!$V$6*'4. Contract terms'!T67/12,
IF(L67=LISTS!$U$7,LISTS!$V$7*'4. Contract terms'!T67/12,
)))))</f>
        <v/>
      </c>
      <c r="S67" s="95" t="str">
        <f t="shared" si="1"/>
        <v/>
      </c>
      <c r="T67" s="95"/>
      <c r="U67" s="95" t="str">
        <f t="shared" si="2"/>
        <v/>
      </c>
      <c r="V67" s="100" t="str">
        <f>IF(AND('5. Contract costs'!E67=LISTS!$B$4,'5. Contract costs'!G67=1),'5. Contract costs'!R67,"")</f>
        <v/>
      </c>
      <c r="W67" s="99" t="str">
        <f>IF(AND('5. Contract costs'!E67=LISTS!$B$5,'5. Contract costs'!G67=1),'5. Contract costs'!R67,"")</f>
        <v/>
      </c>
      <c r="X67" s="100" t="str">
        <f>IF('5. Contract costs'!E67=LISTS!$B$4,'5. Contract costs'!R67*'5. Contract costs'!G67,"")</f>
        <v/>
      </c>
      <c r="Y67" s="99" t="str">
        <f>IF('5. Contract costs'!E67=LISTS!$B$5,'5. Contract costs'!R67*'5. Contract costs'!G67,"")</f>
        <v/>
      </c>
    </row>
    <row r="68" spans="1:25" x14ac:dyDescent="0.4">
      <c r="A68" s="3"/>
      <c r="B68" s="22">
        <v>62</v>
      </c>
      <c r="C68" s="40" t="str">
        <f>IF('4. Contract terms'!C68="","",VLOOKUP('4. Contract terms'!C68,'4. Contract terms'!$C$7:$H$106,1))</f>
        <v/>
      </c>
      <c r="D68" s="40" t="str">
        <f>IF('4. Contract terms'!C68="","",VLOOKUP('4. Contract terms'!C68,'4. Contract terms'!$C$7:$H$106,2))</f>
        <v/>
      </c>
      <c r="E68" s="40" t="str">
        <f>IF('4. Contract terms'!C68="","",VLOOKUP('4. Contract terms'!C68,'4. Contract terms'!$C$7:$H$106,3))</f>
        <v/>
      </c>
      <c r="F68" s="40" t="str">
        <f>IF('4. Contract terms'!C68="","",VLOOKUP('4. Contract terms'!C68,'4. Contract terms'!$C$7:$H$106,4))</f>
        <v/>
      </c>
      <c r="G68" s="82" t="str">
        <f>IF('4. Contract terms'!C68="","",VLOOKUP('4. Contract terms'!C68,'4. Contract terms'!$C$7:$H$106,5))</f>
        <v/>
      </c>
      <c r="H68" s="97" t="str">
        <f>IF('4. Contract terms'!C68="","",VLOOKUP('4. Contract terms'!C68,'4. Contract terms'!$C$7:$H$106,6))</f>
        <v/>
      </c>
      <c r="I68" s="78" t="str">
        <f>IF('4. Contract terms'!C68="","",VLOOKUP('4. Contract terms'!C68,'4. Contract terms'!$C$7:$I$106,7))</f>
        <v/>
      </c>
      <c r="J68" s="19"/>
      <c r="K68" s="16"/>
      <c r="L68" s="19"/>
      <c r="M68" s="19"/>
      <c r="N68" s="16"/>
      <c r="O68" s="16"/>
      <c r="P68" s="58"/>
      <c r="Q68" s="96"/>
      <c r="R68" s="95" t="str">
        <f>IF(J68="","",
P68*
IF(L68=LISTS!$U$4,LISTS!$V$4,
IF(L68=LISTS!$U$5,LISTS!$V$5*'4. Contract terms'!T68,
IF(L68=LISTS!$U$6,LISTS!$V$6*'4. Contract terms'!T68/12,
IF(L68=LISTS!$U$7,LISTS!$V$7*'4. Contract terms'!T68/12,
)))))</f>
        <v/>
      </c>
      <c r="S68" s="95" t="str">
        <f t="shared" si="1"/>
        <v/>
      </c>
      <c r="T68" s="95"/>
      <c r="U68" s="95" t="str">
        <f t="shared" si="2"/>
        <v/>
      </c>
      <c r="V68" s="100" t="str">
        <f>IF(AND('5. Contract costs'!E68=LISTS!$B$4,'5. Contract costs'!G68=1),'5. Contract costs'!R68,"")</f>
        <v/>
      </c>
      <c r="W68" s="99" t="str">
        <f>IF(AND('5. Contract costs'!E68=LISTS!$B$5,'5. Contract costs'!G68=1),'5. Contract costs'!R68,"")</f>
        <v/>
      </c>
      <c r="X68" s="100" t="str">
        <f>IF('5. Contract costs'!E68=LISTS!$B$4,'5. Contract costs'!R68*'5. Contract costs'!G68,"")</f>
        <v/>
      </c>
      <c r="Y68" s="99" t="str">
        <f>IF('5. Contract costs'!E68=LISTS!$B$5,'5. Contract costs'!R68*'5. Contract costs'!G68,"")</f>
        <v/>
      </c>
    </row>
    <row r="69" spans="1:25" x14ac:dyDescent="0.4">
      <c r="A69" s="3"/>
      <c r="B69" s="22">
        <v>63</v>
      </c>
      <c r="C69" s="40" t="str">
        <f>IF('4. Contract terms'!C69="","",VLOOKUP('4. Contract terms'!C69,'4. Contract terms'!$C$7:$H$106,1))</f>
        <v/>
      </c>
      <c r="D69" s="40" t="str">
        <f>IF('4. Contract terms'!C69="","",VLOOKUP('4. Contract terms'!C69,'4. Contract terms'!$C$7:$H$106,2))</f>
        <v/>
      </c>
      <c r="E69" s="40" t="str">
        <f>IF('4. Contract terms'!C69="","",VLOOKUP('4. Contract terms'!C69,'4. Contract terms'!$C$7:$H$106,3))</f>
        <v/>
      </c>
      <c r="F69" s="40" t="str">
        <f>IF('4. Contract terms'!C69="","",VLOOKUP('4. Contract terms'!C69,'4. Contract terms'!$C$7:$H$106,4))</f>
        <v/>
      </c>
      <c r="G69" s="82" t="str">
        <f>IF('4. Contract terms'!C69="","",VLOOKUP('4. Contract terms'!C69,'4. Contract terms'!$C$7:$H$106,5))</f>
        <v/>
      </c>
      <c r="H69" s="97" t="str">
        <f>IF('4. Contract terms'!C69="","",VLOOKUP('4. Contract terms'!C69,'4. Contract terms'!$C$7:$H$106,6))</f>
        <v/>
      </c>
      <c r="I69" s="78" t="str">
        <f>IF('4. Contract terms'!C69="","",VLOOKUP('4. Contract terms'!C69,'4. Contract terms'!$C$7:$I$106,7))</f>
        <v/>
      </c>
      <c r="J69" s="19"/>
      <c r="K69" s="16"/>
      <c r="L69" s="19"/>
      <c r="M69" s="19"/>
      <c r="N69" s="16"/>
      <c r="O69" s="16"/>
      <c r="P69" s="58"/>
      <c r="Q69" s="96"/>
      <c r="R69" s="95" t="str">
        <f>IF(J69="","",
P69*
IF(L69=LISTS!$U$4,LISTS!$V$4,
IF(L69=LISTS!$U$5,LISTS!$V$5*'4. Contract terms'!T69,
IF(L69=LISTS!$U$6,LISTS!$V$6*'4. Contract terms'!T69/12,
IF(L69=LISTS!$U$7,LISTS!$V$7*'4. Contract terms'!T69/12,
)))))</f>
        <v/>
      </c>
      <c r="S69" s="95" t="str">
        <f t="shared" si="1"/>
        <v/>
      </c>
      <c r="T69" s="95"/>
      <c r="U69" s="95" t="str">
        <f t="shared" si="2"/>
        <v/>
      </c>
      <c r="V69" s="100" t="str">
        <f>IF(AND('5. Contract costs'!E69=LISTS!$B$4,'5. Contract costs'!G69=1),'5. Contract costs'!R69,"")</f>
        <v/>
      </c>
      <c r="W69" s="99" t="str">
        <f>IF(AND('5. Contract costs'!E69=LISTS!$B$5,'5. Contract costs'!G69=1),'5. Contract costs'!R69,"")</f>
        <v/>
      </c>
      <c r="X69" s="100" t="str">
        <f>IF('5. Contract costs'!E69=LISTS!$B$4,'5. Contract costs'!R69*'5. Contract costs'!G69,"")</f>
        <v/>
      </c>
      <c r="Y69" s="99" t="str">
        <f>IF('5. Contract costs'!E69=LISTS!$B$5,'5. Contract costs'!R69*'5. Contract costs'!G69,"")</f>
        <v/>
      </c>
    </row>
    <row r="70" spans="1:25" x14ac:dyDescent="0.4">
      <c r="A70" s="3"/>
      <c r="B70" s="22">
        <v>64</v>
      </c>
      <c r="C70" s="40" t="str">
        <f>IF('4. Contract terms'!C70="","",VLOOKUP('4. Contract terms'!C70,'4. Contract terms'!$C$7:$H$106,1))</f>
        <v/>
      </c>
      <c r="D70" s="40" t="str">
        <f>IF('4. Contract terms'!C70="","",VLOOKUP('4. Contract terms'!C70,'4. Contract terms'!$C$7:$H$106,2))</f>
        <v/>
      </c>
      <c r="E70" s="40" t="str">
        <f>IF('4. Contract terms'!C70="","",VLOOKUP('4. Contract terms'!C70,'4. Contract terms'!$C$7:$H$106,3))</f>
        <v/>
      </c>
      <c r="F70" s="40" t="str">
        <f>IF('4. Contract terms'!C70="","",VLOOKUP('4. Contract terms'!C70,'4. Contract terms'!$C$7:$H$106,4))</f>
        <v/>
      </c>
      <c r="G70" s="82" t="str">
        <f>IF('4. Contract terms'!C70="","",VLOOKUP('4. Contract terms'!C70,'4. Contract terms'!$C$7:$H$106,5))</f>
        <v/>
      </c>
      <c r="H70" s="97" t="str">
        <f>IF('4. Contract terms'!C70="","",VLOOKUP('4. Contract terms'!C70,'4. Contract terms'!$C$7:$H$106,6))</f>
        <v/>
      </c>
      <c r="I70" s="78" t="str">
        <f>IF('4. Contract terms'!C70="","",VLOOKUP('4. Contract terms'!C70,'4. Contract terms'!$C$7:$I$106,7))</f>
        <v/>
      </c>
      <c r="J70" s="19"/>
      <c r="K70" s="16"/>
      <c r="L70" s="19"/>
      <c r="M70" s="19"/>
      <c r="N70" s="16"/>
      <c r="O70" s="16"/>
      <c r="P70" s="58"/>
      <c r="Q70" s="96"/>
      <c r="R70" s="95" t="str">
        <f>IF(J70="","",
P70*
IF(L70=LISTS!$U$4,LISTS!$V$4,
IF(L70=LISTS!$U$5,LISTS!$V$5*'4. Contract terms'!T70,
IF(L70=LISTS!$U$6,LISTS!$V$6*'4. Contract terms'!T70/12,
IF(L70=LISTS!$U$7,LISTS!$V$7*'4. Contract terms'!T70/12,
)))))</f>
        <v/>
      </c>
      <c r="S70" s="95" t="str">
        <f t="shared" si="1"/>
        <v/>
      </c>
      <c r="T70" s="95"/>
      <c r="U70" s="95" t="str">
        <f t="shared" si="2"/>
        <v/>
      </c>
      <c r="V70" s="100" t="str">
        <f>IF(AND('5. Contract costs'!E70=LISTS!$B$4,'5. Contract costs'!G70=1),'5. Contract costs'!R70,"")</f>
        <v/>
      </c>
      <c r="W70" s="99" t="str">
        <f>IF(AND('5. Contract costs'!E70=LISTS!$B$5,'5. Contract costs'!G70=1),'5. Contract costs'!R70,"")</f>
        <v/>
      </c>
      <c r="X70" s="100" t="str">
        <f>IF('5. Contract costs'!E70=LISTS!$B$4,'5. Contract costs'!R70*'5. Contract costs'!G70,"")</f>
        <v/>
      </c>
      <c r="Y70" s="99" t="str">
        <f>IF('5. Contract costs'!E70=LISTS!$B$5,'5. Contract costs'!R70*'5. Contract costs'!G70,"")</f>
        <v/>
      </c>
    </row>
    <row r="71" spans="1:25" x14ac:dyDescent="0.4">
      <c r="A71" s="3"/>
      <c r="B71" s="22">
        <v>65</v>
      </c>
      <c r="C71" s="40" t="str">
        <f>IF('4. Contract terms'!C71="","",VLOOKUP('4. Contract terms'!C71,'4. Contract terms'!$C$7:$H$106,1))</f>
        <v/>
      </c>
      <c r="D71" s="40" t="str">
        <f>IF('4. Contract terms'!C71="","",VLOOKUP('4. Contract terms'!C71,'4. Contract terms'!$C$7:$H$106,2))</f>
        <v/>
      </c>
      <c r="E71" s="40" t="str">
        <f>IF('4. Contract terms'!C71="","",VLOOKUP('4. Contract terms'!C71,'4. Contract terms'!$C$7:$H$106,3))</f>
        <v/>
      </c>
      <c r="F71" s="40" t="str">
        <f>IF('4. Contract terms'!C71="","",VLOOKUP('4. Contract terms'!C71,'4. Contract terms'!$C$7:$H$106,4))</f>
        <v/>
      </c>
      <c r="G71" s="82" t="str">
        <f>IF('4. Contract terms'!C71="","",VLOOKUP('4. Contract terms'!C71,'4. Contract terms'!$C$7:$H$106,5))</f>
        <v/>
      </c>
      <c r="H71" s="97" t="str">
        <f>IF('4. Contract terms'!C71="","",VLOOKUP('4. Contract terms'!C71,'4. Contract terms'!$C$7:$H$106,6))</f>
        <v/>
      </c>
      <c r="I71" s="78" t="str">
        <f>IF('4. Contract terms'!C71="","",VLOOKUP('4. Contract terms'!C71,'4. Contract terms'!$C$7:$I$106,7))</f>
        <v/>
      </c>
      <c r="J71" s="19"/>
      <c r="K71" s="16"/>
      <c r="L71" s="19"/>
      <c r="M71" s="19"/>
      <c r="N71" s="16"/>
      <c r="O71" s="16"/>
      <c r="P71" s="58"/>
      <c r="Q71" s="96"/>
      <c r="R71" s="95" t="str">
        <f>IF(J71="","",
P71*
IF(L71=LISTS!$U$4,LISTS!$V$4,
IF(L71=LISTS!$U$5,LISTS!$V$5*'4. Contract terms'!T71,
IF(L71=LISTS!$U$6,LISTS!$V$6*'4. Contract terms'!T71/12,
IF(L71=LISTS!$U$7,LISTS!$V$7*'4. Contract terms'!T71/12,
)))))</f>
        <v/>
      </c>
      <c r="S71" s="95" t="str">
        <f t="shared" si="1"/>
        <v/>
      </c>
      <c r="T71" s="95"/>
      <c r="U71" s="95" t="str">
        <f t="shared" si="2"/>
        <v/>
      </c>
      <c r="V71" s="100" t="str">
        <f>IF(AND('5. Contract costs'!E71=LISTS!$B$4,'5. Contract costs'!G71=1),'5. Contract costs'!R71,"")</f>
        <v/>
      </c>
      <c r="W71" s="99" t="str">
        <f>IF(AND('5. Contract costs'!E71=LISTS!$B$5,'5. Contract costs'!G71=1),'5. Contract costs'!R71,"")</f>
        <v/>
      </c>
      <c r="X71" s="100" t="str">
        <f>IF('5. Contract costs'!E71=LISTS!$B$4,'5. Contract costs'!R71*'5. Contract costs'!G71,"")</f>
        <v/>
      </c>
      <c r="Y71" s="99" t="str">
        <f>IF('5. Contract costs'!E71=LISTS!$B$5,'5. Contract costs'!R71*'5. Contract costs'!G71,"")</f>
        <v/>
      </c>
    </row>
    <row r="72" spans="1:25" x14ac:dyDescent="0.4">
      <c r="A72" s="3"/>
      <c r="B72" s="22">
        <v>66</v>
      </c>
      <c r="C72" s="40" t="str">
        <f>IF('4. Contract terms'!C72="","",VLOOKUP('4. Contract terms'!C72,'4. Contract terms'!$C$7:$H$106,1))</f>
        <v/>
      </c>
      <c r="D72" s="40" t="str">
        <f>IF('4. Contract terms'!C72="","",VLOOKUP('4. Contract terms'!C72,'4. Contract terms'!$C$7:$H$106,2))</f>
        <v/>
      </c>
      <c r="E72" s="40" t="str">
        <f>IF('4. Contract terms'!C72="","",VLOOKUP('4. Contract terms'!C72,'4. Contract terms'!$C$7:$H$106,3))</f>
        <v/>
      </c>
      <c r="F72" s="40" t="str">
        <f>IF('4. Contract terms'!C72="","",VLOOKUP('4. Contract terms'!C72,'4. Contract terms'!$C$7:$H$106,4))</f>
        <v/>
      </c>
      <c r="G72" s="82" t="str">
        <f>IF('4. Contract terms'!C72="","",VLOOKUP('4. Contract terms'!C72,'4. Contract terms'!$C$7:$H$106,5))</f>
        <v/>
      </c>
      <c r="H72" s="97" t="str">
        <f>IF('4. Contract terms'!C72="","",VLOOKUP('4. Contract terms'!C72,'4. Contract terms'!$C$7:$H$106,6))</f>
        <v/>
      </c>
      <c r="I72" s="78" t="str">
        <f>IF('4. Contract terms'!C72="","",VLOOKUP('4. Contract terms'!C72,'4. Contract terms'!$C$7:$I$106,7))</f>
        <v/>
      </c>
      <c r="J72" s="19"/>
      <c r="K72" s="16"/>
      <c r="L72" s="19"/>
      <c r="M72" s="19"/>
      <c r="N72" s="16"/>
      <c r="O72" s="16"/>
      <c r="P72" s="58"/>
      <c r="Q72" s="96"/>
      <c r="R72" s="95" t="str">
        <f>IF(J72="","",
P72*
IF(L72=LISTS!$U$4,LISTS!$V$4,
IF(L72=LISTS!$U$5,LISTS!$V$5*'4. Contract terms'!T72,
IF(L72=LISTS!$U$6,LISTS!$V$6*'4. Contract terms'!T72/12,
IF(L72=LISTS!$U$7,LISTS!$V$7*'4. Contract terms'!T72/12,
)))))</f>
        <v/>
      </c>
      <c r="S72" s="95" t="str">
        <f t="shared" ref="S72:S106" si="3">IF(R72="","",Q72-R72)</f>
        <v/>
      </c>
      <c r="T72" s="95"/>
      <c r="U72" s="95" t="str">
        <f t="shared" ref="U72:U106" si="4">IF(R72="","",Q72-T72)</f>
        <v/>
      </c>
      <c r="V72" s="100" t="str">
        <f>IF(AND('5. Contract costs'!E72=LISTS!$B$4,'5. Contract costs'!G72=1),'5. Contract costs'!R72,"")</f>
        <v/>
      </c>
      <c r="W72" s="99" t="str">
        <f>IF(AND('5. Contract costs'!E72=LISTS!$B$5,'5. Contract costs'!G72=1),'5. Contract costs'!R72,"")</f>
        <v/>
      </c>
      <c r="X72" s="100" t="str">
        <f>IF('5. Contract costs'!E72=LISTS!$B$4,'5. Contract costs'!R72*'5. Contract costs'!G72,"")</f>
        <v/>
      </c>
      <c r="Y72" s="99" t="str">
        <f>IF('5. Contract costs'!E72=LISTS!$B$5,'5. Contract costs'!R72*'5. Contract costs'!G72,"")</f>
        <v/>
      </c>
    </row>
    <row r="73" spans="1:25" x14ac:dyDescent="0.4">
      <c r="A73" s="3"/>
      <c r="B73" s="22">
        <v>67</v>
      </c>
      <c r="C73" s="40" t="str">
        <f>IF('4. Contract terms'!C73="","",VLOOKUP('4. Contract terms'!C73,'4. Contract terms'!$C$7:$H$106,1))</f>
        <v/>
      </c>
      <c r="D73" s="40" t="str">
        <f>IF('4. Contract terms'!C73="","",VLOOKUP('4. Contract terms'!C73,'4. Contract terms'!$C$7:$H$106,2))</f>
        <v/>
      </c>
      <c r="E73" s="40" t="str">
        <f>IF('4. Contract terms'!C73="","",VLOOKUP('4. Contract terms'!C73,'4. Contract terms'!$C$7:$H$106,3))</f>
        <v/>
      </c>
      <c r="F73" s="40" t="str">
        <f>IF('4. Contract terms'!C73="","",VLOOKUP('4. Contract terms'!C73,'4. Contract terms'!$C$7:$H$106,4))</f>
        <v/>
      </c>
      <c r="G73" s="82" t="str">
        <f>IF('4. Contract terms'!C73="","",VLOOKUP('4. Contract terms'!C73,'4. Contract terms'!$C$7:$H$106,5))</f>
        <v/>
      </c>
      <c r="H73" s="97" t="str">
        <f>IF('4. Contract terms'!C73="","",VLOOKUP('4. Contract terms'!C73,'4. Contract terms'!$C$7:$H$106,6))</f>
        <v/>
      </c>
      <c r="I73" s="78" t="str">
        <f>IF('4. Contract terms'!C73="","",VLOOKUP('4. Contract terms'!C73,'4. Contract terms'!$C$7:$I$106,7))</f>
        <v/>
      </c>
      <c r="J73" s="19"/>
      <c r="K73" s="16"/>
      <c r="L73" s="19"/>
      <c r="M73" s="19"/>
      <c r="N73" s="16"/>
      <c r="O73" s="16"/>
      <c r="P73" s="58"/>
      <c r="Q73" s="96"/>
      <c r="R73" s="95" t="str">
        <f>IF(J73="","",
P73*
IF(L73=LISTS!$U$4,LISTS!$V$4,
IF(L73=LISTS!$U$5,LISTS!$V$5*'4. Contract terms'!T73,
IF(L73=LISTS!$U$6,LISTS!$V$6*'4. Contract terms'!T73/12,
IF(L73=LISTS!$U$7,LISTS!$V$7*'4. Contract terms'!T73/12,
)))))</f>
        <v/>
      </c>
      <c r="S73" s="95" t="str">
        <f t="shared" si="3"/>
        <v/>
      </c>
      <c r="T73" s="95"/>
      <c r="U73" s="95" t="str">
        <f t="shared" si="4"/>
        <v/>
      </c>
      <c r="V73" s="100" t="str">
        <f>IF(AND('5. Contract costs'!E73=LISTS!$B$4,'5. Contract costs'!G73=1),'5. Contract costs'!R73,"")</f>
        <v/>
      </c>
      <c r="W73" s="99" t="str">
        <f>IF(AND('5. Contract costs'!E73=LISTS!$B$5,'5. Contract costs'!G73=1),'5. Contract costs'!R73,"")</f>
        <v/>
      </c>
      <c r="X73" s="100" t="str">
        <f>IF('5. Contract costs'!E73=LISTS!$B$4,'5. Contract costs'!R73*'5. Contract costs'!G73,"")</f>
        <v/>
      </c>
      <c r="Y73" s="99" t="str">
        <f>IF('5. Contract costs'!E73=LISTS!$B$5,'5. Contract costs'!R73*'5. Contract costs'!G73,"")</f>
        <v/>
      </c>
    </row>
    <row r="74" spans="1:25" x14ac:dyDescent="0.4">
      <c r="A74" s="3"/>
      <c r="B74" s="22">
        <v>68</v>
      </c>
      <c r="C74" s="40" t="str">
        <f>IF('4. Contract terms'!C74="","",VLOOKUP('4. Contract terms'!C74,'4. Contract terms'!$C$7:$H$106,1))</f>
        <v/>
      </c>
      <c r="D74" s="40" t="str">
        <f>IF('4. Contract terms'!C74="","",VLOOKUP('4. Contract terms'!C74,'4. Contract terms'!$C$7:$H$106,2))</f>
        <v/>
      </c>
      <c r="E74" s="40" t="str">
        <f>IF('4. Contract terms'!C74="","",VLOOKUP('4. Contract terms'!C74,'4. Contract terms'!$C$7:$H$106,3))</f>
        <v/>
      </c>
      <c r="F74" s="40" t="str">
        <f>IF('4. Contract terms'!C74="","",VLOOKUP('4. Contract terms'!C74,'4. Contract terms'!$C$7:$H$106,4))</f>
        <v/>
      </c>
      <c r="G74" s="82" t="str">
        <f>IF('4. Contract terms'!C74="","",VLOOKUP('4. Contract terms'!C74,'4. Contract terms'!$C$7:$H$106,5))</f>
        <v/>
      </c>
      <c r="H74" s="97" t="str">
        <f>IF('4. Contract terms'!C74="","",VLOOKUP('4. Contract terms'!C74,'4. Contract terms'!$C$7:$H$106,6))</f>
        <v/>
      </c>
      <c r="I74" s="78" t="str">
        <f>IF('4. Contract terms'!C74="","",VLOOKUP('4. Contract terms'!C74,'4. Contract terms'!$C$7:$I$106,7))</f>
        <v/>
      </c>
      <c r="J74" s="19"/>
      <c r="K74" s="16"/>
      <c r="L74" s="19"/>
      <c r="M74" s="19"/>
      <c r="N74" s="16"/>
      <c r="O74" s="16"/>
      <c r="P74" s="58"/>
      <c r="Q74" s="96"/>
      <c r="R74" s="95" t="str">
        <f>IF(J74="","",
P74*
IF(L74=LISTS!$U$4,LISTS!$V$4,
IF(L74=LISTS!$U$5,LISTS!$V$5*'4. Contract terms'!T74,
IF(L74=LISTS!$U$6,LISTS!$V$6*'4. Contract terms'!T74/12,
IF(L74=LISTS!$U$7,LISTS!$V$7*'4. Contract terms'!T74/12,
)))))</f>
        <v/>
      </c>
      <c r="S74" s="95" t="str">
        <f t="shared" si="3"/>
        <v/>
      </c>
      <c r="T74" s="95"/>
      <c r="U74" s="95" t="str">
        <f t="shared" si="4"/>
        <v/>
      </c>
      <c r="V74" s="100" t="str">
        <f>IF(AND('5. Contract costs'!E74=LISTS!$B$4,'5. Contract costs'!G74=1),'5. Contract costs'!R74,"")</f>
        <v/>
      </c>
      <c r="W74" s="99" t="str">
        <f>IF(AND('5. Contract costs'!E74=LISTS!$B$5,'5. Contract costs'!G74=1),'5. Contract costs'!R74,"")</f>
        <v/>
      </c>
      <c r="X74" s="100" t="str">
        <f>IF('5. Contract costs'!E74=LISTS!$B$4,'5. Contract costs'!R74*'5. Contract costs'!G74,"")</f>
        <v/>
      </c>
      <c r="Y74" s="99" t="str">
        <f>IF('5. Contract costs'!E74=LISTS!$B$5,'5. Contract costs'!R74*'5. Contract costs'!G74,"")</f>
        <v/>
      </c>
    </row>
    <row r="75" spans="1:25" x14ac:dyDescent="0.4">
      <c r="A75" s="3"/>
      <c r="B75" s="22">
        <v>69</v>
      </c>
      <c r="C75" s="40" t="str">
        <f>IF('4. Contract terms'!C75="","",VLOOKUP('4. Contract terms'!C75,'4. Contract terms'!$C$7:$H$106,1))</f>
        <v/>
      </c>
      <c r="D75" s="40" t="str">
        <f>IF('4. Contract terms'!C75="","",VLOOKUP('4. Contract terms'!C75,'4. Contract terms'!$C$7:$H$106,2))</f>
        <v/>
      </c>
      <c r="E75" s="40" t="str">
        <f>IF('4. Contract terms'!C75="","",VLOOKUP('4. Contract terms'!C75,'4. Contract terms'!$C$7:$H$106,3))</f>
        <v/>
      </c>
      <c r="F75" s="40" t="str">
        <f>IF('4. Contract terms'!C75="","",VLOOKUP('4. Contract terms'!C75,'4. Contract terms'!$C$7:$H$106,4))</f>
        <v/>
      </c>
      <c r="G75" s="82" t="str">
        <f>IF('4. Contract terms'!C75="","",VLOOKUP('4. Contract terms'!C75,'4. Contract terms'!$C$7:$H$106,5))</f>
        <v/>
      </c>
      <c r="H75" s="97" t="str">
        <f>IF('4. Contract terms'!C75="","",VLOOKUP('4. Contract terms'!C75,'4. Contract terms'!$C$7:$H$106,6))</f>
        <v/>
      </c>
      <c r="I75" s="78" t="str">
        <f>IF('4. Contract terms'!C75="","",VLOOKUP('4. Contract terms'!C75,'4. Contract terms'!$C$7:$I$106,7))</f>
        <v/>
      </c>
      <c r="J75" s="19"/>
      <c r="K75" s="16"/>
      <c r="L75" s="19"/>
      <c r="M75" s="19"/>
      <c r="N75" s="16"/>
      <c r="O75" s="16"/>
      <c r="P75" s="58"/>
      <c r="Q75" s="96"/>
      <c r="R75" s="95" t="str">
        <f>IF(J75="","",
P75*
IF(L75=LISTS!$U$4,LISTS!$V$4,
IF(L75=LISTS!$U$5,LISTS!$V$5*'4. Contract terms'!T75,
IF(L75=LISTS!$U$6,LISTS!$V$6*'4. Contract terms'!T75/12,
IF(L75=LISTS!$U$7,LISTS!$V$7*'4. Contract terms'!T75/12,
)))))</f>
        <v/>
      </c>
      <c r="S75" s="95" t="str">
        <f t="shared" si="3"/>
        <v/>
      </c>
      <c r="T75" s="95"/>
      <c r="U75" s="95" t="str">
        <f t="shared" si="4"/>
        <v/>
      </c>
      <c r="V75" s="100" t="str">
        <f>IF(AND('5. Contract costs'!E75=LISTS!$B$4,'5. Contract costs'!G75=1),'5. Contract costs'!R75,"")</f>
        <v/>
      </c>
      <c r="W75" s="99" t="str">
        <f>IF(AND('5. Contract costs'!E75=LISTS!$B$5,'5. Contract costs'!G75=1),'5. Contract costs'!R75,"")</f>
        <v/>
      </c>
      <c r="X75" s="100" t="str">
        <f>IF('5. Contract costs'!E75=LISTS!$B$4,'5. Contract costs'!R75*'5. Contract costs'!G75,"")</f>
        <v/>
      </c>
      <c r="Y75" s="99" t="str">
        <f>IF('5. Contract costs'!E75=LISTS!$B$5,'5. Contract costs'!R75*'5. Contract costs'!G75,"")</f>
        <v/>
      </c>
    </row>
    <row r="76" spans="1:25" x14ac:dyDescent="0.4">
      <c r="A76" s="3"/>
      <c r="B76" s="22">
        <v>70</v>
      </c>
      <c r="C76" s="40" t="str">
        <f>IF('4. Contract terms'!C76="","",VLOOKUP('4. Contract terms'!C76,'4. Contract terms'!$C$7:$H$106,1))</f>
        <v/>
      </c>
      <c r="D76" s="40" t="str">
        <f>IF('4. Contract terms'!C76="","",VLOOKUP('4. Contract terms'!C76,'4. Contract terms'!$C$7:$H$106,2))</f>
        <v/>
      </c>
      <c r="E76" s="40" t="str">
        <f>IF('4. Contract terms'!C76="","",VLOOKUP('4. Contract terms'!C76,'4. Contract terms'!$C$7:$H$106,3))</f>
        <v/>
      </c>
      <c r="F76" s="40" t="str">
        <f>IF('4. Contract terms'!C76="","",VLOOKUP('4. Contract terms'!C76,'4. Contract terms'!$C$7:$H$106,4))</f>
        <v/>
      </c>
      <c r="G76" s="82" t="str">
        <f>IF('4. Contract terms'!C76="","",VLOOKUP('4. Contract terms'!C76,'4. Contract terms'!$C$7:$H$106,5))</f>
        <v/>
      </c>
      <c r="H76" s="97" t="str">
        <f>IF('4. Contract terms'!C76="","",VLOOKUP('4. Contract terms'!C76,'4. Contract terms'!$C$7:$H$106,6))</f>
        <v/>
      </c>
      <c r="I76" s="78" t="str">
        <f>IF('4. Contract terms'!C76="","",VLOOKUP('4. Contract terms'!C76,'4. Contract terms'!$C$7:$I$106,7))</f>
        <v/>
      </c>
      <c r="J76" s="19"/>
      <c r="K76" s="16"/>
      <c r="L76" s="19"/>
      <c r="M76" s="19"/>
      <c r="N76" s="16"/>
      <c r="O76" s="16"/>
      <c r="P76" s="58"/>
      <c r="Q76" s="96"/>
      <c r="R76" s="95" t="str">
        <f>IF(J76="","",
P76*
IF(L76=LISTS!$U$4,LISTS!$V$4,
IF(L76=LISTS!$U$5,LISTS!$V$5*'4. Contract terms'!T76,
IF(L76=LISTS!$U$6,LISTS!$V$6*'4. Contract terms'!T76/12,
IF(L76=LISTS!$U$7,LISTS!$V$7*'4. Contract terms'!T76/12,
)))))</f>
        <v/>
      </c>
      <c r="S76" s="95" t="str">
        <f t="shared" si="3"/>
        <v/>
      </c>
      <c r="T76" s="95"/>
      <c r="U76" s="95" t="str">
        <f t="shared" si="4"/>
        <v/>
      </c>
      <c r="V76" s="100" t="str">
        <f>IF(AND('5. Contract costs'!E76=LISTS!$B$4,'5. Contract costs'!G76=1),'5. Contract costs'!R76,"")</f>
        <v/>
      </c>
      <c r="W76" s="99" t="str">
        <f>IF(AND('5. Contract costs'!E76=LISTS!$B$5,'5. Contract costs'!G76=1),'5. Contract costs'!R76,"")</f>
        <v/>
      </c>
      <c r="X76" s="100" t="str">
        <f>IF('5. Contract costs'!E76=LISTS!$B$4,'5. Contract costs'!R76*'5. Contract costs'!G76,"")</f>
        <v/>
      </c>
      <c r="Y76" s="99" t="str">
        <f>IF('5. Contract costs'!E76=LISTS!$B$5,'5. Contract costs'!R76*'5. Contract costs'!G76,"")</f>
        <v/>
      </c>
    </row>
    <row r="77" spans="1:25" x14ac:dyDescent="0.4">
      <c r="A77" s="3"/>
      <c r="B77" s="22">
        <v>71</v>
      </c>
      <c r="C77" s="40" t="str">
        <f>IF('4. Contract terms'!C77="","",VLOOKUP('4. Contract terms'!C77,'4. Contract terms'!$C$7:$H$106,1))</f>
        <v/>
      </c>
      <c r="D77" s="40" t="str">
        <f>IF('4. Contract terms'!C77="","",VLOOKUP('4. Contract terms'!C77,'4. Contract terms'!$C$7:$H$106,2))</f>
        <v/>
      </c>
      <c r="E77" s="40" t="str">
        <f>IF('4. Contract terms'!C77="","",VLOOKUP('4. Contract terms'!C77,'4. Contract terms'!$C$7:$H$106,3))</f>
        <v/>
      </c>
      <c r="F77" s="40" t="str">
        <f>IF('4. Contract terms'!C77="","",VLOOKUP('4. Contract terms'!C77,'4. Contract terms'!$C$7:$H$106,4))</f>
        <v/>
      </c>
      <c r="G77" s="82" t="str">
        <f>IF('4. Contract terms'!C77="","",VLOOKUP('4. Contract terms'!C77,'4. Contract terms'!$C$7:$H$106,5))</f>
        <v/>
      </c>
      <c r="H77" s="97" t="str">
        <f>IF('4. Contract terms'!C77="","",VLOOKUP('4. Contract terms'!C77,'4. Contract terms'!$C$7:$H$106,6))</f>
        <v/>
      </c>
      <c r="I77" s="78" t="str">
        <f>IF('4. Contract terms'!C77="","",VLOOKUP('4. Contract terms'!C77,'4. Contract terms'!$C$7:$I$106,7))</f>
        <v/>
      </c>
      <c r="J77" s="19"/>
      <c r="K77" s="16"/>
      <c r="L77" s="19"/>
      <c r="M77" s="19"/>
      <c r="N77" s="16"/>
      <c r="O77" s="16"/>
      <c r="P77" s="58"/>
      <c r="Q77" s="96"/>
      <c r="R77" s="95" t="str">
        <f>IF(J77="","",
P77*
IF(L77=LISTS!$U$4,LISTS!$V$4,
IF(L77=LISTS!$U$5,LISTS!$V$5*'4. Contract terms'!T77,
IF(L77=LISTS!$U$6,LISTS!$V$6*'4. Contract terms'!T77/12,
IF(L77=LISTS!$U$7,LISTS!$V$7*'4. Contract terms'!T77/12,
)))))</f>
        <v/>
      </c>
      <c r="S77" s="95" t="str">
        <f t="shared" si="3"/>
        <v/>
      </c>
      <c r="T77" s="95"/>
      <c r="U77" s="95" t="str">
        <f t="shared" si="4"/>
        <v/>
      </c>
      <c r="V77" s="100" t="str">
        <f>IF(AND('5. Contract costs'!E77=LISTS!$B$4,'5. Contract costs'!G77=1),'5. Contract costs'!R77,"")</f>
        <v/>
      </c>
      <c r="W77" s="99" t="str">
        <f>IF(AND('5. Contract costs'!E77=LISTS!$B$5,'5. Contract costs'!G77=1),'5. Contract costs'!R77,"")</f>
        <v/>
      </c>
      <c r="X77" s="100" t="str">
        <f>IF('5. Contract costs'!E77=LISTS!$B$4,'5. Contract costs'!R77*'5. Contract costs'!G77,"")</f>
        <v/>
      </c>
      <c r="Y77" s="99" t="str">
        <f>IF('5. Contract costs'!E77=LISTS!$B$5,'5. Contract costs'!R77*'5. Contract costs'!G77,"")</f>
        <v/>
      </c>
    </row>
    <row r="78" spans="1:25" x14ac:dyDescent="0.4">
      <c r="A78" s="3"/>
      <c r="B78" s="22">
        <v>72</v>
      </c>
      <c r="C78" s="40" t="str">
        <f>IF('4. Contract terms'!C78="","",VLOOKUP('4. Contract terms'!C78,'4. Contract terms'!$C$7:$H$106,1))</f>
        <v/>
      </c>
      <c r="D78" s="40" t="str">
        <f>IF('4. Contract terms'!C78="","",VLOOKUP('4. Contract terms'!C78,'4. Contract terms'!$C$7:$H$106,2))</f>
        <v/>
      </c>
      <c r="E78" s="40" t="str">
        <f>IF('4. Contract terms'!C78="","",VLOOKUP('4. Contract terms'!C78,'4. Contract terms'!$C$7:$H$106,3))</f>
        <v/>
      </c>
      <c r="F78" s="40" t="str">
        <f>IF('4. Contract terms'!C78="","",VLOOKUP('4. Contract terms'!C78,'4. Contract terms'!$C$7:$H$106,4))</f>
        <v/>
      </c>
      <c r="G78" s="82" t="str">
        <f>IF('4. Contract terms'!C78="","",VLOOKUP('4. Contract terms'!C78,'4. Contract terms'!$C$7:$H$106,5))</f>
        <v/>
      </c>
      <c r="H78" s="97" t="str">
        <f>IF('4. Contract terms'!C78="","",VLOOKUP('4. Contract terms'!C78,'4. Contract terms'!$C$7:$H$106,6))</f>
        <v/>
      </c>
      <c r="I78" s="78" t="str">
        <f>IF('4. Contract terms'!C78="","",VLOOKUP('4. Contract terms'!C78,'4. Contract terms'!$C$7:$I$106,7))</f>
        <v/>
      </c>
      <c r="J78" s="19"/>
      <c r="K78" s="16"/>
      <c r="L78" s="19"/>
      <c r="M78" s="19"/>
      <c r="N78" s="16"/>
      <c r="O78" s="16"/>
      <c r="P78" s="58"/>
      <c r="Q78" s="96"/>
      <c r="R78" s="95" t="str">
        <f>IF(J78="","",
P78*
IF(L78=LISTS!$U$4,LISTS!$V$4,
IF(L78=LISTS!$U$5,LISTS!$V$5*'4. Contract terms'!T78,
IF(L78=LISTS!$U$6,LISTS!$V$6*'4. Contract terms'!T78/12,
IF(L78=LISTS!$U$7,LISTS!$V$7*'4. Contract terms'!T78/12,
)))))</f>
        <v/>
      </c>
      <c r="S78" s="95" t="str">
        <f t="shared" si="3"/>
        <v/>
      </c>
      <c r="T78" s="95"/>
      <c r="U78" s="95" t="str">
        <f t="shared" si="4"/>
        <v/>
      </c>
      <c r="V78" s="100" t="str">
        <f>IF(AND('5. Contract costs'!E78=LISTS!$B$4,'5. Contract costs'!G78=1),'5. Contract costs'!R78,"")</f>
        <v/>
      </c>
      <c r="W78" s="99" t="str">
        <f>IF(AND('5. Contract costs'!E78=LISTS!$B$5,'5. Contract costs'!G78=1),'5. Contract costs'!R78,"")</f>
        <v/>
      </c>
      <c r="X78" s="100" t="str">
        <f>IF('5. Contract costs'!E78=LISTS!$B$4,'5. Contract costs'!R78*'5. Contract costs'!G78,"")</f>
        <v/>
      </c>
      <c r="Y78" s="99" t="str">
        <f>IF('5. Contract costs'!E78=LISTS!$B$5,'5. Contract costs'!R78*'5. Contract costs'!G78,"")</f>
        <v/>
      </c>
    </row>
    <row r="79" spans="1:25" x14ac:dyDescent="0.4">
      <c r="A79" s="3"/>
      <c r="B79" s="22">
        <v>73</v>
      </c>
      <c r="C79" s="40" t="str">
        <f>IF('4. Contract terms'!C79="","",VLOOKUP('4. Contract terms'!C79,'4. Contract terms'!$C$7:$H$106,1))</f>
        <v/>
      </c>
      <c r="D79" s="40" t="str">
        <f>IF('4. Contract terms'!C79="","",VLOOKUP('4. Contract terms'!C79,'4. Contract terms'!$C$7:$H$106,2))</f>
        <v/>
      </c>
      <c r="E79" s="40" t="str">
        <f>IF('4. Contract terms'!C79="","",VLOOKUP('4. Contract terms'!C79,'4. Contract terms'!$C$7:$H$106,3))</f>
        <v/>
      </c>
      <c r="F79" s="40" t="str">
        <f>IF('4. Contract terms'!C79="","",VLOOKUP('4. Contract terms'!C79,'4. Contract terms'!$C$7:$H$106,4))</f>
        <v/>
      </c>
      <c r="G79" s="82" t="str">
        <f>IF('4. Contract terms'!C79="","",VLOOKUP('4. Contract terms'!C79,'4. Contract terms'!$C$7:$H$106,5))</f>
        <v/>
      </c>
      <c r="H79" s="97" t="str">
        <f>IF('4. Contract terms'!C79="","",VLOOKUP('4. Contract terms'!C79,'4. Contract terms'!$C$7:$H$106,6))</f>
        <v/>
      </c>
      <c r="I79" s="78" t="str">
        <f>IF('4. Contract terms'!C79="","",VLOOKUP('4. Contract terms'!C79,'4. Contract terms'!$C$7:$I$106,7))</f>
        <v/>
      </c>
      <c r="J79" s="19"/>
      <c r="K79" s="16"/>
      <c r="L79" s="19"/>
      <c r="M79" s="19"/>
      <c r="N79" s="16"/>
      <c r="O79" s="16"/>
      <c r="P79" s="58"/>
      <c r="Q79" s="96"/>
      <c r="R79" s="95" t="str">
        <f>IF(J79="","",
P79*
IF(L79=LISTS!$U$4,LISTS!$V$4,
IF(L79=LISTS!$U$5,LISTS!$V$5*'4. Contract terms'!T79,
IF(L79=LISTS!$U$6,LISTS!$V$6*'4. Contract terms'!T79/12,
IF(L79=LISTS!$U$7,LISTS!$V$7*'4. Contract terms'!T79/12,
)))))</f>
        <v/>
      </c>
      <c r="S79" s="95" t="str">
        <f t="shared" si="3"/>
        <v/>
      </c>
      <c r="T79" s="95"/>
      <c r="U79" s="95" t="str">
        <f t="shared" si="4"/>
        <v/>
      </c>
      <c r="V79" s="100" t="str">
        <f>IF(AND('5. Contract costs'!E79=LISTS!$B$4,'5. Contract costs'!G79=1),'5. Contract costs'!R79,"")</f>
        <v/>
      </c>
      <c r="W79" s="99" t="str">
        <f>IF(AND('5. Contract costs'!E79=LISTS!$B$5,'5. Contract costs'!G79=1),'5. Contract costs'!R79,"")</f>
        <v/>
      </c>
      <c r="X79" s="100" t="str">
        <f>IF('5. Contract costs'!E79=LISTS!$B$4,'5. Contract costs'!R79*'5. Contract costs'!G79,"")</f>
        <v/>
      </c>
      <c r="Y79" s="99" t="str">
        <f>IF('5. Contract costs'!E79=LISTS!$B$5,'5. Contract costs'!R79*'5. Contract costs'!G79,"")</f>
        <v/>
      </c>
    </row>
    <row r="80" spans="1:25" x14ac:dyDescent="0.4">
      <c r="A80" s="3"/>
      <c r="B80" s="22">
        <v>74</v>
      </c>
      <c r="C80" s="40" t="str">
        <f>IF('4. Contract terms'!C80="","",VLOOKUP('4. Contract terms'!C80,'4. Contract terms'!$C$7:$H$106,1))</f>
        <v/>
      </c>
      <c r="D80" s="40" t="str">
        <f>IF('4. Contract terms'!C80="","",VLOOKUP('4. Contract terms'!C80,'4. Contract terms'!$C$7:$H$106,2))</f>
        <v/>
      </c>
      <c r="E80" s="40" t="str">
        <f>IF('4. Contract terms'!C80="","",VLOOKUP('4. Contract terms'!C80,'4. Contract terms'!$C$7:$H$106,3))</f>
        <v/>
      </c>
      <c r="F80" s="40" t="str">
        <f>IF('4. Contract terms'!C80="","",VLOOKUP('4. Contract terms'!C80,'4. Contract terms'!$C$7:$H$106,4))</f>
        <v/>
      </c>
      <c r="G80" s="82" t="str">
        <f>IF('4. Contract terms'!C80="","",VLOOKUP('4. Contract terms'!C80,'4. Contract terms'!$C$7:$H$106,5))</f>
        <v/>
      </c>
      <c r="H80" s="97" t="str">
        <f>IF('4. Contract terms'!C80="","",VLOOKUP('4. Contract terms'!C80,'4. Contract terms'!$C$7:$H$106,6))</f>
        <v/>
      </c>
      <c r="I80" s="78" t="str">
        <f>IF('4. Contract terms'!C80="","",VLOOKUP('4. Contract terms'!C80,'4. Contract terms'!$C$7:$I$106,7))</f>
        <v/>
      </c>
      <c r="J80" s="19"/>
      <c r="K80" s="16"/>
      <c r="L80" s="19"/>
      <c r="M80" s="19"/>
      <c r="N80" s="16"/>
      <c r="O80" s="16"/>
      <c r="P80" s="58"/>
      <c r="Q80" s="96"/>
      <c r="R80" s="95" t="str">
        <f>IF(J80="","",
P80*
IF(L80=LISTS!$U$4,LISTS!$V$4,
IF(L80=LISTS!$U$5,LISTS!$V$5*'4. Contract terms'!T80,
IF(L80=LISTS!$U$6,LISTS!$V$6*'4. Contract terms'!T80/12,
IF(L80=LISTS!$U$7,LISTS!$V$7*'4. Contract terms'!T80/12,
)))))</f>
        <v/>
      </c>
      <c r="S80" s="95" t="str">
        <f t="shared" si="3"/>
        <v/>
      </c>
      <c r="T80" s="95"/>
      <c r="U80" s="95" t="str">
        <f t="shared" si="4"/>
        <v/>
      </c>
      <c r="V80" s="100" t="str">
        <f>IF(AND('5. Contract costs'!E80=LISTS!$B$4,'5. Contract costs'!G80=1),'5. Contract costs'!R80,"")</f>
        <v/>
      </c>
      <c r="W80" s="99" t="str">
        <f>IF(AND('5. Contract costs'!E80=LISTS!$B$5,'5. Contract costs'!G80=1),'5. Contract costs'!R80,"")</f>
        <v/>
      </c>
      <c r="X80" s="100" t="str">
        <f>IF('5. Contract costs'!E80=LISTS!$B$4,'5. Contract costs'!R80*'5. Contract costs'!G80,"")</f>
        <v/>
      </c>
      <c r="Y80" s="99" t="str">
        <f>IF('5. Contract costs'!E80=LISTS!$B$5,'5. Contract costs'!R80*'5. Contract costs'!G80,"")</f>
        <v/>
      </c>
    </row>
    <row r="81" spans="1:25" x14ac:dyDescent="0.4">
      <c r="A81" s="4"/>
      <c r="B81" s="22">
        <v>75</v>
      </c>
      <c r="C81" s="40" t="str">
        <f>IF('4. Contract terms'!C81="","",VLOOKUP('4. Contract terms'!C81,'4. Contract terms'!$C$7:$H$106,1))</f>
        <v/>
      </c>
      <c r="D81" s="40" t="str">
        <f>IF('4. Contract terms'!C81="","",VLOOKUP('4. Contract terms'!C81,'4. Contract terms'!$C$7:$H$106,2))</f>
        <v/>
      </c>
      <c r="E81" s="40" t="str">
        <f>IF('4. Contract terms'!C81="","",VLOOKUP('4. Contract terms'!C81,'4. Contract terms'!$C$7:$H$106,3))</f>
        <v/>
      </c>
      <c r="F81" s="40" t="str">
        <f>IF('4. Contract terms'!C81="","",VLOOKUP('4. Contract terms'!C81,'4. Contract terms'!$C$7:$H$106,4))</f>
        <v/>
      </c>
      <c r="G81" s="82" t="str">
        <f>IF('4. Contract terms'!C81="","",VLOOKUP('4. Contract terms'!C81,'4. Contract terms'!$C$7:$H$106,5))</f>
        <v/>
      </c>
      <c r="H81" s="97" t="str">
        <f>IF('4. Contract terms'!C81="","",VLOOKUP('4. Contract terms'!C81,'4. Contract terms'!$C$7:$H$106,6))</f>
        <v/>
      </c>
      <c r="I81" s="78" t="str">
        <f>IF('4. Contract terms'!C81="","",VLOOKUP('4. Contract terms'!C81,'4. Contract terms'!$C$7:$I$106,7))</f>
        <v/>
      </c>
      <c r="J81" s="20"/>
      <c r="K81" s="17"/>
      <c r="L81" s="20"/>
      <c r="M81" s="20"/>
      <c r="N81" s="17"/>
      <c r="O81" s="17"/>
      <c r="P81" s="58"/>
      <c r="Q81" s="96"/>
      <c r="R81" s="95" t="str">
        <f>IF(J81="","",
P81*
IF(L81=LISTS!$U$4,LISTS!$V$4,
IF(L81=LISTS!$U$5,LISTS!$V$5*'4. Contract terms'!T81,
IF(L81=LISTS!$U$6,LISTS!$V$6*'4. Contract terms'!T81/12,
IF(L81=LISTS!$U$7,LISTS!$V$7*'4. Contract terms'!T81/12,
)))))</f>
        <v/>
      </c>
      <c r="S81" s="95" t="str">
        <f t="shared" si="3"/>
        <v/>
      </c>
      <c r="T81" s="95"/>
      <c r="U81" s="95" t="str">
        <f t="shared" si="4"/>
        <v/>
      </c>
      <c r="V81" s="100" t="str">
        <f>IF(AND('5. Contract costs'!E81=LISTS!$B$4,'5. Contract costs'!G81=1),'5. Contract costs'!R81,"")</f>
        <v/>
      </c>
      <c r="W81" s="99" t="str">
        <f>IF(AND('5. Contract costs'!E81=LISTS!$B$5,'5. Contract costs'!G81=1),'5. Contract costs'!R81,"")</f>
        <v/>
      </c>
      <c r="X81" s="100" t="str">
        <f>IF('5. Contract costs'!E81=LISTS!$B$4,'5. Contract costs'!R81*'5. Contract costs'!G81,"")</f>
        <v/>
      </c>
      <c r="Y81" s="99" t="str">
        <f>IF('5. Contract costs'!E81=LISTS!$B$5,'5. Contract costs'!R81*'5. Contract costs'!G81,"")</f>
        <v/>
      </c>
    </row>
    <row r="82" spans="1:25" x14ac:dyDescent="0.4">
      <c r="A82" s="4"/>
      <c r="B82" s="22">
        <v>76</v>
      </c>
      <c r="C82" s="40" t="str">
        <f>IF('4. Contract terms'!C82="","",VLOOKUP('4. Contract terms'!C82,'4. Contract terms'!$C$7:$H$106,1))</f>
        <v/>
      </c>
      <c r="D82" s="40" t="str">
        <f>IF('4. Contract terms'!C82="","",VLOOKUP('4. Contract terms'!C82,'4. Contract terms'!$C$7:$H$106,2))</f>
        <v/>
      </c>
      <c r="E82" s="40" t="str">
        <f>IF('4. Contract terms'!C82="","",VLOOKUP('4. Contract terms'!C82,'4. Contract terms'!$C$7:$H$106,3))</f>
        <v/>
      </c>
      <c r="F82" s="40" t="str">
        <f>IF('4. Contract terms'!C82="","",VLOOKUP('4. Contract terms'!C82,'4. Contract terms'!$C$7:$H$106,4))</f>
        <v/>
      </c>
      <c r="G82" s="82" t="str">
        <f>IF('4. Contract terms'!C82="","",VLOOKUP('4. Contract terms'!C82,'4. Contract terms'!$C$7:$H$106,5))</f>
        <v/>
      </c>
      <c r="H82" s="97" t="str">
        <f>IF('4. Contract terms'!C82="","",VLOOKUP('4. Contract terms'!C82,'4. Contract terms'!$C$7:$H$106,6))</f>
        <v/>
      </c>
      <c r="I82" s="78" t="str">
        <f>IF('4. Contract terms'!C82="","",VLOOKUP('4. Contract terms'!C82,'4. Contract terms'!$C$7:$I$106,7))</f>
        <v/>
      </c>
      <c r="J82" s="20"/>
      <c r="K82" s="17"/>
      <c r="L82" s="20"/>
      <c r="M82" s="20"/>
      <c r="N82" s="17"/>
      <c r="O82" s="17"/>
      <c r="P82" s="58"/>
      <c r="Q82" s="96"/>
      <c r="R82" s="95" t="str">
        <f>IF(J82="","",
P82*
IF(L82=LISTS!$U$4,LISTS!$V$4,
IF(L82=LISTS!$U$5,LISTS!$V$5*'4. Contract terms'!T82,
IF(L82=LISTS!$U$6,LISTS!$V$6*'4. Contract terms'!T82/12,
IF(L82=LISTS!$U$7,LISTS!$V$7*'4. Contract terms'!T82/12,
)))))</f>
        <v/>
      </c>
      <c r="S82" s="95" t="str">
        <f t="shared" si="3"/>
        <v/>
      </c>
      <c r="T82" s="95"/>
      <c r="U82" s="95" t="str">
        <f t="shared" si="4"/>
        <v/>
      </c>
      <c r="V82" s="100" t="str">
        <f>IF(AND('5. Contract costs'!E82=LISTS!$B$4,'5. Contract costs'!G82=1),'5. Contract costs'!R82,"")</f>
        <v/>
      </c>
      <c r="W82" s="99" t="str">
        <f>IF(AND('5. Contract costs'!E82=LISTS!$B$5,'5. Contract costs'!G82=1),'5. Contract costs'!R82,"")</f>
        <v/>
      </c>
      <c r="X82" s="100" t="str">
        <f>IF('5. Contract costs'!E82=LISTS!$B$4,'5. Contract costs'!R82*'5. Contract costs'!G82,"")</f>
        <v/>
      </c>
      <c r="Y82" s="99" t="str">
        <f>IF('5. Contract costs'!E82=LISTS!$B$5,'5. Contract costs'!R82*'5. Contract costs'!G82,"")</f>
        <v/>
      </c>
    </row>
    <row r="83" spans="1:25" x14ac:dyDescent="0.4">
      <c r="A83" s="4"/>
      <c r="B83" s="22">
        <v>77</v>
      </c>
      <c r="C83" s="40" t="str">
        <f>IF('4. Contract terms'!C83="","",VLOOKUP('4. Contract terms'!C83,'4. Contract terms'!$C$7:$H$106,1))</f>
        <v/>
      </c>
      <c r="D83" s="40" t="str">
        <f>IF('4. Contract terms'!C83="","",VLOOKUP('4. Contract terms'!C83,'4. Contract terms'!$C$7:$H$106,2))</f>
        <v/>
      </c>
      <c r="E83" s="40" t="str">
        <f>IF('4. Contract terms'!C83="","",VLOOKUP('4. Contract terms'!C83,'4. Contract terms'!$C$7:$H$106,3))</f>
        <v/>
      </c>
      <c r="F83" s="40" t="str">
        <f>IF('4. Contract terms'!C83="","",VLOOKUP('4. Contract terms'!C83,'4. Contract terms'!$C$7:$H$106,4))</f>
        <v/>
      </c>
      <c r="G83" s="82" t="str">
        <f>IF('4. Contract terms'!C83="","",VLOOKUP('4. Contract terms'!C83,'4. Contract terms'!$C$7:$H$106,5))</f>
        <v/>
      </c>
      <c r="H83" s="97" t="str">
        <f>IF('4. Contract terms'!C83="","",VLOOKUP('4. Contract terms'!C83,'4. Contract terms'!$C$7:$H$106,6))</f>
        <v/>
      </c>
      <c r="I83" s="78" t="str">
        <f>IF('4. Contract terms'!C83="","",VLOOKUP('4. Contract terms'!C83,'4. Contract terms'!$C$7:$I$106,7))</f>
        <v/>
      </c>
      <c r="J83" s="20"/>
      <c r="K83" s="17"/>
      <c r="L83" s="20"/>
      <c r="M83" s="20"/>
      <c r="N83" s="17"/>
      <c r="O83" s="17"/>
      <c r="P83" s="58"/>
      <c r="Q83" s="96"/>
      <c r="R83" s="95" t="str">
        <f>IF(J83="","",
P83*
IF(L83=LISTS!$U$4,LISTS!$V$4,
IF(L83=LISTS!$U$5,LISTS!$V$5*'4. Contract terms'!T83,
IF(L83=LISTS!$U$6,LISTS!$V$6*'4. Contract terms'!T83/12,
IF(L83=LISTS!$U$7,LISTS!$V$7*'4. Contract terms'!T83/12,
)))))</f>
        <v/>
      </c>
      <c r="S83" s="95" t="str">
        <f t="shared" si="3"/>
        <v/>
      </c>
      <c r="T83" s="95"/>
      <c r="U83" s="95" t="str">
        <f t="shared" si="4"/>
        <v/>
      </c>
      <c r="V83" s="100" t="str">
        <f>IF(AND('5. Contract costs'!E83=LISTS!$B$4,'5. Contract costs'!G83=1),'5. Contract costs'!R83,"")</f>
        <v/>
      </c>
      <c r="W83" s="99" t="str">
        <f>IF(AND('5. Contract costs'!E83=LISTS!$B$5,'5. Contract costs'!G83=1),'5. Contract costs'!R83,"")</f>
        <v/>
      </c>
      <c r="X83" s="100" t="str">
        <f>IF('5. Contract costs'!E83=LISTS!$B$4,'5. Contract costs'!R83*'5. Contract costs'!G83,"")</f>
        <v/>
      </c>
      <c r="Y83" s="99" t="str">
        <f>IF('5. Contract costs'!E83=LISTS!$B$5,'5. Contract costs'!R83*'5. Contract costs'!G83,"")</f>
        <v/>
      </c>
    </row>
    <row r="84" spans="1:25" x14ac:dyDescent="0.4">
      <c r="A84" s="4"/>
      <c r="B84" s="22">
        <v>78</v>
      </c>
      <c r="C84" s="40" t="str">
        <f>IF('4. Contract terms'!C84="","",VLOOKUP('4. Contract terms'!C84,'4. Contract terms'!$C$7:$H$106,1))</f>
        <v/>
      </c>
      <c r="D84" s="40" t="str">
        <f>IF('4. Contract terms'!C84="","",VLOOKUP('4. Contract terms'!C84,'4. Contract terms'!$C$7:$H$106,2))</f>
        <v/>
      </c>
      <c r="E84" s="40" t="str">
        <f>IF('4. Contract terms'!C84="","",VLOOKUP('4. Contract terms'!C84,'4. Contract terms'!$C$7:$H$106,3))</f>
        <v/>
      </c>
      <c r="F84" s="40" t="str">
        <f>IF('4. Contract terms'!C84="","",VLOOKUP('4. Contract terms'!C84,'4. Contract terms'!$C$7:$H$106,4))</f>
        <v/>
      </c>
      <c r="G84" s="82" t="str">
        <f>IF('4. Contract terms'!C84="","",VLOOKUP('4. Contract terms'!C84,'4. Contract terms'!$C$7:$H$106,5))</f>
        <v/>
      </c>
      <c r="H84" s="97" t="str">
        <f>IF('4. Contract terms'!C84="","",VLOOKUP('4. Contract terms'!C84,'4. Contract terms'!$C$7:$H$106,6))</f>
        <v/>
      </c>
      <c r="I84" s="78" t="str">
        <f>IF('4. Contract terms'!C84="","",VLOOKUP('4. Contract terms'!C84,'4. Contract terms'!$C$7:$I$106,7))</f>
        <v/>
      </c>
      <c r="J84" s="20"/>
      <c r="K84" s="17"/>
      <c r="L84" s="20"/>
      <c r="M84" s="20"/>
      <c r="N84" s="17"/>
      <c r="O84" s="17"/>
      <c r="P84" s="58"/>
      <c r="Q84" s="96"/>
      <c r="R84" s="95" t="str">
        <f>IF(J84="","",
P84*
IF(L84=LISTS!$U$4,LISTS!$V$4,
IF(L84=LISTS!$U$5,LISTS!$V$5*'4. Contract terms'!T84,
IF(L84=LISTS!$U$6,LISTS!$V$6*'4. Contract terms'!T84/12,
IF(L84=LISTS!$U$7,LISTS!$V$7*'4. Contract terms'!T84/12,
)))))</f>
        <v/>
      </c>
      <c r="S84" s="95" t="str">
        <f t="shared" si="3"/>
        <v/>
      </c>
      <c r="T84" s="95"/>
      <c r="U84" s="95" t="str">
        <f t="shared" si="4"/>
        <v/>
      </c>
      <c r="V84" s="100" t="str">
        <f>IF(AND('5. Contract costs'!E84=LISTS!$B$4,'5. Contract costs'!G84=1),'5. Contract costs'!R84,"")</f>
        <v/>
      </c>
      <c r="W84" s="99" t="str">
        <f>IF(AND('5. Contract costs'!E84=LISTS!$B$5,'5. Contract costs'!G84=1),'5. Contract costs'!R84,"")</f>
        <v/>
      </c>
      <c r="X84" s="100" t="str">
        <f>IF('5. Contract costs'!E84=LISTS!$B$4,'5. Contract costs'!R84*'5. Contract costs'!G84,"")</f>
        <v/>
      </c>
      <c r="Y84" s="99" t="str">
        <f>IF('5. Contract costs'!E84=LISTS!$B$5,'5. Contract costs'!R84*'5. Contract costs'!G84,"")</f>
        <v/>
      </c>
    </row>
    <row r="85" spans="1:25" x14ac:dyDescent="0.4">
      <c r="A85" s="4"/>
      <c r="B85" s="22">
        <v>79</v>
      </c>
      <c r="C85" s="40" t="str">
        <f>IF('4. Contract terms'!C85="","",VLOOKUP('4. Contract terms'!C85,'4. Contract terms'!$C$7:$H$106,1))</f>
        <v/>
      </c>
      <c r="D85" s="40" t="str">
        <f>IF('4. Contract terms'!C85="","",VLOOKUP('4. Contract terms'!C85,'4. Contract terms'!$C$7:$H$106,2))</f>
        <v/>
      </c>
      <c r="E85" s="40" t="str">
        <f>IF('4. Contract terms'!C85="","",VLOOKUP('4. Contract terms'!C85,'4. Contract terms'!$C$7:$H$106,3))</f>
        <v/>
      </c>
      <c r="F85" s="40" t="str">
        <f>IF('4. Contract terms'!C85="","",VLOOKUP('4. Contract terms'!C85,'4. Contract terms'!$C$7:$H$106,4))</f>
        <v/>
      </c>
      <c r="G85" s="82" t="str">
        <f>IF('4. Contract terms'!C85="","",VLOOKUP('4. Contract terms'!C85,'4. Contract terms'!$C$7:$H$106,5))</f>
        <v/>
      </c>
      <c r="H85" s="97" t="str">
        <f>IF('4. Contract terms'!C85="","",VLOOKUP('4. Contract terms'!C85,'4. Contract terms'!$C$7:$H$106,6))</f>
        <v/>
      </c>
      <c r="I85" s="78" t="str">
        <f>IF('4. Contract terms'!C85="","",VLOOKUP('4. Contract terms'!C85,'4. Contract terms'!$C$7:$I$106,7))</f>
        <v/>
      </c>
      <c r="J85" s="20"/>
      <c r="K85" s="17"/>
      <c r="L85" s="20"/>
      <c r="M85" s="20"/>
      <c r="N85" s="17"/>
      <c r="O85" s="17"/>
      <c r="P85" s="58"/>
      <c r="Q85" s="96"/>
      <c r="R85" s="95" t="str">
        <f>IF(J85="","",
P85*
IF(L85=LISTS!$U$4,LISTS!$V$4,
IF(L85=LISTS!$U$5,LISTS!$V$5*'4. Contract terms'!T85,
IF(L85=LISTS!$U$6,LISTS!$V$6*'4. Contract terms'!T85/12,
IF(L85=LISTS!$U$7,LISTS!$V$7*'4. Contract terms'!T85/12,
)))))</f>
        <v/>
      </c>
      <c r="S85" s="95" t="str">
        <f t="shared" si="3"/>
        <v/>
      </c>
      <c r="T85" s="95"/>
      <c r="U85" s="95" t="str">
        <f t="shared" si="4"/>
        <v/>
      </c>
      <c r="V85" s="100" t="str">
        <f>IF(AND('5. Contract costs'!E85=LISTS!$B$4,'5. Contract costs'!G85=1),'5. Contract costs'!R85,"")</f>
        <v/>
      </c>
      <c r="W85" s="99" t="str">
        <f>IF(AND('5. Contract costs'!E85=LISTS!$B$5,'5. Contract costs'!G85=1),'5. Contract costs'!R85,"")</f>
        <v/>
      </c>
      <c r="X85" s="100" t="str">
        <f>IF('5. Contract costs'!E85=LISTS!$B$4,'5. Contract costs'!R85*'5. Contract costs'!G85,"")</f>
        <v/>
      </c>
      <c r="Y85" s="99" t="str">
        <f>IF('5. Contract costs'!E85=LISTS!$B$5,'5. Contract costs'!R85*'5. Contract costs'!G85,"")</f>
        <v/>
      </c>
    </row>
    <row r="86" spans="1:25" x14ac:dyDescent="0.4">
      <c r="A86" s="4"/>
      <c r="B86" s="22">
        <v>80</v>
      </c>
      <c r="C86" s="40" t="str">
        <f>IF('4. Contract terms'!C86="","",VLOOKUP('4. Contract terms'!C86,'4. Contract terms'!$C$7:$H$106,1))</f>
        <v/>
      </c>
      <c r="D86" s="40" t="str">
        <f>IF('4. Contract terms'!C86="","",VLOOKUP('4. Contract terms'!C86,'4. Contract terms'!$C$7:$H$106,2))</f>
        <v/>
      </c>
      <c r="E86" s="40" t="str">
        <f>IF('4. Contract terms'!C86="","",VLOOKUP('4. Contract terms'!C86,'4. Contract terms'!$C$7:$H$106,3))</f>
        <v/>
      </c>
      <c r="F86" s="40" t="str">
        <f>IF('4. Contract terms'!C86="","",VLOOKUP('4. Contract terms'!C86,'4. Contract terms'!$C$7:$H$106,4))</f>
        <v/>
      </c>
      <c r="G86" s="82" t="str">
        <f>IF('4. Contract terms'!C86="","",VLOOKUP('4. Contract terms'!C86,'4. Contract terms'!$C$7:$H$106,5))</f>
        <v/>
      </c>
      <c r="H86" s="97" t="str">
        <f>IF('4. Contract terms'!C86="","",VLOOKUP('4. Contract terms'!C86,'4. Contract terms'!$C$7:$H$106,6))</f>
        <v/>
      </c>
      <c r="I86" s="78" t="str">
        <f>IF('4. Contract terms'!C86="","",VLOOKUP('4. Contract terms'!C86,'4. Contract terms'!$C$7:$I$106,7))</f>
        <v/>
      </c>
      <c r="J86" s="20"/>
      <c r="K86" s="17"/>
      <c r="L86" s="20"/>
      <c r="M86" s="20"/>
      <c r="N86" s="17"/>
      <c r="O86" s="17"/>
      <c r="P86" s="58"/>
      <c r="Q86" s="96"/>
      <c r="R86" s="95" t="str">
        <f>IF(J86="","",
P86*
IF(L86=LISTS!$U$4,LISTS!$V$4,
IF(L86=LISTS!$U$5,LISTS!$V$5*'4. Contract terms'!T86,
IF(L86=LISTS!$U$6,LISTS!$V$6*'4. Contract terms'!T86/12,
IF(L86=LISTS!$U$7,LISTS!$V$7*'4. Contract terms'!T86/12,
)))))</f>
        <v/>
      </c>
      <c r="S86" s="95" t="str">
        <f t="shared" si="3"/>
        <v/>
      </c>
      <c r="T86" s="95"/>
      <c r="U86" s="95" t="str">
        <f t="shared" si="4"/>
        <v/>
      </c>
      <c r="V86" s="100" t="str">
        <f>IF(AND('5. Contract costs'!E86=LISTS!$B$4,'5. Contract costs'!G86=1),'5. Contract costs'!R86,"")</f>
        <v/>
      </c>
      <c r="W86" s="99" t="str">
        <f>IF(AND('5. Contract costs'!E86=LISTS!$B$5,'5. Contract costs'!G86=1),'5. Contract costs'!R86,"")</f>
        <v/>
      </c>
      <c r="X86" s="100" t="str">
        <f>IF('5. Contract costs'!E86=LISTS!$B$4,'5. Contract costs'!R86*'5. Contract costs'!G86,"")</f>
        <v/>
      </c>
      <c r="Y86" s="99" t="str">
        <f>IF('5. Contract costs'!E86=LISTS!$B$5,'5. Contract costs'!R86*'5. Contract costs'!G86,"")</f>
        <v/>
      </c>
    </row>
    <row r="87" spans="1:25" x14ac:dyDescent="0.4">
      <c r="A87" s="4"/>
      <c r="B87" s="22">
        <v>81</v>
      </c>
      <c r="C87" s="40" t="str">
        <f>IF('4. Contract terms'!C87="","",VLOOKUP('4. Contract terms'!C87,'4. Contract terms'!$C$7:$H$106,1))</f>
        <v/>
      </c>
      <c r="D87" s="40" t="str">
        <f>IF('4. Contract terms'!C87="","",VLOOKUP('4. Contract terms'!C87,'4. Contract terms'!$C$7:$H$106,2))</f>
        <v/>
      </c>
      <c r="E87" s="40" t="str">
        <f>IF('4. Contract terms'!C87="","",VLOOKUP('4. Contract terms'!C87,'4. Contract terms'!$C$7:$H$106,3))</f>
        <v/>
      </c>
      <c r="F87" s="40" t="str">
        <f>IF('4. Contract terms'!C87="","",VLOOKUP('4. Contract terms'!C87,'4. Contract terms'!$C$7:$H$106,4))</f>
        <v/>
      </c>
      <c r="G87" s="82" t="str">
        <f>IF('4. Contract terms'!C87="","",VLOOKUP('4. Contract terms'!C87,'4. Contract terms'!$C$7:$H$106,5))</f>
        <v/>
      </c>
      <c r="H87" s="97" t="str">
        <f>IF('4. Contract terms'!C87="","",VLOOKUP('4. Contract terms'!C87,'4. Contract terms'!$C$7:$H$106,6))</f>
        <v/>
      </c>
      <c r="I87" s="78" t="str">
        <f>IF('4. Contract terms'!C87="","",VLOOKUP('4. Contract terms'!C87,'4. Contract terms'!$C$7:$I$106,7))</f>
        <v/>
      </c>
      <c r="J87" s="20"/>
      <c r="K87" s="17"/>
      <c r="L87" s="20"/>
      <c r="M87" s="20"/>
      <c r="N87" s="17"/>
      <c r="O87" s="17"/>
      <c r="P87" s="58"/>
      <c r="Q87" s="96"/>
      <c r="R87" s="95" t="str">
        <f>IF(J87="","",
P87*
IF(L87=LISTS!$U$4,LISTS!$V$4,
IF(L87=LISTS!$U$5,LISTS!$V$5*'4. Contract terms'!T87,
IF(L87=LISTS!$U$6,LISTS!$V$6*'4. Contract terms'!T87/12,
IF(L87=LISTS!$U$7,LISTS!$V$7*'4. Contract terms'!T87/12,
)))))</f>
        <v/>
      </c>
      <c r="S87" s="95" t="str">
        <f t="shared" si="3"/>
        <v/>
      </c>
      <c r="T87" s="95"/>
      <c r="U87" s="95" t="str">
        <f t="shared" si="4"/>
        <v/>
      </c>
      <c r="V87" s="100" t="str">
        <f>IF(AND('5. Contract costs'!E87=LISTS!$B$4,'5. Contract costs'!G87=1),'5. Contract costs'!R87,"")</f>
        <v/>
      </c>
      <c r="W87" s="99" t="str">
        <f>IF(AND('5. Contract costs'!E87=LISTS!$B$5,'5. Contract costs'!G87=1),'5. Contract costs'!R87,"")</f>
        <v/>
      </c>
      <c r="X87" s="100" t="str">
        <f>IF('5. Contract costs'!E87=LISTS!$B$4,'5. Contract costs'!R87*'5. Contract costs'!G87,"")</f>
        <v/>
      </c>
      <c r="Y87" s="99" t="str">
        <f>IF('5. Contract costs'!E87=LISTS!$B$5,'5. Contract costs'!R87*'5. Contract costs'!G87,"")</f>
        <v/>
      </c>
    </row>
    <row r="88" spans="1:25" x14ac:dyDescent="0.4">
      <c r="A88" s="4"/>
      <c r="B88" s="22">
        <v>82</v>
      </c>
      <c r="C88" s="40" t="str">
        <f>IF('4. Contract terms'!C88="","",VLOOKUP('4. Contract terms'!C88,'4. Contract terms'!$C$7:$H$106,1))</f>
        <v/>
      </c>
      <c r="D88" s="40" t="str">
        <f>IF('4. Contract terms'!C88="","",VLOOKUP('4. Contract terms'!C88,'4. Contract terms'!$C$7:$H$106,2))</f>
        <v/>
      </c>
      <c r="E88" s="40" t="str">
        <f>IF('4. Contract terms'!C88="","",VLOOKUP('4. Contract terms'!C88,'4. Contract terms'!$C$7:$H$106,3))</f>
        <v/>
      </c>
      <c r="F88" s="40" t="str">
        <f>IF('4. Contract terms'!C88="","",VLOOKUP('4. Contract terms'!C88,'4. Contract terms'!$C$7:$H$106,4))</f>
        <v/>
      </c>
      <c r="G88" s="82" t="str">
        <f>IF('4. Contract terms'!C88="","",VLOOKUP('4. Contract terms'!C88,'4. Contract terms'!$C$7:$H$106,5))</f>
        <v/>
      </c>
      <c r="H88" s="97" t="str">
        <f>IF('4. Contract terms'!C88="","",VLOOKUP('4. Contract terms'!C88,'4. Contract terms'!$C$7:$H$106,6))</f>
        <v/>
      </c>
      <c r="I88" s="78" t="str">
        <f>IF('4. Contract terms'!C88="","",VLOOKUP('4. Contract terms'!C88,'4. Contract terms'!$C$7:$I$106,7))</f>
        <v/>
      </c>
      <c r="J88" s="20"/>
      <c r="K88" s="17"/>
      <c r="L88" s="20"/>
      <c r="M88" s="20"/>
      <c r="N88" s="17"/>
      <c r="O88" s="17"/>
      <c r="P88" s="58"/>
      <c r="Q88" s="96"/>
      <c r="R88" s="95" t="str">
        <f>IF(J88="","",
P88*
IF(L88=LISTS!$U$4,LISTS!$V$4,
IF(L88=LISTS!$U$5,LISTS!$V$5*'4. Contract terms'!T88,
IF(L88=LISTS!$U$6,LISTS!$V$6*'4. Contract terms'!T88/12,
IF(L88=LISTS!$U$7,LISTS!$V$7*'4. Contract terms'!T88/12,
)))))</f>
        <v/>
      </c>
      <c r="S88" s="95" t="str">
        <f t="shared" si="3"/>
        <v/>
      </c>
      <c r="T88" s="95"/>
      <c r="U88" s="95" t="str">
        <f t="shared" si="4"/>
        <v/>
      </c>
      <c r="V88" s="100" t="str">
        <f>IF(AND('5. Contract costs'!E88=LISTS!$B$4,'5. Contract costs'!G88=1),'5. Contract costs'!R88,"")</f>
        <v/>
      </c>
      <c r="W88" s="99" t="str">
        <f>IF(AND('5. Contract costs'!E88=LISTS!$B$5,'5. Contract costs'!G88=1),'5. Contract costs'!R88,"")</f>
        <v/>
      </c>
      <c r="X88" s="100" t="str">
        <f>IF('5. Contract costs'!E88=LISTS!$B$4,'5. Contract costs'!R88*'5. Contract costs'!G88,"")</f>
        <v/>
      </c>
      <c r="Y88" s="99" t="str">
        <f>IF('5. Contract costs'!E88=LISTS!$B$5,'5. Contract costs'!R88*'5. Contract costs'!G88,"")</f>
        <v/>
      </c>
    </row>
    <row r="89" spans="1:25" x14ac:dyDescent="0.4">
      <c r="A89" s="4"/>
      <c r="B89" s="22">
        <v>83</v>
      </c>
      <c r="C89" s="40" t="str">
        <f>IF('4. Contract terms'!C89="","",VLOOKUP('4. Contract terms'!C89,'4. Contract terms'!$C$7:$H$106,1))</f>
        <v/>
      </c>
      <c r="D89" s="40" t="str">
        <f>IF('4. Contract terms'!C89="","",VLOOKUP('4. Contract terms'!C89,'4. Contract terms'!$C$7:$H$106,2))</f>
        <v/>
      </c>
      <c r="E89" s="40" t="str">
        <f>IF('4. Contract terms'!C89="","",VLOOKUP('4. Contract terms'!C89,'4. Contract terms'!$C$7:$H$106,3))</f>
        <v/>
      </c>
      <c r="F89" s="40" t="str">
        <f>IF('4. Contract terms'!C89="","",VLOOKUP('4. Contract terms'!C89,'4. Contract terms'!$C$7:$H$106,4))</f>
        <v/>
      </c>
      <c r="G89" s="82" t="str">
        <f>IF('4. Contract terms'!C89="","",VLOOKUP('4. Contract terms'!C89,'4. Contract terms'!$C$7:$H$106,5))</f>
        <v/>
      </c>
      <c r="H89" s="97" t="str">
        <f>IF('4. Contract terms'!C89="","",VLOOKUP('4. Contract terms'!C89,'4. Contract terms'!$C$7:$H$106,6))</f>
        <v/>
      </c>
      <c r="I89" s="78" t="str">
        <f>IF('4. Contract terms'!C89="","",VLOOKUP('4. Contract terms'!C89,'4. Contract terms'!$C$7:$I$106,7))</f>
        <v/>
      </c>
      <c r="J89" s="20"/>
      <c r="K89" s="17"/>
      <c r="L89" s="20"/>
      <c r="M89" s="20"/>
      <c r="N89" s="17"/>
      <c r="O89" s="17"/>
      <c r="P89" s="58"/>
      <c r="Q89" s="96"/>
      <c r="R89" s="95" t="str">
        <f>IF(J89="","",
P89*
IF(L89=LISTS!$U$4,LISTS!$V$4,
IF(L89=LISTS!$U$5,LISTS!$V$5*'4. Contract terms'!T89,
IF(L89=LISTS!$U$6,LISTS!$V$6*'4. Contract terms'!T89/12,
IF(L89=LISTS!$U$7,LISTS!$V$7*'4. Contract terms'!T89/12,
)))))</f>
        <v/>
      </c>
      <c r="S89" s="95" t="str">
        <f t="shared" si="3"/>
        <v/>
      </c>
      <c r="T89" s="95"/>
      <c r="U89" s="95" t="str">
        <f t="shared" si="4"/>
        <v/>
      </c>
      <c r="V89" s="100" t="str">
        <f>IF(AND('5. Contract costs'!E89=LISTS!$B$4,'5. Contract costs'!G89=1),'5. Contract costs'!R89,"")</f>
        <v/>
      </c>
      <c r="W89" s="99" t="str">
        <f>IF(AND('5. Contract costs'!E89=LISTS!$B$5,'5. Contract costs'!G89=1),'5. Contract costs'!R89,"")</f>
        <v/>
      </c>
      <c r="X89" s="100" t="str">
        <f>IF('5. Contract costs'!E89=LISTS!$B$4,'5. Contract costs'!R89*'5. Contract costs'!G89,"")</f>
        <v/>
      </c>
      <c r="Y89" s="99" t="str">
        <f>IF('5. Contract costs'!E89=LISTS!$B$5,'5. Contract costs'!R89*'5. Contract costs'!G89,"")</f>
        <v/>
      </c>
    </row>
    <row r="90" spans="1:25" x14ac:dyDescent="0.4">
      <c r="A90" s="4"/>
      <c r="B90" s="22">
        <v>84</v>
      </c>
      <c r="C90" s="40" t="str">
        <f>IF('4. Contract terms'!C90="","",VLOOKUP('4. Contract terms'!C90,'4. Contract terms'!$C$7:$H$106,1))</f>
        <v/>
      </c>
      <c r="D90" s="40" t="str">
        <f>IF('4. Contract terms'!C90="","",VLOOKUP('4. Contract terms'!C90,'4. Contract terms'!$C$7:$H$106,2))</f>
        <v/>
      </c>
      <c r="E90" s="40" t="str">
        <f>IF('4. Contract terms'!C90="","",VLOOKUP('4. Contract terms'!C90,'4. Contract terms'!$C$7:$H$106,3))</f>
        <v/>
      </c>
      <c r="F90" s="40" t="str">
        <f>IF('4. Contract terms'!C90="","",VLOOKUP('4. Contract terms'!C90,'4. Contract terms'!$C$7:$H$106,4))</f>
        <v/>
      </c>
      <c r="G90" s="82" t="str">
        <f>IF('4. Contract terms'!C90="","",VLOOKUP('4. Contract terms'!C90,'4. Contract terms'!$C$7:$H$106,5))</f>
        <v/>
      </c>
      <c r="H90" s="97" t="str">
        <f>IF('4. Contract terms'!C90="","",VLOOKUP('4. Contract terms'!C90,'4. Contract terms'!$C$7:$H$106,6))</f>
        <v/>
      </c>
      <c r="I90" s="78" t="str">
        <f>IF('4. Contract terms'!C90="","",VLOOKUP('4. Contract terms'!C90,'4. Contract terms'!$C$7:$I$106,7))</f>
        <v/>
      </c>
      <c r="J90" s="20"/>
      <c r="K90" s="17"/>
      <c r="L90" s="20"/>
      <c r="M90" s="20"/>
      <c r="N90" s="17"/>
      <c r="O90" s="17"/>
      <c r="P90" s="58"/>
      <c r="Q90" s="96"/>
      <c r="R90" s="95" t="str">
        <f>IF(J90="","",
P90*
IF(L90=LISTS!$U$4,LISTS!$V$4,
IF(L90=LISTS!$U$5,LISTS!$V$5*'4. Contract terms'!T90,
IF(L90=LISTS!$U$6,LISTS!$V$6*'4. Contract terms'!T90/12,
IF(L90=LISTS!$U$7,LISTS!$V$7*'4. Contract terms'!T90/12,
)))))</f>
        <v/>
      </c>
      <c r="S90" s="95" t="str">
        <f t="shared" si="3"/>
        <v/>
      </c>
      <c r="T90" s="95"/>
      <c r="U90" s="95" t="str">
        <f t="shared" si="4"/>
        <v/>
      </c>
      <c r="V90" s="100" t="str">
        <f>IF(AND('5. Contract costs'!E90=LISTS!$B$4,'5. Contract costs'!G90=1),'5. Contract costs'!R90,"")</f>
        <v/>
      </c>
      <c r="W90" s="99" t="str">
        <f>IF(AND('5. Contract costs'!E90=LISTS!$B$5,'5. Contract costs'!G90=1),'5. Contract costs'!R90,"")</f>
        <v/>
      </c>
      <c r="X90" s="100" t="str">
        <f>IF('5. Contract costs'!E90=LISTS!$B$4,'5. Contract costs'!R90*'5. Contract costs'!G90,"")</f>
        <v/>
      </c>
      <c r="Y90" s="99" t="str">
        <f>IF('5. Contract costs'!E90=LISTS!$B$5,'5. Contract costs'!R90*'5. Contract costs'!G90,"")</f>
        <v/>
      </c>
    </row>
    <row r="91" spans="1:25" x14ac:dyDescent="0.4">
      <c r="A91" s="4"/>
      <c r="B91" s="22">
        <v>85</v>
      </c>
      <c r="C91" s="40" t="str">
        <f>IF('4. Contract terms'!C91="","",VLOOKUP('4. Contract terms'!C91,'4. Contract terms'!$C$7:$H$106,1))</f>
        <v/>
      </c>
      <c r="D91" s="40" t="str">
        <f>IF('4. Contract terms'!C91="","",VLOOKUP('4. Contract terms'!C91,'4. Contract terms'!$C$7:$H$106,2))</f>
        <v/>
      </c>
      <c r="E91" s="40" t="str">
        <f>IF('4. Contract terms'!C91="","",VLOOKUP('4. Contract terms'!C91,'4. Contract terms'!$C$7:$H$106,3))</f>
        <v/>
      </c>
      <c r="F91" s="40" t="str">
        <f>IF('4. Contract terms'!C91="","",VLOOKUP('4. Contract terms'!C91,'4. Contract terms'!$C$7:$H$106,4))</f>
        <v/>
      </c>
      <c r="G91" s="82" t="str">
        <f>IF('4. Contract terms'!C91="","",VLOOKUP('4. Contract terms'!C91,'4. Contract terms'!$C$7:$H$106,5))</f>
        <v/>
      </c>
      <c r="H91" s="97" t="str">
        <f>IF('4. Contract terms'!C91="","",VLOOKUP('4. Contract terms'!C91,'4. Contract terms'!$C$7:$H$106,6))</f>
        <v/>
      </c>
      <c r="I91" s="78" t="str">
        <f>IF('4. Contract terms'!C91="","",VLOOKUP('4. Contract terms'!C91,'4. Contract terms'!$C$7:$I$106,7))</f>
        <v/>
      </c>
      <c r="J91" s="20"/>
      <c r="K91" s="17"/>
      <c r="L91" s="20"/>
      <c r="M91" s="20"/>
      <c r="N91" s="17"/>
      <c r="O91" s="17"/>
      <c r="P91" s="58"/>
      <c r="Q91" s="96"/>
      <c r="R91" s="95" t="str">
        <f>IF(J91="","",
P91*
IF(L91=LISTS!$U$4,LISTS!$V$4,
IF(L91=LISTS!$U$5,LISTS!$V$5*'4. Contract terms'!T91,
IF(L91=LISTS!$U$6,LISTS!$V$6*'4. Contract terms'!T91/12,
IF(L91=LISTS!$U$7,LISTS!$V$7*'4. Contract terms'!T91/12,
)))))</f>
        <v/>
      </c>
      <c r="S91" s="95" t="str">
        <f t="shared" si="3"/>
        <v/>
      </c>
      <c r="T91" s="95"/>
      <c r="U91" s="95" t="str">
        <f t="shared" si="4"/>
        <v/>
      </c>
      <c r="V91" s="100" t="str">
        <f>IF(AND('5. Contract costs'!E91=LISTS!$B$4,'5. Contract costs'!G91=1),'5. Contract costs'!R91,"")</f>
        <v/>
      </c>
      <c r="W91" s="99" t="str">
        <f>IF(AND('5. Contract costs'!E91=LISTS!$B$5,'5. Contract costs'!G91=1),'5. Contract costs'!R91,"")</f>
        <v/>
      </c>
      <c r="X91" s="100" t="str">
        <f>IF('5. Contract costs'!E91=LISTS!$B$4,'5. Contract costs'!R91*'5. Contract costs'!G91,"")</f>
        <v/>
      </c>
      <c r="Y91" s="99" t="str">
        <f>IF('5. Contract costs'!E91=LISTS!$B$5,'5. Contract costs'!R91*'5. Contract costs'!G91,"")</f>
        <v/>
      </c>
    </row>
    <row r="92" spans="1:25" x14ac:dyDescent="0.4">
      <c r="A92" s="4"/>
      <c r="B92" s="22">
        <v>86</v>
      </c>
      <c r="C92" s="40" t="str">
        <f>IF('4. Contract terms'!C92="","",VLOOKUP('4. Contract terms'!C92,'4. Contract terms'!$C$7:$H$106,1))</f>
        <v/>
      </c>
      <c r="D92" s="40" t="str">
        <f>IF('4. Contract terms'!C92="","",VLOOKUP('4. Contract terms'!C92,'4. Contract terms'!$C$7:$H$106,2))</f>
        <v/>
      </c>
      <c r="E92" s="40" t="str">
        <f>IF('4. Contract terms'!C92="","",VLOOKUP('4. Contract terms'!C92,'4. Contract terms'!$C$7:$H$106,3))</f>
        <v/>
      </c>
      <c r="F92" s="40" t="str">
        <f>IF('4. Contract terms'!C92="","",VLOOKUP('4. Contract terms'!C92,'4. Contract terms'!$C$7:$H$106,4))</f>
        <v/>
      </c>
      <c r="G92" s="82" t="str">
        <f>IF('4. Contract terms'!C92="","",VLOOKUP('4. Contract terms'!C92,'4. Contract terms'!$C$7:$H$106,5))</f>
        <v/>
      </c>
      <c r="H92" s="97" t="str">
        <f>IF('4. Contract terms'!C92="","",VLOOKUP('4. Contract terms'!C92,'4. Contract terms'!$C$7:$H$106,6))</f>
        <v/>
      </c>
      <c r="I92" s="78" t="str">
        <f>IF('4. Contract terms'!C92="","",VLOOKUP('4. Contract terms'!C92,'4. Contract terms'!$C$7:$I$106,7))</f>
        <v/>
      </c>
      <c r="J92" s="20"/>
      <c r="K92" s="17"/>
      <c r="L92" s="20"/>
      <c r="M92" s="20"/>
      <c r="N92" s="17"/>
      <c r="O92" s="17"/>
      <c r="P92" s="58"/>
      <c r="Q92" s="96"/>
      <c r="R92" s="95" t="str">
        <f>IF(J92="","",
P92*
IF(L92=LISTS!$U$4,LISTS!$V$4,
IF(L92=LISTS!$U$5,LISTS!$V$5*'4. Contract terms'!T92,
IF(L92=LISTS!$U$6,LISTS!$V$6*'4. Contract terms'!T92/12,
IF(L92=LISTS!$U$7,LISTS!$V$7*'4. Contract terms'!T92/12,
)))))</f>
        <v/>
      </c>
      <c r="S92" s="95" t="str">
        <f t="shared" si="3"/>
        <v/>
      </c>
      <c r="T92" s="95"/>
      <c r="U92" s="95" t="str">
        <f t="shared" si="4"/>
        <v/>
      </c>
      <c r="V92" s="100" t="str">
        <f>IF(AND('5. Contract costs'!E92=LISTS!$B$4,'5. Contract costs'!G92=1),'5. Contract costs'!R92,"")</f>
        <v/>
      </c>
      <c r="W92" s="99" t="str">
        <f>IF(AND('5. Contract costs'!E92=LISTS!$B$5,'5. Contract costs'!G92=1),'5. Contract costs'!R92,"")</f>
        <v/>
      </c>
      <c r="X92" s="100" t="str">
        <f>IF('5. Contract costs'!E92=LISTS!$B$4,'5. Contract costs'!R92*'5. Contract costs'!G92,"")</f>
        <v/>
      </c>
      <c r="Y92" s="99" t="str">
        <f>IF('5. Contract costs'!E92=LISTS!$B$5,'5. Contract costs'!R92*'5. Contract costs'!G92,"")</f>
        <v/>
      </c>
    </row>
    <row r="93" spans="1:25" x14ac:dyDescent="0.4">
      <c r="A93" s="4"/>
      <c r="B93" s="22">
        <v>87</v>
      </c>
      <c r="C93" s="40" t="str">
        <f>IF('4. Contract terms'!C93="","",VLOOKUP('4. Contract terms'!C93,'4. Contract terms'!$C$7:$H$106,1))</f>
        <v/>
      </c>
      <c r="D93" s="40" t="str">
        <f>IF('4. Contract terms'!C93="","",VLOOKUP('4. Contract terms'!C93,'4. Contract terms'!$C$7:$H$106,2))</f>
        <v/>
      </c>
      <c r="E93" s="40" t="str">
        <f>IF('4. Contract terms'!C93="","",VLOOKUP('4. Contract terms'!C93,'4. Contract terms'!$C$7:$H$106,3))</f>
        <v/>
      </c>
      <c r="F93" s="40" t="str">
        <f>IF('4. Contract terms'!C93="","",VLOOKUP('4. Contract terms'!C93,'4. Contract terms'!$C$7:$H$106,4))</f>
        <v/>
      </c>
      <c r="G93" s="82" t="str">
        <f>IF('4. Contract terms'!C93="","",VLOOKUP('4. Contract terms'!C93,'4. Contract terms'!$C$7:$H$106,5))</f>
        <v/>
      </c>
      <c r="H93" s="97" t="str">
        <f>IF('4. Contract terms'!C93="","",VLOOKUP('4. Contract terms'!C93,'4. Contract terms'!$C$7:$H$106,6))</f>
        <v/>
      </c>
      <c r="I93" s="78" t="str">
        <f>IF('4. Contract terms'!C93="","",VLOOKUP('4. Contract terms'!C93,'4. Contract terms'!$C$7:$I$106,7))</f>
        <v/>
      </c>
      <c r="J93" s="20"/>
      <c r="K93" s="17"/>
      <c r="L93" s="20"/>
      <c r="M93" s="20"/>
      <c r="N93" s="17"/>
      <c r="O93" s="17"/>
      <c r="P93" s="58"/>
      <c r="Q93" s="96"/>
      <c r="R93" s="95" t="str">
        <f>IF(J93="","",
P93*
IF(L93=LISTS!$U$4,LISTS!$V$4,
IF(L93=LISTS!$U$5,LISTS!$V$5*'4. Contract terms'!T93,
IF(L93=LISTS!$U$6,LISTS!$V$6*'4. Contract terms'!T93/12,
IF(L93=LISTS!$U$7,LISTS!$V$7*'4. Contract terms'!T93/12,
)))))</f>
        <v/>
      </c>
      <c r="S93" s="95" t="str">
        <f t="shared" si="3"/>
        <v/>
      </c>
      <c r="T93" s="95"/>
      <c r="U93" s="95" t="str">
        <f t="shared" si="4"/>
        <v/>
      </c>
      <c r="V93" s="100" t="str">
        <f>IF(AND('5. Contract costs'!E93=LISTS!$B$4,'5. Contract costs'!G93=1),'5. Contract costs'!R93,"")</f>
        <v/>
      </c>
      <c r="W93" s="99" t="str">
        <f>IF(AND('5. Contract costs'!E93=LISTS!$B$5,'5. Contract costs'!G93=1),'5. Contract costs'!R93,"")</f>
        <v/>
      </c>
      <c r="X93" s="100" t="str">
        <f>IF('5. Contract costs'!E93=LISTS!$B$4,'5. Contract costs'!R93*'5. Contract costs'!G93,"")</f>
        <v/>
      </c>
      <c r="Y93" s="99" t="str">
        <f>IF('5. Contract costs'!E93=LISTS!$B$5,'5. Contract costs'!R93*'5. Contract costs'!G93,"")</f>
        <v/>
      </c>
    </row>
    <row r="94" spans="1:25" x14ac:dyDescent="0.4">
      <c r="A94" s="4"/>
      <c r="B94" s="22">
        <v>88</v>
      </c>
      <c r="C94" s="40" t="str">
        <f>IF('4. Contract terms'!C94="","",VLOOKUP('4. Contract terms'!C94,'4. Contract terms'!$C$7:$H$106,1))</f>
        <v/>
      </c>
      <c r="D94" s="40" t="str">
        <f>IF('4. Contract terms'!C94="","",VLOOKUP('4. Contract terms'!C94,'4. Contract terms'!$C$7:$H$106,2))</f>
        <v/>
      </c>
      <c r="E94" s="40" t="str">
        <f>IF('4. Contract terms'!C94="","",VLOOKUP('4. Contract terms'!C94,'4. Contract terms'!$C$7:$H$106,3))</f>
        <v/>
      </c>
      <c r="F94" s="40" t="str">
        <f>IF('4. Contract terms'!C94="","",VLOOKUP('4. Contract terms'!C94,'4. Contract terms'!$C$7:$H$106,4))</f>
        <v/>
      </c>
      <c r="G94" s="82" t="str">
        <f>IF('4. Contract terms'!C94="","",VLOOKUP('4. Contract terms'!C94,'4. Contract terms'!$C$7:$H$106,5))</f>
        <v/>
      </c>
      <c r="H94" s="97" t="str">
        <f>IF('4. Contract terms'!C94="","",VLOOKUP('4. Contract terms'!C94,'4. Contract terms'!$C$7:$H$106,6))</f>
        <v/>
      </c>
      <c r="I94" s="78" t="str">
        <f>IF('4. Contract terms'!C94="","",VLOOKUP('4. Contract terms'!C94,'4. Contract terms'!$C$7:$I$106,7))</f>
        <v/>
      </c>
      <c r="J94" s="20"/>
      <c r="K94" s="17"/>
      <c r="L94" s="20"/>
      <c r="M94" s="20"/>
      <c r="N94" s="17"/>
      <c r="O94" s="17"/>
      <c r="P94" s="58"/>
      <c r="Q94" s="96"/>
      <c r="R94" s="95" t="str">
        <f>IF(J94="","",
P94*
IF(L94=LISTS!$U$4,LISTS!$V$4,
IF(L94=LISTS!$U$5,LISTS!$V$5*'4. Contract terms'!T94,
IF(L94=LISTS!$U$6,LISTS!$V$6*'4. Contract terms'!T94/12,
IF(L94=LISTS!$U$7,LISTS!$V$7*'4. Contract terms'!T94/12,
)))))</f>
        <v/>
      </c>
      <c r="S94" s="95" t="str">
        <f t="shared" si="3"/>
        <v/>
      </c>
      <c r="T94" s="95"/>
      <c r="U94" s="95" t="str">
        <f t="shared" si="4"/>
        <v/>
      </c>
      <c r="V94" s="100" t="str">
        <f>IF(AND('5. Contract costs'!E94=LISTS!$B$4,'5. Contract costs'!G94=1),'5. Contract costs'!R94,"")</f>
        <v/>
      </c>
      <c r="W94" s="99" t="str">
        <f>IF(AND('5. Contract costs'!E94=LISTS!$B$5,'5. Contract costs'!G94=1),'5. Contract costs'!R94,"")</f>
        <v/>
      </c>
      <c r="X94" s="100" t="str">
        <f>IF('5. Contract costs'!E94=LISTS!$B$4,'5. Contract costs'!R94*'5. Contract costs'!G94,"")</f>
        <v/>
      </c>
      <c r="Y94" s="99" t="str">
        <f>IF('5. Contract costs'!E94=LISTS!$B$5,'5. Contract costs'!R94*'5. Contract costs'!G94,"")</f>
        <v/>
      </c>
    </row>
    <row r="95" spans="1:25" x14ac:dyDescent="0.4">
      <c r="A95" s="4"/>
      <c r="B95" s="22">
        <v>89</v>
      </c>
      <c r="C95" s="40" t="str">
        <f>IF('4. Contract terms'!C95="","",VLOOKUP('4. Contract terms'!C95,'4. Contract terms'!$C$7:$H$106,1))</f>
        <v/>
      </c>
      <c r="D95" s="40" t="str">
        <f>IF('4. Contract terms'!C95="","",VLOOKUP('4. Contract terms'!C95,'4. Contract terms'!$C$7:$H$106,2))</f>
        <v/>
      </c>
      <c r="E95" s="40" t="str">
        <f>IF('4. Contract terms'!C95="","",VLOOKUP('4. Contract terms'!C95,'4. Contract terms'!$C$7:$H$106,3))</f>
        <v/>
      </c>
      <c r="F95" s="40" t="str">
        <f>IF('4. Contract terms'!C95="","",VLOOKUP('4. Contract terms'!C95,'4. Contract terms'!$C$7:$H$106,4))</f>
        <v/>
      </c>
      <c r="G95" s="82" t="str">
        <f>IF('4. Contract terms'!C95="","",VLOOKUP('4. Contract terms'!C95,'4. Contract terms'!$C$7:$H$106,5))</f>
        <v/>
      </c>
      <c r="H95" s="97" t="str">
        <f>IF('4. Contract terms'!C95="","",VLOOKUP('4. Contract terms'!C95,'4. Contract terms'!$C$7:$H$106,6))</f>
        <v/>
      </c>
      <c r="I95" s="78" t="str">
        <f>IF('4. Contract terms'!C95="","",VLOOKUP('4. Contract terms'!C95,'4. Contract terms'!$C$7:$I$106,7))</f>
        <v/>
      </c>
      <c r="J95" s="20"/>
      <c r="K95" s="17"/>
      <c r="L95" s="20"/>
      <c r="M95" s="20"/>
      <c r="N95" s="17"/>
      <c r="O95" s="17"/>
      <c r="P95" s="58"/>
      <c r="Q95" s="96"/>
      <c r="R95" s="95" t="str">
        <f>IF(J95="","",
P95*
IF(L95=LISTS!$U$4,LISTS!$V$4,
IF(L95=LISTS!$U$5,LISTS!$V$5*'4. Contract terms'!T95,
IF(L95=LISTS!$U$6,LISTS!$V$6*'4. Contract terms'!T95/12,
IF(L95=LISTS!$U$7,LISTS!$V$7*'4. Contract terms'!T95/12,
)))))</f>
        <v/>
      </c>
      <c r="S95" s="95" t="str">
        <f t="shared" si="3"/>
        <v/>
      </c>
      <c r="T95" s="95"/>
      <c r="U95" s="95" t="str">
        <f t="shared" si="4"/>
        <v/>
      </c>
      <c r="V95" s="100" t="str">
        <f>IF(AND('5. Contract costs'!E95=LISTS!$B$4,'5. Contract costs'!G95=1),'5. Contract costs'!R95,"")</f>
        <v/>
      </c>
      <c r="W95" s="99" t="str">
        <f>IF(AND('5. Contract costs'!E95=LISTS!$B$5,'5. Contract costs'!G95=1),'5. Contract costs'!R95,"")</f>
        <v/>
      </c>
      <c r="X95" s="100" t="str">
        <f>IF('5. Contract costs'!E95=LISTS!$B$4,'5. Contract costs'!R95*'5. Contract costs'!G95,"")</f>
        <v/>
      </c>
      <c r="Y95" s="99" t="str">
        <f>IF('5. Contract costs'!E95=LISTS!$B$5,'5. Contract costs'!R95*'5. Contract costs'!G95,"")</f>
        <v/>
      </c>
    </row>
    <row r="96" spans="1:25" x14ac:dyDescent="0.4">
      <c r="A96" s="4"/>
      <c r="B96" s="22">
        <v>90</v>
      </c>
      <c r="C96" s="40" t="str">
        <f>IF('4. Contract terms'!C96="","",VLOOKUP('4. Contract terms'!C96,'4. Contract terms'!$C$7:$H$106,1))</f>
        <v/>
      </c>
      <c r="D96" s="40" t="str">
        <f>IF('4. Contract terms'!C96="","",VLOOKUP('4. Contract terms'!C96,'4. Contract terms'!$C$7:$H$106,2))</f>
        <v/>
      </c>
      <c r="E96" s="40" t="str">
        <f>IF('4. Contract terms'!C96="","",VLOOKUP('4. Contract terms'!C96,'4. Contract terms'!$C$7:$H$106,3))</f>
        <v/>
      </c>
      <c r="F96" s="40" t="str">
        <f>IF('4. Contract terms'!C96="","",VLOOKUP('4. Contract terms'!C96,'4. Contract terms'!$C$7:$H$106,4))</f>
        <v/>
      </c>
      <c r="G96" s="82" t="str">
        <f>IF('4. Contract terms'!C96="","",VLOOKUP('4. Contract terms'!C96,'4. Contract terms'!$C$7:$H$106,5))</f>
        <v/>
      </c>
      <c r="H96" s="97" t="str">
        <f>IF('4. Contract terms'!C96="","",VLOOKUP('4. Contract terms'!C96,'4. Contract terms'!$C$7:$H$106,6))</f>
        <v/>
      </c>
      <c r="I96" s="78" t="str">
        <f>IF('4. Contract terms'!C96="","",VLOOKUP('4. Contract terms'!C96,'4. Contract terms'!$C$7:$I$106,7))</f>
        <v/>
      </c>
      <c r="J96" s="20"/>
      <c r="K96" s="17"/>
      <c r="L96" s="20"/>
      <c r="M96" s="20"/>
      <c r="N96" s="17"/>
      <c r="O96" s="17"/>
      <c r="P96" s="58"/>
      <c r="Q96" s="96"/>
      <c r="R96" s="95" t="str">
        <f>IF(J96="","",
P96*
IF(L96=LISTS!$U$4,LISTS!$V$4,
IF(L96=LISTS!$U$5,LISTS!$V$5*'4. Contract terms'!T96,
IF(L96=LISTS!$U$6,LISTS!$V$6*'4. Contract terms'!T96/12,
IF(L96=LISTS!$U$7,LISTS!$V$7*'4. Contract terms'!T96/12,
)))))</f>
        <v/>
      </c>
      <c r="S96" s="95" t="str">
        <f t="shared" si="3"/>
        <v/>
      </c>
      <c r="T96" s="95"/>
      <c r="U96" s="95" t="str">
        <f t="shared" si="4"/>
        <v/>
      </c>
      <c r="V96" s="100" t="str">
        <f>IF(AND('5. Contract costs'!E96=LISTS!$B$4,'5. Contract costs'!G96=1),'5. Contract costs'!R96,"")</f>
        <v/>
      </c>
      <c r="W96" s="99" t="str">
        <f>IF(AND('5. Contract costs'!E96=LISTS!$B$5,'5. Contract costs'!G96=1),'5. Contract costs'!R96,"")</f>
        <v/>
      </c>
      <c r="X96" s="100" t="str">
        <f>IF('5. Contract costs'!E96=LISTS!$B$4,'5. Contract costs'!R96*'5. Contract costs'!G96,"")</f>
        <v/>
      </c>
      <c r="Y96" s="99" t="str">
        <f>IF('5. Contract costs'!E96=LISTS!$B$5,'5. Contract costs'!R96*'5. Contract costs'!G96,"")</f>
        <v/>
      </c>
    </row>
    <row r="97" spans="1:25" x14ac:dyDescent="0.4">
      <c r="A97" s="4"/>
      <c r="B97" s="22">
        <v>91</v>
      </c>
      <c r="C97" s="40" t="str">
        <f>IF('4. Contract terms'!C97="","",VLOOKUP('4. Contract terms'!C97,'4. Contract terms'!$C$7:$H$106,1))</f>
        <v/>
      </c>
      <c r="D97" s="40" t="str">
        <f>IF('4. Contract terms'!C97="","",VLOOKUP('4. Contract terms'!C97,'4. Contract terms'!$C$7:$H$106,2))</f>
        <v/>
      </c>
      <c r="E97" s="40" t="str">
        <f>IF('4. Contract terms'!C97="","",VLOOKUP('4. Contract terms'!C97,'4. Contract terms'!$C$7:$H$106,3))</f>
        <v/>
      </c>
      <c r="F97" s="40" t="str">
        <f>IF('4. Contract terms'!C97="","",VLOOKUP('4. Contract terms'!C97,'4. Contract terms'!$C$7:$H$106,4))</f>
        <v/>
      </c>
      <c r="G97" s="82" t="str">
        <f>IF('4. Contract terms'!C97="","",VLOOKUP('4. Contract terms'!C97,'4. Contract terms'!$C$7:$H$106,5))</f>
        <v/>
      </c>
      <c r="H97" s="97" t="str">
        <f>IF('4. Contract terms'!C97="","",VLOOKUP('4. Contract terms'!C97,'4. Contract terms'!$C$7:$H$106,6))</f>
        <v/>
      </c>
      <c r="I97" s="78" t="str">
        <f>IF('4. Contract terms'!C97="","",VLOOKUP('4. Contract terms'!C97,'4. Contract terms'!$C$7:$I$106,7))</f>
        <v/>
      </c>
      <c r="J97" s="20"/>
      <c r="K97" s="17"/>
      <c r="L97" s="20"/>
      <c r="M97" s="20"/>
      <c r="N97" s="17"/>
      <c r="O97" s="17"/>
      <c r="P97" s="58"/>
      <c r="Q97" s="96"/>
      <c r="R97" s="95" t="str">
        <f>IF(J97="","",
P97*
IF(L97=LISTS!$U$4,LISTS!$V$4,
IF(L97=LISTS!$U$5,LISTS!$V$5*'4. Contract terms'!T97,
IF(L97=LISTS!$U$6,LISTS!$V$6*'4. Contract terms'!T97/12,
IF(L97=LISTS!$U$7,LISTS!$V$7*'4. Contract terms'!T97/12,
)))))</f>
        <v/>
      </c>
      <c r="S97" s="95" t="str">
        <f t="shared" si="3"/>
        <v/>
      </c>
      <c r="T97" s="95"/>
      <c r="U97" s="95" t="str">
        <f t="shared" si="4"/>
        <v/>
      </c>
      <c r="V97" s="100" t="str">
        <f>IF(AND('5. Contract costs'!E97=LISTS!$B$4,'5. Contract costs'!G97=1),'5. Contract costs'!R97,"")</f>
        <v/>
      </c>
      <c r="W97" s="99" t="str">
        <f>IF(AND('5. Contract costs'!E97=LISTS!$B$5,'5. Contract costs'!G97=1),'5. Contract costs'!R97,"")</f>
        <v/>
      </c>
      <c r="X97" s="100" t="str">
        <f>IF('5. Contract costs'!E97=LISTS!$B$4,'5. Contract costs'!R97*'5. Contract costs'!G97,"")</f>
        <v/>
      </c>
      <c r="Y97" s="99" t="str">
        <f>IF('5. Contract costs'!E97=LISTS!$B$5,'5. Contract costs'!R97*'5. Contract costs'!G97,"")</f>
        <v/>
      </c>
    </row>
    <row r="98" spans="1:25" x14ac:dyDescent="0.4">
      <c r="A98" s="4"/>
      <c r="B98" s="22">
        <v>92</v>
      </c>
      <c r="C98" s="40" t="str">
        <f>IF('4. Contract terms'!C98="","",VLOOKUP('4. Contract terms'!C98,'4. Contract terms'!$C$7:$H$106,1))</f>
        <v/>
      </c>
      <c r="D98" s="40" t="str">
        <f>IF('4. Contract terms'!C98="","",VLOOKUP('4. Contract terms'!C98,'4. Contract terms'!$C$7:$H$106,2))</f>
        <v/>
      </c>
      <c r="E98" s="40" t="str">
        <f>IF('4. Contract terms'!C98="","",VLOOKUP('4. Contract terms'!C98,'4. Contract terms'!$C$7:$H$106,3))</f>
        <v/>
      </c>
      <c r="F98" s="40" t="str">
        <f>IF('4. Contract terms'!C98="","",VLOOKUP('4. Contract terms'!C98,'4. Contract terms'!$C$7:$H$106,4))</f>
        <v/>
      </c>
      <c r="G98" s="82" t="str">
        <f>IF('4. Contract terms'!C98="","",VLOOKUP('4. Contract terms'!C98,'4. Contract terms'!$C$7:$H$106,5))</f>
        <v/>
      </c>
      <c r="H98" s="97" t="str">
        <f>IF('4. Contract terms'!C98="","",VLOOKUP('4. Contract terms'!C98,'4. Contract terms'!$C$7:$H$106,6))</f>
        <v/>
      </c>
      <c r="I98" s="78" t="str">
        <f>IF('4. Contract terms'!C98="","",VLOOKUP('4. Contract terms'!C98,'4. Contract terms'!$C$7:$I$106,7))</f>
        <v/>
      </c>
      <c r="J98" s="20"/>
      <c r="K98" s="17"/>
      <c r="L98" s="20"/>
      <c r="M98" s="20"/>
      <c r="N98" s="17"/>
      <c r="O98" s="17"/>
      <c r="P98" s="58"/>
      <c r="Q98" s="96"/>
      <c r="R98" s="95" t="str">
        <f>IF(J98="","",
P98*
IF(L98=LISTS!$U$4,LISTS!$V$4,
IF(L98=LISTS!$U$5,LISTS!$V$5*'4. Contract terms'!T98,
IF(L98=LISTS!$U$6,LISTS!$V$6*'4. Contract terms'!T98/12,
IF(L98=LISTS!$U$7,LISTS!$V$7*'4. Contract terms'!T98/12,
)))))</f>
        <v/>
      </c>
      <c r="S98" s="95" t="str">
        <f t="shared" si="3"/>
        <v/>
      </c>
      <c r="T98" s="95"/>
      <c r="U98" s="95" t="str">
        <f t="shared" si="4"/>
        <v/>
      </c>
      <c r="V98" s="100" t="str">
        <f>IF(AND('5. Contract costs'!E98=LISTS!$B$4,'5. Contract costs'!G98=1),'5. Contract costs'!R98,"")</f>
        <v/>
      </c>
      <c r="W98" s="99" t="str">
        <f>IF(AND('5. Contract costs'!E98=LISTS!$B$5,'5. Contract costs'!G98=1),'5. Contract costs'!R98,"")</f>
        <v/>
      </c>
      <c r="X98" s="100" t="str">
        <f>IF('5. Contract costs'!E98=LISTS!$B$4,'5. Contract costs'!R98*'5. Contract costs'!G98,"")</f>
        <v/>
      </c>
      <c r="Y98" s="99" t="str">
        <f>IF('5. Contract costs'!E98=LISTS!$B$5,'5. Contract costs'!R98*'5. Contract costs'!G98,"")</f>
        <v/>
      </c>
    </row>
    <row r="99" spans="1:25" x14ac:dyDescent="0.4">
      <c r="A99" s="4"/>
      <c r="B99" s="22">
        <v>93</v>
      </c>
      <c r="C99" s="40" t="str">
        <f>IF('4. Contract terms'!C99="","",VLOOKUP('4. Contract terms'!C99,'4. Contract terms'!$C$7:$H$106,1))</f>
        <v/>
      </c>
      <c r="D99" s="40" t="str">
        <f>IF('4. Contract terms'!C99="","",VLOOKUP('4. Contract terms'!C99,'4. Contract terms'!$C$7:$H$106,2))</f>
        <v/>
      </c>
      <c r="E99" s="40" t="str">
        <f>IF('4. Contract terms'!C99="","",VLOOKUP('4. Contract terms'!C99,'4. Contract terms'!$C$7:$H$106,3))</f>
        <v/>
      </c>
      <c r="F99" s="40" t="str">
        <f>IF('4. Contract terms'!C99="","",VLOOKUP('4. Contract terms'!C99,'4. Contract terms'!$C$7:$H$106,4))</f>
        <v/>
      </c>
      <c r="G99" s="82" t="str">
        <f>IF('4. Contract terms'!C99="","",VLOOKUP('4. Contract terms'!C99,'4. Contract terms'!$C$7:$H$106,5))</f>
        <v/>
      </c>
      <c r="H99" s="97" t="str">
        <f>IF('4. Contract terms'!C99="","",VLOOKUP('4. Contract terms'!C99,'4. Contract terms'!$C$7:$H$106,6))</f>
        <v/>
      </c>
      <c r="I99" s="78" t="str">
        <f>IF('4. Contract terms'!C99="","",VLOOKUP('4. Contract terms'!C99,'4. Contract terms'!$C$7:$I$106,7))</f>
        <v/>
      </c>
      <c r="J99" s="20"/>
      <c r="K99" s="17"/>
      <c r="L99" s="20"/>
      <c r="M99" s="20"/>
      <c r="N99" s="17"/>
      <c r="O99" s="17"/>
      <c r="P99" s="58"/>
      <c r="Q99" s="96"/>
      <c r="R99" s="95" t="str">
        <f>IF(J99="","",
P99*
IF(L99=LISTS!$U$4,LISTS!$V$4,
IF(L99=LISTS!$U$5,LISTS!$V$5*'4. Contract terms'!T99,
IF(L99=LISTS!$U$6,LISTS!$V$6*'4. Contract terms'!T99/12,
IF(L99=LISTS!$U$7,LISTS!$V$7*'4. Contract terms'!T99/12,
)))))</f>
        <v/>
      </c>
      <c r="S99" s="95" t="str">
        <f t="shared" si="3"/>
        <v/>
      </c>
      <c r="T99" s="95"/>
      <c r="U99" s="95" t="str">
        <f t="shared" si="4"/>
        <v/>
      </c>
      <c r="V99" s="100" t="str">
        <f>IF(AND('5. Contract costs'!E99=LISTS!$B$4,'5. Contract costs'!G99=1),'5. Contract costs'!R99,"")</f>
        <v/>
      </c>
      <c r="W99" s="99" t="str">
        <f>IF(AND('5. Contract costs'!E99=LISTS!$B$5,'5. Contract costs'!G99=1),'5. Contract costs'!R99,"")</f>
        <v/>
      </c>
      <c r="X99" s="100" t="str">
        <f>IF('5. Contract costs'!E99=LISTS!$B$4,'5. Contract costs'!R99*'5. Contract costs'!G99,"")</f>
        <v/>
      </c>
      <c r="Y99" s="99" t="str">
        <f>IF('5. Contract costs'!E99=LISTS!$B$5,'5. Contract costs'!R99*'5. Contract costs'!G99,"")</f>
        <v/>
      </c>
    </row>
    <row r="100" spans="1:25" x14ac:dyDescent="0.4">
      <c r="A100" s="4"/>
      <c r="B100" s="22">
        <v>94</v>
      </c>
      <c r="C100" s="40" t="str">
        <f>IF('4. Contract terms'!C100="","",VLOOKUP('4. Contract terms'!C100,'4. Contract terms'!$C$7:$H$106,1))</f>
        <v/>
      </c>
      <c r="D100" s="40" t="str">
        <f>IF('4. Contract terms'!C100="","",VLOOKUP('4. Contract terms'!C100,'4. Contract terms'!$C$7:$H$106,2))</f>
        <v/>
      </c>
      <c r="E100" s="40" t="str">
        <f>IF('4. Contract terms'!C100="","",VLOOKUP('4. Contract terms'!C100,'4. Contract terms'!$C$7:$H$106,3))</f>
        <v/>
      </c>
      <c r="F100" s="40" t="str">
        <f>IF('4. Contract terms'!C100="","",VLOOKUP('4. Contract terms'!C100,'4. Contract terms'!$C$7:$H$106,4))</f>
        <v/>
      </c>
      <c r="G100" s="82" t="str">
        <f>IF('4. Contract terms'!C100="","",VLOOKUP('4. Contract terms'!C100,'4. Contract terms'!$C$7:$H$106,5))</f>
        <v/>
      </c>
      <c r="H100" s="97" t="str">
        <f>IF('4. Contract terms'!C100="","",VLOOKUP('4. Contract terms'!C100,'4. Contract terms'!$C$7:$H$106,6))</f>
        <v/>
      </c>
      <c r="I100" s="78" t="str">
        <f>IF('4. Contract terms'!C100="","",VLOOKUP('4. Contract terms'!C100,'4. Contract terms'!$C$7:$I$106,7))</f>
        <v/>
      </c>
      <c r="J100" s="20"/>
      <c r="K100" s="17"/>
      <c r="L100" s="20"/>
      <c r="M100" s="20"/>
      <c r="N100" s="17"/>
      <c r="O100" s="17"/>
      <c r="P100" s="58"/>
      <c r="Q100" s="96"/>
      <c r="R100" s="95" t="str">
        <f>IF(J100="","",
P100*
IF(L100=LISTS!$U$4,LISTS!$V$4,
IF(L100=LISTS!$U$5,LISTS!$V$5*'4. Contract terms'!T100,
IF(L100=LISTS!$U$6,LISTS!$V$6*'4. Contract terms'!T100/12,
IF(L100=LISTS!$U$7,LISTS!$V$7*'4. Contract terms'!T100/12,
)))))</f>
        <v/>
      </c>
      <c r="S100" s="95" t="str">
        <f t="shared" si="3"/>
        <v/>
      </c>
      <c r="T100" s="95"/>
      <c r="U100" s="95" t="str">
        <f t="shared" si="4"/>
        <v/>
      </c>
      <c r="V100" s="100" t="str">
        <f>IF(AND('5. Contract costs'!E100=LISTS!$B$4,'5. Contract costs'!G100=1),'5. Contract costs'!R100,"")</f>
        <v/>
      </c>
      <c r="W100" s="99" t="str">
        <f>IF(AND('5. Contract costs'!E100=LISTS!$B$5,'5. Contract costs'!G100=1),'5. Contract costs'!R100,"")</f>
        <v/>
      </c>
      <c r="X100" s="100" t="str">
        <f>IF('5. Contract costs'!E100=LISTS!$B$4,'5. Contract costs'!R100*'5. Contract costs'!G100,"")</f>
        <v/>
      </c>
      <c r="Y100" s="99" t="str">
        <f>IF('5. Contract costs'!E100=LISTS!$B$5,'5. Contract costs'!R100*'5. Contract costs'!G100,"")</f>
        <v/>
      </c>
    </row>
    <row r="101" spans="1:25" x14ac:dyDescent="0.4">
      <c r="A101" s="4"/>
      <c r="B101" s="22">
        <v>95</v>
      </c>
      <c r="C101" s="40" t="str">
        <f>IF('4. Contract terms'!C101="","",VLOOKUP('4. Contract terms'!C101,'4. Contract terms'!$C$7:$H$106,1))</f>
        <v/>
      </c>
      <c r="D101" s="40" t="str">
        <f>IF('4. Contract terms'!C101="","",VLOOKUP('4. Contract terms'!C101,'4. Contract terms'!$C$7:$H$106,2))</f>
        <v/>
      </c>
      <c r="E101" s="40" t="str">
        <f>IF('4. Contract terms'!C101="","",VLOOKUP('4. Contract terms'!C101,'4. Contract terms'!$C$7:$H$106,3))</f>
        <v/>
      </c>
      <c r="F101" s="40" t="str">
        <f>IF('4. Contract terms'!C101="","",VLOOKUP('4. Contract terms'!C101,'4. Contract terms'!$C$7:$H$106,4))</f>
        <v/>
      </c>
      <c r="G101" s="82" t="str">
        <f>IF('4. Contract terms'!C101="","",VLOOKUP('4. Contract terms'!C101,'4. Contract terms'!$C$7:$H$106,5))</f>
        <v/>
      </c>
      <c r="H101" s="97" t="str">
        <f>IF('4. Contract terms'!C101="","",VLOOKUP('4. Contract terms'!C101,'4. Contract terms'!$C$7:$H$106,6))</f>
        <v/>
      </c>
      <c r="I101" s="78" t="str">
        <f>IF('4. Contract terms'!C101="","",VLOOKUP('4. Contract terms'!C101,'4. Contract terms'!$C$7:$I$106,7))</f>
        <v/>
      </c>
      <c r="J101" s="20"/>
      <c r="K101" s="17"/>
      <c r="L101" s="20"/>
      <c r="M101" s="20"/>
      <c r="N101" s="17"/>
      <c r="O101" s="17"/>
      <c r="P101" s="58"/>
      <c r="Q101" s="96"/>
      <c r="R101" s="95" t="str">
        <f>IF(J101="","",
P101*
IF(L101=LISTS!$U$4,LISTS!$V$4,
IF(L101=LISTS!$U$5,LISTS!$V$5*'4. Contract terms'!T101,
IF(L101=LISTS!$U$6,LISTS!$V$6*'4. Contract terms'!T101/12,
IF(L101=LISTS!$U$7,LISTS!$V$7*'4. Contract terms'!T101/12,
)))))</f>
        <v/>
      </c>
      <c r="S101" s="95" t="str">
        <f t="shared" si="3"/>
        <v/>
      </c>
      <c r="T101" s="95"/>
      <c r="U101" s="95" t="str">
        <f t="shared" si="4"/>
        <v/>
      </c>
      <c r="V101" s="100" t="str">
        <f>IF(AND('5. Contract costs'!E101=LISTS!$B$4,'5. Contract costs'!G101=1),'5. Contract costs'!R101,"")</f>
        <v/>
      </c>
      <c r="W101" s="99" t="str">
        <f>IF(AND('5. Contract costs'!E101=LISTS!$B$5,'5. Contract costs'!G101=1),'5. Contract costs'!R101,"")</f>
        <v/>
      </c>
      <c r="X101" s="100" t="str">
        <f>IF('5. Contract costs'!E101=LISTS!$B$4,'5. Contract costs'!R101*'5. Contract costs'!G101,"")</f>
        <v/>
      </c>
      <c r="Y101" s="99" t="str">
        <f>IF('5. Contract costs'!E101=LISTS!$B$5,'5. Contract costs'!R101*'5. Contract costs'!G101,"")</f>
        <v/>
      </c>
    </row>
    <row r="102" spans="1:25" x14ac:dyDescent="0.4">
      <c r="A102" s="4"/>
      <c r="B102" s="22">
        <v>96</v>
      </c>
      <c r="C102" s="40" t="str">
        <f>IF('4. Contract terms'!C102="","",VLOOKUP('4. Contract terms'!C102,'4. Contract terms'!$C$7:$H$106,1))</f>
        <v/>
      </c>
      <c r="D102" s="40" t="str">
        <f>IF('4. Contract terms'!C102="","",VLOOKUP('4. Contract terms'!C102,'4. Contract terms'!$C$7:$H$106,2))</f>
        <v/>
      </c>
      <c r="E102" s="40" t="str">
        <f>IF('4. Contract terms'!C102="","",VLOOKUP('4. Contract terms'!C102,'4. Contract terms'!$C$7:$H$106,3))</f>
        <v/>
      </c>
      <c r="F102" s="40" t="str">
        <f>IF('4. Contract terms'!C102="","",VLOOKUP('4. Contract terms'!C102,'4. Contract terms'!$C$7:$H$106,4))</f>
        <v/>
      </c>
      <c r="G102" s="82" t="str">
        <f>IF('4. Contract terms'!C102="","",VLOOKUP('4. Contract terms'!C102,'4. Contract terms'!$C$7:$H$106,5))</f>
        <v/>
      </c>
      <c r="H102" s="97" t="str">
        <f>IF('4. Contract terms'!C102="","",VLOOKUP('4. Contract terms'!C102,'4. Contract terms'!$C$7:$H$106,6))</f>
        <v/>
      </c>
      <c r="I102" s="78" t="str">
        <f>IF('4. Contract terms'!C102="","",VLOOKUP('4. Contract terms'!C102,'4. Contract terms'!$C$7:$I$106,7))</f>
        <v/>
      </c>
      <c r="J102" s="20"/>
      <c r="K102" s="17"/>
      <c r="L102" s="20"/>
      <c r="M102" s="20"/>
      <c r="N102" s="17"/>
      <c r="O102" s="17"/>
      <c r="P102" s="58"/>
      <c r="Q102" s="96"/>
      <c r="R102" s="95" t="str">
        <f>IF(J102="","",
P102*
IF(L102=LISTS!$U$4,LISTS!$V$4,
IF(L102=LISTS!$U$5,LISTS!$V$5*'4. Contract terms'!T102,
IF(L102=LISTS!$U$6,LISTS!$V$6*'4. Contract terms'!T102/12,
IF(L102=LISTS!$U$7,LISTS!$V$7*'4. Contract terms'!T102/12,
)))))</f>
        <v/>
      </c>
      <c r="S102" s="95" t="str">
        <f t="shared" si="3"/>
        <v/>
      </c>
      <c r="T102" s="95"/>
      <c r="U102" s="95" t="str">
        <f t="shared" si="4"/>
        <v/>
      </c>
      <c r="V102" s="100" t="str">
        <f>IF(AND('5. Contract costs'!E102=LISTS!$B$4,'5. Contract costs'!G102=1),'5. Contract costs'!R102,"")</f>
        <v/>
      </c>
      <c r="W102" s="99" t="str">
        <f>IF(AND('5. Contract costs'!E102=LISTS!$B$5,'5. Contract costs'!G102=1),'5. Contract costs'!R102,"")</f>
        <v/>
      </c>
      <c r="X102" s="100" t="str">
        <f>IF('5. Contract costs'!E102=LISTS!$B$4,'5. Contract costs'!R102*'5. Contract costs'!G102,"")</f>
        <v/>
      </c>
      <c r="Y102" s="99" t="str">
        <f>IF('5. Contract costs'!E102=LISTS!$B$5,'5. Contract costs'!R102*'5. Contract costs'!G102,"")</f>
        <v/>
      </c>
    </row>
    <row r="103" spans="1:25" x14ac:dyDescent="0.4">
      <c r="A103" s="4"/>
      <c r="B103" s="22">
        <v>97</v>
      </c>
      <c r="C103" s="40" t="str">
        <f>IF('4. Contract terms'!C103="","",VLOOKUP('4. Contract terms'!C103,'4. Contract terms'!$C$7:$H$106,1))</f>
        <v/>
      </c>
      <c r="D103" s="40" t="str">
        <f>IF('4. Contract terms'!C103="","",VLOOKUP('4. Contract terms'!C103,'4. Contract terms'!$C$7:$H$106,2))</f>
        <v/>
      </c>
      <c r="E103" s="40" t="str">
        <f>IF('4. Contract terms'!C103="","",VLOOKUP('4. Contract terms'!C103,'4. Contract terms'!$C$7:$H$106,3))</f>
        <v/>
      </c>
      <c r="F103" s="40" t="str">
        <f>IF('4. Contract terms'!C103="","",VLOOKUP('4. Contract terms'!C103,'4. Contract terms'!$C$7:$H$106,4))</f>
        <v/>
      </c>
      <c r="G103" s="82" t="str">
        <f>IF('4. Contract terms'!C103="","",VLOOKUP('4. Contract terms'!C103,'4. Contract terms'!$C$7:$H$106,5))</f>
        <v/>
      </c>
      <c r="H103" s="97" t="str">
        <f>IF('4. Contract terms'!C103="","",VLOOKUP('4. Contract terms'!C103,'4. Contract terms'!$C$7:$H$106,6))</f>
        <v/>
      </c>
      <c r="I103" s="78" t="str">
        <f>IF('4. Contract terms'!C103="","",VLOOKUP('4. Contract terms'!C103,'4. Contract terms'!$C$7:$I$106,7))</f>
        <v/>
      </c>
      <c r="J103" s="20"/>
      <c r="K103" s="17"/>
      <c r="L103" s="20"/>
      <c r="M103" s="20"/>
      <c r="N103" s="17"/>
      <c r="O103" s="17"/>
      <c r="P103" s="58"/>
      <c r="Q103" s="96"/>
      <c r="R103" s="95" t="str">
        <f>IF(J103="","",
P103*
IF(L103=LISTS!$U$4,LISTS!$V$4,
IF(L103=LISTS!$U$5,LISTS!$V$5*'4. Contract terms'!T103,
IF(L103=LISTS!$U$6,LISTS!$V$6*'4. Contract terms'!T103/12,
IF(L103=LISTS!$U$7,LISTS!$V$7*'4. Contract terms'!T103/12,
)))))</f>
        <v/>
      </c>
      <c r="S103" s="95" t="str">
        <f t="shared" si="3"/>
        <v/>
      </c>
      <c r="T103" s="95"/>
      <c r="U103" s="95" t="str">
        <f t="shared" si="4"/>
        <v/>
      </c>
      <c r="V103" s="100" t="str">
        <f>IF(AND('5. Contract costs'!E103=LISTS!$B$4,'5. Contract costs'!G103=1),'5. Contract costs'!R103,"")</f>
        <v/>
      </c>
      <c r="W103" s="99" t="str">
        <f>IF(AND('5. Contract costs'!E103=LISTS!$B$5,'5. Contract costs'!G103=1),'5. Contract costs'!R103,"")</f>
        <v/>
      </c>
      <c r="X103" s="100" t="str">
        <f>IF('5. Contract costs'!E103=LISTS!$B$4,'5. Contract costs'!R103*'5. Contract costs'!G103,"")</f>
        <v/>
      </c>
      <c r="Y103" s="99" t="str">
        <f>IF('5. Contract costs'!E103=LISTS!$B$5,'5. Contract costs'!R103*'5. Contract costs'!G103,"")</f>
        <v/>
      </c>
    </row>
    <row r="104" spans="1:25" x14ac:dyDescent="0.4">
      <c r="A104" s="4"/>
      <c r="B104" s="22">
        <v>98</v>
      </c>
      <c r="C104" s="40" t="str">
        <f>IF('4. Contract terms'!C104="","",VLOOKUP('4. Contract terms'!C104,'4. Contract terms'!$C$7:$H$106,1))</f>
        <v/>
      </c>
      <c r="D104" s="40" t="str">
        <f>IF('4. Contract terms'!C104="","",VLOOKUP('4. Contract terms'!C104,'4. Contract terms'!$C$7:$H$106,2))</f>
        <v/>
      </c>
      <c r="E104" s="40" t="str">
        <f>IF('4. Contract terms'!C104="","",VLOOKUP('4. Contract terms'!C104,'4. Contract terms'!$C$7:$H$106,3))</f>
        <v/>
      </c>
      <c r="F104" s="40" t="str">
        <f>IF('4. Contract terms'!C104="","",VLOOKUP('4. Contract terms'!C104,'4. Contract terms'!$C$7:$H$106,4))</f>
        <v/>
      </c>
      <c r="G104" s="82" t="str">
        <f>IF('4. Contract terms'!C104="","",VLOOKUP('4. Contract terms'!C104,'4. Contract terms'!$C$7:$H$106,5))</f>
        <v/>
      </c>
      <c r="H104" s="97" t="str">
        <f>IF('4. Contract terms'!C104="","",VLOOKUP('4. Contract terms'!C104,'4. Contract terms'!$C$7:$H$106,6))</f>
        <v/>
      </c>
      <c r="I104" s="78" t="str">
        <f>IF('4. Contract terms'!C104="","",VLOOKUP('4. Contract terms'!C104,'4. Contract terms'!$C$7:$I$106,7))</f>
        <v/>
      </c>
      <c r="J104" s="20"/>
      <c r="K104" s="17"/>
      <c r="L104" s="20"/>
      <c r="M104" s="20"/>
      <c r="N104" s="17"/>
      <c r="O104" s="17"/>
      <c r="P104" s="58"/>
      <c r="Q104" s="96"/>
      <c r="R104" s="95" t="str">
        <f>IF(J104="","",
P104*
IF(L104=LISTS!$U$4,LISTS!$V$4,
IF(L104=LISTS!$U$5,LISTS!$V$5*'4. Contract terms'!T104,
IF(L104=LISTS!$U$6,LISTS!$V$6*'4. Contract terms'!T104/12,
IF(L104=LISTS!$U$7,LISTS!$V$7*'4. Contract terms'!T104/12,
)))))</f>
        <v/>
      </c>
      <c r="S104" s="95" t="str">
        <f t="shared" si="3"/>
        <v/>
      </c>
      <c r="T104" s="95"/>
      <c r="U104" s="95" t="str">
        <f t="shared" si="4"/>
        <v/>
      </c>
      <c r="V104" s="100" t="str">
        <f>IF(AND('5. Contract costs'!E104=LISTS!$B$4,'5. Contract costs'!G104=1),'5. Contract costs'!R104,"")</f>
        <v/>
      </c>
      <c r="W104" s="99" t="str">
        <f>IF(AND('5. Contract costs'!E104=LISTS!$B$5,'5. Contract costs'!G104=1),'5. Contract costs'!R104,"")</f>
        <v/>
      </c>
      <c r="X104" s="100" t="str">
        <f>IF('5. Contract costs'!E104=LISTS!$B$4,'5. Contract costs'!R104*'5. Contract costs'!G104,"")</f>
        <v/>
      </c>
      <c r="Y104" s="99" t="str">
        <f>IF('5. Contract costs'!E104=LISTS!$B$5,'5. Contract costs'!R104*'5. Contract costs'!G104,"")</f>
        <v/>
      </c>
    </row>
    <row r="105" spans="1:25" x14ac:dyDescent="0.4">
      <c r="A105" s="4"/>
      <c r="B105" s="22">
        <v>99</v>
      </c>
      <c r="C105" s="40" t="str">
        <f>IF('4. Contract terms'!C105="","",VLOOKUP('4. Contract terms'!C105,'4. Contract terms'!$C$7:$H$106,1))</f>
        <v/>
      </c>
      <c r="D105" s="40" t="str">
        <f>IF('4. Contract terms'!C105="","",VLOOKUP('4. Contract terms'!C105,'4. Contract terms'!$C$7:$H$106,2))</f>
        <v/>
      </c>
      <c r="E105" s="40" t="str">
        <f>IF('4. Contract terms'!C105="","",VLOOKUP('4. Contract terms'!C105,'4. Contract terms'!$C$7:$H$106,3))</f>
        <v/>
      </c>
      <c r="F105" s="40" t="str">
        <f>IF('4. Contract terms'!C105="","",VLOOKUP('4. Contract terms'!C105,'4. Contract terms'!$C$7:$H$106,4))</f>
        <v/>
      </c>
      <c r="G105" s="82" t="str">
        <f>IF('4. Contract terms'!C105="","",VLOOKUP('4. Contract terms'!C105,'4. Contract terms'!$C$7:$H$106,5))</f>
        <v/>
      </c>
      <c r="H105" s="97" t="str">
        <f>IF('4. Contract terms'!C105="","",VLOOKUP('4. Contract terms'!C105,'4. Contract terms'!$C$7:$H$106,6))</f>
        <v/>
      </c>
      <c r="I105" s="78" t="str">
        <f>IF('4. Contract terms'!C105="","",VLOOKUP('4. Contract terms'!C105,'4. Contract terms'!$C$7:$I$106,7))</f>
        <v/>
      </c>
      <c r="J105" s="20"/>
      <c r="K105" s="17"/>
      <c r="L105" s="20"/>
      <c r="M105" s="20"/>
      <c r="N105" s="17"/>
      <c r="O105" s="17"/>
      <c r="P105" s="58"/>
      <c r="Q105" s="96"/>
      <c r="R105" s="95" t="str">
        <f>IF(J105="","",
P105*
IF(L105=LISTS!$U$4,LISTS!$V$4,
IF(L105=LISTS!$U$5,LISTS!$V$5*'4. Contract terms'!T105,
IF(L105=LISTS!$U$6,LISTS!$V$6*'4. Contract terms'!T105/12,
IF(L105=LISTS!$U$7,LISTS!$V$7*'4. Contract terms'!T105/12,
)))))</f>
        <v/>
      </c>
      <c r="S105" s="95" t="str">
        <f t="shared" si="3"/>
        <v/>
      </c>
      <c r="T105" s="95"/>
      <c r="U105" s="95" t="str">
        <f t="shared" si="4"/>
        <v/>
      </c>
      <c r="V105" s="100" t="str">
        <f>IF(AND('5. Contract costs'!E105=LISTS!$B$4,'5. Contract costs'!G105=1),'5. Contract costs'!R105,"")</f>
        <v/>
      </c>
      <c r="W105" s="99" t="str">
        <f>IF(AND('5. Contract costs'!E105=LISTS!$B$5,'5. Contract costs'!G105=1),'5. Contract costs'!R105,"")</f>
        <v/>
      </c>
      <c r="X105" s="100" t="str">
        <f>IF('5. Contract costs'!E105=LISTS!$B$4,'5. Contract costs'!R105*'5. Contract costs'!G105,"")</f>
        <v/>
      </c>
      <c r="Y105" s="99" t="str">
        <f>IF('5. Contract costs'!E105=LISTS!$B$5,'5. Contract costs'!R105*'5. Contract costs'!G105,"")</f>
        <v/>
      </c>
    </row>
    <row r="106" spans="1:25" x14ac:dyDescent="0.4">
      <c r="A106" s="4"/>
      <c r="B106" s="22">
        <v>100</v>
      </c>
      <c r="C106" s="40" t="str">
        <f>IF('4. Contract terms'!C106="","",VLOOKUP('4. Contract terms'!C106,'4. Contract terms'!$C$7:$H$106,1))</f>
        <v/>
      </c>
      <c r="D106" s="40" t="str">
        <f>IF('4. Contract terms'!C106="","",VLOOKUP('4. Contract terms'!C106,'4. Contract terms'!$C$7:$H$106,2))</f>
        <v/>
      </c>
      <c r="E106" s="40" t="str">
        <f>IF('4. Contract terms'!C106="","",VLOOKUP('4. Contract terms'!C106,'4. Contract terms'!$C$7:$H$106,3))</f>
        <v/>
      </c>
      <c r="F106" s="40" t="str">
        <f>IF('4. Contract terms'!C106="","",VLOOKUP('4. Contract terms'!C106,'4. Contract terms'!$C$7:$H$106,4))</f>
        <v/>
      </c>
      <c r="G106" s="82" t="str">
        <f>IF('4. Contract terms'!C106="","",VLOOKUP('4. Contract terms'!C106,'4. Contract terms'!$C$7:$H$106,5))</f>
        <v/>
      </c>
      <c r="H106" s="97" t="str">
        <f>IF('4. Contract terms'!C106="","",VLOOKUP('4. Contract terms'!C106,'4. Contract terms'!$C$7:$H$106,6))</f>
        <v/>
      </c>
      <c r="I106" s="78" t="str">
        <f>IF('4. Contract terms'!C106="","",VLOOKUP('4. Contract terms'!C106,'4. Contract terms'!$C$7:$I$106,7))</f>
        <v/>
      </c>
      <c r="J106" s="20"/>
      <c r="K106" s="17"/>
      <c r="L106" s="20"/>
      <c r="M106" s="20"/>
      <c r="N106" s="17"/>
      <c r="O106" s="17"/>
      <c r="P106" s="58"/>
      <c r="Q106" s="96"/>
      <c r="R106" s="95" t="str">
        <f>IF(J106="","",
P106*
IF(L106=LISTS!$U$4,LISTS!$V$4,
IF(L106=LISTS!$U$5,LISTS!$V$5*'4. Contract terms'!T106,
IF(L106=LISTS!$U$6,LISTS!$V$6*'4. Contract terms'!T106/12,
IF(L106=LISTS!$U$7,LISTS!$V$7*'4. Contract terms'!T106/12,
)))))</f>
        <v/>
      </c>
      <c r="S106" s="95" t="str">
        <f t="shared" si="3"/>
        <v/>
      </c>
      <c r="T106" s="95"/>
      <c r="U106" s="95" t="str">
        <f t="shared" si="4"/>
        <v/>
      </c>
      <c r="V106" s="100" t="str">
        <f>IF(AND('5. Contract costs'!E106=LISTS!$B$4,'5. Contract costs'!G106=1),'5. Contract costs'!R106,"")</f>
        <v/>
      </c>
      <c r="W106" s="99" t="str">
        <f>IF(AND('5. Contract costs'!E106=LISTS!$B$5,'5. Contract costs'!G106=1),'5. Contract costs'!R106,"")</f>
        <v/>
      </c>
      <c r="X106" s="100" t="str">
        <f>IF('5. Contract costs'!E106=LISTS!$B$4,'5. Contract costs'!R106*'5. Contract costs'!G106,"")</f>
        <v/>
      </c>
      <c r="Y106" s="99" t="str">
        <f>IF('5. Contract costs'!E106=LISTS!$B$5,'5. Contract costs'!R106*'5. Contract costs'!G106,"")</f>
        <v/>
      </c>
    </row>
  </sheetData>
  <autoFilter ref="B6:S106" xr:uid="{556FA029-14F7-40E9-BDD4-EFD389009FD5}"/>
  <mergeCells count="4">
    <mergeCell ref="V5:Y5"/>
    <mergeCell ref="J5:O5"/>
    <mergeCell ref="P5:U5"/>
    <mergeCell ref="B5:I5"/>
  </mergeCells>
  <conditionalFormatting sqref="M7:M106">
    <cfRule type="expression" dxfId="19" priority="12">
      <formula>AND(J7&lt;&gt;0,M7&gt;J7+K7)</formula>
    </cfRule>
    <cfRule type="expression" dxfId="18" priority="13">
      <formula>AND(J7&lt;&gt;0,M7="",J7+K7&lt;=TODAY())</formula>
    </cfRule>
    <cfRule type="expression" dxfId="17" priority="14">
      <formula>AND(J7&lt;&gt;0,M7="")</formula>
    </cfRule>
    <cfRule type="expression" dxfId="16" priority="15">
      <formula>AND(J7&lt;&gt;0,M7&lt;(J7+K7))</formula>
    </cfRule>
    <cfRule type="expression" dxfId="15" priority="16">
      <formula>AND(J7&lt;&gt;0,M7=HEUITE())</formula>
    </cfRule>
  </conditionalFormatting>
  <conditionalFormatting sqref="S7:S106 U7:U106">
    <cfRule type="expression" dxfId="14" priority="5">
      <formula>S7&lt;0</formula>
    </cfRule>
    <cfRule type="expression" dxfId="13" priority="6">
      <formula>S7&gt;0</formula>
    </cfRule>
  </conditionalFormatting>
  <pageMargins left="0.7" right="0.7" top="0.78740157499999996" bottom="0.78740157499999996" header="0.3" footer="0.3"/>
  <ignoredErrors>
    <ignoredError sqref="K7:K13" numberStoredAsText="1"/>
  </ignoredErrors>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259C49B-266E-4A28-AB87-2FB2EDBA4112}">
          <x14:formula1>
            <xm:f>LISTS!$U$4:$U$7</xm:f>
          </x14:formula1>
          <xm:sqref>L7:L106</xm:sqref>
        </x14:dataValidation>
        <x14:dataValidation type="list" allowBlank="1" showInputMessage="1" showErrorMessage="1" xr:uid="{E233AA50-BED2-46FC-BA7A-249A3DF56A37}">
          <x14:formula1>
            <xm:f>LISTS!$Q$4:$Q$6</xm:f>
          </x14:formula1>
          <xm:sqref>N7:N106</xm:sqref>
        </x14:dataValidation>
        <x14:dataValidation type="list" allowBlank="1" showInputMessage="1" showErrorMessage="1" xr:uid="{13272704-0128-45C9-AE53-566471AD66C1}">
          <x14:formula1>
            <xm:f>LISTS!$S$4:$S$8</xm:f>
          </x14:formula1>
          <xm:sqref>O7:O106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C8118-C884-43D6-A6FF-106F2E9CBFE3}">
  <sheetPr>
    <tabColor rgb="FFEF9C29"/>
  </sheetPr>
  <dimension ref="A1:R106"/>
  <sheetViews>
    <sheetView showGridLines="0" workbookViewId="0"/>
  </sheetViews>
  <sheetFormatPr baseColWidth="10" defaultColWidth="11.53515625" defaultRowHeight="14.15" x14ac:dyDescent="0.35"/>
  <cols>
    <col min="1" max="1" width="5.69140625" style="18" customWidth="1"/>
    <col min="2" max="2" width="11.53515625" style="37"/>
    <col min="3" max="3" width="11.53515625" style="18"/>
    <col min="4" max="4" width="18" style="18" customWidth="1"/>
    <col min="5" max="5" width="11.53515625" style="18"/>
    <col min="6" max="6" width="18.3046875" style="18" customWidth="1"/>
    <col min="7" max="7" width="19.07421875" style="18" customWidth="1"/>
    <col min="8" max="8" width="18.3046875" style="8" customWidth="1"/>
    <col min="9" max="9" width="13.69140625" style="18" customWidth="1"/>
    <col min="10" max="10" width="14" style="18" customWidth="1"/>
    <col min="11" max="11" width="29.3046875" style="18" customWidth="1"/>
    <col min="12" max="12" width="21" style="18" customWidth="1"/>
    <col min="13" max="13" width="10.69140625" style="18" bestFit="1" customWidth="1"/>
    <col min="14" max="14" width="13.69140625" style="18" bestFit="1" customWidth="1"/>
    <col min="15" max="15" width="11.07421875" style="18" bestFit="1" customWidth="1"/>
    <col min="16" max="16" width="11.84375" style="18" customWidth="1"/>
    <col min="17" max="17" width="22.07421875" style="18" customWidth="1"/>
    <col min="18" max="18" width="28" style="18" customWidth="1"/>
    <col min="19" max="16384" width="11.53515625" style="18"/>
  </cols>
  <sheetData>
    <row r="1" spans="1:18" ht="87" customHeight="1" x14ac:dyDescent="0.35">
      <c r="A1" s="41"/>
      <c r="B1" s="26"/>
      <c r="C1" s="41"/>
      <c r="D1" s="41"/>
      <c r="E1" s="41"/>
      <c r="F1" s="41"/>
      <c r="G1" s="41"/>
      <c r="H1" s="36"/>
      <c r="I1" s="41"/>
      <c r="J1" s="41"/>
      <c r="K1" s="41"/>
      <c r="L1" s="41"/>
      <c r="M1" s="41"/>
      <c r="N1" s="41"/>
      <c r="O1" s="41"/>
      <c r="P1" s="41"/>
      <c r="Q1" s="41"/>
      <c r="R1" s="41"/>
    </row>
    <row r="2" spans="1:18" ht="13.4" customHeight="1" x14ac:dyDescent="0.35">
      <c r="A2" s="42"/>
      <c r="B2" s="70"/>
    </row>
    <row r="3" spans="1:18" ht="26.4" customHeight="1" x14ac:dyDescent="0.35">
      <c r="A3" s="42"/>
      <c r="B3" s="44" t="s">
        <v>46</v>
      </c>
    </row>
    <row r="4" spans="1:18" ht="13.4" customHeight="1" x14ac:dyDescent="0.35">
      <c r="A4" s="42"/>
      <c r="B4" s="71"/>
    </row>
    <row r="5" spans="1:18" ht="24" customHeight="1" x14ac:dyDescent="0.35">
      <c r="A5" s="1"/>
      <c r="B5" s="127" t="s">
        <v>48</v>
      </c>
      <c r="C5" s="127"/>
      <c r="D5" s="127"/>
      <c r="E5" s="127"/>
      <c r="F5" s="127"/>
      <c r="G5" s="127"/>
      <c r="H5" s="127"/>
      <c r="I5" s="130" t="s">
        <v>92</v>
      </c>
      <c r="J5" s="130"/>
      <c r="K5" s="130"/>
      <c r="L5" s="130"/>
      <c r="M5" s="130"/>
      <c r="N5" s="130"/>
      <c r="O5" s="129" t="s">
        <v>93</v>
      </c>
      <c r="P5" s="129"/>
      <c r="Q5" s="129"/>
      <c r="R5" s="129"/>
    </row>
    <row r="6" spans="1:18" ht="40.200000000000003" customHeight="1" x14ac:dyDescent="0.35">
      <c r="A6" s="57"/>
      <c r="B6" s="38" t="s">
        <v>51</v>
      </c>
      <c r="C6" s="38" t="s">
        <v>97</v>
      </c>
      <c r="D6" s="38" t="s">
        <v>98</v>
      </c>
      <c r="E6" s="38" t="s">
        <v>99</v>
      </c>
      <c r="F6" s="38" t="s">
        <v>17</v>
      </c>
      <c r="G6" s="79" t="s">
        <v>103</v>
      </c>
      <c r="H6" s="51" t="s">
        <v>104</v>
      </c>
      <c r="I6" s="52" t="s">
        <v>124</v>
      </c>
      <c r="J6" s="52" t="s">
        <v>184</v>
      </c>
      <c r="K6" s="52" t="s">
        <v>202</v>
      </c>
      <c r="L6" s="52" t="s">
        <v>185</v>
      </c>
      <c r="M6" s="52" t="s">
        <v>186</v>
      </c>
      <c r="N6" s="52" t="s">
        <v>187</v>
      </c>
      <c r="O6" s="54" t="s">
        <v>17</v>
      </c>
      <c r="P6" s="54" t="s">
        <v>192</v>
      </c>
      <c r="Q6" s="54" t="s">
        <v>193</v>
      </c>
      <c r="R6" s="54" t="s">
        <v>65</v>
      </c>
    </row>
    <row r="7" spans="1:18" ht="37.299999999999997" x14ac:dyDescent="0.35">
      <c r="A7" s="3"/>
      <c r="B7" s="22">
        <v>1</v>
      </c>
      <c r="C7" s="40" t="str">
        <f>IF('4. Contract terms'!C7="","",VLOOKUP('4. Contract terms'!C7,'4. Contract terms'!$C$7:$H$106,1))</f>
        <v>#001</v>
      </c>
      <c r="D7" s="40" t="str">
        <f>IF('4. Contract terms'!C7="","",VLOOKUP('4. Contract terms'!C7,'4. Contract terms'!$C$7:$H$106,2))</f>
        <v>Microsoft Office 365 License</v>
      </c>
      <c r="E7" s="40" t="str">
        <f>IF('4. Contract terms'!C7="","",VLOOKUP('4. Contract terms'!C7,'4. Contract terms'!$C$7:$H$106,3))</f>
        <v>Purchasing</v>
      </c>
      <c r="F7" s="40" t="str">
        <f>IF('4. Contract terms'!C7="","",VLOOKUP('4. Contract terms'!C7,'4. Contract terms'!$C$7:$H$106,4))</f>
        <v>Contract terminated</v>
      </c>
      <c r="G7" s="82">
        <f>IF('4. Contract terms'!C7="","",VLOOKUP('4. Contract terms'!C7,'4. Contract terms'!$C$7:$H$106,5))</f>
        <v>1</v>
      </c>
      <c r="H7" s="78">
        <f>IF('4. Contract terms'!C7="","",VLOOKUP('4. Contract terms'!C7,'4. Contract terms'!$C$7:$H$106,6))</f>
        <v>0</v>
      </c>
      <c r="I7" s="69" t="str">
        <f>IF('4. Contract terms'!C7="","",VLOOKUP('4. Contract terms'!C7,'4. Contract terms'!$C$7:$Q$106,15))</f>
        <v>Daily</v>
      </c>
      <c r="J7" s="19">
        <v>45108</v>
      </c>
      <c r="K7" s="16" t="s">
        <v>188</v>
      </c>
      <c r="L7" s="16"/>
      <c r="M7" s="16" t="s">
        <v>28</v>
      </c>
      <c r="N7" s="19" t="s">
        <v>29</v>
      </c>
      <c r="O7" s="19" t="s">
        <v>197</v>
      </c>
      <c r="P7" s="19">
        <v>45105</v>
      </c>
      <c r="Q7" s="19" t="s">
        <v>198</v>
      </c>
      <c r="R7" s="19" t="s">
        <v>199</v>
      </c>
    </row>
    <row r="8" spans="1:18" ht="24.9" x14ac:dyDescent="0.35">
      <c r="A8" s="3"/>
      <c r="B8" s="22">
        <v>2</v>
      </c>
      <c r="C8" s="40" t="str">
        <f>IF('4. Contract terms'!C8="","",VLOOKUP('4. Contract terms'!C8,'4. Contract terms'!$C$7:$H$106,1))</f>
        <v>#001a</v>
      </c>
      <c r="D8" s="40" t="str">
        <f>IF('4. Contract terms'!C8="","",VLOOKUP('4. Contract terms'!C8,'4. Contract terms'!$C$7:$H$106,2))</f>
        <v>Microsoft Office 365 License</v>
      </c>
      <c r="E8" s="40" t="str">
        <f>IF('4. Contract terms'!C8="","",VLOOKUP('4. Contract terms'!C8,'4. Contract terms'!$C$7:$H$106,3))</f>
        <v>Purchasing</v>
      </c>
      <c r="F8" s="40" t="str">
        <f>IF('4. Contract terms'!C8="","",VLOOKUP('4. Contract terms'!C8,'4. Contract terms'!$C$7:$H$106,4))</f>
        <v>Contractually bound</v>
      </c>
      <c r="G8" s="82">
        <f>IF('4. Contract terms'!C8="","",VLOOKUP('4. Contract terms'!C8,'4. Contract terms'!$C$7:$H$106,5))</f>
        <v>1</v>
      </c>
      <c r="H8" s="78">
        <f>IF('4. Contract terms'!C8="","",VLOOKUP('4. Contract terms'!C8,'4. Contract terms'!$C$7:$H$106,6))</f>
        <v>0</v>
      </c>
      <c r="I8" s="69" t="str">
        <f>IF('4. Contract terms'!C8="","",VLOOKUP('4. Contract terms'!C8,'4. Contract terms'!$C$7:$Q$106,15))</f>
        <v>Daily</v>
      </c>
      <c r="J8" s="19">
        <v>45139</v>
      </c>
      <c r="K8" s="16" t="s">
        <v>188</v>
      </c>
      <c r="L8" s="16"/>
      <c r="M8" s="16" t="s">
        <v>30</v>
      </c>
      <c r="N8" s="19" t="s">
        <v>29</v>
      </c>
      <c r="O8" s="19" t="s">
        <v>194</v>
      </c>
      <c r="P8" s="19"/>
      <c r="Q8" s="19"/>
      <c r="R8" s="19"/>
    </row>
    <row r="9" spans="1:18" ht="24.9" x14ac:dyDescent="0.35">
      <c r="A9" s="3"/>
      <c r="B9" s="22">
        <v>3</v>
      </c>
      <c r="C9" s="40" t="str">
        <f>IF('4. Contract terms'!C9="","",VLOOKUP('4. Contract terms'!C9,'4. Contract terms'!$C$7:$H$106,1))</f>
        <v>#002</v>
      </c>
      <c r="D9" s="40" t="str">
        <f>IF('4. Contract terms'!C9="","",VLOOKUP('4. Contract terms'!C9,'4. Contract terms'!$C$7:$H$106,2))</f>
        <v>Cell phone contracts</v>
      </c>
      <c r="E9" s="40" t="str">
        <f>IF('4. Contract terms'!C9="","",VLOOKUP('4. Contract terms'!C9,'4. Contract terms'!$C$7:$H$106,3))</f>
        <v>Purchasing</v>
      </c>
      <c r="F9" s="40" t="str">
        <f>IF('4. Contract terms'!C9="","",VLOOKUP('4. Contract terms'!C9,'4. Contract terms'!$C$7:$H$106,4))</f>
        <v>In negotiation</v>
      </c>
      <c r="G9" s="82">
        <f>IF('4. Contract terms'!C9="","",VLOOKUP('4. Contract terms'!C9,'4. Contract terms'!$C$7:$H$106,5))</f>
        <v>0.5</v>
      </c>
      <c r="H9" s="78">
        <f>IF('4. Contract terms'!C9="","",VLOOKUP('4. Contract terms'!C9,'4. Contract terms'!$C$7:$H$106,6))</f>
        <v>0</v>
      </c>
      <c r="I9" s="69" t="str">
        <f>IF('4. Contract terms'!C9="","",VLOOKUP('4. Contract terms'!C9,'4. Contract terms'!$C$7:$Q$106,15))</f>
        <v>Daily</v>
      </c>
      <c r="J9" s="19">
        <v>45292</v>
      </c>
      <c r="K9" s="16" t="s">
        <v>189</v>
      </c>
      <c r="L9" s="16"/>
      <c r="M9" s="16" t="s">
        <v>31</v>
      </c>
      <c r="N9" s="19" t="s">
        <v>29</v>
      </c>
      <c r="O9" s="19" t="s">
        <v>195</v>
      </c>
      <c r="P9" s="19"/>
      <c r="Q9" s="19"/>
      <c r="R9" s="59"/>
    </row>
    <row r="10" spans="1:18" ht="24.9" x14ac:dyDescent="0.35">
      <c r="A10" s="3"/>
      <c r="B10" s="22">
        <v>4</v>
      </c>
      <c r="C10" s="40" t="str">
        <f>IF('4. Contract terms'!C10="","",VLOOKUP('4. Contract terms'!C10,'4. Contract terms'!$C$7:$H$106,1))</f>
        <v>#003</v>
      </c>
      <c r="D10" s="40" t="str">
        <f>IF('4. Contract terms'!C10="","",VLOOKUP('4. Contract terms'!C10,'4. Contract terms'!$C$7:$H$106,2))</f>
        <v>Webseite concept</v>
      </c>
      <c r="E10" s="40" t="str">
        <f>IF('4. Contract terms'!C10="","",VLOOKUP('4. Contract terms'!C10,'4. Contract terms'!$C$7:$H$106,3))</f>
        <v>Sales</v>
      </c>
      <c r="F10" s="40" t="str">
        <f>IF('4. Contract terms'!C10="","",VLOOKUP('4. Contract terms'!C10,'4. Contract terms'!$C$7:$H$106,4))</f>
        <v>Contractually bound</v>
      </c>
      <c r="G10" s="82">
        <f>IF('4. Contract terms'!C10="","",VLOOKUP('4. Contract terms'!C10,'4. Contract terms'!$C$7:$H$106,5))</f>
        <v>1</v>
      </c>
      <c r="H10" s="78">
        <f>IF('4. Contract terms'!C10="","",VLOOKUP('4. Contract terms'!C10,'4. Contract terms'!$C$7:$H$106,6))</f>
        <v>0</v>
      </c>
      <c r="I10" s="69">
        <f>IF('4. Contract terms'!C10="","",VLOOKUP('4. Contract terms'!C10,'4. Contract terms'!$C$7:$Q$106,15))</f>
        <v>0</v>
      </c>
      <c r="J10" s="19">
        <v>45292</v>
      </c>
      <c r="K10" s="16" t="s">
        <v>190</v>
      </c>
      <c r="L10" s="16"/>
      <c r="M10" s="16" t="s">
        <v>28</v>
      </c>
      <c r="N10" s="19">
        <v>45275</v>
      </c>
      <c r="O10" s="19" t="s">
        <v>195</v>
      </c>
      <c r="P10" s="19"/>
      <c r="Q10" s="19"/>
      <c r="R10" s="59"/>
    </row>
    <row r="11" spans="1:18" ht="24.9" x14ac:dyDescent="0.35">
      <c r="A11" s="3"/>
      <c r="B11" s="22">
        <v>5</v>
      </c>
      <c r="C11" s="40" t="str">
        <f>IF('4. Contract terms'!C11="","",VLOOKUP('4. Contract terms'!C11,'4. Contract terms'!$C$7:$H$106,1))</f>
        <v>#004</v>
      </c>
      <c r="D11" s="40" t="str">
        <f>IF('4. Contract terms'!C11="","",VLOOKUP('4. Contract terms'!C11,'4. Contract terms'!$C$7:$H$106,2))</f>
        <v>Webseite maintenance</v>
      </c>
      <c r="E11" s="40" t="str">
        <f>IF('4. Contract terms'!C11="","",VLOOKUP('4. Contract terms'!C11,'4. Contract terms'!$C$7:$H$106,3))</f>
        <v>Sales</v>
      </c>
      <c r="F11" s="40" t="str">
        <f>IF('4. Contract terms'!C11="","",VLOOKUP('4. Contract terms'!C11,'4. Contract terms'!$C$7:$H$106,4))</f>
        <v>Draft contract available</v>
      </c>
      <c r="G11" s="82">
        <f>IF('4. Contract terms'!C11="","",VLOOKUP('4. Contract terms'!C11,'4. Contract terms'!$C$7:$H$106,5))</f>
        <v>0.9</v>
      </c>
      <c r="H11" s="78">
        <f>IF('4. Contract terms'!C11="","",VLOOKUP('4. Contract terms'!C11,'4. Contract terms'!$C$7:$H$106,6))</f>
        <v>0</v>
      </c>
      <c r="I11" s="69" t="str">
        <f>IF('4. Contract terms'!C11="","",VLOOKUP('4. Contract terms'!C11,'4. Contract terms'!$C$7:$Q$106,15))</f>
        <v>Monthly</v>
      </c>
      <c r="J11" s="19"/>
      <c r="K11" s="16" t="s">
        <v>191</v>
      </c>
      <c r="L11" s="16" t="s">
        <v>32</v>
      </c>
      <c r="M11" s="16" t="s">
        <v>28</v>
      </c>
      <c r="N11" s="19">
        <v>45275</v>
      </c>
      <c r="O11" s="19" t="s">
        <v>196</v>
      </c>
      <c r="P11" s="19">
        <v>45275</v>
      </c>
      <c r="Q11" s="19" t="s">
        <v>200</v>
      </c>
      <c r="R11" s="59" t="s">
        <v>201</v>
      </c>
    </row>
    <row r="12" spans="1:18" x14ac:dyDescent="0.35">
      <c r="A12" s="3"/>
      <c r="B12" s="22">
        <v>6</v>
      </c>
      <c r="C12" s="40" t="str">
        <f>IF('4. Contract terms'!C12="","",VLOOKUP('4. Contract terms'!C12,'4. Contract terms'!$C$7:$H$106,1))</f>
        <v/>
      </c>
      <c r="D12" s="40" t="str">
        <f>IF('4. Contract terms'!C12="","",VLOOKUP('4. Contract terms'!C12,'4. Contract terms'!$C$7:$H$106,2))</f>
        <v/>
      </c>
      <c r="E12" s="40" t="str">
        <f>IF('4. Contract terms'!C12="","",VLOOKUP('4. Contract terms'!C12,'4. Contract terms'!$C$7:$H$106,3))</f>
        <v/>
      </c>
      <c r="F12" s="40" t="str">
        <f>IF('4. Contract terms'!C12="","",VLOOKUP('4. Contract terms'!C12,'4. Contract terms'!$C$7:$H$106,4))</f>
        <v/>
      </c>
      <c r="G12" s="82" t="str">
        <f>IF('4. Contract terms'!C12="","",VLOOKUP('4. Contract terms'!C12,'4. Contract terms'!$C$7:$H$106,5))</f>
        <v/>
      </c>
      <c r="H12" s="78" t="str">
        <f>IF('4. Contract terms'!C12="","",VLOOKUP('4. Contract terms'!C12,'4. Contract terms'!$C$7:$H$106,6))</f>
        <v/>
      </c>
      <c r="I12" s="69" t="str">
        <f>IF('4. Contract terms'!C12="","",VLOOKUP('4. Contract terms'!C12,'4. Contract terms'!$C$7:$Q$106,15))</f>
        <v/>
      </c>
      <c r="J12" s="19"/>
      <c r="K12" s="16"/>
      <c r="L12" s="16"/>
      <c r="M12" s="16"/>
      <c r="N12" s="19"/>
      <c r="O12" s="19"/>
      <c r="P12" s="19"/>
      <c r="Q12" s="19"/>
      <c r="R12" s="59"/>
    </row>
    <row r="13" spans="1:18" x14ac:dyDescent="0.35">
      <c r="A13" s="3"/>
      <c r="B13" s="22">
        <v>7</v>
      </c>
      <c r="C13" s="40" t="str">
        <f>IF('4. Contract terms'!C13="","",VLOOKUP('4. Contract terms'!C13,'4. Contract terms'!$C$7:$H$106,1))</f>
        <v/>
      </c>
      <c r="D13" s="40" t="str">
        <f>IF('4. Contract terms'!C13="","",VLOOKUP('4. Contract terms'!C13,'4. Contract terms'!$C$7:$H$106,2))</f>
        <v/>
      </c>
      <c r="E13" s="40" t="str">
        <f>IF('4. Contract terms'!C13="","",VLOOKUP('4. Contract terms'!C13,'4. Contract terms'!$C$7:$H$106,3))</f>
        <v/>
      </c>
      <c r="F13" s="40" t="str">
        <f>IF('4. Contract terms'!C13="","",VLOOKUP('4. Contract terms'!C13,'4. Contract terms'!$C$7:$H$106,4))</f>
        <v/>
      </c>
      <c r="G13" s="82" t="str">
        <f>IF('4. Contract terms'!C13="","",VLOOKUP('4. Contract terms'!C13,'4. Contract terms'!$C$7:$H$106,5))</f>
        <v/>
      </c>
      <c r="H13" s="78" t="str">
        <f>IF('4. Contract terms'!C13="","",VLOOKUP('4. Contract terms'!C13,'4. Contract terms'!$C$7:$H$106,6))</f>
        <v/>
      </c>
      <c r="I13" s="69" t="str">
        <f>IF('4. Contract terms'!C13="","",VLOOKUP('4. Contract terms'!C13,'4. Contract terms'!$C$7:$Q$106,15))</f>
        <v/>
      </c>
      <c r="J13" s="19"/>
      <c r="K13" s="16"/>
      <c r="L13" s="16"/>
      <c r="M13" s="16"/>
      <c r="N13" s="19"/>
      <c r="O13" s="19"/>
      <c r="P13" s="19"/>
      <c r="Q13" s="19"/>
      <c r="R13" s="59"/>
    </row>
    <row r="14" spans="1:18" x14ac:dyDescent="0.35">
      <c r="A14" s="3"/>
      <c r="B14" s="22">
        <v>8</v>
      </c>
      <c r="C14" s="40" t="str">
        <f>IF('4. Contract terms'!C14="","",VLOOKUP('4. Contract terms'!C14,'4. Contract terms'!$C$7:$H$106,1))</f>
        <v/>
      </c>
      <c r="D14" s="40" t="str">
        <f>IF('4. Contract terms'!C14="","",VLOOKUP('4. Contract terms'!C14,'4. Contract terms'!$C$7:$H$106,2))</f>
        <v/>
      </c>
      <c r="E14" s="40" t="str">
        <f>IF('4. Contract terms'!C14="","",VLOOKUP('4. Contract terms'!C14,'4. Contract terms'!$C$7:$H$106,3))</f>
        <v/>
      </c>
      <c r="F14" s="40" t="str">
        <f>IF('4. Contract terms'!C14="","",VLOOKUP('4. Contract terms'!C14,'4. Contract terms'!$C$7:$H$106,4))</f>
        <v/>
      </c>
      <c r="G14" s="82" t="str">
        <f>IF('4. Contract terms'!C14="","",VLOOKUP('4. Contract terms'!C14,'4. Contract terms'!$C$7:$H$106,5))</f>
        <v/>
      </c>
      <c r="H14" s="78" t="str">
        <f>IF('4. Contract terms'!C14="","",VLOOKUP('4. Contract terms'!C14,'4. Contract terms'!$C$7:$H$106,6))</f>
        <v/>
      </c>
      <c r="I14" s="69" t="str">
        <f>IF('4. Contract terms'!C14="","",VLOOKUP('4. Contract terms'!C14,'4. Contract terms'!$C$7:$Q$106,15))</f>
        <v/>
      </c>
      <c r="J14" s="19"/>
      <c r="K14" s="16"/>
      <c r="L14" s="16"/>
      <c r="M14" s="16"/>
      <c r="N14" s="19"/>
      <c r="O14" s="19"/>
      <c r="P14" s="19"/>
      <c r="Q14" s="19"/>
      <c r="R14" s="59"/>
    </row>
    <row r="15" spans="1:18" x14ac:dyDescent="0.35">
      <c r="A15" s="3"/>
      <c r="B15" s="22">
        <v>9</v>
      </c>
      <c r="C15" s="40" t="str">
        <f>IF('4. Contract terms'!C15="","",VLOOKUP('4. Contract terms'!C15,'4. Contract terms'!$C$7:$H$106,1))</f>
        <v/>
      </c>
      <c r="D15" s="40" t="str">
        <f>IF('4. Contract terms'!C15="","",VLOOKUP('4. Contract terms'!C15,'4. Contract terms'!$C$7:$H$106,2))</f>
        <v/>
      </c>
      <c r="E15" s="40" t="str">
        <f>IF('4. Contract terms'!C15="","",VLOOKUP('4. Contract terms'!C15,'4. Contract terms'!$C$7:$H$106,3))</f>
        <v/>
      </c>
      <c r="F15" s="40" t="str">
        <f>IF('4. Contract terms'!C15="","",VLOOKUP('4. Contract terms'!C15,'4. Contract terms'!$C$7:$H$106,4))</f>
        <v/>
      </c>
      <c r="G15" s="82" t="str">
        <f>IF('4. Contract terms'!C15="","",VLOOKUP('4. Contract terms'!C15,'4. Contract terms'!$C$7:$H$106,5))</f>
        <v/>
      </c>
      <c r="H15" s="78" t="str">
        <f>IF('4. Contract terms'!C15="","",VLOOKUP('4. Contract terms'!C15,'4. Contract terms'!$C$7:$H$106,6))</f>
        <v/>
      </c>
      <c r="I15" s="69" t="str">
        <f>IF('4. Contract terms'!C15="","",VLOOKUP('4. Contract terms'!C15,'4. Contract terms'!$C$7:$Q$106,15))</f>
        <v/>
      </c>
      <c r="J15" s="19"/>
      <c r="K15" s="16"/>
      <c r="L15" s="16"/>
      <c r="M15" s="16"/>
      <c r="N15" s="19"/>
      <c r="O15" s="19"/>
      <c r="P15" s="19"/>
      <c r="Q15" s="19"/>
      <c r="R15" s="59"/>
    </row>
    <row r="16" spans="1:18" x14ac:dyDescent="0.35">
      <c r="A16" s="3"/>
      <c r="B16" s="22">
        <v>10</v>
      </c>
      <c r="C16" s="40" t="str">
        <f>IF('4. Contract terms'!C16="","",VLOOKUP('4. Contract terms'!C16,'4. Contract terms'!$C$7:$H$106,1))</f>
        <v/>
      </c>
      <c r="D16" s="40" t="str">
        <f>IF('4. Contract terms'!C16="","",VLOOKUP('4. Contract terms'!C16,'4. Contract terms'!$C$7:$H$106,2))</f>
        <v/>
      </c>
      <c r="E16" s="40" t="str">
        <f>IF('4. Contract terms'!C16="","",VLOOKUP('4. Contract terms'!C16,'4. Contract terms'!$C$7:$H$106,3))</f>
        <v/>
      </c>
      <c r="F16" s="40" t="str">
        <f>IF('4. Contract terms'!C16="","",VLOOKUP('4. Contract terms'!C16,'4. Contract terms'!$C$7:$H$106,4))</f>
        <v/>
      </c>
      <c r="G16" s="82" t="str">
        <f>IF('4. Contract terms'!C16="","",VLOOKUP('4. Contract terms'!C16,'4. Contract terms'!$C$7:$H$106,5))</f>
        <v/>
      </c>
      <c r="H16" s="78" t="str">
        <f>IF('4. Contract terms'!C16="","",VLOOKUP('4. Contract terms'!C16,'4. Contract terms'!$C$7:$H$106,6))</f>
        <v/>
      </c>
      <c r="I16" s="69" t="str">
        <f>IF('4. Contract terms'!C16="","",VLOOKUP('4. Contract terms'!C16,'4. Contract terms'!$C$7:$Q$106,15))</f>
        <v/>
      </c>
      <c r="J16" s="19"/>
      <c r="K16" s="16"/>
      <c r="L16" s="16"/>
      <c r="M16" s="16"/>
      <c r="N16" s="19"/>
      <c r="O16" s="19"/>
      <c r="P16" s="19"/>
      <c r="Q16" s="19"/>
      <c r="R16" s="59"/>
    </row>
    <row r="17" spans="1:18" x14ac:dyDescent="0.35">
      <c r="A17" s="3"/>
      <c r="B17" s="22">
        <v>11</v>
      </c>
      <c r="C17" s="40" t="str">
        <f>IF('4. Contract terms'!C17="","",VLOOKUP('4. Contract terms'!C17,'4. Contract terms'!$C$7:$H$106,1))</f>
        <v/>
      </c>
      <c r="D17" s="40" t="str">
        <f>IF('4. Contract terms'!C17="","",VLOOKUP('4. Contract terms'!C17,'4. Contract terms'!$C$7:$H$106,2))</f>
        <v/>
      </c>
      <c r="E17" s="40" t="str">
        <f>IF('4. Contract terms'!C17="","",VLOOKUP('4. Contract terms'!C17,'4. Contract terms'!$C$7:$H$106,3))</f>
        <v/>
      </c>
      <c r="F17" s="40" t="str">
        <f>IF('4. Contract terms'!C17="","",VLOOKUP('4. Contract terms'!C17,'4. Contract terms'!$C$7:$H$106,4))</f>
        <v/>
      </c>
      <c r="G17" s="82" t="str">
        <f>IF('4. Contract terms'!C17="","",VLOOKUP('4. Contract terms'!C17,'4. Contract terms'!$C$7:$H$106,5))</f>
        <v/>
      </c>
      <c r="H17" s="78" t="str">
        <f>IF('4. Contract terms'!C17="","",VLOOKUP('4. Contract terms'!C17,'4. Contract terms'!$C$7:$H$106,6))</f>
        <v/>
      </c>
      <c r="I17" s="69" t="str">
        <f>IF('4. Contract terms'!C17="","",VLOOKUP('4. Contract terms'!C17,'4. Contract terms'!$C$7:$Q$106,15))</f>
        <v/>
      </c>
      <c r="J17" s="19"/>
      <c r="K17" s="16"/>
      <c r="L17" s="16"/>
      <c r="M17" s="16"/>
      <c r="N17" s="19"/>
      <c r="O17" s="19"/>
      <c r="P17" s="19"/>
      <c r="Q17" s="19"/>
      <c r="R17" s="59"/>
    </row>
    <row r="18" spans="1:18" x14ac:dyDescent="0.35">
      <c r="A18" s="3"/>
      <c r="B18" s="22">
        <v>12</v>
      </c>
      <c r="C18" s="40" t="str">
        <f>IF('4. Contract terms'!C18="","",VLOOKUP('4. Contract terms'!C18,'4. Contract terms'!$C$7:$H$106,1))</f>
        <v/>
      </c>
      <c r="D18" s="40" t="str">
        <f>IF('4. Contract terms'!C18="","",VLOOKUP('4. Contract terms'!C18,'4. Contract terms'!$C$7:$H$106,2))</f>
        <v/>
      </c>
      <c r="E18" s="40" t="str">
        <f>IF('4. Contract terms'!C18="","",VLOOKUP('4. Contract terms'!C18,'4. Contract terms'!$C$7:$H$106,3))</f>
        <v/>
      </c>
      <c r="F18" s="40" t="str">
        <f>IF('4. Contract terms'!C18="","",VLOOKUP('4. Contract terms'!C18,'4. Contract terms'!$C$7:$H$106,4))</f>
        <v/>
      </c>
      <c r="G18" s="82" t="str">
        <f>IF('4. Contract terms'!C18="","",VLOOKUP('4. Contract terms'!C18,'4. Contract terms'!$C$7:$H$106,5))</f>
        <v/>
      </c>
      <c r="H18" s="78" t="str">
        <f>IF('4. Contract terms'!C18="","",VLOOKUP('4. Contract terms'!C18,'4. Contract terms'!$C$7:$H$106,6))</f>
        <v/>
      </c>
      <c r="I18" s="69" t="str">
        <f>IF('4. Contract terms'!C18="","",VLOOKUP('4. Contract terms'!C18,'4. Contract terms'!$C$7:$Q$106,15))</f>
        <v/>
      </c>
      <c r="J18" s="19"/>
      <c r="K18" s="16"/>
      <c r="L18" s="16"/>
      <c r="M18" s="16"/>
      <c r="N18" s="19"/>
      <c r="O18" s="19"/>
      <c r="P18" s="19"/>
      <c r="Q18" s="19"/>
      <c r="R18" s="59"/>
    </row>
    <row r="19" spans="1:18" x14ac:dyDescent="0.35">
      <c r="A19" s="3"/>
      <c r="B19" s="22">
        <v>13</v>
      </c>
      <c r="C19" s="40" t="str">
        <f>IF('4. Contract terms'!C19="","",VLOOKUP('4. Contract terms'!C19,'4. Contract terms'!$C$7:$H$106,1))</f>
        <v/>
      </c>
      <c r="D19" s="40" t="str">
        <f>IF('4. Contract terms'!C19="","",VLOOKUP('4. Contract terms'!C19,'4. Contract terms'!$C$7:$H$106,2))</f>
        <v/>
      </c>
      <c r="E19" s="40" t="str">
        <f>IF('4. Contract terms'!C19="","",VLOOKUP('4. Contract terms'!C19,'4. Contract terms'!$C$7:$H$106,3))</f>
        <v/>
      </c>
      <c r="F19" s="40" t="str">
        <f>IF('4. Contract terms'!C19="","",VLOOKUP('4. Contract terms'!C19,'4. Contract terms'!$C$7:$H$106,4))</f>
        <v/>
      </c>
      <c r="G19" s="82" t="str">
        <f>IF('4. Contract terms'!C19="","",VLOOKUP('4. Contract terms'!C19,'4. Contract terms'!$C$7:$H$106,5))</f>
        <v/>
      </c>
      <c r="H19" s="78" t="str">
        <f>IF('4. Contract terms'!C19="","",VLOOKUP('4. Contract terms'!C19,'4. Contract terms'!$C$7:$H$106,6))</f>
        <v/>
      </c>
      <c r="I19" s="69" t="str">
        <f>IF('4. Contract terms'!C19="","",VLOOKUP('4. Contract terms'!C19,'4. Contract terms'!$C$7:$Q$106,15))</f>
        <v/>
      </c>
      <c r="J19" s="19"/>
      <c r="K19" s="16"/>
      <c r="L19" s="16"/>
      <c r="M19" s="16"/>
      <c r="N19" s="19"/>
      <c r="O19" s="19"/>
      <c r="P19" s="19"/>
      <c r="Q19" s="19"/>
      <c r="R19" s="59"/>
    </row>
    <row r="20" spans="1:18" x14ac:dyDescent="0.35">
      <c r="A20" s="3"/>
      <c r="B20" s="22">
        <v>14</v>
      </c>
      <c r="C20" s="40" t="str">
        <f>IF('4. Contract terms'!C20="","",VLOOKUP('4. Contract terms'!C20,'4. Contract terms'!$C$7:$H$106,1))</f>
        <v/>
      </c>
      <c r="D20" s="40" t="str">
        <f>IF('4. Contract terms'!C20="","",VLOOKUP('4. Contract terms'!C20,'4. Contract terms'!$C$7:$H$106,2))</f>
        <v/>
      </c>
      <c r="E20" s="40" t="str">
        <f>IF('4. Contract terms'!C20="","",VLOOKUP('4. Contract terms'!C20,'4. Contract terms'!$C$7:$H$106,3))</f>
        <v/>
      </c>
      <c r="F20" s="40" t="str">
        <f>IF('4. Contract terms'!C20="","",VLOOKUP('4. Contract terms'!C20,'4. Contract terms'!$C$7:$H$106,4))</f>
        <v/>
      </c>
      <c r="G20" s="82" t="str">
        <f>IF('4. Contract terms'!C20="","",VLOOKUP('4. Contract terms'!C20,'4. Contract terms'!$C$7:$H$106,5))</f>
        <v/>
      </c>
      <c r="H20" s="78" t="str">
        <f>IF('4. Contract terms'!C20="","",VLOOKUP('4. Contract terms'!C20,'4. Contract terms'!$C$7:$H$106,6))</f>
        <v/>
      </c>
      <c r="I20" s="69" t="str">
        <f>IF('4. Contract terms'!C20="","",VLOOKUP('4. Contract terms'!C20,'4. Contract terms'!$C$7:$Q$106,15))</f>
        <v/>
      </c>
      <c r="J20" s="19"/>
      <c r="K20" s="16"/>
      <c r="L20" s="16"/>
      <c r="M20" s="16"/>
      <c r="N20" s="19"/>
      <c r="O20" s="19"/>
      <c r="P20" s="19"/>
      <c r="Q20" s="19"/>
      <c r="R20" s="59"/>
    </row>
    <row r="21" spans="1:18" x14ac:dyDescent="0.35">
      <c r="A21" s="3"/>
      <c r="B21" s="22">
        <v>15</v>
      </c>
      <c r="C21" s="40" t="str">
        <f>IF('4. Contract terms'!C21="","",VLOOKUP('4. Contract terms'!C21,'4. Contract terms'!$C$7:$H$106,1))</f>
        <v/>
      </c>
      <c r="D21" s="40" t="str">
        <f>IF('4. Contract terms'!C21="","",VLOOKUP('4. Contract terms'!C21,'4. Contract terms'!$C$7:$H$106,2))</f>
        <v/>
      </c>
      <c r="E21" s="40" t="str">
        <f>IF('4. Contract terms'!C21="","",VLOOKUP('4. Contract terms'!C21,'4. Contract terms'!$C$7:$H$106,3))</f>
        <v/>
      </c>
      <c r="F21" s="40" t="str">
        <f>IF('4. Contract terms'!C21="","",VLOOKUP('4. Contract terms'!C21,'4. Contract terms'!$C$7:$H$106,4))</f>
        <v/>
      </c>
      <c r="G21" s="82" t="str">
        <f>IF('4. Contract terms'!C21="","",VLOOKUP('4. Contract terms'!C21,'4. Contract terms'!$C$7:$H$106,5))</f>
        <v/>
      </c>
      <c r="H21" s="78" t="str">
        <f>IF('4. Contract terms'!C21="","",VLOOKUP('4. Contract terms'!C21,'4. Contract terms'!$C$7:$H$106,6))</f>
        <v/>
      </c>
      <c r="I21" s="69" t="str">
        <f>IF('4. Contract terms'!C21="","",VLOOKUP('4. Contract terms'!C21,'4. Contract terms'!$C$7:$Q$106,15))</f>
        <v/>
      </c>
      <c r="J21" s="19"/>
      <c r="K21" s="16"/>
      <c r="L21" s="16"/>
      <c r="M21" s="16"/>
      <c r="N21" s="19"/>
      <c r="O21" s="19"/>
      <c r="P21" s="19"/>
      <c r="Q21" s="19"/>
      <c r="R21" s="59"/>
    </row>
    <row r="22" spans="1:18" x14ac:dyDescent="0.35">
      <c r="A22" s="3"/>
      <c r="B22" s="22">
        <v>16</v>
      </c>
      <c r="C22" s="40" t="str">
        <f>IF('4. Contract terms'!C22="","",VLOOKUP('4. Contract terms'!C22,'4. Contract terms'!$C$7:$H$106,1))</f>
        <v/>
      </c>
      <c r="D22" s="40" t="str">
        <f>IF('4. Contract terms'!C22="","",VLOOKUP('4. Contract terms'!C22,'4. Contract terms'!$C$7:$H$106,2))</f>
        <v/>
      </c>
      <c r="E22" s="40" t="str">
        <f>IF('4. Contract terms'!C22="","",VLOOKUP('4. Contract terms'!C22,'4. Contract terms'!$C$7:$H$106,3))</f>
        <v/>
      </c>
      <c r="F22" s="40" t="str">
        <f>IF('4. Contract terms'!C22="","",VLOOKUP('4. Contract terms'!C22,'4. Contract terms'!$C$7:$H$106,4))</f>
        <v/>
      </c>
      <c r="G22" s="82" t="str">
        <f>IF('4. Contract terms'!C22="","",VLOOKUP('4. Contract terms'!C22,'4. Contract terms'!$C$7:$H$106,5))</f>
        <v/>
      </c>
      <c r="H22" s="78" t="str">
        <f>IF('4. Contract terms'!C22="","",VLOOKUP('4. Contract terms'!C22,'4. Contract terms'!$C$7:$H$106,6))</f>
        <v/>
      </c>
      <c r="I22" s="69" t="str">
        <f>IF('4. Contract terms'!C22="","",VLOOKUP('4. Contract terms'!C22,'4. Contract terms'!$C$7:$Q$106,15))</f>
        <v/>
      </c>
      <c r="J22" s="19"/>
      <c r="K22" s="16"/>
      <c r="L22" s="16"/>
      <c r="M22" s="16"/>
      <c r="N22" s="19"/>
      <c r="O22" s="19"/>
      <c r="P22" s="19"/>
      <c r="Q22" s="19"/>
      <c r="R22" s="59"/>
    </row>
    <row r="23" spans="1:18" x14ac:dyDescent="0.35">
      <c r="A23" s="3"/>
      <c r="B23" s="22">
        <v>17</v>
      </c>
      <c r="C23" s="40" t="str">
        <f>IF('4. Contract terms'!C23="","",VLOOKUP('4. Contract terms'!C23,'4. Contract terms'!$C$7:$H$106,1))</f>
        <v/>
      </c>
      <c r="D23" s="40" t="str">
        <f>IF('4. Contract terms'!C23="","",VLOOKUP('4. Contract terms'!C23,'4. Contract terms'!$C$7:$H$106,2))</f>
        <v/>
      </c>
      <c r="E23" s="40" t="str">
        <f>IF('4. Contract terms'!C23="","",VLOOKUP('4. Contract terms'!C23,'4. Contract terms'!$C$7:$H$106,3))</f>
        <v/>
      </c>
      <c r="F23" s="40" t="str">
        <f>IF('4. Contract terms'!C23="","",VLOOKUP('4. Contract terms'!C23,'4. Contract terms'!$C$7:$H$106,4))</f>
        <v/>
      </c>
      <c r="G23" s="82" t="str">
        <f>IF('4. Contract terms'!C23="","",VLOOKUP('4. Contract terms'!C23,'4. Contract terms'!$C$7:$H$106,5))</f>
        <v/>
      </c>
      <c r="H23" s="78" t="str">
        <f>IF('4. Contract terms'!C23="","",VLOOKUP('4. Contract terms'!C23,'4. Contract terms'!$C$7:$H$106,6))</f>
        <v/>
      </c>
      <c r="I23" s="69" t="str">
        <f>IF('4. Contract terms'!C23="","",VLOOKUP('4. Contract terms'!C23,'4. Contract terms'!$C$7:$Q$106,15))</f>
        <v/>
      </c>
      <c r="J23" s="19"/>
      <c r="K23" s="16"/>
      <c r="L23" s="16"/>
      <c r="M23" s="16"/>
      <c r="N23" s="19"/>
      <c r="O23" s="19"/>
      <c r="P23" s="19"/>
      <c r="Q23" s="19"/>
      <c r="R23" s="59"/>
    </row>
    <row r="24" spans="1:18" x14ac:dyDescent="0.35">
      <c r="A24" s="3"/>
      <c r="B24" s="22">
        <v>18</v>
      </c>
      <c r="C24" s="40" t="str">
        <f>IF('4. Contract terms'!C24="","",VLOOKUP('4. Contract terms'!C24,'4. Contract terms'!$C$7:$H$106,1))</f>
        <v/>
      </c>
      <c r="D24" s="40" t="str">
        <f>IF('4. Contract terms'!C24="","",VLOOKUP('4. Contract terms'!C24,'4. Contract terms'!$C$7:$H$106,2))</f>
        <v/>
      </c>
      <c r="E24" s="40" t="str">
        <f>IF('4. Contract terms'!C24="","",VLOOKUP('4. Contract terms'!C24,'4. Contract terms'!$C$7:$H$106,3))</f>
        <v/>
      </c>
      <c r="F24" s="40" t="str">
        <f>IF('4. Contract terms'!C24="","",VLOOKUP('4. Contract terms'!C24,'4. Contract terms'!$C$7:$H$106,4))</f>
        <v/>
      </c>
      <c r="G24" s="82" t="str">
        <f>IF('4. Contract terms'!C24="","",VLOOKUP('4. Contract terms'!C24,'4. Contract terms'!$C$7:$H$106,5))</f>
        <v/>
      </c>
      <c r="H24" s="78" t="str">
        <f>IF('4. Contract terms'!C24="","",VLOOKUP('4. Contract terms'!C24,'4. Contract terms'!$C$7:$H$106,6))</f>
        <v/>
      </c>
      <c r="I24" s="69" t="str">
        <f>IF('4. Contract terms'!C24="","",VLOOKUP('4. Contract terms'!C24,'4. Contract terms'!$C$7:$Q$106,15))</f>
        <v/>
      </c>
      <c r="J24" s="19"/>
      <c r="K24" s="16"/>
      <c r="L24" s="16"/>
      <c r="M24" s="16"/>
      <c r="N24" s="19"/>
      <c r="O24" s="19"/>
      <c r="P24" s="19"/>
      <c r="Q24" s="19"/>
      <c r="R24" s="59"/>
    </row>
    <row r="25" spans="1:18" x14ac:dyDescent="0.35">
      <c r="A25" s="3"/>
      <c r="B25" s="22">
        <v>19</v>
      </c>
      <c r="C25" s="40" t="str">
        <f>IF('4. Contract terms'!C25="","",VLOOKUP('4. Contract terms'!C25,'4. Contract terms'!$C$7:$H$106,1))</f>
        <v/>
      </c>
      <c r="D25" s="40" t="str">
        <f>IF('4. Contract terms'!C25="","",VLOOKUP('4. Contract terms'!C25,'4. Contract terms'!$C$7:$H$106,2))</f>
        <v/>
      </c>
      <c r="E25" s="40" t="str">
        <f>IF('4. Contract terms'!C25="","",VLOOKUP('4. Contract terms'!C25,'4. Contract terms'!$C$7:$H$106,3))</f>
        <v/>
      </c>
      <c r="F25" s="40" t="str">
        <f>IF('4. Contract terms'!C25="","",VLOOKUP('4. Contract terms'!C25,'4. Contract terms'!$C$7:$H$106,4))</f>
        <v/>
      </c>
      <c r="G25" s="82" t="str">
        <f>IF('4. Contract terms'!C25="","",VLOOKUP('4. Contract terms'!C25,'4. Contract terms'!$C$7:$H$106,5))</f>
        <v/>
      </c>
      <c r="H25" s="78" t="str">
        <f>IF('4. Contract terms'!C25="","",VLOOKUP('4. Contract terms'!C25,'4. Contract terms'!$C$7:$H$106,6))</f>
        <v/>
      </c>
      <c r="I25" s="69" t="str">
        <f>IF('4. Contract terms'!C25="","",VLOOKUP('4. Contract terms'!C25,'4. Contract terms'!$C$7:$Q$106,15))</f>
        <v/>
      </c>
      <c r="J25" s="19"/>
      <c r="K25" s="16"/>
      <c r="L25" s="16"/>
      <c r="M25" s="16"/>
      <c r="N25" s="19"/>
      <c r="O25" s="19"/>
      <c r="P25" s="19"/>
      <c r="Q25" s="19"/>
      <c r="R25" s="59"/>
    </row>
    <row r="26" spans="1:18" x14ac:dyDescent="0.35">
      <c r="A26" s="3"/>
      <c r="B26" s="22">
        <v>20</v>
      </c>
      <c r="C26" s="40" t="str">
        <f>IF('4. Contract terms'!C26="","",VLOOKUP('4. Contract terms'!C26,'4. Contract terms'!$C$7:$H$106,1))</f>
        <v/>
      </c>
      <c r="D26" s="40" t="str">
        <f>IF('4. Contract terms'!C26="","",VLOOKUP('4. Contract terms'!C26,'4. Contract terms'!$C$7:$H$106,2))</f>
        <v/>
      </c>
      <c r="E26" s="40" t="str">
        <f>IF('4. Contract terms'!C26="","",VLOOKUP('4. Contract terms'!C26,'4. Contract terms'!$C$7:$H$106,3))</f>
        <v/>
      </c>
      <c r="F26" s="40" t="str">
        <f>IF('4. Contract terms'!C26="","",VLOOKUP('4. Contract terms'!C26,'4. Contract terms'!$C$7:$H$106,4))</f>
        <v/>
      </c>
      <c r="G26" s="82" t="str">
        <f>IF('4. Contract terms'!C26="","",VLOOKUP('4. Contract terms'!C26,'4. Contract terms'!$C$7:$H$106,5))</f>
        <v/>
      </c>
      <c r="H26" s="78" t="str">
        <f>IF('4. Contract terms'!C26="","",VLOOKUP('4. Contract terms'!C26,'4. Contract terms'!$C$7:$H$106,6))</f>
        <v/>
      </c>
      <c r="I26" s="69" t="str">
        <f>IF('4. Contract terms'!C26="","",VLOOKUP('4. Contract terms'!C26,'4. Contract terms'!$C$7:$Q$106,15))</f>
        <v/>
      </c>
      <c r="J26" s="19"/>
      <c r="K26" s="16"/>
      <c r="L26" s="16"/>
      <c r="M26" s="16"/>
      <c r="N26" s="19"/>
      <c r="O26" s="19"/>
      <c r="P26" s="19"/>
      <c r="Q26" s="19"/>
      <c r="R26" s="59"/>
    </row>
    <row r="27" spans="1:18" x14ac:dyDescent="0.35">
      <c r="A27" s="3"/>
      <c r="B27" s="22">
        <v>21</v>
      </c>
      <c r="C27" s="40" t="str">
        <f>IF('4. Contract terms'!C27="","",VLOOKUP('4. Contract terms'!C27,'4. Contract terms'!$C$7:$H$106,1))</f>
        <v/>
      </c>
      <c r="D27" s="40" t="str">
        <f>IF('4. Contract terms'!C27="","",VLOOKUP('4. Contract terms'!C27,'4. Contract terms'!$C$7:$H$106,2))</f>
        <v/>
      </c>
      <c r="E27" s="40" t="str">
        <f>IF('4. Contract terms'!C27="","",VLOOKUP('4. Contract terms'!C27,'4. Contract terms'!$C$7:$H$106,3))</f>
        <v/>
      </c>
      <c r="F27" s="40" t="str">
        <f>IF('4. Contract terms'!C27="","",VLOOKUP('4. Contract terms'!C27,'4. Contract terms'!$C$7:$H$106,4))</f>
        <v/>
      </c>
      <c r="G27" s="82" t="str">
        <f>IF('4. Contract terms'!C27="","",VLOOKUP('4. Contract terms'!C27,'4. Contract terms'!$C$7:$H$106,5))</f>
        <v/>
      </c>
      <c r="H27" s="78" t="str">
        <f>IF('4. Contract terms'!C27="","",VLOOKUP('4. Contract terms'!C27,'4. Contract terms'!$C$7:$H$106,6))</f>
        <v/>
      </c>
      <c r="I27" s="69" t="str">
        <f>IF('4. Contract terms'!C27="","",VLOOKUP('4. Contract terms'!C27,'4. Contract terms'!$C$7:$Q$106,15))</f>
        <v/>
      </c>
      <c r="J27" s="19"/>
      <c r="K27" s="16"/>
      <c r="L27" s="16"/>
      <c r="M27" s="16"/>
      <c r="N27" s="19"/>
      <c r="O27" s="19"/>
      <c r="P27" s="19"/>
      <c r="Q27" s="19"/>
      <c r="R27" s="59"/>
    </row>
    <row r="28" spans="1:18" x14ac:dyDescent="0.35">
      <c r="A28" s="3"/>
      <c r="B28" s="22">
        <v>22</v>
      </c>
      <c r="C28" s="40" t="str">
        <f>IF('4. Contract terms'!C28="","",VLOOKUP('4. Contract terms'!C28,'4. Contract terms'!$C$7:$H$106,1))</f>
        <v/>
      </c>
      <c r="D28" s="40" t="str">
        <f>IF('4. Contract terms'!C28="","",VLOOKUP('4. Contract terms'!C28,'4. Contract terms'!$C$7:$H$106,2))</f>
        <v/>
      </c>
      <c r="E28" s="40" t="str">
        <f>IF('4. Contract terms'!C28="","",VLOOKUP('4. Contract terms'!C28,'4. Contract terms'!$C$7:$H$106,3))</f>
        <v/>
      </c>
      <c r="F28" s="40" t="str">
        <f>IF('4. Contract terms'!C28="","",VLOOKUP('4. Contract terms'!C28,'4. Contract terms'!$C$7:$H$106,4))</f>
        <v/>
      </c>
      <c r="G28" s="82" t="str">
        <f>IF('4. Contract terms'!C28="","",VLOOKUP('4. Contract terms'!C28,'4. Contract terms'!$C$7:$H$106,5))</f>
        <v/>
      </c>
      <c r="H28" s="78" t="str">
        <f>IF('4. Contract terms'!C28="","",VLOOKUP('4. Contract terms'!C28,'4. Contract terms'!$C$7:$H$106,6))</f>
        <v/>
      </c>
      <c r="I28" s="69" t="str">
        <f>IF('4. Contract terms'!C28="","",VLOOKUP('4. Contract terms'!C28,'4. Contract terms'!$C$7:$Q$106,15))</f>
        <v/>
      </c>
      <c r="J28" s="19"/>
      <c r="K28" s="16"/>
      <c r="L28" s="16"/>
      <c r="M28" s="16"/>
      <c r="N28" s="19"/>
      <c r="O28" s="19"/>
      <c r="P28" s="19"/>
      <c r="Q28" s="19"/>
      <c r="R28" s="59"/>
    </row>
    <row r="29" spans="1:18" x14ac:dyDescent="0.35">
      <c r="A29" s="3"/>
      <c r="B29" s="22">
        <v>23</v>
      </c>
      <c r="C29" s="40" t="str">
        <f>IF('4. Contract terms'!C29="","",VLOOKUP('4. Contract terms'!C29,'4. Contract terms'!$C$7:$H$106,1))</f>
        <v/>
      </c>
      <c r="D29" s="40" t="str">
        <f>IF('4. Contract terms'!C29="","",VLOOKUP('4. Contract terms'!C29,'4. Contract terms'!$C$7:$H$106,2))</f>
        <v/>
      </c>
      <c r="E29" s="40" t="str">
        <f>IF('4. Contract terms'!C29="","",VLOOKUP('4. Contract terms'!C29,'4. Contract terms'!$C$7:$H$106,3))</f>
        <v/>
      </c>
      <c r="F29" s="40" t="str">
        <f>IF('4. Contract terms'!C29="","",VLOOKUP('4. Contract terms'!C29,'4. Contract terms'!$C$7:$H$106,4))</f>
        <v/>
      </c>
      <c r="G29" s="82" t="str">
        <f>IF('4. Contract terms'!C29="","",VLOOKUP('4. Contract terms'!C29,'4. Contract terms'!$C$7:$H$106,5))</f>
        <v/>
      </c>
      <c r="H29" s="78" t="str">
        <f>IF('4. Contract terms'!C29="","",VLOOKUP('4. Contract terms'!C29,'4. Contract terms'!$C$7:$H$106,6))</f>
        <v/>
      </c>
      <c r="I29" s="69" t="str">
        <f>IF('4. Contract terms'!C29="","",VLOOKUP('4. Contract terms'!C29,'4. Contract terms'!$C$7:$Q$106,15))</f>
        <v/>
      </c>
      <c r="J29" s="19"/>
      <c r="K29" s="16"/>
      <c r="L29" s="16"/>
      <c r="M29" s="16"/>
      <c r="N29" s="19"/>
      <c r="O29" s="19"/>
      <c r="P29" s="19"/>
      <c r="Q29" s="19"/>
      <c r="R29" s="59"/>
    </row>
    <row r="30" spans="1:18" x14ac:dyDescent="0.35">
      <c r="A30" s="3"/>
      <c r="B30" s="22">
        <v>24</v>
      </c>
      <c r="C30" s="40" t="str">
        <f>IF('4. Contract terms'!C30="","",VLOOKUP('4. Contract terms'!C30,'4. Contract terms'!$C$7:$H$106,1))</f>
        <v/>
      </c>
      <c r="D30" s="40" t="str">
        <f>IF('4. Contract terms'!C30="","",VLOOKUP('4. Contract terms'!C30,'4. Contract terms'!$C$7:$H$106,2))</f>
        <v/>
      </c>
      <c r="E30" s="40" t="str">
        <f>IF('4. Contract terms'!C30="","",VLOOKUP('4. Contract terms'!C30,'4. Contract terms'!$C$7:$H$106,3))</f>
        <v/>
      </c>
      <c r="F30" s="40" t="str">
        <f>IF('4. Contract terms'!C30="","",VLOOKUP('4. Contract terms'!C30,'4. Contract terms'!$C$7:$H$106,4))</f>
        <v/>
      </c>
      <c r="G30" s="82" t="str">
        <f>IF('4. Contract terms'!C30="","",VLOOKUP('4. Contract terms'!C30,'4. Contract terms'!$C$7:$H$106,5))</f>
        <v/>
      </c>
      <c r="H30" s="78" t="str">
        <f>IF('4. Contract terms'!C30="","",VLOOKUP('4. Contract terms'!C30,'4. Contract terms'!$C$7:$H$106,6))</f>
        <v/>
      </c>
      <c r="I30" s="69" t="str">
        <f>IF('4. Contract terms'!C30="","",VLOOKUP('4. Contract terms'!C30,'4. Contract terms'!$C$7:$Q$106,15))</f>
        <v/>
      </c>
      <c r="J30" s="19"/>
      <c r="K30" s="16"/>
      <c r="L30" s="16"/>
      <c r="M30" s="16"/>
      <c r="N30" s="19"/>
      <c r="O30" s="19"/>
      <c r="P30" s="19"/>
      <c r="Q30" s="19"/>
      <c r="R30" s="59"/>
    </row>
    <row r="31" spans="1:18" x14ac:dyDescent="0.35">
      <c r="A31" s="4"/>
      <c r="B31" s="22">
        <v>25</v>
      </c>
      <c r="C31" s="40" t="str">
        <f>IF('4. Contract terms'!C31="","",VLOOKUP('4. Contract terms'!C31,'4. Contract terms'!$C$7:$H$106,1))</f>
        <v/>
      </c>
      <c r="D31" s="40" t="str">
        <f>IF('4. Contract terms'!C31="","",VLOOKUP('4. Contract terms'!C31,'4. Contract terms'!$C$7:$H$106,2))</f>
        <v/>
      </c>
      <c r="E31" s="40" t="str">
        <f>IF('4. Contract terms'!C31="","",VLOOKUP('4. Contract terms'!C31,'4. Contract terms'!$C$7:$H$106,3))</f>
        <v/>
      </c>
      <c r="F31" s="40" t="str">
        <f>IF('4. Contract terms'!C31="","",VLOOKUP('4. Contract terms'!C31,'4. Contract terms'!$C$7:$H$106,4))</f>
        <v/>
      </c>
      <c r="G31" s="82" t="str">
        <f>IF('4. Contract terms'!C31="","",VLOOKUP('4. Contract terms'!C31,'4. Contract terms'!$C$7:$H$106,5))</f>
        <v/>
      </c>
      <c r="H31" s="78" t="str">
        <f>IF('4. Contract terms'!C31="","",VLOOKUP('4. Contract terms'!C31,'4. Contract terms'!$C$7:$H$106,6))</f>
        <v/>
      </c>
      <c r="I31" s="69" t="str">
        <f>IF('4. Contract terms'!C31="","",VLOOKUP('4. Contract terms'!C31,'4. Contract terms'!$C$7:$Q$106,15))</f>
        <v/>
      </c>
      <c r="J31" s="20"/>
      <c r="K31" s="17"/>
      <c r="L31" s="17"/>
      <c r="M31" s="17"/>
      <c r="N31" s="20"/>
      <c r="O31" s="19"/>
      <c r="P31" s="19"/>
      <c r="Q31" s="19"/>
      <c r="R31" s="59"/>
    </row>
    <row r="32" spans="1:18" x14ac:dyDescent="0.35">
      <c r="A32" s="4"/>
      <c r="B32" s="22">
        <v>26</v>
      </c>
      <c r="C32" s="40" t="str">
        <f>IF('4. Contract terms'!C32="","",VLOOKUP('4. Contract terms'!C32,'4. Contract terms'!$C$7:$H$106,1))</f>
        <v/>
      </c>
      <c r="D32" s="40" t="str">
        <f>IF('4. Contract terms'!C32="","",VLOOKUP('4. Contract terms'!C32,'4. Contract terms'!$C$7:$H$106,2))</f>
        <v/>
      </c>
      <c r="E32" s="40" t="str">
        <f>IF('4. Contract terms'!C32="","",VLOOKUP('4. Contract terms'!C32,'4. Contract terms'!$C$7:$H$106,3))</f>
        <v/>
      </c>
      <c r="F32" s="40" t="str">
        <f>IF('4. Contract terms'!C32="","",VLOOKUP('4. Contract terms'!C32,'4. Contract terms'!$C$7:$H$106,4))</f>
        <v/>
      </c>
      <c r="G32" s="82" t="str">
        <f>IF('4. Contract terms'!C32="","",VLOOKUP('4. Contract terms'!C32,'4. Contract terms'!$C$7:$H$106,5))</f>
        <v/>
      </c>
      <c r="H32" s="78" t="str">
        <f>IF('4. Contract terms'!C32="","",VLOOKUP('4. Contract terms'!C32,'4. Contract terms'!$C$7:$H$106,6))</f>
        <v/>
      </c>
      <c r="I32" s="69" t="str">
        <f>IF('4. Contract terms'!C32="","",VLOOKUP('4. Contract terms'!C32,'4. Contract terms'!$C$7:$Q$106,15))</f>
        <v/>
      </c>
      <c r="J32" s="20"/>
      <c r="K32" s="17"/>
      <c r="L32" s="17"/>
      <c r="M32" s="17"/>
      <c r="N32" s="20"/>
      <c r="O32" s="19"/>
      <c r="P32" s="19"/>
      <c r="Q32" s="19"/>
      <c r="R32" s="59"/>
    </row>
    <row r="33" spans="1:18" x14ac:dyDescent="0.35">
      <c r="A33" s="4"/>
      <c r="B33" s="22">
        <v>27</v>
      </c>
      <c r="C33" s="40" t="str">
        <f>IF('4. Contract terms'!C33="","",VLOOKUP('4. Contract terms'!C33,'4. Contract terms'!$C$7:$H$106,1))</f>
        <v/>
      </c>
      <c r="D33" s="40" t="str">
        <f>IF('4. Contract terms'!C33="","",VLOOKUP('4. Contract terms'!C33,'4. Contract terms'!$C$7:$H$106,2))</f>
        <v/>
      </c>
      <c r="E33" s="40" t="str">
        <f>IF('4. Contract terms'!C33="","",VLOOKUP('4. Contract terms'!C33,'4. Contract terms'!$C$7:$H$106,3))</f>
        <v/>
      </c>
      <c r="F33" s="40" t="str">
        <f>IF('4. Contract terms'!C33="","",VLOOKUP('4. Contract terms'!C33,'4. Contract terms'!$C$7:$H$106,4))</f>
        <v/>
      </c>
      <c r="G33" s="82" t="str">
        <f>IF('4. Contract terms'!C33="","",VLOOKUP('4. Contract terms'!C33,'4. Contract terms'!$C$7:$H$106,5))</f>
        <v/>
      </c>
      <c r="H33" s="78" t="str">
        <f>IF('4. Contract terms'!C33="","",VLOOKUP('4. Contract terms'!C33,'4. Contract terms'!$C$7:$H$106,6))</f>
        <v/>
      </c>
      <c r="I33" s="69" t="str">
        <f>IF('4. Contract terms'!C33="","",VLOOKUP('4. Contract terms'!C33,'4. Contract terms'!$C$7:$Q$106,15))</f>
        <v/>
      </c>
      <c r="J33" s="20"/>
      <c r="K33" s="17"/>
      <c r="L33" s="17"/>
      <c r="M33" s="17"/>
      <c r="N33" s="20"/>
      <c r="O33" s="19"/>
      <c r="P33" s="19"/>
      <c r="Q33" s="19"/>
      <c r="R33" s="59"/>
    </row>
    <row r="34" spans="1:18" x14ac:dyDescent="0.35">
      <c r="A34" s="4"/>
      <c r="B34" s="22">
        <v>28</v>
      </c>
      <c r="C34" s="40" t="str">
        <f>IF('4. Contract terms'!C34="","",VLOOKUP('4. Contract terms'!C34,'4. Contract terms'!$C$7:$H$106,1))</f>
        <v/>
      </c>
      <c r="D34" s="40" t="str">
        <f>IF('4. Contract terms'!C34="","",VLOOKUP('4. Contract terms'!C34,'4. Contract terms'!$C$7:$H$106,2))</f>
        <v/>
      </c>
      <c r="E34" s="40" t="str">
        <f>IF('4. Contract terms'!C34="","",VLOOKUP('4. Contract terms'!C34,'4. Contract terms'!$C$7:$H$106,3))</f>
        <v/>
      </c>
      <c r="F34" s="40" t="str">
        <f>IF('4. Contract terms'!C34="","",VLOOKUP('4. Contract terms'!C34,'4. Contract terms'!$C$7:$H$106,4))</f>
        <v/>
      </c>
      <c r="G34" s="82" t="str">
        <f>IF('4. Contract terms'!C34="","",VLOOKUP('4. Contract terms'!C34,'4. Contract terms'!$C$7:$H$106,5))</f>
        <v/>
      </c>
      <c r="H34" s="78" t="str">
        <f>IF('4. Contract terms'!C34="","",VLOOKUP('4. Contract terms'!C34,'4. Contract terms'!$C$7:$H$106,6))</f>
        <v/>
      </c>
      <c r="I34" s="69" t="str">
        <f>IF('4. Contract terms'!C34="","",VLOOKUP('4. Contract terms'!C34,'4. Contract terms'!$C$7:$Q$106,15))</f>
        <v/>
      </c>
      <c r="J34" s="20"/>
      <c r="K34" s="17"/>
      <c r="L34" s="17"/>
      <c r="M34" s="17"/>
      <c r="N34" s="20"/>
      <c r="O34" s="19"/>
      <c r="P34" s="19"/>
      <c r="Q34" s="19"/>
      <c r="R34" s="59"/>
    </row>
    <row r="35" spans="1:18" x14ac:dyDescent="0.35">
      <c r="A35" s="4"/>
      <c r="B35" s="22">
        <v>29</v>
      </c>
      <c r="C35" s="40" t="str">
        <f>IF('4. Contract terms'!C35="","",VLOOKUP('4. Contract terms'!C35,'4. Contract terms'!$C$7:$H$106,1))</f>
        <v/>
      </c>
      <c r="D35" s="40" t="str">
        <f>IF('4. Contract terms'!C35="","",VLOOKUP('4. Contract terms'!C35,'4. Contract terms'!$C$7:$H$106,2))</f>
        <v/>
      </c>
      <c r="E35" s="40" t="str">
        <f>IF('4. Contract terms'!C35="","",VLOOKUP('4. Contract terms'!C35,'4. Contract terms'!$C$7:$H$106,3))</f>
        <v/>
      </c>
      <c r="F35" s="40" t="str">
        <f>IF('4. Contract terms'!C35="","",VLOOKUP('4. Contract terms'!C35,'4. Contract terms'!$C$7:$H$106,4))</f>
        <v/>
      </c>
      <c r="G35" s="82" t="str">
        <f>IF('4. Contract terms'!C35="","",VLOOKUP('4. Contract terms'!C35,'4. Contract terms'!$C$7:$H$106,5))</f>
        <v/>
      </c>
      <c r="H35" s="78" t="str">
        <f>IF('4. Contract terms'!C35="","",VLOOKUP('4. Contract terms'!C35,'4. Contract terms'!$C$7:$H$106,6))</f>
        <v/>
      </c>
      <c r="I35" s="69" t="str">
        <f>IF('4. Contract terms'!C35="","",VLOOKUP('4. Contract terms'!C35,'4. Contract terms'!$C$7:$Q$106,15))</f>
        <v/>
      </c>
      <c r="J35" s="20"/>
      <c r="K35" s="17"/>
      <c r="L35" s="17"/>
      <c r="M35" s="17"/>
      <c r="N35" s="20"/>
      <c r="O35" s="19"/>
      <c r="P35" s="19"/>
      <c r="Q35" s="19"/>
      <c r="R35" s="59"/>
    </row>
    <row r="36" spans="1:18" x14ac:dyDescent="0.35">
      <c r="A36" s="4"/>
      <c r="B36" s="22">
        <v>30</v>
      </c>
      <c r="C36" s="40" t="str">
        <f>IF('4. Contract terms'!C36="","",VLOOKUP('4. Contract terms'!C36,'4. Contract terms'!$C$7:$H$106,1))</f>
        <v/>
      </c>
      <c r="D36" s="40" t="str">
        <f>IF('4. Contract terms'!C36="","",VLOOKUP('4. Contract terms'!C36,'4. Contract terms'!$C$7:$H$106,2))</f>
        <v/>
      </c>
      <c r="E36" s="40" t="str">
        <f>IF('4. Contract terms'!C36="","",VLOOKUP('4. Contract terms'!C36,'4. Contract terms'!$C$7:$H$106,3))</f>
        <v/>
      </c>
      <c r="F36" s="40" t="str">
        <f>IF('4. Contract terms'!C36="","",VLOOKUP('4. Contract terms'!C36,'4. Contract terms'!$C$7:$H$106,4))</f>
        <v/>
      </c>
      <c r="G36" s="82" t="str">
        <f>IF('4. Contract terms'!C36="","",VLOOKUP('4. Contract terms'!C36,'4. Contract terms'!$C$7:$H$106,5))</f>
        <v/>
      </c>
      <c r="H36" s="78" t="str">
        <f>IF('4. Contract terms'!C36="","",VLOOKUP('4. Contract terms'!C36,'4. Contract terms'!$C$7:$H$106,6))</f>
        <v/>
      </c>
      <c r="I36" s="69" t="str">
        <f>IF('4. Contract terms'!C36="","",VLOOKUP('4. Contract terms'!C36,'4. Contract terms'!$C$7:$Q$106,15))</f>
        <v/>
      </c>
      <c r="J36" s="20"/>
      <c r="K36" s="17"/>
      <c r="L36" s="17"/>
      <c r="M36" s="17"/>
      <c r="N36" s="20"/>
      <c r="O36" s="19"/>
      <c r="P36" s="19"/>
      <c r="Q36" s="19"/>
      <c r="R36" s="59"/>
    </row>
    <row r="37" spans="1:18" x14ac:dyDescent="0.35">
      <c r="A37" s="4"/>
      <c r="B37" s="22">
        <v>31</v>
      </c>
      <c r="C37" s="40" t="str">
        <f>IF('4. Contract terms'!C37="","",VLOOKUP('4. Contract terms'!C37,'4. Contract terms'!$C$7:$H$106,1))</f>
        <v/>
      </c>
      <c r="D37" s="40" t="str">
        <f>IF('4. Contract terms'!C37="","",VLOOKUP('4. Contract terms'!C37,'4. Contract terms'!$C$7:$H$106,2))</f>
        <v/>
      </c>
      <c r="E37" s="40" t="str">
        <f>IF('4. Contract terms'!C37="","",VLOOKUP('4. Contract terms'!C37,'4. Contract terms'!$C$7:$H$106,3))</f>
        <v/>
      </c>
      <c r="F37" s="40" t="str">
        <f>IF('4. Contract terms'!C37="","",VLOOKUP('4. Contract terms'!C37,'4. Contract terms'!$C$7:$H$106,4))</f>
        <v/>
      </c>
      <c r="G37" s="82" t="str">
        <f>IF('4. Contract terms'!C37="","",VLOOKUP('4. Contract terms'!C37,'4. Contract terms'!$C$7:$H$106,5))</f>
        <v/>
      </c>
      <c r="H37" s="78" t="str">
        <f>IF('4. Contract terms'!C37="","",VLOOKUP('4. Contract terms'!C37,'4. Contract terms'!$C$7:$H$106,6))</f>
        <v/>
      </c>
      <c r="I37" s="69" t="str">
        <f>IF('4. Contract terms'!C37="","",VLOOKUP('4. Contract terms'!C37,'4. Contract terms'!$C$7:$Q$106,15))</f>
        <v/>
      </c>
      <c r="J37" s="20"/>
      <c r="K37" s="17"/>
      <c r="L37" s="17"/>
      <c r="M37" s="17"/>
      <c r="N37" s="20"/>
      <c r="O37" s="19"/>
      <c r="P37" s="19"/>
      <c r="Q37" s="19"/>
      <c r="R37" s="59"/>
    </row>
    <row r="38" spans="1:18" x14ac:dyDescent="0.35">
      <c r="A38" s="4"/>
      <c r="B38" s="22">
        <v>32</v>
      </c>
      <c r="C38" s="40" t="str">
        <f>IF('4. Contract terms'!C38="","",VLOOKUP('4. Contract terms'!C38,'4. Contract terms'!$C$7:$H$106,1))</f>
        <v/>
      </c>
      <c r="D38" s="40" t="str">
        <f>IF('4. Contract terms'!C38="","",VLOOKUP('4. Contract terms'!C38,'4. Contract terms'!$C$7:$H$106,2))</f>
        <v/>
      </c>
      <c r="E38" s="40" t="str">
        <f>IF('4. Contract terms'!C38="","",VLOOKUP('4. Contract terms'!C38,'4. Contract terms'!$C$7:$H$106,3))</f>
        <v/>
      </c>
      <c r="F38" s="40" t="str">
        <f>IF('4. Contract terms'!C38="","",VLOOKUP('4. Contract terms'!C38,'4. Contract terms'!$C$7:$H$106,4))</f>
        <v/>
      </c>
      <c r="G38" s="82" t="str">
        <f>IF('4. Contract terms'!C38="","",VLOOKUP('4. Contract terms'!C38,'4. Contract terms'!$C$7:$H$106,5))</f>
        <v/>
      </c>
      <c r="H38" s="78" t="str">
        <f>IF('4. Contract terms'!C38="","",VLOOKUP('4. Contract terms'!C38,'4. Contract terms'!$C$7:$H$106,6))</f>
        <v/>
      </c>
      <c r="I38" s="69" t="str">
        <f>IF('4. Contract terms'!C38="","",VLOOKUP('4. Contract terms'!C38,'4. Contract terms'!$C$7:$Q$106,15))</f>
        <v/>
      </c>
      <c r="J38" s="20"/>
      <c r="K38" s="17"/>
      <c r="L38" s="17"/>
      <c r="M38" s="17"/>
      <c r="N38" s="20"/>
      <c r="O38" s="19"/>
      <c r="P38" s="19"/>
      <c r="Q38" s="19"/>
      <c r="R38" s="59"/>
    </row>
    <row r="39" spans="1:18" x14ac:dyDescent="0.35">
      <c r="A39" s="4"/>
      <c r="B39" s="22">
        <v>33</v>
      </c>
      <c r="C39" s="40" t="str">
        <f>IF('4. Contract terms'!C39="","",VLOOKUP('4. Contract terms'!C39,'4. Contract terms'!$C$7:$H$106,1))</f>
        <v/>
      </c>
      <c r="D39" s="40" t="str">
        <f>IF('4. Contract terms'!C39="","",VLOOKUP('4. Contract terms'!C39,'4. Contract terms'!$C$7:$H$106,2))</f>
        <v/>
      </c>
      <c r="E39" s="40" t="str">
        <f>IF('4. Contract terms'!C39="","",VLOOKUP('4. Contract terms'!C39,'4. Contract terms'!$C$7:$H$106,3))</f>
        <v/>
      </c>
      <c r="F39" s="40" t="str">
        <f>IF('4. Contract terms'!C39="","",VLOOKUP('4. Contract terms'!C39,'4. Contract terms'!$C$7:$H$106,4))</f>
        <v/>
      </c>
      <c r="G39" s="82" t="str">
        <f>IF('4. Contract terms'!C39="","",VLOOKUP('4. Contract terms'!C39,'4. Contract terms'!$C$7:$H$106,5))</f>
        <v/>
      </c>
      <c r="H39" s="78" t="str">
        <f>IF('4. Contract terms'!C39="","",VLOOKUP('4. Contract terms'!C39,'4. Contract terms'!$C$7:$H$106,6))</f>
        <v/>
      </c>
      <c r="I39" s="69" t="str">
        <f>IF('4. Contract terms'!C39="","",VLOOKUP('4. Contract terms'!C39,'4. Contract terms'!$C$7:$Q$106,15))</f>
        <v/>
      </c>
      <c r="J39" s="20"/>
      <c r="K39" s="17"/>
      <c r="L39" s="17"/>
      <c r="M39" s="17"/>
      <c r="N39" s="20"/>
      <c r="O39" s="19"/>
      <c r="P39" s="19"/>
      <c r="Q39" s="19"/>
      <c r="R39" s="59"/>
    </row>
    <row r="40" spans="1:18" x14ac:dyDescent="0.35">
      <c r="A40" s="4"/>
      <c r="B40" s="22">
        <v>34</v>
      </c>
      <c r="C40" s="40" t="str">
        <f>IF('4. Contract terms'!C40="","",VLOOKUP('4. Contract terms'!C40,'4. Contract terms'!$C$7:$H$106,1))</f>
        <v/>
      </c>
      <c r="D40" s="40" t="str">
        <f>IF('4. Contract terms'!C40="","",VLOOKUP('4. Contract terms'!C40,'4. Contract terms'!$C$7:$H$106,2))</f>
        <v/>
      </c>
      <c r="E40" s="40" t="str">
        <f>IF('4. Contract terms'!C40="","",VLOOKUP('4. Contract terms'!C40,'4. Contract terms'!$C$7:$H$106,3))</f>
        <v/>
      </c>
      <c r="F40" s="40" t="str">
        <f>IF('4. Contract terms'!C40="","",VLOOKUP('4. Contract terms'!C40,'4. Contract terms'!$C$7:$H$106,4))</f>
        <v/>
      </c>
      <c r="G40" s="82" t="str">
        <f>IF('4. Contract terms'!C40="","",VLOOKUP('4. Contract terms'!C40,'4. Contract terms'!$C$7:$H$106,5))</f>
        <v/>
      </c>
      <c r="H40" s="78" t="str">
        <f>IF('4. Contract terms'!C40="","",VLOOKUP('4. Contract terms'!C40,'4. Contract terms'!$C$7:$H$106,6))</f>
        <v/>
      </c>
      <c r="I40" s="69" t="str">
        <f>IF('4. Contract terms'!C40="","",VLOOKUP('4. Contract terms'!C40,'4. Contract terms'!$C$7:$Q$106,15))</f>
        <v/>
      </c>
      <c r="J40" s="20"/>
      <c r="K40" s="17"/>
      <c r="L40" s="17"/>
      <c r="M40" s="17"/>
      <c r="N40" s="20"/>
      <c r="O40" s="19"/>
      <c r="P40" s="19"/>
      <c r="Q40" s="19"/>
      <c r="R40" s="59"/>
    </row>
    <row r="41" spans="1:18" x14ac:dyDescent="0.35">
      <c r="A41" s="4"/>
      <c r="B41" s="22">
        <v>35</v>
      </c>
      <c r="C41" s="40" t="str">
        <f>IF('4. Contract terms'!C41="","",VLOOKUP('4. Contract terms'!C41,'4. Contract terms'!$C$7:$H$106,1))</f>
        <v/>
      </c>
      <c r="D41" s="40" t="str">
        <f>IF('4. Contract terms'!C41="","",VLOOKUP('4. Contract terms'!C41,'4. Contract terms'!$C$7:$H$106,2))</f>
        <v/>
      </c>
      <c r="E41" s="40" t="str">
        <f>IF('4. Contract terms'!C41="","",VLOOKUP('4. Contract terms'!C41,'4. Contract terms'!$C$7:$H$106,3))</f>
        <v/>
      </c>
      <c r="F41" s="40" t="str">
        <f>IF('4. Contract terms'!C41="","",VLOOKUP('4. Contract terms'!C41,'4. Contract terms'!$C$7:$H$106,4))</f>
        <v/>
      </c>
      <c r="G41" s="82" t="str">
        <f>IF('4. Contract terms'!C41="","",VLOOKUP('4. Contract terms'!C41,'4. Contract terms'!$C$7:$H$106,5))</f>
        <v/>
      </c>
      <c r="H41" s="78" t="str">
        <f>IF('4. Contract terms'!C41="","",VLOOKUP('4. Contract terms'!C41,'4. Contract terms'!$C$7:$H$106,6))</f>
        <v/>
      </c>
      <c r="I41" s="69" t="str">
        <f>IF('4. Contract terms'!C41="","",VLOOKUP('4. Contract terms'!C41,'4. Contract terms'!$C$7:$Q$106,15))</f>
        <v/>
      </c>
      <c r="J41" s="20"/>
      <c r="K41" s="17"/>
      <c r="L41" s="17"/>
      <c r="M41" s="17"/>
      <c r="N41" s="20"/>
      <c r="O41" s="19"/>
      <c r="P41" s="19"/>
      <c r="Q41" s="19"/>
      <c r="R41" s="59"/>
    </row>
    <row r="42" spans="1:18" x14ac:dyDescent="0.35">
      <c r="A42" s="4"/>
      <c r="B42" s="22">
        <v>36</v>
      </c>
      <c r="C42" s="40" t="str">
        <f>IF('4. Contract terms'!C42="","",VLOOKUP('4. Contract terms'!C42,'4. Contract terms'!$C$7:$H$106,1))</f>
        <v/>
      </c>
      <c r="D42" s="40" t="str">
        <f>IF('4. Contract terms'!C42="","",VLOOKUP('4. Contract terms'!C42,'4. Contract terms'!$C$7:$H$106,2))</f>
        <v/>
      </c>
      <c r="E42" s="40" t="str">
        <f>IF('4. Contract terms'!C42="","",VLOOKUP('4. Contract terms'!C42,'4. Contract terms'!$C$7:$H$106,3))</f>
        <v/>
      </c>
      <c r="F42" s="40" t="str">
        <f>IF('4. Contract terms'!C42="","",VLOOKUP('4. Contract terms'!C42,'4. Contract terms'!$C$7:$H$106,4))</f>
        <v/>
      </c>
      <c r="G42" s="82" t="str">
        <f>IF('4. Contract terms'!C42="","",VLOOKUP('4. Contract terms'!C42,'4. Contract terms'!$C$7:$H$106,5))</f>
        <v/>
      </c>
      <c r="H42" s="78" t="str">
        <f>IF('4. Contract terms'!C42="","",VLOOKUP('4. Contract terms'!C42,'4. Contract terms'!$C$7:$H$106,6))</f>
        <v/>
      </c>
      <c r="I42" s="69" t="str">
        <f>IF('4. Contract terms'!C42="","",VLOOKUP('4. Contract terms'!C42,'4. Contract terms'!$C$7:$Q$106,15))</f>
        <v/>
      </c>
      <c r="J42" s="20"/>
      <c r="K42" s="17"/>
      <c r="L42" s="17"/>
      <c r="M42" s="17"/>
      <c r="N42" s="20"/>
      <c r="O42" s="19"/>
      <c r="P42" s="19"/>
      <c r="Q42" s="19"/>
      <c r="R42" s="59"/>
    </row>
    <row r="43" spans="1:18" x14ac:dyDescent="0.35">
      <c r="A43" s="4"/>
      <c r="B43" s="22">
        <v>37</v>
      </c>
      <c r="C43" s="40" t="str">
        <f>IF('4. Contract terms'!C43="","",VLOOKUP('4. Contract terms'!C43,'4. Contract terms'!$C$7:$H$106,1))</f>
        <v/>
      </c>
      <c r="D43" s="40" t="str">
        <f>IF('4. Contract terms'!C43="","",VLOOKUP('4. Contract terms'!C43,'4. Contract terms'!$C$7:$H$106,2))</f>
        <v/>
      </c>
      <c r="E43" s="40" t="str">
        <f>IF('4. Contract terms'!C43="","",VLOOKUP('4. Contract terms'!C43,'4. Contract terms'!$C$7:$H$106,3))</f>
        <v/>
      </c>
      <c r="F43" s="40" t="str">
        <f>IF('4. Contract terms'!C43="","",VLOOKUP('4. Contract terms'!C43,'4. Contract terms'!$C$7:$H$106,4))</f>
        <v/>
      </c>
      <c r="G43" s="82" t="str">
        <f>IF('4. Contract terms'!C43="","",VLOOKUP('4. Contract terms'!C43,'4. Contract terms'!$C$7:$H$106,5))</f>
        <v/>
      </c>
      <c r="H43" s="78" t="str">
        <f>IF('4. Contract terms'!C43="","",VLOOKUP('4. Contract terms'!C43,'4. Contract terms'!$C$7:$H$106,6))</f>
        <v/>
      </c>
      <c r="I43" s="69" t="str">
        <f>IF('4. Contract terms'!C43="","",VLOOKUP('4. Contract terms'!C43,'4. Contract terms'!$C$7:$Q$106,15))</f>
        <v/>
      </c>
      <c r="J43" s="20"/>
      <c r="K43" s="17"/>
      <c r="L43" s="17"/>
      <c r="M43" s="17"/>
      <c r="N43" s="20"/>
      <c r="O43" s="19"/>
      <c r="P43" s="19"/>
      <c r="Q43" s="19"/>
      <c r="R43" s="59"/>
    </row>
    <row r="44" spans="1:18" x14ac:dyDescent="0.35">
      <c r="A44" s="4"/>
      <c r="B44" s="22">
        <v>38</v>
      </c>
      <c r="C44" s="40" t="str">
        <f>IF('4. Contract terms'!C44="","",VLOOKUP('4. Contract terms'!C44,'4. Contract terms'!$C$7:$H$106,1))</f>
        <v/>
      </c>
      <c r="D44" s="40" t="str">
        <f>IF('4. Contract terms'!C44="","",VLOOKUP('4. Contract terms'!C44,'4. Contract terms'!$C$7:$H$106,2))</f>
        <v/>
      </c>
      <c r="E44" s="40" t="str">
        <f>IF('4. Contract terms'!C44="","",VLOOKUP('4. Contract terms'!C44,'4. Contract terms'!$C$7:$H$106,3))</f>
        <v/>
      </c>
      <c r="F44" s="40" t="str">
        <f>IF('4. Contract terms'!C44="","",VLOOKUP('4. Contract terms'!C44,'4. Contract terms'!$C$7:$H$106,4))</f>
        <v/>
      </c>
      <c r="G44" s="82" t="str">
        <f>IF('4. Contract terms'!C44="","",VLOOKUP('4. Contract terms'!C44,'4. Contract terms'!$C$7:$H$106,5))</f>
        <v/>
      </c>
      <c r="H44" s="78" t="str">
        <f>IF('4. Contract terms'!C44="","",VLOOKUP('4. Contract terms'!C44,'4. Contract terms'!$C$7:$H$106,6))</f>
        <v/>
      </c>
      <c r="I44" s="69" t="str">
        <f>IF('4. Contract terms'!C44="","",VLOOKUP('4. Contract terms'!C44,'4. Contract terms'!$C$7:$Q$106,15))</f>
        <v/>
      </c>
      <c r="J44" s="20"/>
      <c r="K44" s="17"/>
      <c r="L44" s="17"/>
      <c r="M44" s="17"/>
      <c r="N44" s="20"/>
      <c r="O44" s="19"/>
      <c r="P44" s="19"/>
      <c r="Q44" s="19"/>
      <c r="R44" s="59"/>
    </row>
    <row r="45" spans="1:18" x14ac:dyDescent="0.35">
      <c r="A45" s="4"/>
      <c r="B45" s="22">
        <v>39</v>
      </c>
      <c r="C45" s="40" t="str">
        <f>IF('4. Contract terms'!C45="","",VLOOKUP('4. Contract terms'!C45,'4. Contract terms'!$C$7:$H$106,1))</f>
        <v/>
      </c>
      <c r="D45" s="40" t="str">
        <f>IF('4. Contract terms'!C45="","",VLOOKUP('4. Contract terms'!C45,'4. Contract terms'!$C$7:$H$106,2))</f>
        <v/>
      </c>
      <c r="E45" s="40" t="str">
        <f>IF('4. Contract terms'!C45="","",VLOOKUP('4. Contract terms'!C45,'4. Contract terms'!$C$7:$H$106,3))</f>
        <v/>
      </c>
      <c r="F45" s="40" t="str">
        <f>IF('4. Contract terms'!C45="","",VLOOKUP('4. Contract terms'!C45,'4. Contract terms'!$C$7:$H$106,4))</f>
        <v/>
      </c>
      <c r="G45" s="82" t="str">
        <f>IF('4. Contract terms'!C45="","",VLOOKUP('4. Contract terms'!C45,'4. Contract terms'!$C$7:$H$106,5))</f>
        <v/>
      </c>
      <c r="H45" s="78" t="str">
        <f>IF('4. Contract terms'!C45="","",VLOOKUP('4. Contract terms'!C45,'4. Contract terms'!$C$7:$H$106,6))</f>
        <v/>
      </c>
      <c r="I45" s="69" t="str">
        <f>IF('4. Contract terms'!C45="","",VLOOKUP('4. Contract terms'!C45,'4. Contract terms'!$C$7:$Q$106,15))</f>
        <v/>
      </c>
      <c r="J45" s="20"/>
      <c r="K45" s="17"/>
      <c r="L45" s="17"/>
      <c r="M45" s="17"/>
      <c r="N45" s="20"/>
      <c r="O45" s="19"/>
      <c r="P45" s="19"/>
      <c r="Q45" s="19"/>
      <c r="R45" s="59"/>
    </row>
    <row r="46" spans="1:18" x14ac:dyDescent="0.35">
      <c r="A46" s="4"/>
      <c r="B46" s="22">
        <v>40</v>
      </c>
      <c r="C46" s="40" t="str">
        <f>IF('4. Contract terms'!C46="","",VLOOKUP('4. Contract terms'!C46,'4. Contract terms'!$C$7:$H$106,1))</f>
        <v/>
      </c>
      <c r="D46" s="40" t="str">
        <f>IF('4. Contract terms'!C46="","",VLOOKUP('4. Contract terms'!C46,'4. Contract terms'!$C$7:$H$106,2))</f>
        <v/>
      </c>
      <c r="E46" s="40" t="str">
        <f>IF('4. Contract terms'!C46="","",VLOOKUP('4. Contract terms'!C46,'4. Contract terms'!$C$7:$H$106,3))</f>
        <v/>
      </c>
      <c r="F46" s="40" t="str">
        <f>IF('4. Contract terms'!C46="","",VLOOKUP('4. Contract terms'!C46,'4. Contract terms'!$C$7:$H$106,4))</f>
        <v/>
      </c>
      <c r="G46" s="82" t="str">
        <f>IF('4. Contract terms'!C46="","",VLOOKUP('4. Contract terms'!C46,'4. Contract terms'!$C$7:$H$106,5))</f>
        <v/>
      </c>
      <c r="H46" s="78" t="str">
        <f>IF('4. Contract terms'!C46="","",VLOOKUP('4. Contract terms'!C46,'4. Contract terms'!$C$7:$H$106,6))</f>
        <v/>
      </c>
      <c r="I46" s="69" t="str">
        <f>IF('4. Contract terms'!C46="","",VLOOKUP('4. Contract terms'!C46,'4. Contract terms'!$C$7:$Q$106,15))</f>
        <v/>
      </c>
      <c r="J46" s="20"/>
      <c r="K46" s="17"/>
      <c r="L46" s="17"/>
      <c r="M46" s="17"/>
      <c r="N46" s="20"/>
      <c r="O46" s="19"/>
      <c r="P46" s="19"/>
      <c r="Q46" s="19"/>
      <c r="R46" s="59"/>
    </row>
    <row r="47" spans="1:18" x14ac:dyDescent="0.35">
      <c r="A47" s="4"/>
      <c r="B47" s="22">
        <v>41</v>
      </c>
      <c r="C47" s="40" t="str">
        <f>IF('4. Contract terms'!C47="","",VLOOKUP('4. Contract terms'!C47,'4. Contract terms'!$C$7:$H$106,1))</f>
        <v/>
      </c>
      <c r="D47" s="40" t="str">
        <f>IF('4. Contract terms'!C47="","",VLOOKUP('4. Contract terms'!C47,'4. Contract terms'!$C$7:$H$106,2))</f>
        <v/>
      </c>
      <c r="E47" s="40" t="str">
        <f>IF('4. Contract terms'!C47="","",VLOOKUP('4. Contract terms'!C47,'4. Contract terms'!$C$7:$H$106,3))</f>
        <v/>
      </c>
      <c r="F47" s="40" t="str">
        <f>IF('4. Contract terms'!C47="","",VLOOKUP('4. Contract terms'!C47,'4. Contract terms'!$C$7:$H$106,4))</f>
        <v/>
      </c>
      <c r="G47" s="82" t="str">
        <f>IF('4. Contract terms'!C47="","",VLOOKUP('4. Contract terms'!C47,'4. Contract terms'!$C$7:$H$106,5))</f>
        <v/>
      </c>
      <c r="H47" s="78" t="str">
        <f>IF('4. Contract terms'!C47="","",VLOOKUP('4. Contract terms'!C47,'4. Contract terms'!$C$7:$H$106,6))</f>
        <v/>
      </c>
      <c r="I47" s="69" t="str">
        <f>IF('4. Contract terms'!C47="","",VLOOKUP('4. Contract terms'!C47,'4. Contract terms'!$C$7:$Q$106,15))</f>
        <v/>
      </c>
      <c r="J47" s="20"/>
      <c r="K47" s="17"/>
      <c r="L47" s="17"/>
      <c r="M47" s="17"/>
      <c r="N47" s="20"/>
      <c r="O47" s="19"/>
      <c r="P47" s="19"/>
      <c r="Q47" s="19"/>
      <c r="R47" s="59"/>
    </row>
    <row r="48" spans="1:18" x14ac:dyDescent="0.35">
      <c r="A48" s="4"/>
      <c r="B48" s="22">
        <v>42</v>
      </c>
      <c r="C48" s="40" t="str">
        <f>IF('4. Contract terms'!C48="","",VLOOKUP('4. Contract terms'!C48,'4. Contract terms'!$C$7:$H$106,1))</f>
        <v/>
      </c>
      <c r="D48" s="40" t="str">
        <f>IF('4. Contract terms'!C48="","",VLOOKUP('4. Contract terms'!C48,'4. Contract terms'!$C$7:$H$106,2))</f>
        <v/>
      </c>
      <c r="E48" s="40" t="str">
        <f>IF('4. Contract terms'!C48="","",VLOOKUP('4. Contract terms'!C48,'4. Contract terms'!$C$7:$H$106,3))</f>
        <v/>
      </c>
      <c r="F48" s="40" t="str">
        <f>IF('4. Contract terms'!C48="","",VLOOKUP('4. Contract terms'!C48,'4. Contract terms'!$C$7:$H$106,4))</f>
        <v/>
      </c>
      <c r="G48" s="82" t="str">
        <f>IF('4. Contract terms'!C48="","",VLOOKUP('4. Contract terms'!C48,'4. Contract terms'!$C$7:$H$106,5))</f>
        <v/>
      </c>
      <c r="H48" s="78" t="str">
        <f>IF('4. Contract terms'!C48="","",VLOOKUP('4. Contract terms'!C48,'4. Contract terms'!$C$7:$H$106,6))</f>
        <v/>
      </c>
      <c r="I48" s="69" t="str">
        <f>IF('4. Contract terms'!C48="","",VLOOKUP('4. Contract terms'!C48,'4. Contract terms'!$C$7:$Q$106,15))</f>
        <v/>
      </c>
      <c r="J48" s="20"/>
      <c r="K48" s="17"/>
      <c r="L48" s="17"/>
      <c r="M48" s="17"/>
      <c r="N48" s="20"/>
      <c r="O48" s="19"/>
      <c r="P48" s="19"/>
      <c r="Q48" s="19"/>
      <c r="R48" s="59"/>
    </row>
    <row r="49" spans="1:18" x14ac:dyDescent="0.35">
      <c r="A49" s="4"/>
      <c r="B49" s="22">
        <v>43</v>
      </c>
      <c r="C49" s="40" t="str">
        <f>IF('4. Contract terms'!C49="","",VLOOKUP('4. Contract terms'!C49,'4. Contract terms'!$C$7:$H$106,1))</f>
        <v/>
      </c>
      <c r="D49" s="40" t="str">
        <f>IF('4. Contract terms'!C49="","",VLOOKUP('4. Contract terms'!C49,'4. Contract terms'!$C$7:$H$106,2))</f>
        <v/>
      </c>
      <c r="E49" s="40" t="str">
        <f>IF('4. Contract terms'!C49="","",VLOOKUP('4. Contract terms'!C49,'4. Contract terms'!$C$7:$H$106,3))</f>
        <v/>
      </c>
      <c r="F49" s="40" t="str">
        <f>IF('4. Contract terms'!C49="","",VLOOKUP('4. Contract terms'!C49,'4. Contract terms'!$C$7:$H$106,4))</f>
        <v/>
      </c>
      <c r="G49" s="82" t="str">
        <f>IF('4. Contract terms'!C49="","",VLOOKUP('4. Contract terms'!C49,'4. Contract terms'!$C$7:$H$106,5))</f>
        <v/>
      </c>
      <c r="H49" s="78" t="str">
        <f>IF('4. Contract terms'!C49="","",VLOOKUP('4. Contract terms'!C49,'4. Contract terms'!$C$7:$H$106,6))</f>
        <v/>
      </c>
      <c r="I49" s="69" t="str">
        <f>IF('4. Contract terms'!C49="","",VLOOKUP('4. Contract terms'!C49,'4. Contract terms'!$C$7:$Q$106,15))</f>
        <v/>
      </c>
      <c r="J49" s="20"/>
      <c r="K49" s="17"/>
      <c r="L49" s="17"/>
      <c r="M49" s="17"/>
      <c r="N49" s="20"/>
      <c r="O49" s="19"/>
      <c r="P49" s="19"/>
      <c r="Q49" s="19"/>
      <c r="R49" s="59"/>
    </row>
    <row r="50" spans="1:18" x14ac:dyDescent="0.35">
      <c r="A50" s="4"/>
      <c r="B50" s="22">
        <v>44</v>
      </c>
      <c r="C50" s="40" t="str">
        <f>IF('4. Contract terms'!C50="","",VLOOKUP('4. Contract terms'!C50,'4. Contract terms'!$C$7:$H$106,1))</f>
        <v/>
      </c>
      <c r="D50" s="40" t="str">
        <f>IF('4. Contract terms'!C50="","",VLOOKUP('4. Contract terms'!C50,'4. Contract terms'!$C$7:$H$106,2))</f>
        <v/>
      </c>
      <c r="E50" s="40" t="str">
        <f>IF('4. Contract terms'!C50="","",VLOOKUP('4. Contract terms'!C50,'4. Contract terms'!$C$7:$H$106,3))</f>
        <v/>
      </c>
      <c r="F50" s="40" t="str">
        <f>IF('4. Contract terms'!C50="","",VLOOKUP('4. Contract terms'!C50,'4. Contract terms'!$C$7:$H$106,4))</f>
        <v/>
      </c>
      <c r="G50" s="82" t="str">
        <f>IF('4. Contract terms'!C50="","",VLOOKUP('4. Contract terms'!C50,'4. Contract terms'!$C$7:$H$106,5))</f>
        <v/>
      </c>
      <c r="H50" s="78" t="str">
        <f>IF('4. Contract terms'!C50="","",VLOOKUP('4. Contract terms'!C50,'4. Contract terms'!$C$7:$H$106,6))</f>
        <v/>
      </c>
      <c r="I50" s="69" t="str">
        <f>IF('4. Contract terms'!C50="","",VLOOKUP('4. Contract terms'!C50,'4. Contract terms'!$C$7:$Q$106,15))</f>
        <v/>
      </c>
      <c r="J50" s="20"/>
      <c r="K50" s="17"/>
      <c r="L50" s="17"/>
      <c r="M50" s="17"/>
      <c r="N50" s="20"/>
      <c r="O50" s="19"/>
      <c r="P50" s="19"/>
      <c r="Q50" s="19"/>
      <c r="R50" s="59"/>
    </row>
    <row r="51" spans="1:18" x14ac:dyDescent="0.35">
      <c r="A51" s="4"/>
      <c r="B51" s="22">
        <v>45</v>
      </c>
      <c r="C51" s="40" t="str">
        <f>IF('4. Contract terms'!C51="","",VLOOKUP('4. Contract terms'!C51,'4. Contract terms'!$C$7:$H$106,1))</f>
        <v/>
      </c>
      <c r="D51" s="40" t="str">
        <f>IF('4. Contract terms'!C51="","",VLOOKUP('4. Contract terms'!C51,'4. Contract terms'!$C$7:$H$106,2))</f>
        <v/>
      </c>
      <c r="E51" s="40" t="str">
        <f>IF('4. Contract terms'!C51="","",VLOOKUP('4. Contract terms'!C51,'4. Contract terms'!$C$7:$H$106,3))</f>
        <v/>
      </c>
      <c r="F51" s="40" t="str">
        <f>IF('4. Contract terms'!C51="","",VLOOKUP('4. Contract terms'!C51,'4. Contract terms'!$C$7:$H$106,4))</f>
        <v/>
      </c>
      <c r="G51" s="82" t="str">
        <f>IF('4. Contract terms'!C51="","",VLOOKUP('4. Contract terms'!C51,'4. Contract terms'!$C$7:$H$106,5))</f>
        <v/>
      </c>
      <c r="H51" s="78" t="str">
        <f>IF('4. Contract terms'!C51="","",VLOOKUP('4. Contract terms'!C51,'4. Contract terms'!$C$7:$H$106,6))</f>
        <v/>
      </c>
      <c r="I51" s="69" t="str">
        <f>IF('4. Contract terms'!C51="","",VLOOKUP('4. Contract terms'!C51,'4. Contract terms'!$C$7:$Q$106,15))</f>
        <v/>
      </c>
      <c r="J51" s="20"/>
      <c r="K51" s="17"/>
      <c r="L51" s="17"/>
      <c r="M51" s="17"/>
      <c r="N51" s="20"/>
      <c r="O51" s="19"/>
      <c r="P51" s="19"/>
      <c r="Q51" s="19"/>
      <c r="R51" s="59"/>
    </row>
    <row r="52" spans="1:18" x14ac:dyDescent="0.35">
      <c r="A52" s="4"/>
      <c r="B52" s="22">
        <v>46</v>
      </c>
      <c r="C52" s="40" t="str">
        <f>IF('4. Contract terms'!C52="","",VLOOKUP('4. Contract terms'!C52,'4. Contract terms'!$C$7:$H$106,1))</f>
        <v/>
      </c>
      <c r="D52" s="40" t="str">
        <f>IF('4. Contract terms'!C52="","",VLOOKUP('4. Contract terms'!C52,'4. Contract terms'!$C$7:$H$106,2))</f>
        <v/>
      </c>
      <c r="E52" s="40" t="str">
        <f>IF('4. Contract terms'!C52="","",VLOOKUP('4. Contract terms'!C52,'4. Contract terms'!$C$7:$H$106,3))</f>
        <v/>
      </c>
      <c r="F52" s="40" t="str">
        <f>IF('4. Contract terms'!C52="","",VLOOKUP('4. Contract terms'!C52,'4. Contract terms'!$C$7:$H$106,4))</f>
        <v/>
      </c>
      <c r="G52" s="82" t="str">
        <f>IF('4. Contract terms'!C52="","",VLOOKUP('4. Contract terms'!C52,'4. Contract terms'!$C$7:$H$106,5))</f>
        <v/>
      </c>
      <c r="H52" s="78" t="str">
        <f>IF('4. Contract terms'!C52="","",VLOOKUP('4. Contract terms'!C52,'4. Contract terms'!$C$7:$H$106,6))</f>
        <v/>
      </c>
      <c r="I52" s="69" t="str">
        <f>IF('4. Contract terms'!C52="","",VLOOKUP('4. Contract terms'!C52,'4. Contract terms'!$C$7:$Q$106,15))</f>
        <v/>
      </c>
      <c r="J52" s="20"/>
      <c r="K52" s="17"/>
      <c r="L52" s="17"/>
      <c r="M52" s="17"/>
      <c r="N52" s="20"/>
      <c r="O52" s="19"/>
      <c r="P52" s="19"/>
      <c r="Q52" s="19"/>
      <c r="R52" s="59"/>
    </row>
    <row r="53" spans="1:18" x14ac:dyDescent="0.35">
      <c r="A53" s="4"/>
      <c r="B53" s="22">
        <v>47</v>
      </c>
      <c r="C53" s="40" t="str">
        <f>IF('4. Contract terms'!C53="","",VLOOKUP('4. Contract terms'!C53,'4. Contract terms'!$C$7:$H$106,1))</f>
        <v/>
      </c>
      <c r="D53" s="40" t="str">
        <f>IF('4. Contract terms'!C53="","",VLOOKUP('4. Contract terms'!C53,'4. Contract terms'!$C$7:$H$106,2))</f>
        <v/>
      </c>
      <c r="E53" s="40" t="str">
        <f>IF('4. Contract terms'!C53="","",VLOOKUP('4. Contract terms'!C53,'4. Contract terms'!$C$7:$H$106,3))</f>
        <v/>
      </c>
      <c r="F53" s="40" t="str">
        <f>IF('4. Contract terms'!C53="","",VLOOKUP('4. Contract terms'!C53,'4. Contract terms'!$C$7:$H$106,4))</f>
        <v/>
      </c>
      <c r="G53" s="82" t="str">
        <f>IF('4. Contract terms'!C53="","",VLOOKUP('4. Contract terms'!C53,'4. Contract terms'!$C$7:$H$106,5))</f>
        <v/>
      </c>
      <c r="H53" s="78" t="str">
        <f>IF('4. Contract terms'!C53="","",VLOOKUP('4. Contract terms'!C53,'4. Contract terms'!$C$7:$H$106,6))</f>
        <v/>
      </c>
      <c r="I53" s="69" t="str">
        <f>IF('4. Contract terms'!C53="","",VLOOKUP('4. Contract terms'!C53,'4. Contract terms'!$C$7:$Q$106,15))</f>
        <v/>
      </c>
      <c r="J53" s="20"/>
      <c r="K53" s="17"/>
      <c r="L53" s="17"/>
      <c r="M53" s="17"/>
      <c r="N53" s="20"/>
      <c r="O53" s="19"/>
      <c r="P53" s="19"/>
      <c r="Q53" s="19"/>
      <c r="R53" s="59"/>
    </row>
    <row r="54" spans="1:18" x14ac:dyDescent="0.35">
      <c r="A54" s="4"/>
      <c r="B54" s="22">
        <v>48</v>
      </c>
      <c r="C54" s="40" t="str">
        <f>IF('4. Contract terms'!C54="","",VLOOKUP('4. Contract terms'!C54,'4. Contract terms'!$C$7:$H$106,1))</f>
        <v/>
      </c>
      <c r="D54" s="40" t="str">
        <f>IF('4. Contract terms'!C54="","",VLOOKUP('4. Contract terms'!C54,'4. Contract terms'!$C$7:$H$106,2))</f>
        <v/>
      </c>
      <c r="E54" s="40" t="str">
        <f>IF('4. Contract terms'!C54="","",VLOOKUP('4. Contract terms'!C54,'4. Contract terms'!$C$7:$H$106,3))</f>
        <v/>
      </c>
      <c r="F54" s="40" t="str">
        <f>IF('4. Contract terms'!C54="","",VLOOKUP('4. Contract terms'!C54,'4. Contract terms'!$C$7:$H$106,4))</f>
        <v/>
      </c>
      <c r="G54" s="82" t="str">
        <f>IF('4. Contract terms'!C54="","",VLOOKUP('4. Contract terms'!C54,'4. Contract terms'!$C$7:$H$106,5))</f>
        <v/>
      </c>
      <c r="H54" s="78" t="str">
        <f>IF('4. Contract terms'!C54="","",VLOOKUP('4. Contract terms'!C54,'4. Contract terms'!$C$7:$H$106,6))</f>
        <v/>
      </c>
      <c r="I54" s="69" t="str">
        <f>IF('4. Contract terms'!C54="","",VLOOKUP('4. Contract terms'!C54,'4. Contract terms'!$C$7:$Q$106,15))</f>
        <v/>
      </c>
      <c r="J54" s="20"/>
      <c r="K54" s="17"/>
      <c r="L54" s="17"/>
      <c r="M54" s="17"/>
      <c r="N54" s="20"/>
      <c r="O54" s="19"/>
      <c r="P54" s="19"/>
      <c r="Q54" s="19"/>
      <c r="R54" s="59"/>
    </row>
    <row r="55" spans="1:18" x14ac:dyDescent="0.35">
      <c r="A55" s="4"/>
      <c r="B55" s="22">
        <v>49</v>
      </c>
      <c r="C55" s="40" t="str">
        <f>IF('4. Contract terms'!C55="","",VLOOKUP('4. Contract terms'!C55,'4. Contract terms'!$C$7:$H$106,1))</f>
        <v/>
      </c>
      <c r="D55" s="40" t="str">
        <f>IF('4. Contract terms'!C55="","",VLOOKUP('4. Contract terms'!C55,'4. Contract terms'!$C$7:$H$106,2))</f>
        <v/>
      </c>
      <c r="E55" s="40" t="str">
        <f>IF('4. Contract terms'!C55="","",VLOOKUP('4. Contract terms'!C55,'4. Contract terms'!$C$7:$H$106,3))</f>
        <v/>
      </c>
      <c r="F55" s="40" t="str">
        <f>IF('4. Contract terms'!C55="","",VLOOKUP('4. Contract terms'!C55,'4. Contract terms'!$C$7:$H$106,4))</f>
        <v/>
      </c>
      <c r="G55" s="82" t="str">
        <f>IF('4. Contract terms'!C55="","",VLOOKUP('4. Contract terms'!C55,'4. Contract terms'!$C$7:$H$106,5))</f>
        <v/>
      </c>
      <c r="H55" s="78" t="str">
        <f>IF('4. Contract terms'!C55="","",VLOOKUP('4. Contract terms'!C55,'4. Contract terms'!$C$7:$H$106,6))</f>
        <v/>
      </c>
      <c r="I55" s="69" t="str">
        <f>IF('4. Contract terms'!C55="","",VLOOKUP('4. Contract terms'!C55,'4. Contract terms'!$C$7:$Q$106,15))</f>
        <v/>
      </c>
      <c r="J55" s="20"/>
      <c r="K55" s="17"/>
      <c r="L55" s="17"/>
      <c r="M55" s="17"/>
      <c r="N55" s="20"/>
      <c r="O55" s="19"/>
      <c r="P55" s="19"/>
      <c r="Q55" s="19"/>
      <c r="R55" s="59"/>
    </row>
    <row r="56" spans="1:18" x14ac:dyDescent="0.35">
      <c r="A56" s="4"/>
      <c r="B56" s="22">
        <v>50</v>
      </c>
      <c r="C56" s="40" t="str">
        <f>IF('4. Contract terms'!C56="","",VLOOKUP('4. Contract terms'!C56,'4. Contract terms'!$C$7:$H$106,1))</f>
        <v/>
      </c>
      <c r="D56" s="40" t="str">
        <f>IF('4. Contract terms'!C56="","",VLOOKUP('4. Contract terms'!C56,'4. Contract terms'!$C$7:$H$106,2))</f>
        <v/>
      </c>
      <c r="E56" s="40" t="str">
        <f>IF('4. Contract terms'!C56="","",VLOOKUP('4. Contract terms'!C56,'4. Contract terms'!$C$7:$H$106,3))</f>
        <v/>
      </c>
      <c r="F56" s="40" t="str">
        <f>IF('4. Contract terms'!C56="","",VLOOKUP('4. Contract terms'!C56,'4. Contract terms'!$C$7:$H$106,4))</f>
        <v/>
      </c>
      <c r="G56" s="82" t="str">
        <f>IF('4. Contract terms'!C56="","",VLOOKUP('4. Contract terms'!C56,'4. Contract terms'!$C$7:$H$106,5))</f>
        <v/>
      </c>
      <c r="H56" s="78" t="str">
        <f>IF('4. Contract terms'!C56="","",VLOOKUP('4. Contract terms'!C56,'4. Contract terms'!$C$7:$H$106,6))</f>
        <v/>
      </c>
      <c r="I56" s="69" t="str">
        <f>IF('4. Contract terms'!C56="","",VLOOKUP('4. Contract terms'!C56,'4. Contract terms'!$C$7:$Q$106,15))</f>
        <v/>
      </c>
      <c r="J56" s="20"/>
      <c r="K56" s="17"/>
      <c r="L56" s="17"/>
      <c r="M56" s="17"/>
      <c r="N56" s="20"/>
      <c r="O56" s="19"/>
      <c r="P56" s="19"/>
      <c r="Q56" s="19"/>
      <c r="R56" s="59"/>
    </row>
    <row r="57" spans="1:18" x14ac:dyDescent="0.35">
      <c r="A57" s="3"/>
      <c r="B57" s="22">
        <v>51</v>
      </c>
      <c r="C57" s="40" t="str">
        <f>IF('4. Contract terms'!C57="","",VLOOKUP('4. Contract terms'!C57,'4. Contract terms'!$C$7:$H$106,1))</f>
        <v/>
      </c>
      <c r="D57" s="40" t="str">
        <f>IF('4. Contract terms'!C57="","",VLOOKUP('4. Contract terms'!C57,'4. Contract terms'!$C$7:$H$106,2))</f>
        <v/>
      </c>
      <c r="E57" s="40" t="str">
        <f>IF('4. Contract terms'!C57="","",VLOOKUP('4. Contract terms'!C57,'4. Contract terms'!$C$7:$H$106,3))</f>
        <v/>
      </c>
      <c r="F57" s="40" t="str">
        <f>IF('4. Contract terms'!C57="","",VLOOKUP('4. Contract terms'!C57,'4. Contract terms'!$C$7:$H$106,4))</f>
        <v/>
      </c>
      <c r="G57" s="82" t="str">
        <f>IF('4. Contract terms'!C57="","",VLOOKUP('4. Contract terms'!C57,'4. Contract terms'!$C$7:$H$106,5))</f>
        <v/>
      </c>
      <c r="H57" s="78" t="str">
        <f>IF('4. Contract terms'!C57="","",VLOOKUP('4. Contract terms'!C57,'4. Contract terms'!$C$7:$H$106,6))</f>
        <v/>
      </c>
      <c r="I57" s="69" t="str">
        <f>IF('4. Contract terms'!C57="","",VLOOKUP('4. Contract terms'!C57,'4. Contract terms'!$C$7:$Q$106,15))</f>
        <v/>
      </c>
      <c r="J57" s="19"/>
      <c r="K57" s="16"/>
      <c r="L57" s="16"/>
      <c r="M57" s="16"/>
      <c r="N57" s="19"/>
      <c r="O57" s="19"/>
      <c r="P57" s="19"/>
      <c r="Q57" s="19"/>
      <c r="R57" s="59"/>
    </row>
    <row r="58" spans="1:18" x14ac:dyDescent="0.35">
      <c r="A58" s="3"/>
      <c r="B58" s="22">
        <v>52</v>
      </c>
      <c r="C58" s="40" t="str">
        <f>IF('4. Contract terms'!C58="","",VLOOKUP('4. Contract terms'!C58,'4. Contract terms'!$C$7:$H$106,1))</f>
        <v/>
      </c>
      <c r="D58" s="40" t="str">
        <f>IF('4. Contract terms'!C58="","",VLOOKUP('4. Contract terms'!C58,'4. Contract terms'!$C$7:$H$106,2))</f>
        <v/>
      </c>
      <c r="E58" s="40" t="str">
        <f>IF('4. Contract terms'!C58="","",VLOOKUP('4. Contract terms'!C58,'4. Contract terms'!$C$7:$H$106,3))</f>
        <v/>
      </c>
      <c r="F58" s="40" t="str">
        <f>IF('4. Contract terms'!C58="","",VLOOKUP('4. Contract terms'!C58,'4. Contract terms'!$C$7:$H$106,4))</f>
        <v/>
      </c>
      <c r="G58" s="82" t="str">
        <f>IF('4. Contract terms'!C58="","",VLOOKUP('4. Contract terms'!C58,'4. Contract terms'!$C$7:$H$106,5))</f>
        <v/>
      </c>
      <c r="H58" s="78" t="str">
        <f>IF('4. Contract terms'!C58="","",VLOOKUP('4. Contract terms'!C58,'4. Contract terms'!$C$7:$H$106,6))</f>
        <v/>
      </c>
      <c r="I58" s="69" t="str">
        <f>IF('4. Contract terms'!C58="","",VLOOKUP('4. Contract terms'!C58,'4. Contract terms'!$C$7:$Q$106,15))</f>
        <v/>
      </c>
      <c r="J58" s="19"/>
      <c r="K58" s="16"/>
      <c r="L58" s="16"/>
      <c r="M58" s="16"/>
      <c r="N58" s="19"/>
      <c r="O58" s="19"/>
      <c r="P58" s="19"/>
      <c r="Q58" s="19"/>
      <c r="R58" s="59"/>
    </row>
    <row r="59" spans="1:18" x14ac:dyDescent="0.35">
      <c r="A59" s="3"/>
      <c r="B59" s="22">
        <v>53</v>
      </c>
      <c r="C59" s="40" t="str">
        <f>IF('4. Contract terms'!C59="","",VLOOKUP('4. Contract terms'!C59,'4. Contract terms'!$C$7:$H$106,1))</f>
        <v/>
      </c>
      <c r="D59" s="40" t="str">
        <f>IF('4. Contract terms'!C59="","",VLOOKUP('4. Contract terms'!C59,'4. Contract terms'!$C$7:$H$106,2))</f>
        <v/>
      </c>
      <c r="E59" s="40" t="str">
        <f>IF('4. Contract terms'!C59="","",VLOOKUP('4. Contract terms'!C59,'4. Contract terms'!$C$7:$H$106,3))</f>
        <v/>
      </c>
      <c r="F59" s="40" t="str">
        <f>IF('4. Contract terms'!C59="","",VLOOKUP('4. Contract terms'!C59,'4. Contract terms'!$C$7:$H$106,4))</f>
        <v/>
      </c>
      <c r="G59" s="82" t="str">
        <f>IF('4. Contract terms'!C59="","",VLOOKUP('4. Contract terms'!C59,'4. Contract terms'!$C$7:$H$106,5))</f>
        <v/>
      </c>
      <c r="H59" s="78" t="str">
        <f>IF('4. Contract terms'!C59="","",VLOOKUP('4. Contract terms'!C59,'4. Contract terms'!$C$7:$H$106,6))</f>
        <v/>
      </c>
      <c r="I59" s="69" t="str">
        <f>IF('4. Contract terms'!C59="","",VLOOKUP('4. Contract terms'!C59,'4. Contract terms'!$C$7:$Q$106,15))</f>
        <v/>
      </c>
      <c r="J59" s="19"/>
      <c r="K59" s="16"/>
      <c r="L59" s="16"/>
      <c r="M59" s="16"/>
      <c r="N59" s="19"/>
      <c r="O59" s="19"/>
      <c r="P59" s="19"/>
      <c r="Q59" s="19"/>
      <c r="R59" s="59"/>
    </row>
    <row r="60" spans="1:18" x14ac:dyDescent="0.35">
      <c r="A60" s="3"/>
      <c r="B60" s="22">
        <v>54</v>
      </c>
      <c r="C60" s="40" t="str">
        <f>IF('4. Contract terms'!C60="","",VLOOKUP('4. Contract terms'!C60,'4. Contract terms'!$C$7:$H$106,1))</f>
        <v/>
      </c>
      <c r="D60" s="40" t="str">
        <f>IF('4. Contract terms'!C60="","",VLOOKUP('4. Contract terms'!C60,'4. Contract terms'!$C$7:$H$106,2))</f>
        <v/>
      </c>
      <c r="E60" s="40" t="str">
        <f>IF('4. Contract terms'!C60="","",VLOOKUP('4. Contract terms'!C60,'4. Contract terms'!$C$7:$H$106,3))</f>
        <v/>
      </c>
      <c r="F60" s="40" t="str">
        <f>IF('4. Contract terms'!C60="","",VLOOKUP('4. Contract terms'!C60,'4. Contract terms'!$C$7:$H$106,4))</f>
        <v/>
      </c>
      <c r="G60" s="82" t="str">
        <f>IF('4. Contract terms'!C60="","",VLOOKUP('4. Contract terms'!C60,'4. Contract terms'!$C$7:$H$106,5))</f>
        <v/>
      </c>
      <c r="H60" s="78" t="str">
        <f>IF('4. Contract terms'!C60="","",VLOOKUP('4. Contract terms'!C60,'4. Contract terms'!$C$7:$H$106,6))</f>
        <v/>
      </c>
      <c r="I60" s="69" t="str">
        <f>IF('4. Contract terms'!C60="","",VLOOKUP('4. Contract terms'!C60,'4. Contract terms'!$C$7:$Q$106,15))</f>
        <v/>
      </c>
      <c r="J60" s="19"/>
      <c r="K60" s="16"/>
      <c r="L60" s="16"/>
      <c r="M60" s="16"/>
      <c r="N60" s="19"/>
      <c r="O60" s="19"/>
      <c r="P60" s="19"/>
      <c r="Q60" s="19"/>
      <c r="R60" s="59"/>
    </row>
    <row r="61" spans="1:18" x14ac:dyDescent="0.35">
      <c r="A61" s="3"/>
      <c r="B61" s="22">
        <v>55</v>
      </c>
      <c r="C61" s="40" t="str">
        <f>IF('4. Contract terms'!C61="","",VLOOKUP('4. Contract terms'!C61,'4. Contract terms'!$C$7:$H$106,1))</f>
        <v/>
      </c>
      <c r="D61" s="40" t="str">
        <f>IF('4. Contract terms'!C61="","",VLOOKUP('4. Contract terms'!C61,'4. Contract terms'!$C$7:$H$106,2))</f>
        <v/>
      </c>
      <c r="E61" s="40" t="str">
        <f>IF('4. Contract terms'!C61="","",VLOOKUP('4. Contract terms'!C61,'4. Contract terms'!$C$7:$H$106,3))</f>
        <v/>
      </c>
      <c r="F61" s="40" t="str">
        <f>IF('4. Contract terms'!C61="","",VLOOKUP('4. Contract terms'!C61,'4. Contract terms'!$C$7:$H$106,4))</f>
        <v/>
      </c>
      <c r="G61" s="82" t="str">
        <f>IF('4. Contract terms'!C61="","",VLOOKUP('4. Contract terms'!C61,'4. Contract terms'!$C$7:$H$106,5))</f>
        <v/>
      </c>
      <c r="H61" s="78" t="str">
        <f>IF('4. Contract terms'!C61="","",VLOOKUP('4. Contract terms'!C61,'4. Contract terms'!$C$7:$H$106,6))</f>
        <v/>
      </c>
      <c r="I61" s="69" t="str">
        <f>IF('4. Contract terms'!C61="","",VLOOKUP('4. Contract terms'!C61,'4. Contract terms'!$C$7:$Q$106,15))</f>
        <v/>
      </c>
      <c r="J61" s="19"/>
      <c r="K61" s="16"/>
      <c r="L61" s="16"/>
      <c r="M61" s="16"/>
      <c r="N61" s="19"/>
      <c r="O61" s="19"/>
      <c r="P61" s="19"/>
      <c r="Q61" s="19"/>
      <c r="R61" s="59"/>
    </row>
    <row r="62" spans="1:18" x14ac:dyDescent="0.35">
      <c r="A62" s="3"/>
      <c r="B62" s="22">
        <v>56</v>
      </c>
      <c r="C62" s="40" t="str">
        <f>IF('4. Contract terms'!C62="","",VLOOKUP('4. Contract terms'!C62,'4. Contract terms'!$C$7:$H$106,1))</f>
        <v/>
      </c>
      <c r="D62" s="40" t="str">
        <f>IF('4. Contract terms'!C62="","",VLOOKUP('4. Contract terms'!C62,'4. Contract terms'!$C$7:$H$106,2))</f>
        <v/>
      </c>
      <c r="E62" s="40" t="str">
        <f>IF('4. Contract terms'!C62="","",VLOOKUP('4. Contract terms'!C62,'4. Contract terms'!$C$7:$H$106,3))</f>
        <v/>
      </c>
      <c r="F62" s="40" t="str">
        <f>IF('4. Contract terms'!C62="","",VLOOKUP('4. Contract terms'!C62,'4. Contract terms'!$C$7:$H$106,4))</f>
        <v/>
      </c>
      <c r="G62" s="82" t="str">
        <f>IF('4. Contract terms'!C62="","",VLOOKUP('4. Contract terms'!C62,'4. Contract terms'!$C$7:$H$106,5))</f>
        <v/>
      </c>
      <c r="H62" s="78" t="str">
        <f>IF('4. Contract terms'!C62="","",VLOOKUP('4. Contract terms'!C62,'4. Contract terms'!$C$7:$H$106,6))</f>
        <v/>
      </c>
      <c r="I62" s="69" t="str">
        <f>IF('4. Contract terms'!C62="","",VLOOKUP('4. Contract terms'!C62,'4. Contract terms'!$C$7:$Q$106,15))</f>
        <v/>
      </c>
      <c r="J62" s="19"/>
      <c r="K62" s="16"/>
      <c r="L62" s="16"/>
      <c r="M62" s="16"/>
      <c r="N62" s="19"/>
      <c r="O62" s="19"/>
      <c r="P62" s="19"/>
      <c r="Q62" s="19"/>
      <c r="R62" s="59"/>
    </row>
    <row r="63" spans="1:18" x14ac:dyDescent="0.35">
      <c r="A63" s="3"/>
      <c r="B63" s="22">
        <v>57</v>
      </c>
      <c r="C63" s="40" t="str">
        <f>IF('4. Contract terms'!C63="","",VLOOKUP('4. Contract terms'!C63,'4. Contract terms'!$C$7:$H$106,1))</f>
        <v/>
      </c>
      <c r="D63" s="40" t="str">
        <f>IF('4. Contract terms'!C63="","",VLOOKUP('4. Contract terms'!C63,'4. Contract terms'!$C$7:$H$106,2))</f>
        <v/>
      </c>
      <c r="E63" s="40" t="str">
        <f>IF('4. Contract terms'!C63="","",VLOOKUP('4. Contract terms'!C63,'4. Contract terms'!$C$7:$H$106,3))</f>
        <v/>
      </c>
      <c r="F63" s="40" t="str">
        <f>IF('4. Contract terms'!C63="","",VLOOKUP('4. Contract terms'!C63,'4. Contract terms'!$C$7:$H$106,4))</f>
        <v/>
      </c>
      <c r="G63" s="82" t="str">
        <f>IF('4. Contract terms'!C63="","",VLOOKUP('4. Contract terms'!C63,'4. Contract terms'!$C$7:$H$106,5))</f>
        <v/>
      </c>
      <c r="H63" s="78" t="str">
        <f>IF('4. Contract terms'!C63="","",VLOOKUP('4. Contract terms'!C63,'4. Contract terms'!$C$7:$H$106,6))</f>
        <v/>
      </c>
      <c r="I63" s="69" t="str">
        <f>IF('4. Contract terms'!C63="","",VLOOKUP('4. Contract terms'!C63,'4. Contract terms'!$C$7:$Q$106,15))</f>
        <v/>
      </c>
      <c r="J63" s="19"/>
      <c r="K63" s="16"/>
      <c r="L63" s="16"/>
      <c r="M63" s="16"/>
      <c r="N63" s="19"/>
      <c r="O63" s="19"/>
      <c r="P63" s="19"/>
      <c r="Q63" s="19"/>
      <c r="R63" s="59"/>
    </row>
    <row r="64" spans="1:18" x14ac:dyDescent="0.35">
      <c r="A64" s="3"/>
      <c r="B64" s="22">
        <v>58</v>
      </c>
      <c r="C64" s="40" t="str">
        <f>IF('4. Contract terms'!C64="","",VLOOKUP('4. Contract terms'!C64,'4. Contract terms'!$C$7:$H$106,1))</f>
        <v/>
      </c>
      <c r="D64" s="40" t="str">
        <f>IF('4. Contract terms'!C64="","",VLOOKUP('4. Contract terms'!C64,'4. Contract terms'!$C$7:$H$106,2))</f>
        <v/>
      </c>
      <c r="E64" s="40" t="str">
        <f>IF('4. Contract terms'!C64="","",VLOOKUP('4. Contract terms'!C64,'4. Contract terms'!$C$7:$H$106,3))</f>
        <v/>
      </c>
      <c r="F64" s="40" t="str">
        <f>IF('4. Contract terms'!C64="","",VLOOKUP('4. Contract terms'!C64,'4. Contract terms'!$C$7:$H$106,4))</f>
        <v/>
      </c>
      <c r="G64" s="82" t="str">
        <f>IF('4. Contract terms'!C64="","",VLOOKUP('4. Contract terms'!C64,'4. Contract terms'!$C$7:$H$106,5))</f>
        <v/>
      </c>
      <c r="H64" s="78" t="str">
        <f>IF('4. Contract terms'!C64="","",VLOOKUP('4. Contract terms'!C64,'4. Contract terms'!$C$7:$H$106,6))</f>
        <v/>
      </c>
      <c r="I64" s="69" t="str">
        <f>IF('4. Contract terms'!C64="","",VLOOKUP('4. Contract terms'!C64,'4. Contract terms'!$C$7:$Q$106,15))</f>
        <v/>
      </c>
      <c r="J64" s="19"/>
      <c r="K64" s="16"/>
      <c r="L64" s="16"/>
      <c r="M64" s="16"/>
      <c r="N64" s="19"/>
      <c r="O64" s="19"/>
      <c r="P64" s="19"/>
      <c r="Q64" s="19"/>
      <c r="R64" s="59"/>
    </row>
    <row r="65" spans="1:18" x14ac:dyDescent="0.35">
      <c r="A65" s="3"/>
      <c r="B65" s="22">
        <v>59</v>
      </c>
      <c r="C65" s="40" t="str">
        <f>IF('4. Contract terms'!C65="","",VLOOKUP('4. Contract terms'!C65,'4. Contract terms'!$C$7:$H$106,1))</f>
        <v/>
      </c>
      <c r="D65" s="40" t="str">
        <f>IF('4. Contract terms'!C65="","",VLOOKUP('4. Contract terms'!C65,'4. Contract terms'!$C$7:$H$106,2))</f>
        <v/>
      </c>
      <c r="E65" s="40" t="str">
        <f>IF('4. Contract terms'!C65="","",VLOOKUP('4. Contract terms'!C65,'4. Contract terms'!$C$7:$H$106,3))</f>
        <v/>
      </c>
      <c r="F65" s="40" t="str">
        <f>IF('4. Contract terms'!C65="","",VLOOKUP('4. Contract terms'!C65,'4. Contract terms'!$C$7:$H$106,4))</f>
        <v/>
      </c>
      <c r="G65" s="82" t="str">
        <f>IF('4. Contract terms'!C65="","",VLOOKUP('4. Contract terms'!C65,'4. Contract terms'!$C$7:$H$106,5))</f>
        <v/>
      </c>
      <c r="H65" s="78" t="str">
        <f>IF('4. Contract terms'!C65="","",VLOOKUP('4. Contract terms'!C65,'4. Contract terms'!$C$7:$H$106,6))</f>
        <v/>
      </c>
      <c r="I65" s="69" t="str">
        <f>IF('4. Contract terms'!C65="","",VLOOKUP('4. Contract terms'!C65,'4. Contract terms'!$C$7:$Q$106,15))</f>
        <v/>
      </c>
      <c r="J65" s="19"/>
      <c r="K65" s="16"/>
      <c r="L65" s="16"/>
      <c r="M65" s="16"/>
      <c r="N65" s="19"/>
      <c r="O65" s="19"/>
      <c r="P65" s="19"/>
      <c r="Q65" s="19"/>
      <c r="R65" s="59"/>
    </row>
    <row r="66" spans="1:18" x14ac:dyDescent="0.35">
      <c r="A66" s="3"/>
      <c r="B66" s="22">
        <v>60</v>
      </c>
      <c r="C66" s="40" t="str">
        <f>IF('4. Contract terms'!C66="","",VLOOKUP('4. Contract terms'!C66,'4. Contract terms'!$C$7:$H$106,1))</f>
        <v/>
      </c>
      <c r="D66" s="40" t="str">
        <f>IF('4. Contract terms'!C66="","",VLOOKUP('4. Contract terms'!C66,'4. Contract terms'!$C$7:$H$106,2))</f>
        <v/>
      </c>
      <c r="E66" s="40" t="str">
        <f>IF('4. Contract terms'!C66="","",VLOOKUP('4. Contract terms'!C66,'4. Contract terms'!$C$7:$H$106,3))</f>
        <v/>
      </c>
      <c r="F66" s="40" t="str">
        <f>IF('4. Contract terms'!C66="","",VLOOKUP('4. Contract terms'!C66,'4. Contract terms'!$C$7:$H$106,4))</f>
        <v/>
      </c>
      <c r="G66" s="82" t="str">
        <f>IF('4. Contract terms'!C66="","",VLOOKUP('4. Contract terms'!C66,'4. Contract terms'!$C$7:$H$106,5))</f>
        <v/>
      </c>
      <c r="H66" s="78" t="str">
        <f>IF('4. Contract terms'!C66="","",VLOOKUP('4. Contract terms'!C66,'4. Contract terms'!$C$7:$H$106,6))</f>
        <v/>
      </c>
      <c r="I66" s="69" t="str">
        <f>IF('4. Contract terms'!C66="","",VLOOKUP('4. Contract terms'!C66,'4. Contract terms'!$C$7:$Q$106,15))</f>
        <v/>
      </c>
      <c r="J66" s="19"/>
      <c r="K66" s="16"/>
      <c r="L66" s="16"/>
      <c r="M66" s="16"/>
      <c r="N66" s="19"/>
      <c r="O66" s="19"/>
      <c r="P66" s="19"/>
      <c r="Q66" s="19"/>
      <c r="R66" s="59"/>
    </row>
    <row r="67" spans="1:18" x14ac:dyDescent="0.35">
      <c r="A67" s="3"/>
      <c r="B67" s="22">
        <v>61</v>
      </c>
      <c r="C67" s="40" t="str">
        <f>IF('4. Contract terms'!C67="","",VLOOKUP('4. Contract terms'!C67,'4. Contract terms'!$C$7:$H$106,1))</f>
        <v/>
      </c>
      <c r="D67" s="40" t="str">
        <f>IF('4. Contract terms'!C67="","",VLOOKUP('4. Contract terms'!C67,'4. Contract terms'!$C$7:$H$106,2))</f>
        <v/>
      </c>
      <c r="E67" s="40" t="str">
        <f>IF('4. Contract terms'!C67="","",VLOOKUP('4. Contract terms'!C67,'4. Contract terms'!$C$7:$H$106,3))</f>
        <v/>
      </c>
      <c r="F67" s="40" t="str">
        <f>IF('4. Contract terms'!C67="","",VLOOKUP('4. Contract terms'!C67,'4. Contract terms'!$C$7:$H$106,4))</f>
        <v/>
      </c>
      <c r="G67" s="82" t="str">
        <f>IF('4. Contract terms'!C67="","",VLOOKUP('4. Contract terms'!C67,'4. Contract terms'!$C$7:$H$106,5))</f>
        <v/>
      </c>
      <c r="H67" s="78" t="str">
        <f>IF('4. Contract terms'!C67="","",VLOOKUP('4. Contract terms'!C67,'4. Contract terms'!$C$7:$H$106,6))</f>
        <v/>
      </c>
      <c r="I67" s="69" t="str">
        <f>IF('4. Contract terms'!C67="","",VLOOKUP('4. Contract terms'!C67,'4. Contract terms'!$C$7:$Q$106,15))</f>
        <v/>
      </c>
      <c r="J67" s="19"/>
      <c r="K67" s="16"/>
      <c r="L67" s="16"/>
      <c r="M67" s="16"/>
      <c r="N67" s="19"/>
      <c r="O67" s="19"/>
      <c r="P67" s="19"/>
      <c r="Q67" s="19"/>
      <c r="R67" s="59"/>
    </row>
    <row r="68" spans="1:18" x14ac:dyDescent="0.35">
      <c r="A68" s="3"/>
      <c r="B68" s="22">
        <v>62</v>
      </c>
      <c r="C68" s="40" t="str">
        <f>IF('4. Contract terms'!C68="","",VLOOKUP('4. Contract terms'!C68,'4. Contract terms'!$C$7:$H$106,1))</f>
        <v/>
      </c>
      <c r="D68" s="40" t="str">
        <f>IF('4. Contract terms'!C68="","",VLOOKUP('4. Contract terms'!C68,'4. Contract terms'!$C$7:$H$106,2))</f>
        <v/>
      </c>
      <c r="E68" s="40" t="str">
        <f>IF('4. Contract terms'!C68="","",VLOOKUP('4. Contract terms'!C68,'4. Contract terms'!$C$7:$H$106,3))</f>
        <v/>
      </c>
      <c r="F68" s="40" t="str">
        <f>IF('4. Contract terms'!C68="","",VLOOKUP('4. Contract terms'!C68,'4. Contract terms'!$C$7:$H$106,4))</f>
        <v/>
      </c>
      <c r="G68" s="82" t="str">
        <f>IF('4. Contract terms'!C68="","",VLOOKUP('4. Contract terms'!C68,'4. Contract terms'!$C$7:$H$106,5))</f>
        <v/>
      </c>
      <c r="H68" s="78" t="str">
        <f>IF('4. Contract terms'!C68="","",VLOOKUP('4. Contract terms'!C68,'4. Contract terms'!$C$7:$H$106,6))</f>
        <v/>
      </c>
      <c r="I68" s="69" t="str">
        <f>IF('4. Contract terms'!C68="","",VLOOKUP('4. Contract terms'!C68,'4. Contract terms'!$C$7:$Q$106,15))</f>
        <v/>
      </c>
      <c r="J68" s="19"/>
      <c r="K68" s="16"/>
      <c r="L68" s="16"/>
      <c r="M68" s="16"/>
      <c r="N68" s="19"/>
      <c r="O68" s="19"/>
      <c r="P68" s="19"/>
      <c r="Q68" s="19"/>
      <c r="R68" s="59"/>
    </row>
    <row r="69" spans="1:18" x14ac:dyDescent="0.35">
      <c r="A69" s="3"/>
      <c r="B69" s="22">
        <v>63</v>
      </c>
      <c r="C69" s="40" t="str">
        <f>IF('4. Contract terms'!C69="","",VLOOKUP('4. Contract terms'!C69,'4. Contract terms'!$C$7:$H$106,1))</f>
        <v/>
      </c>
      <c r="D69" s="40" t="str">
        <f>IF('4. Contract terms'!C69="","",VLOOKUP('4. Contract terms'!C69,'4. Contract terms'!$C$7:$H$106,2))</f>
        <v/>
      </c>
      <c r="E69" s="40" t="str">
        <f>IF('4. Contract terms'!C69="","",VLOOKUP('4. Contract terms'!C69,'4. Contract terms'!$C$7:$H$106,3))</f>
        <v/>
      </c>
      <c r="F69" s="40" t="str">
        <f>IF('4. Contract terms'!C69="","",VLOOKUP('4. Contract terms'!C69,'4. Contract terms'!$C$7:$H$106,4))</f>
        <v/>
      </c>
      <c r="G69" s="82" t="str">
        <f>IF('4. Contract terms'!C69="","",VLOOKUP('4. Contract terms'!C69,'4. Contract terms'!$C$7:$H$106,5))</f>
        <v/>
      </c>
      <c r="H69" s="78" t="str">
        <f>IF('4. Contract terms'!C69="","",VLOOKUP('4. Contract terms'!C69,'4. Contract terms'!$C$7:$H$106,6))</f>
        <v/>
      </c>
      <c r="I69" s="69" t="str">
        <f>IF('4. Contract terms'!C69="","",VLOOKUP('4. Contract terms'!C69,'4. Contract terms'!$C$7:$Q$106,15))</f>
        <v/>
      </c>
      <c r="J69" s="19"/>
      <c r="K69" s="16"/>
      <c r="L69" s="16"/>
      <c r="M69" s="16"/>
      <c r="N69" s="19"/>
      <c r="O69" s="19"/>
      <c r="P69" s="19"/>
      <c r="Q69" s="19"/>
      <c r="R69" s="59"/>
    </row>
    <row r="70" spans="1:18" x14ac:dyDescent="0.35">
      <c r="A70" s="3"/>
      <c r="B70" s="22">
        <v>64</v>
      </c>
      <c r="C70" s="40" t="str">
        <f>IF('4. Contract terms'!C70="","",VLOOKUP('4. Contract terms'!C70,'4. Contract terms'!$C$7:$H$106,1))</f>
        <v/>
      </c>
      <c r="D70" s="40" t="str">
        <f>IF('4. Contract terms'!C70="","",VLOOKUP('4. Contract terms'!C70,'4. Contract terms'!$C$7:$H$106,2))</f>
        <v/>
      </c>
      <c r="E70" s="40" t="str">
        <f>IF('4. Contract terms'!C70="","",VLOOKUP('4. Contract terms'!C70,'4. Contract terms'!$C$7:$H$106,3))</f>
        <v/>
      </c>
      <c r="F70" s="40" t="str">
        <f>IF('4. Contract terms'!C70="","",VLOOKUP('4. Contract terms'!C70,'4. Contract terms'!$C$7:$H$106,4))</f>
        <v/>
      </c>
      <c r="G70" s="82" t="str">
        <f>IF('4. Contract terms'!C70="","",VLOOKUP('4. Contract terms'!C70,'4. Contract terms'!$C$7:$H$106,5))</f>
        <v/>
      </c>
      <c r="H70" s="78" t="str">
        <f>IF('4. Contract terms'!C70="","",VLOOKUP('4. Contract terms'!C70,'4. Contract terms'!$C$7:$H$106,6))</f>
        <v/>
      </c>
      <c r="I70" s="69" t="str">
        <f>IF('4. Contract terms'!C70="","",VLOOKUP('4. Contract terms'!C70,'4. Contract terms'!$C$7:$Q$106,15))</f>
        <v/>
      </c>
      <c r="J70" s="19"/>
      <c r="K70" s="16"/>
      <c r="L70" s="16"/>
      <c r="M70" s="16"/>
      <c r="N70" s="19"/>
      <c r="O70" s="19"/>
      <c r="P70" s="19"/>
      <c r="Q70" s="19"/>
      <c r="R70" s="59"/>
    </row>
    <row r="71" spans="1:18" x14ac:dyDescent="0.35">
      <c r="A71" s="3"/>
      <c r="B71" s="22">
        <v>65</v>
      </c>
      <c r="C71" s="40" t="str">
        <f>IF('4. Contract terms'!C71="","",VLOOKUP('4. Contract terms'!C71,'4. Contract terms'!$C$7:$H$106,1))</f>
        <v/>
      </c>
      <c r="D71" s="40" t="str">
        <f>IF('4. Contract terms'!C71="","",VLOOKUP('4. Contract terms'!C71,'4. Contract terms'!$C$7:$H$106,2))</f>
        <v/>
      </c>
      <c r="E71" s="40" t="str">
        <f>IF('4. Contract terms'!C71="","",VLOOKUP('4. Contract terms'!C71,'4. Contract terms'!$C$7:$H$106,3))</f>
        <v/>
      </c>
      <c r="F71" s="40" t="str">
        <f>IF('4. Contract terms'!C71="","",VLOOKUP('4. Contract terms'!C71,'4. Contract terms'!$C$7:$H$106,4))</f>
        <v/>
      </c>
      <c r="G71" s="82" t="str">
        <f>IF('4. Contract terms'!C71="","",VLOOKUP('4. Contract terms'!C71,'4. Contract terms'!$C$7:$H$106,5))</f>
        <v/>
      </c>
      <c r="H71" s="78" t="str">
        <f>IF('4. Contract terms'!C71="","",VLOOKUP('4. Contract terms'!C71,'4. Contract terms'!$C$7:$H$106,6))</f>
        <v/>
      </c>
      <c r="I71" s="69" t="str">
        <f>IF('4. Contract terms'!C71="","",VLOOKUP('4. Contract terms'!C71,'4. Contract terms'!$C$7:$Q$106,15))</f>
        <v/>
      </c>
      <c r="J71" s="19"/>
      <c r="K71" s="16"/>
      <c r="L71" s="16"/>
      <c r="M71" s="16"/>
      <c r="N71" s="19"/>
      <c r="O71" s="19"/>
      <c r="P71" s="19"/>
      <c r="Q71" s="19"/>
      <c r="R71" s="59"/>
    </row>
    <row r="72" spans="1:18" x14ac:dyDescent="0.35">
      <c r="A72" s="3"/>
      <c r="B72" s="22">
        <v>66</v>
      </c>
      <c r="C72" s="40" t="str">
        <f>IF('4. Contract terms'!C72="","",VLOOKUP('4. Contract terms'!C72,'4. Contract terms'!$C$7:$H$106,1))</f>
        <v/>
      </c>
      <c r="D72" s="40" t="str">
        <f>IF('4. Contract terms'!C72="","",VLOOKUP('4. Contract terms'!C72,'4. Contract terms'!$C$7:$H$106,2))</f>
        <v/>
      </c>
      <c r="E72" s="40" t="str">
        <f>IF('4. Contract terms'!C72="","",VLOOKUP('4. Contract terms'!C72,'4. Contract terms'!$C$7:$H$106,3))</f>
        <v/>
      </c>
      <c r="F72" s="40" t="str">
        <f>IF('4. Contract terms'!C72="","",VLOOKUP('4. Contract terms'!C72,'4. Contract terms'!$C$7:$H$106,4))</f>
        <v/>
      </c>
      <c r="G72" s="82" t="str">
        <f>IF('4. Contract terms'!C72="","",VLOOKUP('4. Contract terms'!C72,'4. Contract terms'!$C$7:$H$106,5))</f>
        <v/>
      </c>
      <c r="H72" s="78" t="str">
        <f>IF('4. Contract terms'!C72="","",VLOOKUP('4. Contract terms'!C72,'4. Contract terms'!$C$7:$H$106,6))</f>
        <v/>
      </c>
      <c r="I72" s="69" t="str">
        <f>IF('4. Contract terms'!C72="","",VLOOKUP('4. Contract terms'!C72,'4. Contract terms'!$C$7:$Q$106,15))</f>
        <v/>
      </c>
      <c r="J72" s="19"/>
      <c r="K72" s="16"/>
      <c r="L72" s="16"/>
      <c r="M72" s="16"/>
      <c r="N72" s="19"/>
      <c r="O72" s="19"/>
      <c r="P72" s="19"/>
      <c r="Q72" s="19"/>
      <c r="R72" s="59"/>
    </row>
    <row r="73" spans="1:18" x14ac:dyDescent="0.35">
      <c r="A73" s="3"/>
      <c r="B73" s="22">
        <v>67</v>
      </c>
      <c r="C73" s="40" t="str">
        <f>IF('4. Contract terms'!C73="","",VLOOKUP('4. Contract terms'!C73,'4. Contract terms'!$C$7:$H$106,1))</f>
        <v/>
      </c>
      <c r="D73" s="40" t="str">
        <f>IF('4. Contract terms'!C73="","",VLOOKUP('4. Contract terms'!C73,'4. Contract terms'!$C$7:$H$106,2))</f>
        <v/>
      </c>
      <c r="E73" s="40" t="str">
        <f>IF('4. Contract terms'!C73="","",VLOOKUP('4. Contract terms'!C73,'4. Contract terms'!$C$7:$H$106,3))</f>
        <v/>
      </c>
      <c r="F73" s="40" t="str">
        <f>IF('4. Contract terms'!C73="","",VLOOKUP('4. Contract terms'!C73,'4. Contract terms'!$C$7:$H$106,4))</f>
        <v/>
      </c>
      <c r="G73" s="82" t="str">
        <f>IF('4. Contract terms'!C73="","",VLOOKUP('4. Contract terms'!C73,'4. Contract terms'!$C$7:$H$106,5))</f>
        <v/>
      </c>
      <c r="H73" s="78" t="str">
        <f>IF('4. Contract terms'!C73="","",VLOOKUP('4. Contract terms'!C73,'4. Contract terms'!$C$7:$H$106,6))</f>
        <v/>
      </c>
      <c r="I73" s="69" t="str">
        <f>IF('4. Contract terms'!C73="","",VLOOKUP('4. Contract terms'!C73,'4. Contract terms'!$C$7:$Q$106,15))</f>
        <v/>
      </c>
      <c r="J73" s="19"/>
      <c r="K73" s="16"/>
      <c r="L73" s="16"/>
      <c r="M73" s="16"/>
      <c r="N73" s="19"/>
      <c r="O73" s="19"/>
      <c r="P73" s="19"/>
      <c r="Q73" s="19"/>
      <c r="R73" s="59"/>
    </row>
    <row r="74" spans="1:18" x14ac:dyDescent="0.35">
      <c r="A74" s="3"/>
      <c r="B74" s="22">
        <v>68</v>
      </c>
      <c r="C74" s="40" t="str">
        <f>IF('4. Contract terms'!C74="","",VLOOKUP('4. Contract terms'!C74,'4. Contract terms'!$C$7:$H$106,1))</f>
        <v/>
      </c>
      <c r="D74" s="40" t="str">
        <f>IF('4. Contract terms'!C74="","",VLOOKUP('4. Contract terms'!C74,'4. Contract terms'!$C$7:$H$106,2))</f>
        <v/>
      </c>
      <c r="E74" s="40" t="str">
        <f>IF('4. Contract terms'!C74="","",VLOOKUP('4. Contract terms'!C74,'4. Contract terms'!$C$7:$H$106,3))</f>
        <v/>
      </c>
      <c r="F74" s="40" t="str">
        <f>IF('4. Contract terms'!C74="","",VLOOKUP('4. Contract terms'!C74,'4. Contract terms'!$C$7:$H$106,4))</f>
        <v/>
      </c>
      <c r="G74" s="82" t="str">
        <f>IF('4. Contract terms'!C74="","",VLOOKUP('4. Contract terms'!C74,'4. Contract terms'!$C$7:$H$106,5))</f>
        <v/>
      </c>
      <c r="H74" s="78" t="str">
        <f>IF('4. Contract terms'!C74="","",VLOOKUP('4. Contract terms'!C74,'4. Contract terms'!$C$7:$H$106,6))</f>
        <v/>
      </c>
      <c r="I74" s="69" t="str">
        <f>IF('4. Contract terms'!C74="","",VLOOKUP('4. Contract terms'!C74,'4. Contract terms'!$C$7:$Q$106,15))</f>
        <v/>
      </c>
      <c r="J74" s="19"/>
      <c r="K74" s="16"/>
      <c r="L74" s="16"/>
      <c r="M74" s="16"/>
      <c r="N74" s="19"/>
      <c r="O74" s="19"/>
      <c r="P74" s="19"/>
      <c r="Q74" s="19"/>
      <c r="R74" s="59"/>
    </row>
    <row r="75" spans="1:18" x14ac:dyDescent="0.35">
      <c r="A75" s="3"/>
      <c r="B75" s="22">
        <v>69</v>
      </c>
      <c r="C75" s="40" t="str">
        <f>IF('4. Contract terms'!C75="","",VLOOKUP('4. Contract terms'!C75,'4. Contract terms'!$C$7:$H$106,1))</f>
        <v/>
      </c>
      <c r="D75" s="40" t="str">
        <f>IF('4. Contract terms'!C75="","",VLOOKUP('4. Contract terms'!C75,'4. Contract terms'!$C$7:$H$106,2))</f>
        <v/>
      </c>
      <c r="E75" s="40" t="str">
        <f>IF('4. Contract terms'!C75="","",VLOOKUP('4. Contract terms'!C75,'4. Contract terms'!$C$7:$H$106,3))</f>
        <v/>
      </c>
      <c r="F75" s="40" t="str">
        <f>IF('4. Contract terms'!C75="","",VLOOKUP('4. Contract terms'!C75,'4. Contract terms'!$C$7:$H$106,4))</f>
        <v/>
      </c>
      <c r="G75" s="82" t="str">
        <f>IF('4. Contract terms'!C75="","",VLOOKUP('4. Contract terms'!C75,'4. Contract terms'!$C$7:$H$106,5))</f>
        <v/>
      </c>
      <c r="H75" s="78" t="str">
        <f>IF('4. Contract terms'!C75="","",VLOOKUP('4. Contract terms'!C75,'4. Contract terms'!$C$7:$H$106,6))</f>
        <v/>
      </c>
      <c r="I75" s="69" t="str">
        <f>IF('4. Contract terms'!C75="","",VLOOKUP('4. Contract terms'!C75,'4. Contract terms'!$C$7:$Q$106,15))</f>
        <v/>
      </c>
      <c r="J75" s="19"/>
      <c r="K75" s="16"/>
      <c r="L75" s="16"/>
      <c r="M75" s="16"/>
      <c r="N75" s="19"/>
      <c r="O75" s="19"/>
      <c r="P75" s="19"/>
      <c r="Q75" s="19"/>
      <c r="R75" s="59"/>
    </row>
    <row r="76" spans="1:18" x14ac:dyDescent="0.35">
      <c r="A76" s="3"/>
      <c r="B76" s="22">
        <v>70</v>
      </c>
      <c r="C76" s="40" t="str">
        <f>IF('4. Contract terms'!C76="","",VLOOKUP('4. Contract terms'!C76,'4. Contract terms'!$C$7:$H$106,1))</f>
        <v/>
      </c>
      <c r="D76" s="40" t="str">
        <f>IF('4. Contract terms'!C76="","",VLOOKUP('4. Contract terms'!C76,'4. Contract terms'!$C$7:$H$106,2))</f>
        <v/>
      </c>
      <c r="E76" s="40" t="str">
        <f>IF('4. Contract terms'!C76="","",VLOOKUP('4. Contract terms'!C76,'4. Contract terms'!$C$7:$H$106,3))</f>
        <v/>
      </c>
      <c r="F76" s="40" t="str">
        <f>IF('4. Contract terms'!C76="","",VLOOKUP('4. Contract terms'!C76,'4. Contract terms'!$C$7:$H$106,4))</f>
        <v/>
      </c>
      <c r="G76" s="82" t="str">
        <f>IF('4. Contract terms'!C76="","",VLOOKUP('4. Contract terms'!C76,'4. Contract terms'!$C$7:$H$106,5))</f>
        <v/>
      </c>
      <c r="H76" s="78" t="str">
        <f>IF('4. Contract terms'!C76="","",VLOOKUP('4. Contract terms'!C76,'4. Contract terms'!$C$7:$H$106,6))</f>
        <v/>
      </c>
      <c r="I76" s="69" t="str">
        <f>IF('4. Contract terms'!C76="","",VLOOKUP('4. Contract terms'!C76,'4. Contract terms'!$C$7:$Q$106,15))</f>
        <v/>
      </c>
      <c r="J76" s="19"/>
      <c r="K76" s="16"/>
      <c r="L76" s="16"/>
      <c r="M76" s="16"/>
      <c r="N76" s="19"/>
      <c r="O76" s="19"/>
      <c r="P76" s="19"/>
      <c r="Q76" s="19"/>
      <c r="R76" s="59"/>
    </row>
    <row r="77" spans="1:18" x14ac:dyDescent="0.35">
      <c r="A77" s="3"/>
      <c r="B77" s="22">
        <v>71</v>
      </c>
      <c r="C77" s="40" t="str">
        <f>IF('4. Contract terms'!C77="","",VLOOKUP('4. Contract terms'!C77,'4. Contract terms'!$C$7:$H$106,1))</f>
        <v/>
      </c>
      <c r="D77" s="40" t="str">
        <f>IF('4. Contract terms'!C77="","",VLOOKUP('4. Contract terms'!C77,'4. Contract terms'!$C$7:$H$106,2))</f>
        <v/>
      </c>
      <c r="E77" s="40" t="str">
        <f>IF('4. Contract terms'!C77="","",VLOOKUP('4. Contract terms'!C77,'4. Contract terms'!$C$7:$H$106,3))</f>
        <v/>
      </c>
      <c r="F77" s="40" t="str">
        <f>IF('4. Contract terms'!C77="","",VLOOKUP('4. Contract terms'!C77,'4. Contract terms'!$C$7:$H$106,4))</f>
        <v/>
      </c>
      <c r="G77" s="82" t="str">
        <f>IF('4. Contract terms'!C77="","",VLOOKUP('4. Contract terms'!C77,'4. Contract terms'!$C$7:$H$106,5))</f>
        <v/>
      </c>
      <c r="H77" s="78" t="str">
        <f>IF('4. Contract terms'!C77="","",VLOOKUP('4. Contract terms'!C77,'4. Contract terms'!$C$7:$H$106,6))</f>
        <v/>
      </c>
      <c r="I77" s="69" t="str">
        <f>IF('4. Contract terms'!C77="","",VLOOKUP('4. Contract terms'!C77,'4. Contract terms'!$C$7:$Q$106,15))</f>
        <v/>
      </c>
      <c r="J77" s="19"/>
      <c r="K77" s="16"/>
      <c r="L77" s="16"/>
      <c r="M77" s="16"/>
      <c r="N77" s="19"/>
      <c r="O77" s="19"/>
      <c r="P77" s="19"/>
      <c r="Q77" s="19"/>
      <c r="R77" s="59"/>
    </row>
    <row r="78" spans="1:18" x14ac:dyDescent="0.35">
      <c r="A78" s="3"/>
      <c r="B78" s="22">
        <v>72</v>
      </c>
      <c r="C78" s="40" t="str">
        <f>IF('4. Contract terms'!C78="","",VLOOKUP('4. Contract terms'!C78,'4. Contract terms'!$C$7:$H$106,1))</f>
        <v/>
      </c>
      <c r="D78" s="40" t="str">
        <f>IF('4. Contract terms'!C78="","",VLOOKUP('4. Contract terms'!C78,'4. Contract terms'!$C$7:$H$106,2))</f>
        <v/>
      </c>
      <c r="E78" s="40" t="str">
        <f>IF('4. Contract terms'!C78="","",VLOOKUP('4. Contract terms'!C78,'4. Contract terms'!$C$7:$H$106,3))</f>
        <v/>
      </c>
      <c r="F78" s="40" t="str">
        <f>IF('4. Contract terms'!C78="","",VLOOKUP('4. Contract terms'!C78,'4. Contract terms'!$C$7:$H$106,4))</f>
        <v/>
      </c>
      <c r="G78" s="82" t="str">
        <f>IF('4. Contract terms'!C78="","",VLOOKUP('4. Contract terms'!C78,'4. Contract terms'!$C$7:$H$106,5))</f>
        <v/>
      </c>
      <c r="H78" s="78" t="str">
        <f>IF('4. Contract terms'!C78="","",VLOOKUP('4. Contract terms'!C78,'4. Contract terms'!$C$7:$H$106,6))</f>
        <v/>
      </c>
      <c r="I78" s="69" t="str">
        <f>IF('4. Contract terms'!C78="","",VLOOKUP('4. Contract terms'!C78,'4. Contract terms'!$C$7:$Q$106,15))</f>
        <v/>
      </c>
      <c r="J78" s="19"/>
      <c r="K78" s="16"/>
      <c r="L78" s="16"/>
      <c r="M78" s="16"/>
      <c r="N78" s="19"/>
      <c r="O78" s="19"/>
      <c r="P78" s="19"/>
      <c r="Q78" s="19"/>
      <c r="R78" s="59"/>
    </row>
    <row r="79" spans="1:18" x14ac:dyDescent="0.35">
      <c r="A79" s="3"/>
      <c r="B79" s="22">
        <v>73</v>
      </c>
      <c r="C79" s="40" t="str">
        <f>IF('4. Contract terms'!C79="","",VLOOKUP('4. Contract terms'!C79,'4. Contract terms'!$C$7:$H$106,1))</f>
        <v/>
      </c>
      <c r="D79" s="40" t="str">
        <f>IF('4. Contract terms'!C79="","",VLOOKUP('4. Contract terms'!C79,'4. Contract terms'!$C$7:$H$106,2))</f>
        <v/>
      </c>
      <c r="E79" s="40" t="str">
        <f>IF('4. Contract terms'!C79="","",VLOOKUP('4. Contract terms'!C79,'4. Contract terms'!$C$7:$H$106,3))</f>
        <v/>
      </c>
      <c r="F79" s="40" t="str">
        <f>IF('4. Contract terms'!C79="","",VLOOKUP('4. Contract terms'!C79,'4. Contract terms'!$C$7:$H$106,4))</f>
        <v/>
      </c>
      <c r="G79" s="82" t="str">
        <f>IF('4. Contract terms'!C79="","",VLOOKUP('4. Contract terms'!C79,'4. Contract terms'!$C$7:$H$106,5))</f>
        <v/>
      </c>
      <c r="H79" s="78" t="str">
        <f>IF('4. Contract terms'!C79="","",VLOOKUP('4. Contract terms'!C79,'4. Contract terms'!$C$7:$H$106,6))</f>
        <v/>
      </c>
      <c r="I79" s="69" t="str">
        <f>IF('4. Contract terms'!C79="","",VLOOKUP('4. Contract terms'!C79,'4. Contract terms'!$C$7:$Q$106,15))</f>
        <v/>
      </c>
      <c r="J79" s="19"/>
      <c r="K79" s="16"/>
      <c r="L79" s="16"/>
      <c r="M79" s="16"/>
      <c r="N79" s="19"/>
      <c r="O79" s="19"/>
      <c r="P79" s="19"/>
      <c r="Q79" s="19"/>
      <c r="R79" s="59"/>
    </row>
    <row r="80" spans="1:18" x14ac:dyDescent="0.35">
      <c r="A80" s="3"/>
      <c r="B80" s="22">
        <v>74</v>
      </c>
      <c r="C80" s="40" t="str">
        <f>IF('4. Contract terms'!C80="","",VLOOKUP('4. Contract terms'!C80,'4. Contract terms'!$C$7:$H$106,1))</f>
        <v/>
      </c>
      <c r="D80" s="40" t="str">
        <f>IF('4. Contract terms'!C80="","",VLOOKUP('4. Contract terms'!C80,'4. Contract terms'!$C$7:$H$106,2))</f>
        <v/>
      </c>
      <c r="E80" s="40" t="str">
        <f>IF('4. Contract terms'!C80="","",VLOOKUP('4. Contract terms'!C80,'4. Contract terms'!$C$7:$H$106,3))</f>
        <v/>
      </c>
      <c r="F80" s="40" t="str">
        <f>IF('4. Contract terms'!C80="","",VLOOKUP('4. Contract terms'!C80,'4. Contract terms'!$C$7:$H$106,4))</f>
        <v/>
      </c>
      <c r="G80" s="82" t="str">
        <f>IF('4. Contract terms'!C80="","",VLOOKUP('4. Contract terms'!C80,'4. Contract terms'!$C$7:$H$106,5))</f>
        <v/>
      </c>
      <c r="H80" s="78" t="str">
        <f>IF('4. Contract terms'!C80="","",VLOOKUP('4. Contract terms'!C80,'4. Contract terms'!$C$7:$H$106,6))</f>
        <v/>
      </c>
      <c r="I80" s="69" t="str">
        <f>IF('4. Contract terms'!C80="","",VLOOKUP('4. Contract terms'!C80,'4. Contract terms'!$C$7:$Q$106,15))</f>
        <v/>
      </c>
      <c r="J80" s="19"/>
      <c r="K80" s="16"/>
      <c r="L80" s="16"/>
      <c r="M80" s="16"/>
      <c r="N80" s="19"/>
      <c r="O80" s="19"/>
      <c r="P80" s="19"/>
      <c r="Q80" s="19"/>
      <c r="R80" s="59"/>
    </row>
    <row r="81" spans="1:18" x14ac:dyDescent="0.35">
      <c r="A81" s="4"/>
      <c r="B81" s="22">
        <v>75</v>
      </c>
      <c r="C81" s="40" t="str">
        <f>IF('4. Contract terms'!C81="","",VLOOKUP('4. Contract terms'!C81,'4. Contract terms'!$C$7:$H$106,1))</f>
        <v/>
      </c>
      <c r="D81" s="40" t="str">
        <f>IF('4. Contract terms'!C81="","",VLOOKUP('4. Contract terms'!C81,'4. Contract terms'!$C$7:$H$106,2))</f>
        <v/>
      </c>
      <c r="E81" s="40" t="str">
        <f>IF('4. Contract terms'!C81="","",VLOOKUP('4. Contract terms'!C81,'4. Contract terms'!$C$7:$H$106,3))</f>
        <v/>
      </c>
      <c r="F81" s="40" t="str">
        <f>IF('4. Contract terms'!C81="","",VLOOKUP('4. Contract terms'!C81,'4. Contract terms'!$C$7:$H$106,4))</f>
        <v/>
      </c>
      <c r="G81" s="82" t="str">
        <f>IF('4. Contract terms'!C81="","",VLOOKUP('4. Contract terms'!C81,'4. Contract terms'!$C$7:$H$106,5))</f>
        <v/>
      </c>
      <c r="H81" s="78" t="str">
        <f>IF('4. Contract terms'!C81="","",VLOOKUP('4. Contract terms'!C81,'4. Contract terms'!$C$7:$H$106,6))</f>
        <v/>
      </c>
      <c r="I81" s="69" t="str">
        <f>IF('4. Contract terms'!C81="","",VLOOKUP('4. Contract terms'!C81,'4. Contract terms'!$C$7:$Q$106,15))</f>
        <v/>
      </c>
      <c r="J81" s="20"/>
      <c r="K81" s="17"/>
      <c r="L81" s="17"/>
      <c r="M81" s="17"/>
      <c r="N81" s="20"/>
      <c r="O81" s="19"/>
      <c r="P81" s="19"/>
      <c r="Q81" s="19"/>
      <c r="R81" s="59"/>
    </row>
    <row r="82" spans="1:18" x14ac:dyDescent="0.35">
      <c r="A82" s="4"/>
      <c r="B82" s="22">
        <v>76</v>
      </c>
      <c r="C82" s="40" t="str">
        <f>IF('4. Contract terms'!C82="","",VLOOKUP('4. Contract terms'!C82,'4. Contract terms'!$C$7:$H$106,1))</f>
        <v/>
      </c>
      <c r="D82" s="40" t="str">
        <f>IF('4. Contract terms'!C82="","",VLOOKUP('4. Contract terms'!C82,'4. Contract terms'!$C$7:$H$106,2))</f>
        <v/>
      </c>
      <c r="E82" s="40" t="str">
        <f>IF('4. Contract terms'!C82="","",VLOOKUP('4. Contract terms'!C82,'4. Contract terms'!$C$7:$H$106,3))</f>
        <v/>
      </c>
      <c r="F82" s="40" t="str">
        <f>IF('4. Contract terms'!C82="","",VLOOKUP('4. Contract terms'!C82,'4. Contract terms'!$C$7:$H$106,4))</f>
        <v/>
      </c>
      <c r="G82" s="82" t="str">
        <f>IF('4. Contract terms'!C82="","",VLOOKUP('4. Contract terms'!C82,'4. Contract terms'!$C$7:$H$106,5))</f>
        <v/>
      </c>
      <c r="H82" s="78" t="str">
        <f>IF('4. Contract terms'!C82="","",VLOOKUP('4. Contract terms'!C82,'4. Contract terms'!$C$7:$H$106,6))</f>
        <v/>
      </c>
      <c r="I82" s="69" t="str">
        <f>IF('4. Contract terms'!C82="","",VLOOKUP('4. Contract terms'!C82,'4. Contract terms'!$C$7:$Q$106,15))</f>
        <v/>
      </c>
      <c r="J82" s="20"/>
      <c r="K82" s="17"/>
      <c r="L82" s="17"/>
      <c r="M82" s="17"/>
      <c r="N82" s="20"/>
      <c r="O82" s="19"/>
      <c r="P82" s="19"/>
      <c r="Q82" s="19"/>
      <c r="R82" s="59"/>
    </row>
    <row r="83" spans="1:18" x14ac:dyDescent="0.35">
      <c r="A83" s="4"/>
      <c r="B83" s="22">
        <v>77</v>
      </c>
      <c r="C83" s="40" t="str">
        <f>IF('4. Contract terms'!C83="","",VLOOKUP('4. Contract terms'!C83,'4. Contract terms'!$C$7:$H$106,1))</f>
        <v/>
      </c>
      <c r="D83" s="40" t="str">
        <f>IF('4. Contract terms'!C83="","",VLOOKUP('4. Contract terms'!C83,'4. Contract terms'!$C$7:$H$106,2))</f>
        <v/>
      </c>
      <c r="E83" s="40" t="str">
        <f>IF('4. Contract terms'!C83="","",VLOOKUP('4. Contract terms'!C83,'4. Contract terms'!$C$7:$H$106,3))</f>
        <v/>
      </c>
      <c r="F83" s="40" t="str">
        <f>IF('4. Contract terms'!C83="","",VLOOKUP('4. Contract terms'!C83,'4. Contract terms'!$C$7:$H$106,4))</f>
        <v/>
      </c>
      <c r="G83" s="82" t="str">
        <f>IF('4. Contract terms'!C83="","",VLOOKUP('4. Contract terms'!C83,'4. Contract terms'!$C$7:$H$106,5))</f>
        <v/>
      </c>
      <c r="H83" s="78" t="str">
        <f>IF('4. Contract terms'!C83="","",VLOOKUP('4. Contract terms'!C83,'4. Contract terms'!$C$7:$H$106,6))</f>
        <v/>
      </c>
      <c r="I83" s="69" t="str">
        <f>IF('4. Contract terms'!C83="","",VLOOKUP('4. Contract terms'!C83,'4. Contract terms'!$C$7:$Q$106,15))</f>
        <v/>
      </c>
      <c r="J83" s="20"/>
      <c r="K83" s="17"/>
      <c r="L83" s="17"/>
      <c r="M83" s="17"/>
      <c r="N83" s="20"/>
      <c r="O83" s="19"/>
      <c r="P83" s="19"/>
      <c r="Q83" s="19"/>
      <c r="R83" s="59"/>
    </row>
    <row r="84" spans="1:18" x14ac:dyDescent="0.35">
      <c r="A84" s="4"/>
      <c r="B84" s="22">
        <v>78</v>
      </c>
      <c r="C84" s="40" t="str">
        <f>IF('4. Contract terms'!C84="","",VLOOKUP('4. Contract terms'!C84,'4. Contract terms'!$C$7:$H$106,1))</f>
        <v/>
      </c>
      <c r="D84" s="40" t="str">
        <f>IF('4. Contract terms'!C84="","",VLOOKUP('4. Contract terms'!C84,'4. Contract terms'!$C$7:$H$106,2))</f>
        <v/>
      </c>
      <c r="E84" s="40" t="str">
        <f>IF('4. Contract terms'!C84="","",VLOOKUP('4. Contract terms'!C84,'4. Contract terms'!$C$7:$H$106,3))</f>
        <v/>
      </c>
      <c r="F84" s="40" t="str">
        <f>IF('4. Contract terms'!C84="","",VLOOKUP('4. Contract terms'!C84,'4. Contract terms'!$C$7:$H$106,4))</f>
        <v/>
      </c>
      <c r="G84" s="82" t="str">
        <f>IF('4. Contract terms'!C84="","",VLOOKUP('4. Contract terms'!C84,'4. Contract terms'!$C$7:$H$106,5))</f>
        <v/>
      </c>
      <c r="H84" s="78" t="str">
        <f>IF('4. Contract terms'!C84="","",VLOOKUP('4. Contract terms'!C84,'4. Contract terms'!$C$7:$H$106,6))</f>
        <v/>
      </c>
      <c r="I84" s="69" t="str">
        <f>IF('4. Contract terms'!C84="","",VLOOKUP('4. Contract terms'!C84,'4. Contract terms'!$C$7:$Q$106,15))</f>
        <v/>
      </c>
      <c r="J84" s="20"/>
      <c r="K84" s="17"/>
      <c r="L84" s="17"/>
      <c r="M84" s="17"/>
      <c r="N84" s="20"/>
      <c r="O84" s="19"/>
      <c r="P84" s="19"/>
      <c r="Q84" s="19"/>
      <c r="R84" s="59"/>
    </row>
    <row r="85" spans="1:18" x14ac:dyDescent="0.35">
      <c r="A85" s="4"/>
      <c r="B85" s="22">
        <v>79</v>
      </c>
      <c r="C85" s="40" t="str">
        <f>IF('4. Contract terms'!C85="","",VLOOKUP('4. Contract terms'!C85,'4. Contract terms'!$C$7:$H$106,1))</f>
        <v/>
      </c>
      <c r="D85" s="40" t="str">
        <f>IF('4. Contract terms'!C85="","",VLOOKUP('4. Contract terms'!C85,'4. Contract terms'!$C$7:$H$106,2))</f>
        <v/>
      </c>
      <c r="E85" s="40" t="str">
        <f>IF('4. Contract terms'!C85="","",VLOOKUP('4. Contract terms'!C85,'4. Contract terms'!$C$7:$H$106,3))</f>
        <v/>
      </c>
      <c r="F85" s="40" t="str">
        <f>IF('4. Contract terms'!C85="","",VLOOKUP('4. Contract terms'!C85,'4. Contract terms'!$C$7:$H$106,4))</f>
        <v/>
      </c>
      <c r="G85" s="82" t="str">
        <f>IF('4. Contract terms'!C85="","",VLOOKUP('4. Contract terms'!C85,'4. Contract terms'!$C$7:$H$106,5))</f>
        <v/>
      </c>
      <c r="H85" s="78" t="str">
        <f>IF('4. Contract terms'!C85="","",VLOOKUP('4. Contract terms'!C85,'4. Contract terms'!$C$7:$H$106,6))</f>
        <v/>
      </c>
      <c r="I85" s="69" t="str">
        <f>IF('4. Contract terms'!C85="","",VLOOKUP('4. Contract terms'!C85,'4. Contract terms'!$C$7:$Q$106,15))</f>
        <v/>
      </c>
      <c r="J85" s="20"/>
      <c r="K85" s="17"/>
      <c r="L85" s="17"/>
      <c r="M85" s="17"/>
      <c r="N85" s="20"/>
      <c r="O85" s="19"/>
      <c r="P85" s="19"/>
      <c r="Q85" s="19"/>
      <c r="R85" s="59"/>
    </row>
    <row r="86" spans="1:18" x14ac:dyDescent="0.35">
      <c r="A86" s="4"/>
      <c r="B86" s="22">
        <v>80</v>
      </c>
      <c r="C86" s="40" t="str">
        <f>IF('4. Contract terms'!C86="","",VLOOKUP('4. Contract terms'!C86,'4. Contract terms'!$C$7:$H$106,1))</f>
        <v/>
      </c>
      <c r="D86" s="40" t="str">
        <f>IF('4. Contract terms'!C86="","",VLOOKUP('4. Contract terms'!C86,'4. Contract terms'!$C$7:$H$106,2))</f>
        <v/>
      </c>
      <c r="E86" s="40" t="str">
        <f>IF('4. Contract terms'!C86="","",VLOOKUP('4. Contract terms'!C86,'4. Contract terms'!$C$7:$H$106,3))</f>
        <v/>
      </c>
      <c r="F86" s="40" t="str">
        <f>IF('4. Contract terms'!C86="","",VLOOKUP('4. Contract terms'!C86,'4. Contract terms'!$C$7:$H$106,4))</f>
        <v/>
      </c>
      <c r="G86" s="82" t="str">
        <f>IF('4. Contract terms'!C86="","",VLOOKUP('4. Contract terms'!C86,'4. Contract terms'!$C$7:$H$106,5))</f>
        <v/>
      </c>
      <c r="H86" s="78" t="str">
        <f>IF('4. Contract terms'!C86="","",VLOOKUP('4. Contract terms'!C86,'4. Contract terms'!$C$7:$H$106,6))</f>
        <v/>
      </c>
      <c r="I86" s="69" t="str">
        <f>IF('4. Contract terms'!C86="","",VLOOKUP('4. Contract terms'!C86,'4. Contract terms'!$C$7:$Q$106,15))</f>
        <v/>
      </c>
      <c r="J86" s="20"/>
      <c r="K86" s="17"/>
      <c r="L86" s="17"/>
      <c r="M86" s="17"/>
      <c r="N86" s="20"/>
      <c r="O86" s="19"/>
      <c r="P86" s="19"/>
      <c r="Q86" s="19"/>
      <c r="R86" s="59"/>
    </row>
    <row r="87" spans="1:18" x14ac:dyDescent="0.35">
      <c r="A87" s="4"/>
      <c r="B87" s="22">
        <v>81</v>
      </c>
      <c r="C87" s="40" t="str">
        <f>IF('4. Contract terms'!C87="","",VLOOKUP('4. Contract terms'!C87,'4. Contract terms'!$C$7:$H$106,1))</f>
        <v/>
      </c>
      <c r="D87" s="40" t="str">
        <f>IF('4. Contract terms'!C87="","",VLOOKUP('4. Contract terms'!C87,'4. Contract terms'!$C$7:$H$106,2))</f>
        <v/>
      </c>
      <c r="E87" s="40" t="str">
        <f>IF('4. Contract terms'!C87="","",VLOOKUP('4. Contract terms'!C87,'4. Contract terms'!$C$7:$H$106,3))</f>
        <v/>
      </c>
      <c r="F87" s="40" t="str">
        <f>IF('4. Contract terms'!C87="","",VLOOKUP('4. Contract terms'!C87,'4. Contract terms'!$C$7:$H$106,4))</f>
        <v/>
      </c>
      <c r="G87" s="82" t="str">
        <f>IF('4. Contract terms'!C87="","",VLOOKUP('4. Contract terms'!C87,'4. Contract terms'!$C$7:$H$106,5))</f>
        <v/>
      </c>
      <c r="H87" s="78" t="str">
        <f>IF('4. Contract terms'!C87="","",VLOOKUP('4. Contract terms'!C87,'4. Contract terms'!$C$7:$H$106,6))</f>
        <v/>
      </c>
      <c r="I87" s="69" t="str">
        <f>IF('4. Contract terms'!C87="","",VLOOKUP('4. Contract terms'!C87,'4. Contract terms'!$C$7:$Q$106,15))</f>
        <v/>
      </c>
      <c r="J87" s="20"/>
      <c r="K87" s="17"/>
      <c r="L87" s="17"/>
      <c r="M87" s="17"/>
      <c r="N87" s="20"/>
      <c r="O87" s="19"/>
      <c r="P87" s="19"/>
      <c r="Q87" s="19"/>
      <c r="R87" s="59"/>
    </row>
    <row r="88" spans="1:18" x14ac:dyDescent="0.35">
      <c r="A88" s="4"/>
      <c r="B88" s="22">
        <v>82</v>
      </c>
      <c r="C88" s="40" t="str">
        <f>IF('4. Contract terms'!C88="","",VLOOKUP('4. Contract terms'!C88,'4. Contract terms'!$C$7:$H$106,1))</f>
        <v/>
      </c>
      <c r="D88" s="40" t="str">
        <f>IF('4. Contract terms'!C88="","",VLOOKUP('4. Contract terms'!C88,'4. Contract terms'!$C$7:$H$106,2))</f>
        <v/>
      </c>
      <c r="E88" s="40" t="str">
        <f>IF('4. Contract terms'!C88="","",VLOOKUP('4. Contract terms'!C88,'4. Contract terms'!$C$7:$H$106,3))</f>
        <v/>
      </c>
      <c r="F88" s="40" t="str">
        <f>IF('4. Contract terms'!C88="","",VLOOKUP('4. Contract terms'!C88,'4. Contract terms'!$C$7:$H$106,4))</f>
        <v/>
      </c>
      <c r="G88" s="82" t="str">
        <f>IF('4. Contract terms'!C88="","",VLOOKUP('4. Contract terms'!C88,'4. Contract terms'!$C$7:$H$106,5))</f>
        <v/>
      </c>
      <c r="H88" s="78" t="str">
        <f>IF('4. Contract terms'!C88="","",VLOOKUP('4. Contract terms'!C88,'4. Contract terms'!$C$7:$H$106,6))</f>
        <v/>
      </c>
      <c r="I88" s="69" t="str">
        <f>IF('4. Contract terms'!C88="","",VLOOKUP('4. Contract terms'!C88,'4. Contract terms'!$C$7:$Q$106,15))</f>
        <v/>
      </c>
      <c r="J88" s="20"/>
      <c r="K88" s="17"/>
      <c r="L88" s="17"/>
      <c r="M88" s="17"/>
      <c r="N88" s="20"/>
      <c r="O88" s="19"/>
      <c r="P88" s="19"/>
      <c r="Q88" s="19"/>
      <c r="R88" s="59"/>
    </row>
    <row r="89" spans="1:18" x14ac:dyDescent="0.35">
      <c r="A89" s="4"/>
      <c r="B89" s="22">
        <v>83</v>
      </c>
      <c r="C89" s="40" t="str">
        <f>IF('4. Contract terms'!C89="","",VLOOKUP('4. Contract terms'!C89,'4. Contract terms'!$C$7:$H$106,1))</f>
        <v/>
      </c>
      <c r="D89" s="40" t="str">
        <f>IF('4. Contract terms'!C89="","",VLOOKUP('4. Contract terms'!C89,'4. Contract terms'!$C$7:$H$106,2))</f>
        <v/>
      </c>
      <c r="E89" s="40" t="str">
        <f>IF('4. Contract terms'!C89="","",VLOOKUP('4. Contract terms'!C89,'4. Contract terms'!$C$7:$H$106,3))</f>
        <v/>
      </c>
      <c r="F89" s="40" t="str">
        <f>IF('4. Contract terms'!C89="","",VLOOKUP('4. Contract terms'!C89,'4. Contract terms'!$C$7:$H$106,4))</f>
        <v/>
      </c>
      <c r="G89" s="82" t="str">
        <f>IF('4. Contract terms'!C89="","",VLOOKUP('4. Contract terms'!C89,'4. Contract terms'!$C$7:$H$106,5))</f>
        <v/>
      </c>
      <c r="H89" s="78" t="str">
        <f>IF('4. Contract terms'!C89="","",VLOOKUP('4. Contract terms'!C89,'4. Contract terms'!$C$7:$H$106,6))</f>
        <v/>
      </c>
      <c r="I89" s="69" t="str">
        <f>IF('4. Contract terms'!C89="","",VLOOKUP('4. Contract terms'!C89,'4. Contract terms'!$C$7:$Q$106,15))</f>
        <v/>
      </c>
      <c r="J89" s="20"/>
      <c r="K89" s="17"/>
      <c r="L89" s="17"/>
      <c r="M89" s="17"/>
      <c r="N89" s="20"/>
      <c r="O89" s="19"/>
      <c r="P89" s="19"/>
      <c r="Q89" s="19"/>
      <c r="R89" s="59"/>
    </row>
    <row r="90" spans="1:18" x14ac:dyDescent="0.35">
      <c r="A90" s="4"/>
      <c r="B90" s="22">
        <v>84</v>
      </c>
      <c r="C90" s="40" t="str">
        <f>IF('4. Contract terms'!C90="","",VLOOKUP('4. Contract terms'!C90,'4. Contract terms'!$C$7:$H$106,1))</f>
        <v/>
      </c>
      <c r="D90" s="40" t="str">
        <f>IF('4. Contract terms'!C90="","",VLOOKUP('4. Contract terms'!C90,'4. Contract terms'!$C$7:$H$106,2))</f>
        <v/>
      </c>
      <c r="E90" s="40" t="str">
        <f>IF('4. Contract terms'!C90="","",VLOOKUP('4. Contract terms'!C90,'4. Contract terms'!$C$7:$H$106,3))</f>
        <v/>
      </c>
      <c r="F90" s="40" t="str">
        <f>IF('4. Contract terms'!C90="","",VLOOKUP('4. Contract terms'!C90,'4. Contract terms'!$C$7:$H$106,4))</f>
        <v/>
      </c>
      <c r="G90" s="82" t="str">
        <f>IF('4. Contract terms'!C90="","",VLOOKUP('4. Contract terms'!C90,'4. Contract terms'!$C$7:$H$106,5))</f>
        <v/>
      </c>
      <c r="H90" s="78" t="str">
        <f>IF('4. Contract terms'!C90="","",VLOOKUP('4. Contract terms'!C90,'4. Contract terms'!$C$7:$H$106,6))</f>
        <v/>
      </c>
      <c r="I90" s="69" t="str">
        <f>IF('4. Contract terms'!C90="","",VLOOKUP('4. Contract terms'!C90,'4. Contract terms'!$C$7:$Q$106,15))</f>
        <v/>
      </c>
      <c r="J90" s="20"/>
      <c r="K90" s="17"/>
      <c r="L90" s="17"/>
      <c r="M90" s="17"/>
      <c r="N90" s="20"/>
      <c r="O90" s="19"/>
      <c r="P90" s="19"/>
      <c r="Q90" s="19"/>
      <c r="R90" s="59"/>
    </row>
    <row r="91" spans="1:18" x14ac:dyDescent="0.35">
      <c r="A91" s="4"/>
      <c r="B91" s="22">
        <v>85</v>
      </c>
      <c r="C91" s="40" t="str">
        <f>IF('4. Contract terms'!C91="","",VLOOKUP('4. Contract terms'!C91,'4. Contract terms'!$C$7:$H$106,1))</f>
        <v/>
      </c>
      <c r="D91" s="40" t="str">
        <f>IF('4. Contract terms'!C91="","",VLOOKUP('4. Contract terms'!C91,'4. Contract terms'!$C$7:$H$106,2))</f>
        <v/>
      </c>
      <c r="E91" s="40" t="str">
        <f>IF('4. Contract terms'!C91="","",VLOOKUP('4. Contract terms'!C91,'4. Contract terms'!$C$7:$H$106,3))</f>
        <v/>
      </c>
      <c r="F91" s="40" t="str">
        <f>IF('4. Contract terms'!C91="","",VLOOKUP('4. Contract terms'!C91,'4. Contract terms'!$C$7:$H$106,4))</f>
        <v/>
      </c>
      <c r="G91" s="82" t="str">
        <f>IF('4. Contract terms'!C91="","",VLOOKUP('4. Contract terms'!C91,'4. Contract terms'!$C$7:$H$106,5))</f>
        <v/>
      </c>
      <c r="H91" s="78" t="str">
        <f>IF('4. Contract terms'!C91="","",VLOOKUP('4. Contract terms'!C91,'4. Contract terms'!$C$7:$H$106,6))</f>
        <v/>
      </c>
      <c r="I91" s="69" t="str">
        <f>IF('4. Contract terms'!C91="","",VLOOKUP('4. Contract terms'!C91,'4. Contract terms'!$C$7:$Q$106,15))</f>
        <v/>
      </c>
      <c r="J91" s="20"/>
      <c r="K91" s="17"/>
      <c r="L91" s="17"/>
      <c r="M91" s="17"/>
      <c r="N91" s="20"/>
      <c r="O91" s="19"/>
      <c r="P91" s="19"/>
      <c r="Q91" s="19"/>
      <c r="R91" s="59"/>
    </row>
    <row r="92" spans="1:18" x14ac:dyDescent="0.35">
      <c r="A92" s="4"/>
      <c r="B92" s="22">
        <v>86</v>
      </c>
      <c r="C92" s="40" t="str">
        <f>IF('4. Contract terms'!C92="","",VLOOKUP('4. Contract terms'!C92,'4. Contract terms'!$C$7:$H$106,1))</f>
        <v/>
      </c>
      <c r="D92" s="40" t="str">
        <f>IF('4. Contract terms'!C92="","",VLOOKUP('4. Contract terms'!C92,'4. Contract terms'!$C$7:$H$106,2))</f>
        <v/>
      </c>
      <c r="E92" s="40" t="str">
        <f>IF('4. Contract terms'!C92="","",VLOOKUP('4. Contract terms'!C92,'4. Contract terms'!$C$7:$H$106,3))</f>
        <v/>
      </c>
      <c r="F92" s="40" t="str">
        <f>IF('4. Contract terms'!C92="","",VLOOKUP('4. Contract terms'!C92,'4. Contract terms'!$C$7:$H$106,4))</f>
        <v/>
      </c>
      <c r="G92" s="82" t="str">
        <f>IF('4. Contract terms'!C92="","",VLOOKUP('4. Contract terms'!C92,'4. Contract terms'!$C$7:$H$106,5))</f>
        <v/>
      </c>
      <c r="H92" s="78" t="str">
        <f>IF('4. Contract terms'!C92="","",VLOOKUP('4. Contract terms'!C92,'4. Contract terms'!$C$7:$H$106,6))</f>
        <v/>
      </c>
      <c r="I92" s="69" t="str">
        <f>IF('4. Contract terms'!C92="","",VLOOKUP('4. Contract terms'!C92,'4. Contract terms'!$C$7:$Q$106,15))</f>
        <v/>
      </c>
      <c r="J92" s="20"/>
      <c r="K92" s="17"/>
      <c r="L92" s="17"/>
      <c r="M92" s="17"/>
      <c r="N92" s="20"/>
      <c r="O92" s="19"/>
      <c r="P92" s="19"/>
      <c r="Q92" s="19"/>
      <c r="R92" s="59"/>
    </row>
    <row r="93" spans="1:18" x14ac:dyDescent="0.35">
      <c r="A93" s="4"/>
      <c r="B93" s="22">
        <v>87</v>
      </c>
      <c r="C93" s="40" t="str">
        <f>IF('4. Contract terms'!C93="","",VLOOKUP('4. Contract terms'!C93,'4. Contract terms'!$C$7:$H$106,1))</f>
        <v/>
      </c>
      <c r="D93" s="40" t="str">
        <f>IF('4. Contract terms'!C93="","",VLOOKUP('4. Contract terms'!C93,'4. Contract terms'!$C$7:$H$106,2))</f>
        <v/>
      </c>
      <c r="E93" s="40" t="str">
        <f>IF('4. Contract terms'!C93="","",VLOOKUP('4. Contract terms'!C93,'4. Contract terms'!$C$7:$H$106,3))</f>
        <v/>
      </c>
      <c r="F93" s="40" t="str">
        <f>IF('4. Contract terms'!C93="","",VLOOKUP('4. Contract terms'!C93,'4. Contract terms'!$C$7:$H$106,4))</f>
        <v/>
      </c>
      <c r="G93" s="82" t="str">
        <f>IF('4. Contract terms'!C93="","",VLOOKUP('4. Contract terms'!C93,'4. Contract terms'!$C$7:$H$106,5))</f>
        <v/>
      </c>
      <c r="H93" s="78" t="str">
        <f>IF('4. Contract terms'!C93="","",VLOOKUP('4. Contract terms'!C93,'4. Contract terms'!$C$7:$H$106,6))</f>
        <v/>
      </c>
      <c r="I93" s="69" t="str">
        <f>IF('4. Contract terms'!C93="","",VLOOKUP('4. Contract terms'!C93,'4. Contract terms'!$C$7:$Q$106,15))</f>
        <v/>
      </c>
      <c r="J93" s="20"/>
      <c r="K93" s="17"/>
      <c r="L93" s="17"/>
      <c r="M93" s="17"/>
      <c r="N93" s="20"/>
      <c r="O93" s="19"/>
      <c r="P93" s="19"/>
      <c r="Q93" s="19"/>
      <c r="R93" s="59"/>
    </row>
    <row r="94" spans="1:18" x14ac:dyDescent="0.35">
      <c r="A94" s="4"/>
      <c r="B94" s="22">
        <v>88</v>
      </c>
      <c r="C94" s="40" t="str">
        <f>IF('4. Contract terms'!C94="","",VLOOKUP('4. Contract terms'!C94,'4. Contract terms'!$C$7:$H$106,1))</f>
        <v/>
      </c>
      <c r="D94" s="40" t="str">
        <f>IF('4. Contract terms'!C94="","",VLOOKUP('4. Contract terms'!C94,'4. Contract terms'!$C$7:$H$106,2))</f>
        <v/>
      </c>
      <c r="E94" s="40" t="str">
        <f>IF('4. Contract terms'!C94="","",VLOOKUP('4. Contract terms'!C94,'4. Contract terms'!$C$7:$H$106,3))</f>
        <v/>
      </c>
      <c r="F94" s="40" t="str">
        <f>IF('4. Contract terms'!C94="","",VLOOKUP('4. Contract terms'!C94,'4. Contract terms'!$C$7:$H$106,4))</f>
        <v/>
      </c>
      <c r="G94" s="82" t="str">
        <f>IF('4. Contract terms'!C94="","",VLOOKUP('4. Contract terms'!C94,'4. Contract terms'!$C$7:$H$106,5))</f>
        <v/>
      </c>
      <c r="H94" s="78" t="str">
        <f>IF('4. Contract terms'!C94="","",VLOOKUP('4. Contract terms'!C94,'4. Contract terms'!$C$7:$H$106,6))</f>
        <v/>
      </c>
      <c r="I94" s="69" t="str">
        <f>IF('4. Contract terms'!C94="","",VLOOKUP('4. Contract terms'!C94,'4. Contract terms'!$C$7:$Q$106,15))</f>
        <v/>
      </c>
      <c r="J94" s="20"/>
      <c r="K94" s="17"/>
      <c r="L94" s="17"/>
      <c r="M94" s="17"/>
      <c r="N94" s="20"/>
      <c r="O94" s="19"/>
      <c r="P94" s="19"/>
      <c r="Q94" s="19"/>
      <c r="R94" s="59"/>
    </row>
    <row r="95" spans="1:18" x14ac:dyDescent="0.35">
      <c r="A95" s="4"/>
      <c r="B95" s="22">
        <v>89</v>
      </c>
      <c r="C95" s="40" t="str">
        <f>IF('4. Contract terms'!C95="","",VLOOKUP('4. Contract terms'!C95,'4. Contract terms'!$C$7:$H$106,1))</f>
        <v/>
      </c>
      <c r="D95" s="40" t="str">
        <f>IF('4. Contract terms'!C95="","",VLOOKUP('4. Contract terms'!C95,'4. Contract terms'!$C$7:$H$106,2))</f>
        <v/>
      </c>
      <c r="E95" s="40" t="str">
        <f>IF('4. Contract terms'!C95="","",VLOOKUP('4. Contract terms'!C95,'4. Contract terms'!$C$7:$H$106,3))</f>
        <v/>
      </c>
      <c r="F95" s="40" t="str">
        <f>IF('4. Contract terms'!C95="","",VLOOKUP('4. Contract terms'!C95,'4. Contract terms'!$C$7:$H$106,4))</f>
        <v/>
      </c>
      <c r="G95" s="82" t="str">
        <f>IF('4. Contract terms'!C95="","",VLOOKUP('4. Contract terms'!C95,'4. Contract terms'!$C$7:$H$106,5))</f>
        <v/>
      </c>
      <c r="H95" s="78" t="str">
        <f>IF('4. Contract terms'!C95="","",VLOOKUP('4. Contract terms'!C95,'4. Contract terms'!$C$7:$H$106,6))</f>
        <v/>
      </c>
      <c r="I95" s="69" t="str">
        <f>IF('4. Contract terms'!C95="","",VLOOKUP('4. Contract terms'!C95,'4. Contract terms'!$C$7:$Q$106,15))</f>
        <v/>
      </c>
      <c r="J95" s="20"/>
      <c r="K95" s="17"/>
      <c r="L95" s="17"/>
      <c r="M95" s="17"/>
      <c r="N95" s="20"/>
      <c r="O95" s="19"/>
      <c r="P95" s="19"/>
      <c r="Q95" s="19"/>
      <c r="R95" s="59"/>
    </row>
    <row r="96" spans="1:18" x14ac:dyDescent="0.35">
      <c r="A96" s="4"/>
      <c r="B96" s="22">
        <v>90</v>
      </c>
      <c r="C96" s="40" t="str">
        <f>IF('4. Contract terms'!C96="","",VLOOKUP('4. Contract terms'!C96,'4. Contract terms'!$C$7:$H$106,1))</f>
        <v/>
      </c>
      <c r="D96" s="40" t="str">
        <f>IF('4. Contract terms'!C96="","",VLOOKUP('4. Contract terms'!C96,'4. Contract terms'!$C$7:$H$106,2))</f>
        <v/>
      </c>
      <c r="E96" s="40" t="str">
        <f>IF('4. Contract terms'!C96="","",VLOOKUP('4. Contract terms'!C96,'4. Contract terms'!$C$7:$H$106,3))</f>
        <v/>
      </c>
      <c r="F96" s="40" t="str">
        <f>IF('4. Contract terms'!C96="","",VLOOKUP('4. Contract terms'!C96,'4. Contract terms'!$C$7:$H$106,4))</f>
        <v/>
      </c>
      <c r="G96" s="82" t="str">
        <f>IF('4. Contract terms'!C96="","",VLOOKUP('4. Contract terms'!C96,'4. Contract terms'!$C$7:$H$106,5))</f>
        <v/>
      </c>
      <c r="H96" s="78" t="str">
        <f>IF('4. Contract terms'!C96="","",VLOOKUP('4. Contract terms'!C96,'4. Contract terms'!$C$7:$H$106,6))</f>
        <v/>
      </c>
      <c r="I96" s="69" t="str">
        <f>IF('4. Contract terms'!C96="","",VLOOKUP('4. Contract terms'!C96,'4. Contract terms'!$C$7:$Q$106,15))</f>
        <v/>
      </c>
      <c r="J96" s="20"/>
      <c r="K96" s="17"/>
      <c r="L96" s="17"/>
      <c r="M96" s="17"/>
      <c r="N96" s="20"/>
      <c r="O96" s="19"/>
      <c r="P96" s="19"/>
      <c r="Q96" s="19"/>
      <c r="R96" s="59"/>
    </row>
    <row r="97" spans="1:18" x14ac:dyDescent="0.35">
      <c r="A97" s="4"/>
      <c r="B97" s="22">
        <v>91</v>
      </c>
      <c r="C97" s="40" t="str">
        <f>IF('4. Contract terms'!C97="","",VLOOKUP('4. Contract terms'!C97,'4. Contract terms'!$C$7:$H$106,1))</f>
        <v/>
      </c>
      <c r="D97" s="40" t="str">
        <f>IF('4. Contract terms'!C97="","",VLOOKUP('4. Contract terms'!C97,'4. Contract terms'!$C$7:$H$106,2))</f>
        <v/>
      </c>
      <c r="E97" s="40" t="str">
        <f>IF('4. Contract terms'!C97="","",VLOOKUP('4. Contract terms'!C97,'4. Contract terms'!$C$7:$H$106,3))</f>
        <v/>
      </c>
      <c r="F97" s="40" t="str">
        <f>IF('4. Contract terms'!C97="","",VLOOKUP('4. Contract terms'!C97,'4. Contract terms'!$C$7:$H$106,4))</f>
        <v/>
      </c>
      <c r="G97" s="82" t="str">
        <f>IF('4. Contract terms'!C97="","",VLOOKUP('4. Contract terms'!C97,'4. Contract terms'!$C$7:$H$106,5))</f>
        <v/>
      </c>
      <c r="H97" s="78" t="str">
        <f>IF('4. Contract terms'!C97="","",VLOOKUP('4. Contract terms'!C97,'4. Contract terms'!$C$7:$H$106,6))</f>
        <v/>
      </c>
      <c r="I97" s="69" t="str">
        <f>IF('4. Contract terms'!C97="","",VLOOKUP('4. Contract terms'!C97,'4. Contract terms'!$C$7:$Q$106,15))</f>
        <v/>
      </c>
      <c r="J97" s="20"/>
      <c r="K97" s="17"/>
      <c r="L97" s="17"/>
      <c r="M97" s="17"/>
      <c r="N97" s="20"/>
      <c r="O97" s="19"/>
      <c r="P97" s="19"/>
      <c r="Q97" s="19"/>
      <c r="R97" s="59"/>
    </row>
    <row r="98" spans="1:18" x14ac:dyDescent="0.35">
      <c r="A98" s="4"/>
      <c r="B98" s="22">
        <v>92</v>
      </c>
      <c r="C98" s="40" t="str">
        <f>IF('4. Contract terms'!C98="","",VLOOKUP('4. Contract terms'!C98,'4. Contract terms'!$C$7:$H$106,1))</f>
        <v/>
      </c>
      <c r="D98" s="40" t="str">
        <f>IF('4. Contract terms'!C98="","",VLOOKUP('4. Contract terms'!C98,'4. Contract terms'!$C$7:$H$106,2))</f>
        <v/>
      </c>
      <c r="E98" s="40" t="str">
        <f>IF('4. Contract terms'!C98="","",VLOOKUP('4. Contract terms'!C98,'4. Contract terms'!$C$7:$H$106,3))</f>
        <v/>
      </c>
      <c r="F98" s="40" t="str">
        <f>IF('4. Contract terms'!C98="","",VLOOKUP('4. Contract terms'!C98,'4. Contract terms'!$C$7:$H$106,4))</f>
        <v/>
      </c>
      <c r="G98" s="82" t="str">
        <f>IF('4. Contract terms'!C98="","",VLOOKUP('4. Contract terms'!C98,'4. Contract terms'!$C$7:$H$106,5))</f>
        <v/>
      </c>
      <c r="H98" s="78" t="str">
        <f>IF('4. Contract terms'!C98="","",VLOOKUP('4. Contract terms'!C98,'4. Contract terms'!$C$7:$H$106,6))</f>
        <v/>
      </c>
      <c r="I98" s="69" t="str">
        <f>IF('4. Contract terms'!C98="","",VLOOKUP('4. Contract terms'!C98,'4. Contract terms'!$C$7:$Q$106,15))</f>
        <v/>
      </c>
      <c r="J98" s="20"/>
      <c r="K98" s="17"/>
      <c r="L98" s="17"/>
      <c r="M98" s="17"/>
      <c r="N98" s="20"/>
      <c r="O98" s="19"/>
      <c r="P98" s="19"/>
      <c r="Q98" s="19"/>
      <c r="R98" s="59"/>
    </row>
    <row r="99" spans="1:18" x14ac:dyDescent="0.35">
      <c r="A99" s="4"/>
      <c r="B99" s="22">
        <v>93</v>
      </c>
      <c r="C99" s="40" t="str">
        <f>IF('4. Contract terms'!C99="","",VLOOKUP('4. Contract terms'!C99,'4. Contract terms'!$C$7:$H$106,1))</f>
        <v/>
      </c>
      <c r="D99" s="40" t="str">
        <f>IF('4. Contract terms'!C99="","",VLOOKUP('4. Contract terms'!C99,'4. Contract terms'!$C$7:$H$106,2))</f>
        <v/>
      </c>
      <c r="E99" s="40" t="str">
        <f>IF('4. Contract terms'!C99="","",VLOOKUP('4. Contract terms'!C99,'4. Contract terms'!$C$7:$H$106,3))</f>
        <v/>
      </c>
      <c r="F99" s="40" t="str">
        <f>IF('4. Contract terms'!C99="","",VLOOKUP('4. Contract terms'!C99,'4. Contract terms'!$C$7:$H$106,4))</f>
        <v/>
      </c>
      <c r="G99" s="82" t="str">
        <f>IF('4. Contract terms'!C99="","",VLOOKUP('4. Contract terms'!C99,'4. Contract terms'!$C$7:$H$106,5))</f>
        <v/>
      </c>
      <c r="H99" s="78" t="str">
        <f>IF('4. Contract terms'!C99="","",VLOOKUP('4. Contract terms'!C99,'4. Contract terms'!$C$7:$H$106,6))</f>
        <v/>
      </c>
      <c r="I99" s="69" t="str">
        <f>IF('4. Contract terms'!C99="","",VLOOKUP('4. Contract terms'!C99,'4. Contract terms'!$C$7:$Q$106,15))</f>
        <v/>
      </c>
      <c r="J99" s="20"/>
      <c r="K99" s="17"/>
      <c r="L99" s="17"/>
      <c r="M99" s="17"/>
      <c r="N99" s="20"/>
      <c r="O99" s="19"/>
      <c r="P99" s="19"/>
      <c r="Q99" s="19"/>
      <c r="R99" s="59"/>
    </row>
    <row r="100" spans="1:18" x14ac:dyDescent="0.35">
      <c r="A100" s="4"/>
      <c r="B100" s="22">
        <v>94</v>
      </c>
      <c r="C100" s="40" t="str">
        <f>IF('4. Contract terms'!C100="","",VLOOKUP('4. Contract terms'!C100,'4. Contract terms'!$C$7:$H$106,1))</f>
        <v/>
      </c>
      <c r="D100" s="40" t="str">
        <f>IF('4. Contract terms'!C100="","",VLOOKUP('4. Contract terms'!C100,'4. Contract terms'!$C$7:$H$106,2))</f>
        <v/>
      </c>
      <c r="E100" s="40" t="str">
        <f>IF('4. Contract terms'!C100="","",VLOOKUP('4. Contract terms'!C100,'4. Contract terms'!$C$7:$H$106,3))</f>
        <v/>
      </c>
      <c r="F100" s="40" t="str">
        <f>IF('4. Contract terms'!C100="","",VLOOKUP('4. Contract terms'!C100,'4. Contract terms'!$C$7:$H$106,4))</f>
        <v/>
      </c>
      <c r="G100" s="82" t="str">
        <f>IF('4. Contract terms'!C100="","",VLOOKUP('4. Contract terms'!C100,'4. Contract terms'!$C$7:$H$106,5))</f>
        <v/>
      </c>
      <c r="H100" s="78" t="str">
        <f>IF('4. Contract terms'!C100="","",VLOOKUP('4. Contract terms'!C100,'4. Contract terms'!$C$7:$H$106,6))</f>
        <v/>
      </c>
      <c r="I100" s="69" t="str">
        <f>IF('4. Contract terms'!C100="","",VLOOKUP('4. Contract terms'!C100,'4. Contract terms'!$C$7:$Q$106,15))</f>
        <v/>
      </c>
      <c r="J100" s="20"/>
      <c r="K100" s="17"/>
      <c r="L100" s="17"/>
      <c r="M100" s="17"/>
      <c r="N100" s="20"/>
      <c r="O100" s="19"/>
      <c r="P100" s="19"/>
      <c r="Q100" s="19"/>
      <c r="R100" s="59"/>
    </row>
    <row r="101" spans="1:18" x14ac:dyDescent="0.35">
      <c r="A101" s="4"/>
      <c r="B101" s="22">
        <v>95</v>
      </c>
      <c r="C101" s="40" t="str">
        <f>IF('4. Contract terms'!C101="","",VLOOKUP('4. Contract terms'!C101,'4. Contract terms'!$C$7:$H$106,1))</f>
        <v/>
      </c>
      <c r="D101" s="40" t="str">
        <f>IF('4. Contract terms'!C101="","",VLOOKUP('4. Contract terms'!C101,'4. Contract terms'!$C$7:$H$106,2))</f>
        <v/>
      </c>
      <c r="E101" s="40" t="str">
        <f>IF('4. Contract terms'!C101="","",VLOOKUP('4. Contract terms'!C101,'4. Contract terms'!$C$7:$H$106,3))</f>
        <v/>
      </c>
      <c r="F101" s="40" t="str">
        <f>IF('4. Contract terms'!C101="","",VLOOKUP('4. Contract terms'!C101,'4. Contract terms'!$C$7:$H$106,4))</f>
        <v/>
      </c>
      <c r="G101" s="82" t="str">
        <f>IF('4. Contract terms'!C101="","",VLOOKUP('4. Contract terms'!C101,'4. Contract terms'!$C$7:$H$106,5))</f>
        <v/>
      </c>
      <c r="H101" s="78" t="str">
        <f>IF('4. Contract terms'!C101="","",VLOOKUP('4. Contract terms'!C101,'4. Contract terms'!$C$7:$H$106,6))</f>
        <v/>
      </c>
      <c r="I101" s="69" t="str">
        <f>IF('4. Contract terms'!C101="","",VLOOKUP('4. Contract terms'!C101,'4. Contract terms'!$C$7:$Q$106,15))</f>
        <v/>
      </c>
      <c r="J101" s="20"/>
      <c r="K101" s="17"/>
      <c r="L101" s="17"/>
      <c r="M101" s="17"/>
      <c r="N101" s="20"/>
      <c r="O101" s="19"/>
      <c r="P101" s="19"/>
      <c r="Q101" s="19"/>
      <c r="R101" s="59"/>
    </row>
    <row r="102" spans="1:18" x14ac:dyDescent="0.35">
      <c r="A102" s="4"/>
      <c r="B102" s="22">
        <v>96</v>
      </c>
      <c r="C102" s="40" t="str">
        <f>IF('4. Contract terms'!C102="","",VLOOKUP('4. Contract terms'!C102,'4. Contract terms'!$C$7:$H$106,1))</f>
        <v/>
      </c>
      <c r="D102" s="40" t="str">
        <f>IF('4. Contract terms'!C102="","",VLOOKUP('4. Contract terms'!C102,'4. Contract terms'!$C$7:$H$106,2))</f>
        <v/>
      </c>
      <c r="E102" s="40" t="str">
        <f>IF('4. Contract terms'!C102="","",VLOOKUP('4. Contract terms'!C102,'4. Contract terms'!$C$7:$H$106,3))</f>
        <v/>
      </c>
      <c r="F102" s="40" t="str">
        <f>IF('4. Contract terms'!C102="","",VLOOKUP('4. Contract terms'!C102,'4. Contract terms'!$C$7:$H$106,4))</f>
        <v/>
      </c>
      <c r="G102" s="82" t="str">
        <f>IF('4. Contract terms'!C102="","",VLOOKUP('4. Contract terms'!C102,'4. Contract terms'!$C$7:$H$106,5))</f>
        <v/>
      </c>
      <c r="H102" s="78" t="str">
        <f>IF('4. Contract terms'!C102="","",VLOOKUP('4. Contract terms'!C102,'4. Contract terms'!$C$7:$H$106,6))</f>
        <v/>
      </c>
      <c r="I102" s="69" t="str">
        <f>IF('4. Contract terms'!C102="","",VLOOKUP('4. Contract terms'!C102,'4. Contract terms'!$C$7:$Q$106,15))</f>
        <v/>
      </c>
      <c r="J102" s="20"/>
      <c r="K102" s="17"/>
      <c r="L102" s="17"/>
      <c r="M102" s="17"/>
      <c r="N102" s="20"/>
      <c r="O102" s="19"/>
      <c r="P102" s="19"/>
      <c r="Q102" s="19"/>
      <c r="R102" s="59"/>
    </row>
    <row r="103" spans="1:18" x14ac:dyDescent="0.35">
      <c r="A103" s="4"/>
      <c r="B103" s="22">
        <v>97</v>
      </c>
      <c r="C103" s="40" t="str">
        <f>IF('4. Contract terms'!C103="","",VLOOKUP('4. Contract terms'!C103,'4. Contract terms'!$C$7:$H$106,1))</f>
        <v/>
      </c>
      <c r="D103" s="40" t="str">
        <f>IF('4. Contract terms'!C103="","",VLOOKUP('4. Contract terms'!C103,'4. Contract terms'!$C$7:$H$106,2))</f>
        <v/>
      </c>
      <c r="E103" s="40" t="str">
        <f>IF('4. Contract terms'!C103="","",VLOOKUP('4. Contract terms'!C103,'4. Contract terms'!$C$7:$H$106,3))</f>
        <v/>
      </c>
      <c r="F103" s="40" t="str">
        <f>IF('4. Contract terms'!C103="","",VLOOKUP('4. Contract terms'!C103,'4. Contract terms'!$C$7:$H$106,4))</f>
        <v/>
      </c>
      <c r="G103" s="82" t="str">
        <f>IF('4. Contract terms'!C103="","",VLOOKUP('4. Contract terms'!C103,'4. Contract terms'!$C$7:$H$106,5))</f>
        <v/>
      </c>
      <c r="H103" s="78" t="str">
        <f>IF('4. Contract terms'!C103="","",VLOOKUP('4. Contract terms'!C103,'4. Contract terms'!$C$7:$H$106,6))</f>
        <v/>
      </c>
      <c r="I103" s="69" t="str">
        <f>IF('4. Contract terms'!C103="","",VLOOKUP('4. Contract terms'!C103,'4. Contract terms'!$C$7:$Q$106,15))</f>
        <v/>
      </c>
      <c r="J103" s="20"/>
      <c r="K103" s="17"/>
      <c r="L103" s="17"/>
      <c r="M103" s="17"/>
      <c r="N103" s="20"/>
      <c r="O103" s="19"/>
      <c r="P103" s="19"/>
      <c r="Q103" s="19"/>
      <c r="R103" s="59"/>
    </row>
    <row r="104" spans="1:18" x14ac:dyDescent="0.35">
      <c r="A104" s="4"/>
      <c r="B104" s="22">
        <v>98</v>
      </c>
      <c r="C104" s="40" t="str">
        <f>IF('4. Contract terms'!C104="","",VLOOKUP('4. Contract terms'!C104,'4. Contract terms'!$C$7:$H$106,1))</f>
        <v/>
      </c>
      <c r="D104" s="40" t="str">
        <f>IF('4. Contract terms'!C104="","",VLOOKUP('4. Contract terms'!C104,'4. Contract terms'!$C$7:$H$106,2))</f>
        <v/>
      </c>
      <c r="E104" s="40" t="str">
        <f>IF('4. Contract terms'!C104="","",VLOOKUP('4. Contract terms'!C104,'4. Contract terms'!$C$7:$H$106,3))</f>
        <v/>
      </c>
      <c r="F104" s="40" t="str">
        <f>IF('4. Contract terms'!C104="","",VLOOKUP('4. Contract terms'!C104,'4. Contract terms'!$C$7:$H$106,4))</f>
        <v/>
      </c>
      <c r="G104" s="82" t="str">
        <f>IF('4. Contract terms'!C104="","",VLOOKUP('4. Contract terms'!C104,'4. Contract terms'!$C$7:$H$106,5))</f>
        <v/>
      </c>
      <c r="H104" s="78" t="str">
        <f>IF('4. Contract terms'!C104="","",VLOOKUP('4. Contract terms'!C104,'4. Contract terms'!$C$7:$H$106,6))</f>
        <v/>
      </c>
      <c r="I104" s="69" t="str">
        <f>IF('4. Contract terms'!C104="","",VLOOKUP('4. Contract terms'!C104,'4. Contract terms'!$C$7:$Q$106,15))</f>
        <v/>
      </c>
      <c r="J104" s="20"/>
      <c r="K104" s="17"/>
      <c r="L104" s="17"/>
      <c r="M104" s="17"/>
      <c r="N104" s="20"/>
      <c r="O104" s="19"/>
      <c r="P104" s="19"/>
      <c r="Q104" s="19"/>
      <c r="R104" s="59"/>
    </row>
    <row r="105" spans="1:18" x14ac:dyDescent="0.35">
      <c r="A105" s="4"/>
      <c r="B105" s="22">
        <v>99</v>
      </c>
      <c r="C105" s="40" t="str">
        <f>IF('4. Contract terms'!C105="","",VLOOKUP('4. Contract terms'!C105,'4. Contract terms'!$C$7:$H$106,1))</f>
        <v/>
      </c>
      <c r="D105" s="40" t="str">
        <f>IF('4. Contract terms'!C105="","",VLOOKUP('4. Contract terms'!C105,'4. Contract terms'!$C$7:$H$106,2))</f>
        <v/>
      </c>
      <c r="E105" s="40" t="str">
        <f>IF('4. Contract terms'!C105="","",VLOOKUP('4. Contract terms'!C105,'4. Contract terms'!$C$7:$H$106,3))</f>
        <v/>
      </c>
      <c r="F105" s="40" t="str">
        <f>IF('4. Contract terms'!C105="","",VLOOKUP('4. Contract terms'!C105,'4. Contract terms'!$C$7:$H$106,4))</f>
        <v/>
      </c>
      <c r="G105" s="82" t="str">
        <f>IF('4. Contract terms'!C105="","",VLOOKUP('4. Contract terms'!C105,'4. Contract terms'!$C$7:$H$106,5))</f>
        <v/>
      </c>
      <c r="H105" s="78" t="str">
        <f>IF('4. Contract terms'!C105="","",VLOOKUP('4. Contract terms'!C105,'4. Contract terms'!$C$7:$H$106,6))</f>
        <v/>
      </c>
      <c r="I105" s="69" t="str">
        <f>IF('4. Contract terms'!C105="","",VLOOKUP('4. Contract terms'!C105,'4. Contract terms'!$C$7:$Q$106,15))</f>
        <v/>
      </c>
      <c r="J105" s="20"/>
      <c r="K105" s="17"/>
      <c r="L105" s="17"/>
      <c r="M105" s="17"/>
      <c r="N105" s="20"/>
      <c r="O105" s="19"/>
      <c r="P105" s="19"/>
      <c r="Q105" s="19"/>
      <c r="R105" s="59"/>
    </row>
    <row r="106" spans="1:18" x14ac:dyDescent="0.35">
      <c r="A106" s="4"/>
      <c r="B106" s="22">
        <v>100</v>
      </c>
      <c r="C106" s="40" t="str">
        <f>IF('4. Contract terms'!C106="","",VLOOKUP('4. Contract terms'!C106,'4. Contract terms'!$C$7:$H$106,1))</f>
        <v/>
      </c>
      <c r="D106" s="40" t="str">
        <f>IF('4. Contract terms'!C106="","",VLOOKUP('4. Contract terms'!C106,'4. Contract terms'!$C$7:$H$106,2))</f>
        <v/>
      </c>
      <c r="E106" s="40" t="str">
        <f>IF('4. Contract terms'!C106="","",VLOOKUP('4. Contract terms'!C106,'4. Contract terms'!$C$7:$H$106,3))</f>
        <v/>
      </c>
      <c r="F106" s="40" t="str">
        <f>IF('4. Contract terms'!C106="","",VLOOKUP('4. Contract terms'!C106,'4. Contract terms'!$C$7:$H$106,4))</f>
        <v/>
      </c>
      <c r="G106" s="82" t="str">
        <f>IF('4. Contract terms'!C106="","",VLOOKUP('4. Contract terms'!C106,'4. Contract terms'!$C$7:$H$106,5))</f>
        <v/>
      </c>
      <c r="H106" s="78" t="str">
        <f>IF('4. Contract terms'!C106="","",VLOOKUP('4. Contract terms'!C106,'4. Contract terms'!$C$7:$H$106,6))</f>
        <v/>
      </c>
      <c r="I106" s="69" t="str">
        <f>IF('4. Contract terms'!C106="","",VLOOKUP('4. Contract terms'!C106,'4. Contract terms'!$C$7:$Q$106,15))</f>
        <v/>
      </c>
      <c r="J106" s="20"/>
      <c r="K106" s="17"/>
      <c r="L106" s="17"/>
      <c r="M106" s="17"/>
      <c r="N106" s="20"/>
      <c r="O106" s="19"/>
      <c r="P106" s="19"/>
      <c r="Q106" s="19"/>
      <c r="R106" s="59"/>
    </row>
  </sheetData>
  <autoFilter ref="B6:R106" xr:uid="{796C8118-C884-43D6-A6FF-106F2E9CBFE3}"/>
  <mergeCells count="3">
    <mergeCell ref="I5:N5"/>
    <mergeCell ref="O5:R5"/>
    <mergeCell ref="B5:H5"/>
  </mergeCells>
  <pageMargins left="0.7" right="0.7" top="0.78740157499999996" bottom="0.78740157499999996" header="0.3" footer="0.3"/>
  <ignoredErrors>
    <ignoredError sqref="M7:M106" numberStoredAsText="1"/>
  </ignoredErrors>
  <drawing r:id="rId1"/>
  <extLst>
    <ext xmlns:x14="http://schemas.microsoft.com/office/spreadsheetml/2009/9/main" uri="{78C0D931-6437-407d-A8EE-F0AAD7539E65}">
      <x14:conditionalFormattings>
        <x14:conditionalFormatting xmlns:xm="http://schemas.microsoft.com/office/excel/2006/main">
          <x14:cfRule type="cellIs" priority="1" operator="equal" id="{8A91BD16-FC84-4B94-93AB-94580D2D77E5}">
            <xm:f>LISTS!$X$5</xm:f>
            <x14:dxf>
              <font>
                <color auto="1"/>
              </font>
              <fill>
                <patternFill>
                  <fgColor rgb="FFF09898"/>
                  <bgColor rgb="FFF09898"/>
                </patternFill>
              </fill>
            </x14:dxf>
          </x14:cfRule>
          <x14:cfRule type="cellIs" priority="2" operator="equal" id="{307B339E-BC47-4354-A04B-B5C1CFCE66E3}">
            <xm:f>LISTS!$X$6</xm:f>
            <x14:dxf>
              <font>
                <color auto="1"/>
              </font>
              <fill>
                <patternFill>
                  <fgColor rgb="FFF09898"/>
                  <bgColor theme="7" tint="0.59996337778862885"/>
                </patternFill>
              </fill>
            </x14:dxf>
          </x14:cfRule>
          <x14:cfRule type="cellIs" priority="3" operator="equal" id="{5A468C46-C581-4377-86FC-4A62A97EA2E2}">
            <xm:f>LISTS!$X$7</xm:f>
            <x14:dxf>
              <font>
                <color auto="1"/>
              </font>
              <fill>
                <patternFill>
                  <fgColor rgb="FFF09898"/>
                  <bgColor theme="9" tint="0.39994506668294322"/>
                </patternFill>
              </fill>
            </x14:dxf>
          </x14:cfRule>
          <xm:sqref>O7:P106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AEED5F3-BFF1-4AFA-9AF7-B587FC6A30FB}">
          <x14:formula1>
            <xm:f>LISTS!$X$4:$X$7</xm:f>
          </x14:formula1>
          <xm:sqref>O7:O106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14E4-E5A7-4A5B-8D19-3164C8D4F127}">
  <sheetPr>
    <tabColor rgb="FFEF9C29"/>
  </sheetPr>
  <dimension ref="A1:W106"/>
  <sheetViews>
    <sheetView showGridLines="0" workbookViewId="0">
      <selection sqref="A1:M1"/>
    </sheetView>
  </sheetViews>
  <sheetFormatPr baseColWidth="10" defaultColWidth="11.53515625" defaultRowHeight="14.15" x14ac:dyDescent="0.35"/>
  <cols>
    <col min="1" max="1" width="5.69140625" style="18" customWidth="1"/>
    <col min="2" max="2" width="11.53515625" style="37"/>
    <col min="3" max="3" width="11.53515625" style="18"/>
    <col min="4" max="4" width="18" style="18" bestFit="1" customWidth="1"/>
    <col min="5" max="5" width="11.53515625" style="18"/>
    <col min="6" max="7" width="18.3046875" style="18" customWidth="1"/>
    <col min="8" max="8" width="18.3046875" style="8" customWidth="1"/>
    <col min="9" max="9" width="19.3046875" style="18" customWidth="1"/>
    <col min="10" max="10" width="13.84375" style="18" customWidth="1"/>
    <col min="11" max="11" width="13.3046875" style="18" customWidth="1"/>
    <col min="12" max="12" width="10.3046875" style="18" customWidth="1"/>
    <col min="13" max="13" width="18.3046875" style="18" customWidth="1"/>
    <col min="14" max="14" width="19.3046875" style="18" customWidth="1"/>
    <col min="15" max="15" width="13.84375" style="18" customWidth="1"/>
    <col min="16" max="16" width="13.3046875" style="18" customWidth="1"/>
    <col min="17" max="17" width="9.84375" style="18" customWidth="1"/>
    <col min="18" max="18" width="18.3046875" style="18" customWidth="1"/>
    <col min="19" max="19" width="19.3046875" style="18" customWidth="1"/>
    <col min="20" max="20" width="13.84375" style="18" customWidth="1"/>
    <col min="21" max="21" width="13.3046875" style="18" customWidth="1"/>
    <col min="22" max="22" width="9.69140625" style="18" customWidth="1"/>
    <col min="23" max="23" width="18.3046875" style="18" customWidth="1"/>
    <col min="24" max="16384" width="11.53515625" style="18"/>
  </cols>
  <sheetData>
    <row r="1" spans="1:23" ht="87" customHeight="1" x14ac:dyDescent="0.35">
      <c r="A1" s="124"/>
      <c r="B1" s="132"/>
      <c r="C1" s="124"/>
      <c r="D1" s="124"/>
      <c r="E1" s="124"/>
      <c r="F1" s="124"/>
      <c r="G1" s="124"/>
      <c r="H1" s="124"/>
      <c r="I1" s="124"/>
      <c r="J1" s="124"/>
      <c r="K1" s="124"/>
      <c r="L1" s="124"/>
      <c r="M1" s="124"/>
    </row>
    <row r="2" spans="1:23" ht="13.4" customHeight="1" x14ac:dyDescent="0.35">
      <c r="A2" s="42"/>
      <c r="B2" s="70"/>
    </row>
    <row r="3" spans="1:23" ht="26.4" customHeight="1" x14ac:dyDescent="0.35">
      <c r="A3" s="42"/>
      <c r="B3" s="44" t="s">
        <v>95</v>
      </c>
    </row>
    <row r="4" spans="1:23" ht="13.4" customHeight="1" x14ac:dyDescent="0.35">
      <c r="A4" s="42"/>
      <c r="B4" s="71"/>
    </row>
    <row r="5" spans="1:23" ht="24" customHeight="1" x14ac:dyDescent="0.35">
      <c r="A5" s="1"/>
      <c r="B5" s="127" t="s">
        <v>48</v>
      </c>
      <c r="C5" s="127"/>
      <c r="D5" s="127"/>
      <c r="E5" s="127"/>
      <c r="F5" s="127"/>
      <c r="G5" s="28"/>
      <c r="H5" s="27"/>
      <c r="I5" s="130" t="s">
        <v>94</v>
      </c>
      <c r="J5" s="130"/>
      <c r="K5" s="130"/>
      <c r="L5" s="130"/>
      <c r="M5" s="130"/>
      <c r="N5" s="130"/>
      <c r="O5" s="130"/>
      <c r="P5" s="130"/>
      <c r="Q5" s="130"/>
      <c r="R5" s="130"/>
      <c r="S5" s="130"/>
      <c r="T5" s="130"/>
      <c r="U5" s="130"/>
      <c r="V5" s="130"/>
      <c r="W5" s="130"/>
    </row>
    <row r="6" spans="1:23" ht="40.200000000000003" customHeight="1" x14ac:dyDescent="0.35">
      <c r="A6" s="57"/>
      <c r="B6" s="38" t="s">
        <v>51</v>
      </c>
      <c r="C6" s="38" t="s">
        <v>97</v>
      </c>
      <c r="D6" s="38" t="s">
        <v>98</v>
      </c>
      <c r="E6" s="38" t="s">
        <v>99</v>
      </c>
      <c r="F6" s="38" t="s">
        <v>17</v>
      </c>
      <c r="G6" s="79" t="s">
        <v>103</v>
      </c>
      <c r="H6" s="51" t="s">
        <v>104</v>
      </c>
      <c r="I6" s="52" t="s">
        <v>203</v>
      </c>
      <c r="J6" s="52" t="s">
        <v>107</v>
      </c>
      <c r="K6" s="52" t="s">
        <v>204</v>
      </c>
      <c r="L6" s="111" t="s">
        <v>205</v>
      </c>
      <c r="M6" s="39" t="s">
        <v>206</v>
      </c>
      <c r="N6" s="52" t="s">
        <v>207</v>
      </c>
      <c r="O6" s="52" t="s">
        <v>107</v>
      </c>
      <c r="P6" s="52" t="s">
        <v>204</v>
      </c>
      <c r="Q6" s="111" t="s">
        <v>205</v>
      </c>
      <c r="R6" s="39" t="s">
        <v>206</v>
      </c>
      <c r="S6" s="52" t="s">
        <v>208</v>
      </c>
      <c r="T6" s="52" t="s">
        <v>107</v>
      </c>
      <c r="U6" s="52" t="s">
        <v>204</v>
      </c>
      <c r="V6" s="111" t="s">
        <v>205</v>
      </c>
      <c r="W6" s="39" t="s">
        <v>206</v>
      </c>
    </row>
    <row r="7" spans="1:23" ht="37.299999999999997" x14ac:dyDescent="0.35">
      <c r="A7" s="3"/>
      <c r="B7" s="22">
        <v>1</v>
      </c>
      <c r="C7" s="40" t="str">
        <f>IF('4. Contract terms'!C7="","",VLOOKUP('4. Contract terms'!C7,'4. Contract terms'!$C$7:$H$106,1))</f>
        <v>#001</v>
      </c>
      <c r="D7" s="40" t="str">
        <f>IF('4. Contract terms'!C7="","",VLOOKUP('4. Contract terms'!C7,'4. Contract terms'!$C$7:$H$106,2))</f>
        <v>Microsoft Office 365 License</v>
      </c>
      <c r="E7" s="40" t="str">
        <f>IF('4. Contract terms'!C7="","",VLOOKUP('4. Contract terms'!C7,'4. Contract terms'!$C$7:$H$106,3))</f>
        <v>Purchasing</v>
      </c>
      <c r="F7" s="40" t="str">
        <f>IF('4. Contract terms'!C7="","",VLOOKUP('4. Contract terms'!C7,'4. Contract terms'!$C$7:$H$106,4))</f>
        <v>Contract terminated</v>
      </c>
      <c r="G7" s="82">
        <f>IF('4. Contract terms'!C7="","",VLOOKUP('4. Contract terms'!C7,'4. Contract terms'!$C$7:$H$106,5))</f>
        <v>1</v>
      </c>
      <c r="H7" s="78">
        <f>IF('4. Contract terms'!C7="","",VLOOKUP('4. Contract terms'!C7,'4. Contract terms'!$C$7:$H$106,6))</f>
        <v>0</v>
      </c>
      <c r="I7" s="16" t="s">
        <v>219</v>
      </c>
      <c r="J7" s="16">
        <v>1</v>
      </c>
      <c r="K7" s="16">
        <v>2</v>
      </c>
      <c r="L7" s="25" t="str">
        <f>IF(J7*K7&lt;1,"–",IF(J7*K7&lt;9,LISTS!$AF$4,IF(J7*K7&lt;16,LISTS!$AF$5,IF(J7*K7&gt;15,LISTS!$AF$6))))</f>
        <v>Low</v>
      </c>
      <c r="M7" s="16" t="s">
        <v>221</v>
      </c>
      <c r="N7" s="16" t="s">
        <v>219</v>
      </c>
      <c r="O7" s="16">
        <v>1</v>
      </c>
      <c r="P7" s="16">
        <v>3</v>
      </c>
      <c r="Q7" s="25" t="str">
        <f>IF(O7*P7&lt;1,"–",IF(O7*P7&lt;9,LISTS!$AF$4,IF(O7*P7&lt;16,LISTS!$AF$5,IF(O7*P7&gt;15,LISTS!$AF$6))))</f>
        <v>Low</v>
      </c>
      <c r="R7" s="16" t="s">
        <v>220</v>
      </c>
      <c r="S7" s="23"/>
      <c r="T7" s="16"/>
      <c r="U7" s="16"/>
      <c r="V7" s="25" t="str">
        <f>IF(T7*U7&lt;1,"–",IF(T7*U7&lt;9,LISTS!$AF$4,IF(T7*U7&lt;16,LISTS!$AF$5,IF(T7*U7&gt;15,LISTS!$AF$6))))</f>
        <v>–</v>
      </c>
      <c r="W7" s="16"/>
    </row>
    <row r="8" spans="1:23" ht="24.9" x14ac:dyDescent="0.35">
      <c r="A8" s="3"/>
      <c r="B8" s="22">
        <v>2</v>
      </c>
      <c r="C8" s="40" t="str">
        <f>IF('4. Contract terms'!C8="","",VLOOKUP('4. Contract terms'!C8,'4. Contract terms'!$C$7:$H$106,1))</f>
        <v>#001a</v>
      </c>
      <c r="D8" s="40" t="str">
        <f>IF('4. Contract terms'!C8="","",VLOOKUP('4. Contract terms'!C8,'4. Contract terms'!$C$7:$H$106,2))</f>
        <v>Microsoft Office 365 License</v>
      </c>
      <c r="E8" s="40" t="str">
        <f>IF('4. Contract terms'!C8="","",VLOOKUP('4. Contract terms'!C8,'4. Contract terms'!$C$7:$H$106,3))</f>
        <v>Purchasing</v>
      </c>
      <c r="F8" s="40" t="str">
        <f>IF('4. Contract terms'!C8="","",VLOOKUP('4. Contract terms'!C8,'4. Contract terms'!$C$7:$H$106,4))</f>
        <v>Contractually bound</v>
      </c>
      <c r="G8" s="82">
        <f>IF('4. Contract terms'!C8="","",VLOOKUP('4. Contract terms'!C8,'4. Contract terms'!$C$7:$H$106,5))</f>
        <v>1</v>
      </c>
      <c r="H8" s="78">
        <f>IF('4. Contract terms'!C8="","",VLOOKUP('4. Contract terms'!C8,'4. Contract terms'!$C$7:$H$106,6))</f>
        <v>0</v>
      </c>
      <c r="I8" s="16"/>
      <c r="J8" s="16"/>
      <c r="K8" s="16"/>
      <c r="L8" s="25" t="str">
        <f>IF(J8*K8&lt;1,"–",IF(J8*K8&lt;9,LISTS!$AF$4,IF(J8*K8&lt;16,LISTS!$AF$5,IF(J8*K8&gt;15,LISTS!$AF$6))))</f>
        <v>–</v>
      </c>
      <c r="M8" s="16"/>
      <c r="N8" s="23"/>
      <c r="O8" s="16"/>
      <c r="P8" s="16"/>
      <c r="Q8" s="25" t="str">
        <f>IF(O8*P8&lt;1,"–",IF(O8*P8&lt;9,LISTS!$AF$4,IF(O8*P8&lt;16,LISTS!$AF$5,IF(O8*P8&gt;15,LISTS!$AF$6))))</f>
        <v>–</v>
      </c>
      <c r="R8" s="16"/>
      <c r="S8" s="23"/>
      <c r="T8" s="16"/>
      <c r="U8" s="16"/>
      <c r="V8" s="25" t="str">
        <f>IF(T8*U8&lt;1,"–",IF(T8*U8&lt;9,LISTS!$AF$4,IF(T8*U8&lt;16,LISTS!$AF$5,IF(T8*U8&gt;15,LISTS!$AF$6))))</f>
        <v>–</v>
      </c>
      <c r="W8" s="16"/>
    </row>
    <row r="9" spans="1:23" ht="24.9" x14ac:dyDescent="0.35">
      <c r="A9" s="3"/>
      <c r="B9" s="22">
        <v>3</v>
      </c>
      <c r="C9" s="40" t="str">
        <f>IF('4. Contract terms'!C9="","",VLOOKUP('4. Contract terms'!C9,'4. Contract terms'!$C$7:$H$106,1))</f>
        <v>#002</v>
      </c>
      <c r="D9" s="40" t="str">
        <f>IF('4. Contract terms'!C9="","",VLOOKUP('4. Contract terms'!C9,'4. Contract terms'!$C$7:$H$106,2))</f>
        <v>Cell phone contracts</v>
      </c>
      <c r="E9" s="40" t="str">
        <f>IF('4. Contract terms'!C9="","",VLOOKUP('4. Contract terms'!C9,'4. Contract terms'!$C$7:$H$106,3))</f>
        <v>Purchasing</v>
      </c>
      <c r="F9" s="40" t="str">
        <f>IF('4. Contract terms'!C9="","",VLOOKUP('4. Contract terms'!C9,'4. Contract terms'!$C$7:$H$106,4))</f>
        <v>In negotiation</v>
      </c>
      <c r="G9" s="82">
        <f>IF('4. Contract terms'!C9="","",VLOOKUP('4. Contract terms'!C9,'4. Contract terms'!$C$7:$H$106,5))</f>
        <v>0.5</v>
      </c>
      <c r="H9" s="78">
        <f>IF('4. Contract terms'!C9="","",VLOOKUP('4. Contract terms'!C9,'4. Contract terms'!$C$7:$H$106,6))</f>
        <v>0</v>
      </c>
      <c r="I9" s="16" t="s">
        <v>222</v>
      </c>
      <c r="J9" s="16">
        <v>4</v>
      </c>
      <c r="K9" s="16">
        <v>5</v>
      </c>
      <c r="L9" s="25" t="str">
        <f>IF(J9*K9&lt;1,"–",IF(J9*K9&lt;9,LISTS!$AF$4,IF(J9*K9&lt;16,LISTS!$AF$5,IF(J9*K9&gt;15,LISTS!$AF$6))))</f>
        <v>High</v>
      </c>
      <c r="M9" s="16" t="s">
        <v>223</v>
      </c>
      <c r="N9" s="23"/>
      <c r="O9" s="16"/>
      <c r="P9" s="16"/>
      <c r="Q9" s="25" t="str">
        <f>IF(O9*P9&lt;1,"–",IF(O9*P9&lt;9,LISTS!$AF$4,IF(O9*P9&lt;16,LISTS!$AF$5,IF(O9*P9&gt;15,LISTS!$AF$6))))</f>
        <v>–</v>
      </c>
      <c r="R9" s="16"/>
      <c r="S9" s="23"/>
      <c r="T9" s="16"/>
      <c r="U9" s="16"/>
      <c r="V9" s="25" t="str">
        <f>IF(T9*U9&lt;1,"–",IF(T9*U9&lt;9,LISTS!$AF$4,IF(T9*U9&lt;16,LISTS!$AF$5,IF(T9*U9&gt;15,LISTS!$AF$6))))</f>
        <v>–</v>
      </c>
      <c r="W9" s="16"/>
    </row>
    <row r="10" spans="1:23" ht="24.9" x14ac:dyDescent="0.35">
      <c r="A10" s="3"/>
      <c r="B10" s="22">
        <v>4</v>
      </c>
      <c r="C10" s="40" t="str">
        <f>IF('4. Contract terms'!C10="","",VLOOKUP('4. Contract terms'!C10,'4. Contract terms'!$C$7:$H$106,1))</f>
        <v>#003</v>
      </c>
      <c r="D10" s="40" t="str">
        <f>IF('4. Contract terms'!C10="","",VLOOKUP('4. Contract terms'!C10,'4. Contract terms'!$C$7:$H$106,2))</f>
        <v>Webseite concept</v>
      </c>
      <c r="E10" s="40" t="str">
        <f>IF('4. Contract terms'!C10="","",VLOOKUP('4. Contract terms'!C10,'4. Contract terms'!$C$7:$H$106,3))</f>
        <v>Sales</v>
      </c>
      <c r="F10" s="40" t="str">
        <f>IF('4. Contract terms'!C10="","",VLOOKUP('4. Contract terms'!C10,'4. Contract terms'!$C$7:$H$106,4))</f>
        <v>Contractually bound</v>
      </c>
      <c r="G10" s="82">
        <f>IF('4. Contract terms'!C10="","",VLOOKUP('4. Contract terms'!C10,'4. Contract terms'!$C$7:$H$106,5))</f>
        <v>1</v>
      </c>
      <c r="H10" s="78">
        <f>IF('4. Contract terms'!C10="","",VLOOKUP('4. Contract terms'!C10,'4. Contract terms'!$C$7:$H$106,6))</f>
        <v>0</v>
      </c>
      <c r="I10" s="16" t="s">
        <v>224</v>
      </c>
      <c r="J10" s="16">
        <v>3</v>
      </c>
      <c r="K10" s="16">
        <v>3</v>
      </c>
      <c r="L10" s="25" t="str">
        <f>IF(J10*K10&lt;1,"–",IF(J10*K10&lt;9,LISTS!$AF$4,IF(J10*K10&lt;16,LISTS!$AF$5,IF(J10*K10&gt;15,LISTS!$AF$6))))</f>
        <v>Moderate</v>
      </c>
      <c r="M10" s="16" t="s">
        <v>225</v>
      </c>
      <c r="N10" s="23"/>
      <c r="O10" s="16"/>
      <c r="P10" s="16"/>
      <c r="Q10" s="25" t="str">
        <f>IF(O10*P10&lt;1,"–",IF(O10*P10&lt;9,LISTS!$AF$4,IF(O10*P10&lt;16,LISTS!$AF$5,IF(O10*P10&gt;15,LISTS!$AF$6))))</f>
        <v>–</v>
      </c>
      <c r="R10" s="16"/>
      <c r="S10" s="23"/>
      <c r="T10" s="16"/>
      <c r="U10" s="16"/>
      <c r="V10" s="25" t="str">
        <f>IF(T10*U10&lt;1,"–",IF(T10*U10&lt;9,LISTS!$AF$4,IF(T10*U10&lt;16,LISTS!$AF$5,IF(T10*U10&gt;15,LISTS!$AF$6))))</f>
        <v>–</v>
      </c>
      <c r="W10" s="16"/>
    </row>
    <row r="11" spans="1:23" ht="24.9" x14ac:dyDescent="0.35">
      <c r="A11" s="3"/>
      <c r="B11" s="22">
        <v>5</v>
      </c>
      <c r="C11" s="40" t="str">
        <f>IF('4. Contract terms'!C11="","",VLOOKUP('4. Contract terms'!C11,'4. Contract terms'!$C$7:$H$106,1))</f>
        <v>#004</v>
      </c>
      <c r="D11" s="40" t="str">
        <f>IF('4. Contract terms'!C11="","",VLOOKUP('4. Contract terms'!C11,'4. Contract terms'!$C$7:$H$106,2))</f>
        <v>Webseite maintenance</v>
      </c>
      <c r="E11" s="40" t="str">
        <f>IF('4. Contract terms'!C11="","",VLOOKUP('4. Contract terms'!C11,'4. Contract terms'!$C$7:$H$106,3))</f>
        <v>Sales</v>
      </c>
      <c r="F11" s="40" t="str">
        <f>IF('4. Contract terms'!C11="","",VLOOKUP('4. Contract terms'!C11,'4. Contract terms'!$C$7:$H$106,4))</f>
        <v>Draft contract available</v>
      </c>
      <c r="G11" s="82">
        <f>IF('4. Contract terms'!C11="","",VLOOKUP('4. Contract terms'!C11,'4. Contract terms'!$C$7:$H$106,5))</f>
        <v>0.9</v>
      </c>
      <c r="H11" s="78">
        <f>IF('4. Contract terms'!C11="","",VLOOKUP('4. Contract terms'!C11,'4. Contract terms'!$C$7:$H$106,6))</f>
        <v>0</v>
      </c>
      <c r="I11" s="16"/>
      <c r="J11" s="16"/>
      <c r="K11" s="16"/>
      <c r="L11" s="25" t="str">
        <f>IF(J11*K11&lt;1,"–",IF(J11*K11&lt;9,LISTS!$AF$4,IF(J11*K11&lt;16,LISTS!$AF$5,IF(J11*K11&gt;15,LISTS!$AF$6))))</f>
        <v>–</v>
      </c>
      <c r="M11" s="16"/>
      <c r="N11" s="23"/>
      <c r="O11" s="16"/>
      <c r="P11" s="16"/>
      <c r="Q11" s="25" t="str">
        <f>IF(O11*P11&lt;1,"–",IF(O11*P11&lt;9,LISTS!$AF$4,IF(O11*P11&lt;16,LISTS!$AF$5,IF(O11*P11&gt;15,LISTS!$AF$6))))</f>
        <v>–</v>
      </c>
      <c r="R11" s="16"/>
      <c r="S11" s="23"/>
      <c r="T11" s="16"/>
      <c r="U11" s="16"/>
      <c r="V11" s="25" t="str">
        <f>IF(T11*U11&lt;1,"–",IF(T11*U11&lt;9,LISTS!$AF$4,IF(T11*U11&lt;16,LISTS!$AF$5,IF(T11*U11&gt;15,LISTS!$AF$6))))</f>
        <v>–</v>
      </c>
      <c r="W11" s="16"/>
    </row>
    <row r="12" spans="1:23" x14ac:dyDescent="0.35">
      <c r="A12" s="3"/>
      <c r="B12" s="22">
        <v>6</v>
      </c>
      <c r="C12" s="40" t="str">
        <f>IF('4. Contract terms'!C12="","",VLOOKUP('4. Contract terms'!C12,'4. Contract terms'!$C$7:$H$106,1))</f>
        <v/>
      </c>
      <c r="D12" s="40" t="str">
        <f>IF('4. Contract terms'!C12="","",VLOOKUP('4. Contract terms'!C12,'4. Contract terms'!$C$7:$H$106,2))</f>
        <v/>
      </c>
      <c r="E12" s="40" t="str">
        <f>IF('4. Contract terms'!C12="","",VLOOKUP('4. Contract terms'!C12,'4. Contract terms'!$C$7:$H$106,3))</f>
        <v/>
      </c>
      <c r="F12" s="40" t="str">
        <f>IF('4. Contract terms'!C12="","",VLOOKUP('4. Contract terms'!C12,'4. Contract terms'!$C$7:$H$106,4))</f>
        <v/>
      </c>
      <c r="G12" s="82" t="str">
        <f>IF('4. Contract terms'!C12="","",VLOOKUP('4. Contract terms'!C12,'4. Contract terms'!$C$7:$H$106,5))</f>
        <v/>
      </c>
      <c r="H12" s="78" t="str">
        <f>IF('4. Contract terms'!C12="","",VLOOKUP('4. Contract terms'!C12,'4. Contract terms'!$C$7:$H$106,6))</f>
        <v/>
      </c>
      <c r="I12" s="16"/>
      <c r="J12" s="16"/>
      <c r="K12" s="16"/>
      <c r="L12" s="25" t="str">
        <f>IF(J12*K12&lt;1,"–",IF(J12*K12&lt;9,LISTS!$AF$4,IF(J12*K12&lt;16,LISTS!$AF$5,IF(J12*K12&gt;15,LISTS!$AF$6))))</f>
        <v>–</v>
      </c>
      <c r="M12" s="16"/>
      <c r="N12" s="23"/>
      <c r="O12" s="16"/>
      <c r="P12" s="16"/>
      <c r="Q12" s="25" t="str">
        <f>IF(O12*P12&lt;1,"–",IF(O12*P12&lt;9,LISTS!$AF$4,IF(O12*P12&lt;16,LISTS!$AF$5,IF(O12*P12&gt;15,LISTS!$AF$6))))</f>
        <v>–</v>
      </c>
      <c r="R12" s="16"/>
      <c r="S12" s="23"/>
      <c r="T12" s="16"/>
      <c r="U12" s="16"/>
      <c r="V12" s="25" t="str">
        <f>IF(T12*U12&lt;1,"–",IF(T12*U12&lt;9,LISTS!$AF$4,IF(T12*U12&lt;16,LISTS!$AF$5,IF(T12*U12&gt;15,LISTS!$AF$6))))</f>
        <v>–</v>
      </c>
      <c r="W12" s="16"/>
    </row>
    <row r="13" spans="1:23" x14ac:dyDescent="0.35">
      <c r="A13" s="3"/>
      <c r="B13" s="22">
        <v>7</v>
      </c>
      <c r="C13" s="40" t="str">
        <f>IF('4. Contract terms'!C13="","",VLOOKUP('4. Contract terms'!C13,'4. Contract terms'!$C$7:$H$106,1))</f>
        <v/>
      </c>
      <c r="D13" s="40" t="str">
        <f>IF('4. Contract terms'!C13="","",VLOOKUP('4. Contract terms'!C13,'4. Contract terms'!$C$7:$H$106,2))</f>
        <v/>
      </c>
      <c r="E13" s="40" t="str">
        <f>IF('4. Contract terms'!C13="","",VLOOKUP('4. Contract terms'!C13,'4. Contract terms'!$C$7:$H$106,3))</f>
        <v/>
      </c>
      <c r="F13" s="40" t="str">
        <f>IF('4. Contract terms'!C13="","",VLOOKUP('4. Contract terms'!C13,'4. Contract terms'!$C$7:$H$106,4))</f>
        <v/>
      </c>
      <c r="G13" s="82" t="str">
        <f>IF('4. Contract terms'!C13="","",VLOOKUP('4. Contract terms'!C13,'4. Contract terms'!$C$7:$H$106,5))</f>
        <v/>
      </c>
      <c r="H13" s="78" t="str">
        <f>IF('4. Contract terms'!C13="","",VLOOKUP('4. Contract terms'!C13,'4. Contract terms'!$C$7:$H$106,6))</f>
        <v/>
      </c>
      <c r="I13" s="16"/>
      <c r="J13" s="16"/>
      <c r="K13" s="16"/>
      <c r="L13" s="25" t="str">
        <f>IF(J13*K13&lt;1,"–",IF(J13*K13&lt;9,LISTS!$AF$4,IF(J13*K13&lt;16,LISTS!$AF$5,IF(J13*K13&gt;15,LISTS!$AF$6))))</f>
        <v>–</v>
      </c>
      <c r="M13" s="16"/>
      <c r="N13" s="23"/>
      <c r="O13" s="16"/>
      <c r="P13" s="16"/>
      <c r="Q13" s="25" t="str">
        <f>IF(O13*P13&lt;1,"–",IF(O13*P13&lt;9,LISTS!$AF$4,IF(O13*P13&lt;16,LISTS!$AF$5,IF(O13*P13&gt;15,LISTS!$AF$6))))</f>
        <v>–</v>
      </c>
      <c r="R13" s="16"/>
      <c r="S13" s="23"/>
      <c r="T13" s="16"/>
      <c r="U13" s="16"/>
      <c r="V13" s="25" t="str">
        <f>IF(T13*U13&lt;1,"–",IF(T13*U13&lt;9,LISTS!$AF$4,IF(T13*U13&lt;16,LISTS!$AF$5,IF(T13*U13&gt;15,LISTS!$AF$6))))</f>
        <v>–</v>
      </c>
      <c r="W13" s="16"/>
    </row>
    <row r="14" spans="1:23" x14ac:dyDescent="0.35">
      <c r="A14" s="3"/>
      <c r="B14" s="22">
        <v>8</v>
      </c>
      <c r="C14" s="40" t="str">
        <f>IF('4. Contract terms'!C14="","",VLOOKUP('4. Contract terms'!C14,'4. Contract terms'!$C$7:$H$106,1))</f>
        <v/>
      </c>
      <c r="D14" s="40" t="str">
        <f>IF('4. Contract terms'!C14="","",VLOOKUP('4. Contract terms'!C14,'4. Contract terms'!$C$7:$H$106,2))</f>
        <v/>
      </c>
      <c r="E14" s="40" t="str">
        <f>IF('4. Contract terms'!C14="","",VLOOKUP('4. Contract terms'!C14,'4. Contract terms'!$C$7:$H$106,3))</f>
        <v/>
      </c>
      <c r="F14" s="40" t="str">
        <f>IF('4. Contract terms'!C14="","",VLOOKUP('4. Contract terms'!C14,'4. Contract terms'!$C$7:$H$106,4))</f>
        <v/>
      </c>
      <c r="G14" s="82" t="str">
        <f>IF('4. Contract terms'!C14="","",VLOOKUP('4. Contract terms'!C14,'4. Contract terms'!$C$7:$H$106,5))</f>
        <v/>
      </c>
      <c r="H14" s="78" t="str">
        <f>IF('4. Contract terms'!C14="","",VLOOKUP('4. Contract terms'!C14,'4. Contract terms'!$C$7:$H$106,6))</f>
        <v/>
      </c>
      <c r="I14" s="16"/>
      <c r="J14" s="16"/>
      <c r="K14" s="16"/>
      <c r="L14" s="25" t="str">
        <f>IF(J14*K14&lt;1,"–",IF(J14*K14&lt;9,LISTS!$AF$4,IF(J14*K14&lt;16,LISTS!$AF$5,IF(J14*K14&gt;15,LISTS!$AF$6))))</f>
        <v>–</v>
      </c>
      <c r="M14" s="16"/>
      <c r="N14" s="23"/>
      <c r="O14" s="16"/>
      <c r="P14" s="16"/>
      <c r="Q14" s="25" t="str">
        <f>IF(O14*P14&lt;1,"–",IF(O14*P14&lt;9,LISTS!$AF$4,IF(O14*P14&lt;16,LISTS!$AF$5,IF(O14*P14&gt;15,LISTS!$AF$6))))</f>
        <v>–</v>
      </c>
      <c r="R14" s="16"/>
      <c r="S14" s="23"/>
      <c r="T14" s="16"/>
      <c r="U14" s="16"/>
      <c r="V14" s="25" t="str">
        <f>IF(T14*U14&lt;1,"–",IF(T14*U14&lt;9,LISTS!$AF$4,IF(T14*U14&lt;16,LISTS!$AF$5,IF(T14*U14&gt;15,LISTS!$AF$6))))</f>
        <v>–</v>
      </c>
      <c r="W14" s="16"/>
    </row>
    <row r="15" spans="1:23" x14ac:dyDescent="0.35">
      <c r="A15" s="3"/>
      <c r="B15" s="22">
        <v>9</v>
      </c>
      <c r="C15" s="40" t="str">
        <f>IF('4. Contract terms'!C15="","",VLOOKUP('4. Contract terms'!C15,'4. Contract terms'!$C$7:$H$106,1))</f>
        <v/>
      </c>
      <c r="D15" s="40" t="str">
        <f>IF('4. Contract terms'!C15="","",VLOOKUP('4. Contract terms'!C15,'4. Contract terms'!$C$7:$H$106,2))</f>
        <v/>
      </c>
      <c r="E15" s="40" t="str">
        <f>IF('4. Contract terms'!C15="","",VLOOKUP('4. Contract terms'!C15,'4. Contract terms'!$C$7:$H$106,3))</f>
        <v/>
      </c>
      <c r="F15" s="40" t="str">
        <f>IF('4. Contract terms'!C15="","",VLOOKUP('4. Contract terms'!C15,'4. Contract terms'!$C$7:$H$106,4))</f>
        <v/>
      </c>
      <c r="G15" s="82" t="str">
        <f>IF('4. Contract terms'!C15="","",VLOOKUP('4. Contract terms'!C15,'4. Contract terms'!$C$7:$H$106,5))</f>
        <v/>
      </c>
      <c r="H15" s="78" t="str">
        <f>IF('4. Contract terms'!C15="","",VLOOKUP('4. Contract terms'!C15,'4. Contract terms'!$C$7:$H$106,6))</f>
        <v/>
      </c>
      <c r="I15" s="16"/>
      <c r="J15" s="16"/>
      <c r="K15" s="16"/>
      <c r="L15" s="25" t="str">
        <f>IF(J15*K15&lt;1,"–",IF(J15*K15&lt;9,LISTS!$AF$4,IF(J15*K15&lt;16,LISTS!$AF$5,IF(J15*K15&gt;15,LISTS!$AF$6))))</f>
        <v>–</v>
      </c>
      <c r="M15" s="16"/>
      <c r="N15" s="23"/>
      <c r="O15" s="16"/>
      <c r="P15" s="16"/>
      <c r="Q15" s="25" t="str">
        <f>IF(O15*P15&lt;1,"–",IF(O15*P15&lt;9,LISTS!$AF$4,IF(O15*P15&lt;16,LISTS!$AF$5,IF(O15*P15&gt;15,LISTS!$AF$6))))</f>
        <v>–</v>
      </c>
      <c r="R15" s="16"/>
      <c r="S15" s="23"/>
      <c r="T15" s="16"/>
      <c r="U15" s="16"/>
      <c r="V15" s="25" t="str">
        <f>IF(T15*U15&lt;1,"–",IF(T15*U15&lt;9,LISTS!$AF$4,IF(T15*U15&lt;16,LISTS!$AF$5,IF(T15*U15&gt;15,LISTS!$AF$6))))</f>
        <v>–</v>
      </c>
      <c r="W15" s="16"/>
    </row>
    <row r="16" spans="1:23" x14ac:dyDescent="0.35">
      <c r="A16" s="3"/>
      <c r="B16" s="22">
        <v>10</v>
      </c>
      <c r="C16" s="40" t="str">
        <f>IF('4. Contract terms'!C16="","",VLOOKUP('4. Contract terms'!C16,'4. Contract terms'!$C$7:$H$106,1))</f>
        <v/>
      </c>
      <c r="D16" s="40" t="str">
        <f>IF('4. Contract terms'!C16="","",VLOOKUP('4. Contract terms'!C16,'4. Contract terms'!$C$7:$H$106,2))</f>
        <v/>
      </c>
      <c r="E16" s="40" t="str">
        <f>IF('4. Contract terms'!C16="","",VLOOKUP('4. Contract terms'!C16,'4. Contract terms'!$C$7:$H$106,3))</f>
        <v/>
      </c>
      <c r="F16" s="40" t="str">
        <f>IF('4. Contract terms'!C16="","",VLOOKUP('4. Contract terms'!C16,'4. Contract terms'!$C$7:$H$106,4))</f>
        <v/>
      </c>
      <c r="G16" s="82" t="str">
        <f>IF('4. Contract terms'!C16="","",VLOOKUP('4. Contract terms'!C16,'4. Contract terms'!$C$7:$H$106,5))</f>
        <v/>
      </c>
      <c r="H16" s="78" t="str">
        <f>IF('4. Contract terms'!C16="","",VLOOKUP('4. Contract terms'!C16,'4. Contract terms'!$C$7:$H$106,6))</f>
        <v/>
      </c>
      <c r="I16" s="16"/>
      <c r="J16" s="16"/>
      <c r="K16" s="16"/>
      <c r="L16" s="25" t="str">
        <f>IF(J16*K16&lt;1,"–",IF(J16*K16&lt;9,LISTS!$AF$4,IF(J16*K16&lt;16,LISTS!$AF$5,IF(J16*K16&gt;15,LISTS!$AF$6))))</f>
        <v>–</v>
      </c>
      <c r="M16" s="16"/>
      <c r="N16" s="23"/>
      <c r="O16" s="16"/>
      <c r="P16" s="16"/>
      <c r="Q16" s="25" t="str">
        <f>IF(O16*P16&lt;1,"–",IF(O16*P16&lt;9,LISTS!$AF$4,IF(O16*P16&lt;16,LISTS!$AF$5,IF(O16*P16&gt;15,LISTS!$AF$6))))</f>
        <v>–</v>
      </c>
      <c r="R16" s="16"/>
      <c r="S16" s="23"/>
      <c r="T16" s="16"/>
      <c r="U16" s="16"/>
      <c r="V16" s="25" t="str">
        <f>IF(T16*U16&lt;1,"–",IF(T16*U16&lt;9,LISTS!$AF$4,IF(T16*U16&lt;16,LISTS!$AF$5,IF(T16*U16&gt;15,LISTS!$AF$6))))</f>
        <v>–</v>
      </c>
      <c r="W16" s="16"/>
    </row>
    <row r="17" spans="1:23" x14ac:dyDescent="0.35">
      <c r="A17" s="3"/>
      <c r="B17" s="22">
        <v>11</v>
      </c>
      <c r="C17" s="40" t="str">
        <f>IF('4. Contract terms'!C17="","",VLOOKUP('4. Contract terms'!C17,'4. Contract terms'!$C$7:$H$106,1))</f>
        <v/>
      </c>
      <c r="D17" s="40" t="str">
        <f>IF('4. Contract terms'!C17="","",VLOOKUP('4. Contract terms'!C17,'4. Contract terms'!$C$7:$H$106,2))</f>
        <v/>
      </c>
      <c r="E17" s="40" t="str">
        <f>IF('4. Contract terms'!C17="","",VLOOKUP('4. Contract terms'!C17,'4. Contract terms'!$C$7:$H$106,3))</f>
        <v/>
      </c>
      <c r="F17" s="40" t="str">
        <f>IF('4. Contract terms'!C17="","",VLOOKUP('4. Contract terms'!C17,'4. Contract terms'!$C$7:$H$106,4))</f>
        <v/>
      </c>
      <c r="G17" s="82" t="str">
        <f>IF('4. Contract terms'!C17="","",VLOOKUP('4. Contract terms'!C17,'4. Contract terms'!$C$7:$H$106,5))</f>
        <v/>
      </c>
      <c r="H17" s="78" t="str">
        <f>IF('4. Contract terms'!C17="","",VLOOKUP('4. Contract terms'!C17,'4. Contract terms'!$C$7:$H$106,6))</f>
        <v/>
      </c>
      <c r="I17" s="16"/>
      <c r="J17" s="16"/>
      <c r="K17" s="16"/>
      <c r="L17" s="25" t="str">
        <f>IF(J17*K17&lt;1,"–",IF(J17*K17&lt;9,LISTS!$AF$4,IF(J17*K17&lt;16,LISTS!$AF$5,IF(J17*K17&gt;15,LISTS!$AF$6))))</f>
        <v>–</v>
      </c>
      <c r="M17" s="16"/>
      <c r="N17" s="23"/>
      <c r="O17" s="16"/>
      <c r="P17" s="16"/>
      <c r="Q17" s="25" t="str">
        <f>IF(O17*P17&lt;1,"–",IF(O17*P17&lt;9,LISTS!$AF$4,IF(O17*P17&lt;16,LISTS!$AF$5,IF(O17*P17&gt;15,LISTS!$AF$6))))</f>
        <v>–</v>
      </c>
      <c r="R17" s="16"/>
      <c r="S17" s="23"/>
      <c r="T17" s="16"/>
      <c r="U17" s="16"/>
      <c r="V17" s="25" t="str">
        <f>IF(T17*U17&lt;1,"–",IF(T17*U17&lt;9,LISTS!$AF$4,IF(T17*U17&lt;16,LISTS!$AF$5,IF(T17*U17&gt;15,LISTS!$AF$6))))</f>
        <v>–</v>
      </c>
      <c r="W17" s="16"/>
    </row>
    <row r="18" spans="1:23" x14ac:dyDescent="0.35">
      <c r="A18" s="3"/>
      <c r="B18" s="22">
        <v>12</v>
      </c>
      <c r="C18" s="40" t="str">
        <f>IF('4. Contract terms'!C18="","",VLOOKUP('4. Contract terms'!C18,'4. Contract terms'!$C$7:$H$106,1))</f>
        <v/>
      </c>
      <c r="D18" s="40" t="str">
        <f>IF('4. Contract terms'!C18="","",VLOOKUP('4. Contract terms'!C18,'4. Contract terms'!$C$7:$H$106,2))</f>
        <v/>
      </c>
      <c r="E18" s="40" t="str">
        <f>IF('4. Contract terms'!C18="","",VLOOKUP('4. Contract terms'!C18,'4. Contract terms'!$C$7:$H$106,3))</f>
        <v/>
      </c>
      <c r="F18" s="40" t="str">
        <f>IF('4. Contract terms'!C18="","",VLOOKUP('4. Contract terms'!C18,'4. Contract terms'!$C$7:$H$106,4))</f>
        <v/>
      </c>
      <c r="G18" s="82" t="str">
        <f>IF('4. Contract terms'!C18="","",VLOOKUP('4. Contract terms'!C18,'4. Contract terms'!$C$7:$H$106,5))</f>
        <v/>
      </c>
      <c r="H18" s="78" t="str">
        <f>IF('4. Contract terms'!C18="","",VLOOKUP('4. Contract terms'!C18,'4. Contract terms'!$C$7:$H$106,6))</f>
        <v/>
      </c>
      <c r="I18" s="16"/>
      <c r="J18" s="16"/>
      <c r="K18" s="16"/>
      <c r="L18" s="25" t="str">
        <f>IF(J18*K18&lt;1,"–",IF(J18*K18&lt;9,LISTS!$AF$4,IF(J18*K18&lt;16,LISTS!$AF$5,IF(J18*K18&gt;15,LISTS!$AF$6))))</f>
        <v>–</v>
      </c>
      <c r="M18" s="16"/>
      <c r="N18" s="23"/>
      <c r="O18" s="16"/>
      <c r="P18" s="16"/>
      <c r="Q18" s="25" t="str">
        <f>IF(O18*P18&lt;1,"–",IF(O18*P18&lt;9,LISTS!$AF$4,IF(O18*P18&lt;16,LISTS!$AF$5,IF(O18*P18&gt;15,LISTS!$AF$6))))</f>
        <v>–</v>
      </c>
      <c r="R18" s="16"/>
      <c r="S18" s="23"/>
      <c r="T18" s="16"/>
      <c r="U18" s="16"/>
      <c r="V18" s="25" t="str">
        <f>IF(T18*U18&lt;1,"–",IF(T18*U18&lt;9,LISTS!$AF$4,IF(T18*U18&lt;16,LISTS!$AF$5,IF(T18*U18&gt;15,LISTS!$AF$6))))</f>
        <v>–</v>
      </c>
      <c r="W18" s="16"/>
    </row>
    <row r="19" spans="1:23" x14ac:dyDescent="0.35">
      <c r="A19" s="3"/>
      <c r="B19" s="22">
        <v>13</v>
      </c>
      <c r="C19" s="40" t="str">
        <f>IF('4. Contract terms'!C19="","",VLOOKUP('4. Contract terms'!C19,'4. Contract terms'!$C$7:$H$106,1))</f>
        <v/>
      </c>
      <c r="D19" s="40" t="str">
        <f>IF('4. Contract terms'!C19="","",VLOOKUP('4. Contract terms'!C19,'4. Contract terms'!$C$7:$H$106,2))</f>
        <v/>
      </c>
      <c r="E19" s="40" t="str">
        <f>IF('4. Contract terms'!C19="","",VLOOKUP('4. Contract terms'!C19,'4. Contract terms'!$C$7:$H$106,3))</f>
        <v/>
      </c>
      <c r="F19" s="40" t="str">
        <f>IF('4. Contract terms'!C19="","",VLOOKUP('4. Contract terms'!C19,'4. Contract terms'!$C$7:$H$106,4))</f>
        <v/>
      </c>
      <c r="G19" s="82" t="str">
        <f>IF('4. Contract terms'!C19="","",VLOOKUP('4. Contract terms'!C19,'4. Contract terms'!$C$7:$H$106,5))</f>
        <v/>
      </c>
      <c r="H19" s="78" t="str">
        <f>IF('4. Contract terms'!C19="","",VLOOKUP('4. Contract terms'!C19,'4. Contract terms'!$C$7:$H$106,6))</f>
        <v/>
      </c>
      <c r="I19" s="16"/>
      <c r="J19" s="16"/>
      <c r="K19" s="16"/>
      <c r="L19" s="25" t="str">
        <f>IF(J19*K19&lt;1,"–",IF(J19*K19&lt;9,LISTS!$AF$4,IF(J19*K19&lt;16,LISTS!$AF$5,IF(J19*K19&gt;15,LISTS!$AF$6))))</f>
        <v>–</v>
      </c>
      <c r="M19" s="16"/>
      <c r="N19" s="23"/>
      <c r="O19" s="16"/>
      <c r="P19" s="16"/>
      <c r="Q19" s="25" t="str">
        <f>IF(O19*P19&lt;1,"–",IF(O19*P19&lt;9,LISTS!$AF$4,IF(O19*P19&lt;16,LISTS!$AF$5,IF(O19*P19&gt;15,LISTS!$AF$6))))</f>
        <v>–</v>
      </c>
      <c r="R19" s="16"/>
      <c r="S19" s="23"/>
      <c r="T19" s="16"/>
      <c r="U19" s="16"/>
      <c r="V19" s="25" t="str">
        <f>IF(T19*U19&lt;1,"–",IF(T19*U19&lt;9,LISTS!$AF$4,IF(T19*U19&lt;16,LISTS!$AF$5,IF(T19*U19&gt;15,LISTS!$AF$6))))</f>
        <v>–</v>
      </c>
      <c r="W19" s="16"/>
    </row>
    <row r="20" spans="1:23" x14ac:dyDescent="0.35">
      <c r="A20" s="3"/>
      <c r="B20" s="22">
        <v>14</v>
      </c>
      <c r="C20" s="40" t="str">
        <f>IF('4. Contract terms'!C20="","",VLOOKUP('4. Contract terms'!C20,'4. Contract terms'!$C$7:$H$106,1))</f>
        <v/>
      </c>
      <c r="D20" s="40" t="str">
        <f>IF('4. Contract terms'!C20="","",VLOOKUP('4. Contract terms'!C20,'4. Contract terms'!$C$7:$H$106,2))</f>
        <v/>
      </c>
      <c r="E20" s="40" t="str">
        <f>IF('4. Contract terms'!C20="","",VLOOKUP('4. Contract terms'!C20,'4. Contract terms'!$C$7:$H$106,3))</f>
        <v/>
      </c>
      <c r="F20" s="40" t="str">
        <f>IF('4. Contract terms'!C20="","",VLOOKUP('4. Contract terms'!C20,'4. Contract terms'!$C$7:$H$106,4))</f>
        <v/>
      </c>
      <c r="G20" s="82" t="str">
        <f>IF('4. Contract terms'!C20="","",VLOOKUP('4. Contract terms'!C20,'4. Contract terms'!$C$7:$H$106,5))</f>
        <v/>
      </c>
      <c r="H20" s="78" t="str">
        <f>IF('4. Contract terms'!C20="","",VLOOKUP('4. Contract terms'!C20,'4. Contract terms'!$C$7:$H$106,6))</f>
        <v/>
      </c>
      <c r="I20" s="16"/>
      <c r="J20" s="16"/>
      <c r="K20" s="16"/>
      <c r="L20" s="25" t="str">
        <f>IF(J20*K20&lt;1,"–",IF(J20*K20&lt;9,LISTS!$AF$4,IF(J20*K20&lt;16,LISTS!$AF$5,IF(J20*K20&gt;15,LISTS!$AF$6))))</f>
        <v>–</v>
      </c>
      <c r="M20" s="16"/>
      <c r="N20" s="23"/>
      <c r="O20" s="16"/>
      <c r="P20" s="16"/>
      <c r="Q20" s="25" t="str">
        <f>IF(O20*P20&lt;1,"–",IF(O20*P20&lt;9,LISTS!$AF$4,IF(O20*P20&lt;16,LISTS!$AF$5,IF(O20*P20&gt;15,LISTS!$AF$6))))</f>
        <v>–</v>
      </c>
      <c r="R20" s="16"/>
      <c r="S20" s="23"/>
      <c r="T20" s="16"/>
      <c r="U20" s="16"/>
      <c r="V20" s="25" t="str">
        <f>IF(T20*U20&lt;1,"–",IF(T20*U20&lt;9,LISTS!$AF$4,IF(T20*U20&lt;16,LISTS!$AF$5,IF(T20*U20&gt;15,LISTS!$AF$6))))</f>
        <v>–</v>
      </c>
      <c r="W20" s="16"/>
    </row>
    <row r="21" spans="1:23" x14ac:dyDescent="0.35">
      <c r="A21" s="3"/>
      <c r="B21" s="22">
        <v>15</v>
      </c>
      <c r="C21" s="40" t="str">
        <f>IF('4. Contract terms'!C21="","",VLOOKUP('4. Contract terms'!C21,'4. Contract terms'!$C$7:$H$106,1))</f>
        <v/>
      </c>
      <c r="D21" s="40" t="str">
        <f>IF('4. Contract terms'!C21="","",VLOOKUP('4. Contract terms'!C21,'4. Contract terms'!$C$7:$H$106,2))</f>
        <v/>
      </c>
      <c r="E21" s="40" t="str">
        <f>IF('4. Contract terms'!C21="","",VLOOKUP('4. Contract terms'!C21,'4. Contract terms'!$C$7:$H$106,3))</f>
        <v/>
      </c>
      <c r="F21" s="40" t="str">
        <f>IF('4. Contract terms'!C21="","",VLOOKUP('4. Contract terms'!C21,'4. Contract terms'!$C$7:$H$106,4))</f>
        <v/>
      </c>
      <c r="G21" s="82" t="str">
        <f>IF('4. Contract terms'!C21="","",VLOOKUP('4. Contract terms'!C21,'4. Contract terms'!$C$7:$H$106,5))</f>
        <v/>
      </c>
      <c r="H21" s="78" t="str">
        <f>IF('4. Contract terms'!C21="","",VLOOKUP('4. Contract terms'!C21,'4. Contract terms'!$C$7:$H$106,6))</f>
        <v/>
      </c>
      <c r="I21" s="16"/>
      <c r="J21" s="16"/>
      <c r="K21" s="16"/>
      <c r="L21" s="25" t="str">
        <f>IF(J21*K21&lt;1,"–",IF(J21*K21&lt;9,LISTS!$AF$4,IF(J21*K21&lt;16,LISTS!$AF$5,IF(J21*K21&gt;15,LISTS!$AF$6))))</f>
        <v>–</v>
      </c>
      <c r="M21" s="16"/>
      <c r="N21" s="23"/>
      <c r="O21" s="16"/>
      <c r="P21" s="16"/>
      <c r="Q21" s="25" t="str">
        <f>IF(O21*P21&lt;1,"–",IF(O21*P21&lt;9,LISTS!$AF$4,IF(O21*P21&lt;16,LISTS!$AF$5,IF(O21*P21&gt;15,LISTS!$AF$6))))</f>
        <v>–</v>
      </c>
      <c r="R21" s="16"/>
      <c r="S21" s="23"/>
      <c r="T21" s="16"/>
      <c r="U21" s="16"/>
      <c r="V21" s="25" t="str">
        <f>IF(T21*U21&lt;1,"–",IF(T21*U21&lt;9,LISTS!$AF$4,IF(T21*U21&lt;16,LISTS!$AF$5,IF(T21*U21&gt;15,LISTS!$AF$6))))</f>
        <v>–</v>
      </c>
      <c r="W21" s="16"/>
    </row>
    <row r="22" spans="1:23" x14ac:dyDescent="0.35">
      <c r="A22" s="3"/>
      <c r="B22" s="22">
        <v>16</v>
      </c>
      <c r="C22" s="40" t="str">
        <f>IF('4. Contract terms'!C22="","",VLOOKUP('4. Contract terms'!C22,'4. Contract terms'!$C$7:$H$106,1))</f>
        <v/>
      </c>
      <c r="D22" s="40" t="str">
        <f>IF('4. Contract terms'!C22="","",VLOOKUP('4. Contract terms'!C22,'4. Contract terms'!$C$7:$H$106,2))</f>
        <v/>
      </c>
      <c r="E22" s="40" t="str">
        <f>IF('4. Contract terms'!C22="","",VLOOKUP('4. Contract terms'!C22,'4. Contract terms'!$C$7:$H$106,3))</f>
        <v/>
      </c>
      <c r="F22" s="40" t="str">
        <f>IF('4. Contract terms'!C22="","",VLOOKUP('4. Contract terms'!C22,'4. Contract terms'!$C$7:$H$106,4))</f>
        <v/>
      </c>
      <c r="G22" s="82" t="str">
        <f>IF('4. Contract terms'!C22="","",VLOOKUP('4. Contract terms'!C22,'4. Contract terms'!$C$7:$H$106,5))</f>
        <v/>
      </c>
      <c r="H22" s="78" t="str">
        <f>IF('4. Contract terms'!C22="","",VLOOKUP('4. Contract terms'!C22,'4. Contract terms'!$C$7:$H$106,6))</f>
        <v/>
      </c>
      <c r="I22" s="16"/>
      <c r="J22" s="16"/>
      <c r="K22" s="16"/>
      <c r="L22" s="25" t="str">
        <f>IF(J22*K22&lt;1,"–",IF(J22*K22&lt;9,LISTS!$AF$4,IF(J22*K22&lt;16,LISTS!$AF$5,IF(J22*K22&gt;15,LISTS!$AF$6))))</f>
        <v>–</v>
      </c>
      <c r="M22" s="16"/>
      <c r="N22" s="23"/>
      <c r="O22" s="16"/>
      <c r="P22" s="16"/>
      <c r="Q22" s="25" t="str">
        <f>IF(O22*P22&lt;1,"–",IF(O22*P22&lt;9,LISTS!$AF$4,IF(O22*P22&lt;16,LISTS!$AF$5,IF(O22*P22&gt;15,LISTS!$AF$6))))</f>
        <v>–</v>
      </c>
      <c r="R22" s="16"/>
      <c r="S22" s="23"/>
      <c r="T22" s="16"/>
      <c r="U22" s="16"/>
      <c r="V22" s="25" t="str">
        <f>IF(T22*U22&lt;1,"–",IF(T22*U22&lt;9,LISTS!$AF$4,IF(T22*U22&lt;16,LISTS!$AF$5,IF(T22*U22&gt;15,LISTS!$AF$6))))</f>
        <v>–</v>
      </c>
      <c r="W22" s="16"/>
    </row>
    <row r="23" spans="1:23" x14ac:dyDescent="0.35">
      <c r="A23" s="3"/>
      <c r="B23" s="22">
        <v>17</v>
      </c>
      <c r="C23" s="40" t="str">
        <f>IF('4. Contract terms'!C23="","",VLOOKUP('4. Contract terms'!C23,'4. Contract terms'!$C$7:$H$106,1))</f>
        <v/>
      </c>
      <c r="D23" s="40" t="str">
        <f>IF('4. Contract terms'!C23="","",VLOOKUP('4. Contract terms'!C23,'4. Contract terms'!$C$7:$H$106,2))</f>
        <v/>
      </c>
      <c r="E23" s="40" t="str">
        <f>IF('4. Contract terms'!C23="","",VLOOKUP('4. Contract terms'!C23,'4. Contract terms'!$C$7:$H$106,3))</f>
        <v/>
      </c>
      <c r="F23" s="40" t="str">
        <f>IF('4. Contract terms'!C23="","",VLOOKUP('4. Contract terms'!C23,'4. Contract terms'!$C$7:$H$106,4))</f>
        <v/>
      </c>
      <c r="G23" s="82" t="str">
        <f>IF('4. Contract terms'!C23="","",VLOOKUP('4. Contract terms'!C23,'4. Contract terms'!$C$7:$H$106,5))</f>
        <v/>
      </c>
      <c r="H23" s="78" t="str">
        <f>IF('4. Contract terms'!C23="","",VLOOKUP('4. Contract terms'!C23,'4. Contract terms'!$C$7:$H$106,6))</f>
        <v/>
      </c>
      <c r="I23" s="16"/>
      <c r="J23" s="16"/>
      <c r="K23" s="16"/>
      <c r="L23" s="25" t="str">
        <f>IF(J23*K23&lt;1,"–",IF(J23*K23&lt;9,LISTS!$AF$4,IF(J23*K23&lt;16,LISTS!$AF$5,IF(J23*K23&gt;15,LISTS!$AF$6))))</f>
        <v>–</v>
      </c>
      <c r="M23" s="16"/>
      <c r="N23" s="23"/>
      <c r="O23" s="16"/>
      <c r="P23" s="16"/>
      <c r="Q23" s="25" t="str">
        <f>IF(O23*P23&lt;1,"–",IF(O23*P23&lt;9,LISTS!$AF$4,IF(O23*P23&lt;16,LISTS!$AF$5,IF(O23*P23&gt;15,LISTS!$AF$6))))</f>
        <v>–</v>
      </c>
      <c r="R23" s="16"/>
      <c r="S23" s="23"/>
      <c r="T23" s="16"/>
      <c r="U23" s="16"/>
      <c r="V23" s="25" t="str">
        <f>IF(T23*U23&lt;1,"–",IF(T23*U23&lt;9,LISTS!$AF$4,IF(T23*U23&lt;16,LISTS!$AF$5,IF(T23*U23&gt;15,LISTS!$AF$6))))</f>
        <v>–</v>
      </c>
      <c r="W23" s="16"/>
    </row>
    <row r="24" spans="1:23" x14ac:dyDescent="0.35">
      <c r="A24" s="3"/>
      <c r="B24" s="22">
        <v>18</v>
      </c>
      <c r="C24" s="40" t="str">
        <f>IF('4. Contract terms'!C24="","",VLOOKUP('4. Contract terms'!C24,'4. Contract terms'!$C$7:$H$106,1))</f>
        <v/>
      </c>
      <c r="D24" s="40" t="str">
        <f>IF('4. Contract terms'!C24="","",VLOOKUP('4. Contract terms'!C24,'4. Contract terms'!$C$7:$H$106,2))</f>
        <v/>
      </c>
      <c r="E24" s="40" t="str">
        <f>IF('4. Contract terms'!C24="","",VLOOKUP('4. Contract terms'!C24,'4. Contract terms'!$C$7:$H$106,3))</f>
        <v/>
      </c>
      <c r="F24" s="40" t="str">
        <f>IF('4. Contract terms'!C24="","",VLOOKUP('4. Contract terms'!C24,'4. Contract terms'!$C$7:$H$106,4))</f>
        <v/>
      </c>
      <c r="G24" s="82" t="str">
        <f>IF('4. Contract terms'!C24="","",VLOOKUP('4. Contract terms'!C24,'4. Contract terms'!$C$7:$H$106,5))</f>
        <v/>
      </c>
      <c r="H24" s="78" t="str">
        <f>IF('4. Contract terms'!C24="","",VLOOKUP('4. Contract terms'!C24,'4. Contract terms'!$C$7:$H$106,6))</f>
        <v/>
      </c>
      <c r="I24" s="16"/>
      <c r="J24" s="16"/>
      <c r="K24" s="16"/>
      <c r="L24" s="25" t="str">
        <f>IF(J24*K24&lt;1,"–",IF(J24*K24&lt;9,LISTS!$AF$4,IF(J24*K24&lt;16,LISTS!$AF$5,IF(J24*K24&gt;15,LISTS!$AF$6))))</f>
        <v>–</v>
      </c>
      <c r="M24" s="16"/>
      <c r="N24" s="23"/>
      <c r="O24" s="16"/>
      <c r="P24" s="16"/>
      <c r="Q24" s="25" t="str">
        <f>IF(O24*P24&lt;1,"–",IF(O24*P24&lt;9,LISTS!$AF$4,IF(O24*P24&lt;16,LISTS!$AF$5,IF(O24*P24&gt;15,LISTS!$AF$6))))</f>
        <v>–</v>
      </c>
      <c r="R24" s="16"/>
      <c r="S24" s="23"/>
      <c r="T24" s="16"/>
      <c r="U24" s="16"/>
      <c r="V24" s="25" t="str">
        <f>IF(T24*U24&lt;1,"–",IF(T24*U24&lt;9,LISTS!$AF$4,IF(T24*U24&lt;16,LISTS!$AF$5,IF(T24*U24&gt;15,LISTS!$AF$6))))</f>
        <v>–</v>
      </c>
      <c r="W24" s="16"/>
    </row>
    <row r="25" spans="1:23" x14ac:dyDescent="0.35">
      <c r="A25" s="3"/>
      <c r="B25" s="22">
        <v>19</v>
      </c>
      <c r="C25" s="40" t="str">
        <f>IF('4. Contract terms'!C25="","",VLOOKUP('4. Contract terms'!C25,'4. Contract terms'!$C$7:$H$106,1))</f>
        <v/>
      </c>
      <c r="D25" s="40" t="str">
        <f>IF('4. Contract terms'!C25="","",VLOOKUP('4. Contract terms'!C25,'4. Contract terms'!$C$7:$H$106,2))</f>
        <v/>
      </c>
      <c r="E25" s="40" t="str">
        <f>IF('4. Contract terms'!C25="","",VLOOKUP('4. Contract terms'!C25,'4. Contract terms'!$C$7:$H$106,3))</f>
        <v/>
      </c>
      <c r="F25" s="40" t="str">
        <f>IF('4. Contract terms'!C25="","",VLOOKUP('4. Contract terms'!C25,'4. Contract terms'!$C$7:$H$106,4))</f>
        <v/>
      </c>
      <c r="G25" s="82" t="str">
        <f>IF('4. Contract terms'!C25="","",VLOOKUP('4. Contract terms'!C25,'4. Contract terms'!$C$7:$H$106,5))</f>
        <v/>
      </c>
      <c r="H25" s="78" t="str">
        <f>IF('4. Contract terms'!C25="","",VLOOKUP('4. Contract terms'!C25,'4. Contract terms'!$C$7:$H$106,6))</f>
        <v/>
      </c>
      <c r="I25" s="16"/>
      <c r="J25" s="16"/>
      <c r="K25" s="16"/>
      <c r="L25" s="25" t="str">
        <f>IF(J25*K25&lt;1,"–",IF(J25*K25&lt;9,LISTS!$AF$4,IF(J25*K25&lt;16,LISTS!$AF$5,IF(J25*K25&gt;15,LISTS!$AF$6))))</f>
        <v>–</v>
      </c>
      <c r="M25" s="16"/>
      <c r="N25" s="23"/>
      <c r="O25" s="16"/>
      <c r="P25" s="16"/>
      <c r="Q25" s="25" t="str">
        <f>IF(O25*P25&lt;1,"–",IF(O25*P25&lt;9,LISTS!$AF$4,IF(O25*P25&lt;16,LISTS!$AF$5,IF(O25*P25&gt;15,LISTS!$AF$6))))</f>
        <v>–</v>
      </c>
      <c r="R25" s="16"/>
      <c r="S25" s="23"/>
      <c r="T25" s="16"/>
      <c r="U25" s="16"/>
      <c r="V25" s="25" t="str">
        <f>IF(T25*U25&lt;1,"–",IF(T25*U25&lt;9,LISTS!$AF$4,IF(T25*U25&lt;16,LISTS!$AF$5,IF(T25*U25&gt;15,LISTS!$AF$6))))</f>
        <v>–</v>
      </c>
      <c r="W25" s="16"/>
    </row>
    <row r="26" spans="1:23" x14ac:dyDescent="0.35">
      <c r="A26" s="3"/>
      <c r="B26" s="22">
        <v>20</v>
      </c>
      <c r="C26" s="40" t="str">
        <f>IF('4. Contract terms'!C26="","",VLOOKUP('4. Contract terms'!C26,'4. Contract terms'!$C$7:$H$106,1))</f>
        <v/>
      </c>
      <c r="D26" s="40" t="str">
        <f>IF('4. Contract terms'!C26="","",VLOOKUP('4. Contract terms'!C26,'4. Contract terms'!$C$7:$H$106,2))</f>
        <v/>
      </c>
      <c r="E26" s="40" t="str">
        <f>IF('4. Contract terms'!C26="","",VLOOKUP('4. Contract terms'!C26,'4. Contract terms'!$C$7:$H$106,3))</f>
        <v/>
      </c>
      <c r="F26" s="40" t="str">
        <f>IF('4. Contract terms'!C26="","",VLOOKUP('4. Contract terms'!C26,'4. Contract terms'!$C$7:$H$106,4))</f>
        <v/>
      </c>
      <c r="G26" s="82" t="str">
        <f>IF('4. Contract terms'!C26="","",VLOOKUP('4. Contract terms'!C26,'4. Contract terms'!$C$7:$H$106,5))</f>
        <v/>
      </c>
      <c r="H26" s="78" t="str">
        <f>IF('4. Contract terms'!C26="","",VLOOKUP('4. Contract terms'!C26,'4. Contract terms'!$C$7:$H$106,6))</f>
        <v/>
      </c>
      <c r="I26" s="16"/>
      <c r="J26" s="16"/>
      <c r="K26" s="16"/>
      <c r="L26" s="25" t="str">
        <f>IF(J26*K26&lt;1,"–",IF(J26*K26&lt;9,LISTS!$AF$4,IF(J26*K26&lt;16,LISTS!$AF$5,IF(J26*K26&gt;15,LISTS!$AF$6))))</f>
        <v>–</v>
      </c>
      <c r="M26" s="16"/>
      <c r="N26" s="23"/>
      <c r="O26" s="16"/>
      <c r="P26" s="16"/>
      <c r="Q26" s="25" t="str">
        <f>IF(O26*P26&lt;1,"–",IF(O26*P26&lt;9,LISTS!$AF$4,IF(O26*P26&lt;16,LISTS!$AF$5,IF(O26*P26&gt;15,LISTS!$AF$6))))</f>
        <v>–</v>
      </c>
      <c r="R26" s="16"/>
      <c r="S26" s="23"/>
      <c r="T26" s="16"/>
      <c r="U26" s="16"/>
      <c r="V26" s="25" t="str">
        <f>IF(T26*U26&lt;1,"–",IF(T26*U26&lt;9,LISTS!$AF$4,IF(T26*U26&lt;16,LISTS!$AF$5,IF(T26*U26&gt;15,LISTS!$AF$6))))</f>
        <v>–</v>
      </c>
      <c r="W26" s="16"/>
    </row>
    <row r="27" spans="1:23" x14ac:dyDescent="0.35">
      <c r="A27" s="3"/>
      <c r="B27" s="22">
        <v>21</v>
      </c>
      <c r="C27" s="40" t="str">
        <f>IF('4. Contract terms'!C27="","",VLOOKUP('4. Contract terms'!C27,'4. Contract terms'!$C$7:$H$106,1))</f>
        <v/>
      </c>
      <c r="D27" s="40" t="str">
        <f>IF('4. Contract terms'!C27="","",VLOOKUP('4. Contract terms'!C27,'4. Contract terms'!$C$7:$H$106,2))</f>
        <v/>
      </c>
      <c r="E27" s="40" t="str">
        <f>IF('4. Contract terms'!C27="","",VLOOKUP('4. Contract terms'!C27,'4. Contract terms'!$C$7:$H$106,3))</f>
        <v/>
      </c>
      <c r="F27" s="40" t="str">
        <f>IF('4. Contract terms'!C27="","",VLOOKUP('4. Contract terms'!C27,'4. Contract terms'!$C$7:$H$106,4))</f>
        <v/>
      </c>
      <c r="G27" s="82" t="str">
        <f>IF('4. Contract terms'!C27="","",VLOOKUP('4. Contract terms'!C27,'4. Contract terms'!$C$7:$H$106,5))</f>
        <v/>
      </c>
      <c r="H27" s="78" t="str">
        <f>IF('4. Contract terms'!C27="","",VLOOKUP('4. Contract terms'!C27,'4. Contract terms'!$C$7:$H$106,6))</f>
        <v/>
      </c>
      <c r="I27" s="16"/>
      <c r="J27" s="16"/>
      <c r="K27" s="16"/>
      <c r="L27" s="25" t="str">
        <f>IF(J27*K27&lt;1,"–",IF(J27*K27&lt;9,LISTS!$AF$4,IF(J27*K27&lt;16,LISTS!$AF$5,IF(J27*K27&gt;15,LISTS!$AF$6))))</f>
        <v>–</v>
      </c>
      <c r="M27" s="16"/>
      <c r="N27" s="23"/>
      <c r="O27" s="16"/>
      <c r="P27" s="16"/>
      <c r="Q27" s="25" t="str">
        <f>IF(O27*P27&lt;1,"–",IF(O27*P27&lt;9,LISTS!$AF$4,IF(O27*P27&lt;16,LISTS!$AF$5,IF(O27*P27&gt;15,LISTS!$AF$6))))</f>
        <v>–</v>
      </c>
      <c r="R27" s="16"/>
      <c r="S27" s="23"/>
      <c r="T27" s="16"/>
      <c r="U27" s="16"/>
      <c r="V27" s="25" t="str">
        <f>IF(T27*U27&lt;1,"–",IF(T27*U27&lt;9,LISTS!$AF$4,IF(T27*U27&lt;16,LISTS!$AF$5,IF(T27*U27&gt;15,LISTS!$AF$6))))</f>
        <v>–</v>
      </c>
      <c r="W27" s="16"/>
    </row>
    <row r="28" spans="1:23" x14ac:dyDescent="0.35">
      <c r="A28" s="3"/>
      <c r="B28" s="22">
        <v>22</v>
      </c>
      <c r="C28" s="40" t="str">
        <f>IF('4. Contract terms'!C28="","",VLOOKUP('4. Contract terms'!C28,'4. Contract terms'!$C$7:$H$106,1))</f>
        <v/>
      </c>
      <c r="D28" s="40" t="str">
        <f>IF('4. Contract terms'!C28="","",VLOOKUP('4. Contract terms'!C28,'4. Contract terms'!$C$7:$H$106,2))</f>
        <v/>
      </c>
      <c r="E28" s="40" t="str">
        <f>IF('4. Contract terms'!C28="","",VLOOKUP('4. Contract terms'!C28,'4. Contract terms'!$C$7:$H$106,3))</f>
        <v/>
      </c>
      <c r="F28" s="40" t="str">
        <f>IF('4. Contract terms'!C28="","",VLOOKUP('4. Contract terms'!C28,'4. Contract terms'!$C$7:$H$106,4))</f>
        <v/>
      </c>
      <c r="G28" s="82" t="str">
        <f>IF('4. Contract terms'!C28="","",VLOOKUP('4. Contract terms'!C28,'4. Contract terms'!$C$7:$H$106,5))</f>
        <v/>
      </c>
      <c r="H28" s="78" t="str">
        <f>IF('4. Contract terms'!C28="","",VLOOKUP('4. Contract terms'!C28,'4. Contract terms'!$C$7:$H$106,6))</f>
        <v/>
      </c>
      <c r="I28" s="16"/>
      <c r="J28" s="16"/>
      <c r="K28" s="16"/>
      <c r="L28" s="25" t="str">
        <f>IF(J28*K28&lt;1,"–",IF(J28*K28&lt;9,LISTS!$AF$4,IF(J28*K28&lt;16,LISTS!$AF$5,IF(J28*K28&gt;15,LISTS!$AF$6))))</f>
        <v>–</v>
      </c>
      <c r="M28" s="16"/>
      <c r="N28" s="23"/>
      <c r="O28" s="16"/>
      <c r="P28" s="16"/>
      <c r="Q28" s="25" t="str">
        <f>IF(O28*P28&lt;1,"–",IF(O28*P28&lt;9,LISTS!$AF$4,IF(O28*P28&lt;16,LISTS!$AF$5,IF(O28*P28&gt;15,LISTS!$AF$6))))</f>
        <v>–</v>
      </c>
      <c r="R28" s="16"/>
      <c r="S28" s="23"/>
      <c r="T28" s="16"/>
      <c r="U28" s="16"/>
      <c r="V28" s="25" t="str">
        <f>IF(T28*U28&lt;1,"–",IF(T28*U28&lt;9,LISTS!$AF$4,IF(T28*U28&lt;16,LISTS!$AF$5,IF(T28*U28&gt;15,LISTS!$AF$6))))</f>
        <v>–</v>
      </c>
      <c r="W28" s="16"/>
    </row>
    <row r="29" spans="1:23" x14ac:dyDescent="0.35">
      <c r="A29" s="3"/>
      <c r="B29" s="22">
        <v>23</v>
      </c>
      <c r="C29" s="40" t="str">
        <f>IF('4. Contract terms'!C29="","",VLOOKUP('4. Contract terms'!C29,'4. Contract terms'!$C$7:$H$106,1))</f>
        <v/>
      </c>
      <c r="D29" s="40" t="str">
        <f>IF('4. Contract terms'!C29="","",VLOOKUP('4. Contract terms'!C29,'4. Contract terms'!$C$7:$H$106,2))</f>
        <v/>
      </c>
      <c r="E29" s="40" t="str">
        <f>IF('4. Contract terms'!C29="","",VLOOKUP('4. Contract terms'!C29,'4. Contract terms'!$C$7:$H$106,3))</f>
        <v/>
      </c>
      <c r="F29" s="40" t="str">
        <f>IF('4. Contract terms'!C29="","",VLOOKUP('4. Contract terms'!C29,'4. Contract terms'!$C$7:$H$106,4))</f>
        <v/>
      </c>
      <c r="G29" s="82" t="str">
        <f>IF('4. Contract terms'!C29="","",VLOOKUP('4. Contract terms'!C29,'4. Contract terms'!$C$7:$H$106,5))</f>
        <v/>
      </c>
      <c r="H29" s="78" t="str">
        <f>IF('4. Contract terms'!C29="","",VLOOKUP('4. Contract terms'!C29,'4. Contract terms'!$C$7:$H$106,6))</f>
        <v/>
      </c>
      <c r="I29" s="16"/>
      <c r="J29" s="16"/>
      <c r="K29" s="16"/>
      <c r="L29" s="25" t="str">
        <f>IF(J29*K29&lt;1,"–",IF(J29*K29&lt;9,LISTS!$AF$4,IF(J29*K29&lt;16,LISTS!$AF$5,IF(J29*K29&gt;15,LISTS!$AF$6))))</f>
        <v>–</v>
      </c>
      <c r="M29" s="16"/>
      <c r="N29" s="23"/>
      <c r="O29" s="16"/>
      <c r="P29" s="16"/>
      <c r="Q29" s="25" t="str">
        <f>IF(O29*P29&lt;1,"–",IF(O29*P29&lt;9,LISTS!$AF$4,IF(O29*P29&lt;16,LISTS!$AF$5,IF(O29*P29&gt;15,LISTS!$AF$6))))</f>
        <v>–</v>
      </c>
      <c r="R29" s="16"/>
      <c r="S29" s="23"/>
      <c r="T29" s="16"/>
      <c r="U29" s="16"/>
      <c r="V29" s="25" t="str">
        <f>IF(T29*U29&lt;1,"–",IF(T29*U29&lt;9,LISTS!$AF$4,IF(T29*U29&lt;16,LISTS!$AF$5,IF(T29*U29&gt;15,LISTS!$AF$6))))</f>
        <v>–</v>
      </c>
      <c r="W29" s="16"/>
    </row>
    <row r="30" spans="1:23" x14ac:dyDescent="0.35">
      <c r="A30" s="3"/>
      <c r="B30" s="22">
        <v>24</v>
      </c>
      <c r="C30" s="40" t="str">
        <f>IF('4. Contract terms'!C30="","",VLOOKUP('4. Contract terms'!C30,'4. Contract terms'!$C$7:$H$106,1))</f>
        <v/>
      </c>
      <c r="D30" s="40" t="str">
        <f>IF('4. Contract terms'!C30="","",VLOOKUP('4. Contract terms'!C30,'4. Contract terms'!$C$7:$H$106,2))</f>
        <v/>
      </c>
      <c r="E30" s="40" t="str">
        <f>IF('4. Contract terms'!C30="","",VLOOKUP('4. Contract terms'!C30,'4. Contract terms'!$C$7:$H$106,3))</f>
        <v/>
      </c>
      <c r="F30" s="40" t="str">
        <f>IF('4. Contract terms'!C30="","",VLOOKUP('4. Contract terms'!C30,'4. Contract terms'!$C$7:$H$106,4))</f>
        <v/>
      </c>
      <c r="G30" s="82" t="str">
        <f>IF('4. Contract terms'!C30="","",VLOOKUP('4. Contract terms'!C30,'4. Contract terms'!$C$7:$H$106,5))</f>
        <v/>
      </c>
      <c r="H30" s="78" t="str">
        <f>IF('4. Contract terms'!C30="","",VLOOKUP('4. Contract terms'!C30,'4. Contract terms'!$C$7:$H$106,6))</f>
        <v/>
      </c>
      <c r="I30" s="16"/>
      <c r="J30" s="16"/>
      <c r="K30" s="16"/>
      <c r="L30" s="25" t="str">
        <f>IF(J30*K30&lt;1,"–",IF(J30*K30&lt;9,LISTS!$AF$4,IF(J30*K30&lt;16,LISTS!$AF$5,IF(J30*K30&gt;15,LISTS!$AF$6))))</f>
        <v>–</v>
      </c>
      <c r="M30" s="16"/>
      <c r="N30" s="23"/>
      <c r="O30" s="16"/>
      <c r="P30" s="16"/>
      <c r="Q30" s="25" t="str">
        <f>IF(O30*P30&lt;1,"–",IF(O30*P30&lt;9,LISTS!$AF$4,IF(O30*P30&lt;16,LISTS!$AF$5,IF(O30*P30&gt;15,LISTS!$AF$6))))</f>
        <v>–</v>
      </c>
      <c r="R30" s="16"/>
      <c r="S30" s="23"/>
      <c r="T30" s="16"/>
      <c r="U30" s="16"/>
      <c r="V30" s="25" t="str">
        <f>IF(T30*U30&lt;1,"–",IF(T30*U30&lt;9,LISTS!$AF$4,IF(T30*U30&lt;16,LISTS!$AF$5,IF(T30*U30&gt;15,LISTS!$AF$6))))</f>
        <v>–</v>
      </c>
      <c r="W30" s="16"/>
    </row>
    <row r="31" spans="1:23" x14ac:dyDescent="0.35">
      <c r="A31" s="4"/>
      <c r="B31" s="22">
        <v>25</v>
      </c>
      <c r="C31" s="40" t="str">
        <f>IF('4. Contract terms'!C31="","",VLOOKUP('4. Contract terms'!C31,'4. Contract terms'!$C$7:$H$106,1))</f>
        <v/>
      </c>
      <c r="D31" s="40" t="str">
        <f>IF('4. Contract terms'!C31="","",VLOOKUP('4. Contract terms'!C31,'4. Contract terms'!$C$7:$H$106,2))</f>
        <v/>
      </c>
      <c r="E31" s="40" t="str">
        <f>IF('4. Contract terms'!C31="","",VLOOKUP('4. Contract terms'!C31,'4. Contract terms'!$C$7:$H$106,3))</f>
        <v/>
      </c>
      <c r="F31" s="40" t="str">
        <f>IF('4. Contract terms'!C31="","",VLOOKUP('4. Contract terms'!C31,'4. Contract terms'!$C$7:$H$106,4))</f>
        <v/>
      </c>
      <c r="G31" s="82" t="str">
        <f>IF('4. Contract terms'!C31="","",VLOOKUP('4. Contract terms'!C31,'4. Contract terms'!$C$7:$H$106,5))</f>
        <v/>
      </c>
      <c r="H31" s="78" t="str">
        <f>IF('4. Contract terms'!C31="","",VLOOKUP('4. Contract terms'!C31,'4. Contract terms'!$C$7:$H$106,6))</f>
        <v/>
      </c>
      <c r="I31" s="17"/>
      <c r="J31" s="17"/>
      <c r="K31" s="17"/>
      <c r="L31" s="25" t="str">
        <f>IF(J31*K31&lt;1,"–",IF(J31*K31&lt;9,LISTS!$AF$4,IF(J31*K31&lt;16,LISTS!$AF$5,IF(J31*K31&gt;15,LISTS!$AF$6))))</f>
        <v>–</v>
      </c>
      <c r="M31" s="17"/>
      <c r="N31" s="24"/>
      <c r="O31" s="17"/>
      <c r="P31" s="17"/>
      <c r="Q31" s="25" t="str">
        <f>IF(O31*P31&lt;1,"–",IF(O31*P31&lt;9,LISTS!$AF$4,IF(O31*P31&lt;16,LISTS!$AF$5,IF(O31*P31&gt;15,LISTS!$AF$6))))</f>
        <v>–</v>
      </c>
      <c r="R31" s="17"/>
      <c r="S31" s="24"/>
      <c r="T31" s="17"/>
      <c r="U31" s="17"/>
      <c r="V31" s="25" t="str">
        <f>IF(T31*U31&lt;1,"–",IF(T31*U31&lt;9,LISTS!$AF$4,IF(T31*U31&lt;16,LISTS!$AF$5,IF(T31*U31&gt;15,LISTS!$AF$6))))</f>
        <v>–</v>
      </c>
      <c r="W31" s="17"/>
    </row>
    <row r="32" spans="1:23" x14ac:dyDescent="0.35">
      <c r="A32" s="4"/>
      <c r="B32" s="22">
        <v>26</v>
      </c>
      <c r="C32" s="40" t="str">
        <f>IF('4. Contract terms'!C32="","",VLOOKUP('4. Contract terms'!C32,'4. Contract terms'!$C$7:$H$106,1))</f>
        <v/>
      </c>
      <c r="D32" s="40" t="str">
        <f>IF('4. Contract terms'!C32="","",VLOOKUP('4. Contract terms'!C32,'4. Contract terms'!$C$7:$H$106,2))</f>
        <v/>
      </c>
      <c r="E32" s="40" t="str">
        <f>IF('4. Contract terms'!C32="","",VLOOKUP('4. Contract terms'!C32,'4. Contract terms'!$C$7:$H$106,3))</f>
        <v/>
      </c>
      <c r="F32" s="40" t="str">
        <f>IF('4. Contract terms'!C32="","",VLOOKUP('4. Contract terms'!C32,'4. Contract terms'!$C$7:$H$106,4))</f>
        <v/>
      </c>
      <c r="G32" s="82" t="str">
        <f>IF('4. Contract terms'!C32="","",VLOOKUP('4. Contract terms'!C32,'4. Contract terms'!$C$7:$H$106,5))</f>
        <v/>
      </c>
      <c r="H32" s="78" t="str">
        <f>IF('4. Contract terms'!C32="","",VLOOKUP('4. Contract terms'!C32,'4. Contract terms'!$C$7:$H$106,6))</f>
        <v/>
      </c>
      <c r="I32" s="17"/>
      <c r="J32" s="17"/>
      <c r="K32" s="17"/>
      <c r="L32" s="25" t="str">
        <f>IF(J32*K32&lt;1,"–",IF(J32*K32&lt;9,LISTS!$AF$4,IF(J32*K32&lt;16,LISTS!$AF$5,IF(J32*K32&gt;15,LISTS!$AF$6))))</f>
        <v>–</v>
      </c>
      <c r="M32" s="17"/>
      <c r="N32" s="24"/>
      <c r="O32" s="17"/>
      <c r="P32" s="17"/>
      <c r="Q32" s="25" t="str">
        <f>IF(O32*P32&lt;1,"–",IF(O32*P32&lt;9,LISTS!$AF$4,IF(O32*P32&lt;16,LISTS!$AF$5,IF(O32*P32&gt;15,LISTS!$AF$6))))</f>
        <v>–</v>
      </c>
      <c r="R32" s="17"/>
      <c r="S32" s="24"/>
      <c r="T32" s="17"/>
      <c r="U32" s="17"/>
      <c r="V32" s="25" t="str">
        <f>IF(T32*U32&lt;1,"–",IF(T32*U32&lt;9,LISTS!$AF$4,IF(T32*U32&lt;16,LISTS!$AF$5,IF(T32*U32&gt;15,LISTS!$AF$6))))</f>
        <v>–</v>
      </c>
      <c r="W32" s="17"/>
    </row>
    <row r="33" spans="1:23" x14ac:dyDescent="0.35">
      <c r="A33" s="4"/>
      <c r="B33" s="22">
        <v>27</v>
      </c>
      <c r="C33" s="40" t="str">
        <f>IF('4. Contract terms'!C33="","",VLOOKUP('4. Contract terms'!C33,'4. Contract terms'!$C$7:$H$106,1))</f>
        <v/>
      </c>
      <c r="D33" s="40" t="str">
        <f>IF('4. Contract terms'!C33="","",VLOOKUP('4. Contract terms'!C33,'4. Contract terms'!$C$7:$H$106,2))</f>
        <v/>
      </c>
      <c r="E33" s="40" t="str">
        <f>IF('4. Contract terms'!C33="","",VLOOKUP('4. Contract terms'!C33,'4. Contract terms'!$C$7:$H$106,3))</f>
        <v/>
      </c>
      <c r="F33" s="40" t="str">
        <f>IF('4. Contract terms'!C33="","",VLOOKUP('4. Contract terms'!C33,'4. Contract terms'!$C$7:$H$106,4))</f>
        <v/>
      </c>
      <c r="G33" s="82" t="str">
        <f>IF('4. Contract terms'!C33="","",VLOOKUP('4. Contract terms'!C33,'4. Contract terms'!$C$7:$H$106,5))</f>
        <v/>
      </c>
      <c r="H33" s="78" t="str">
        <f>IF('4. Contract terms'!C33="","",VLOOKUP('4. Contract terms'!C33,'4. Contract terms'!$C$7:$H$106,6))</f>
        <v/>
      </c>
      <c r="I33" s="17"/>
      <c r="J33" s="17"/>
      <c r="K33" s="17"/>
      <c r="L33" s="25" t="str">
        <f>IF(J33*K33&lt;1,"–",IF(J33*K33&lt;9,LISTS!$AF$4,IF(J33*K33&lt;16,LISTS!$AF$5,IF(J33*K33&gt;15,LISTS!$AF$6))))</f>
        <v>–</v>
      </c>
      <c r="M33" s="17"/>
      <c r="N33" s="24"/>
      <c r="O33" s="17"/>
      <c r="P33" s="17"/>
      <c r="Q33" s="25" t="str">
        <f>IF(O33*P33&lt;1,"–",IF(O33*P33&lt;9,LISTS!$AF$4,IF(O33*P33&lt;16,LISTS!$AF$5,IF(O33*P33&gt;15,LISTS!$AF$6))))</f>
        <v>–</v>
      </c>
      <c r="R33" s="17"/>
      <c r="S33" s="24"/>
      <c r="T33" s="17"/>
      <c r="U33" s="17"/>
      <c r="V33" s="25" t="str">
        <f>IF(T33*U33&lt;1,"–",IF(T33*U33&lt;9,LISTS!$AF$4,IF(T33*U33&lt;16,LISTS!$AF$5,IF(T33*U33&gt;15,LISTS!$AF$6))))</f>
        <v>–</v>
      </c>
      <c r="W33" s="17"/>
    </row>
    <row r="34" spans="1:23" x14ac:dyDescent="0.35">
      <c r="A34" s="4"/>
      <c r="B34" s="22">
        <v>28</v>
      </c>
      <c r="C34" s="40" t="str">
        <f>IF('4. Contract terms'!C34="","",VLOOKUP('4. Contract terms'!C34,'4. Contract terms'!$C$7:$H$106,1))</f>
        <v/>
      </c>
      <c r="D34" s="40" t="str">
        <f>IF('4. Contract terms'!C34="","",VLOOKUP('4. Contract terms'!C34,'4. Contract terms'!$C$7:$H$106,2))</f>
        <v/>
      </c>
      <c r="E34" s="40" t="str">
        <f>IF('4. Contract terms'!C34="","",VLOOKUP('4. Contract terms'!C34,'4. Contract terms'!$C$7:$H$106,3))</f>
        <v/>
      </c>
      <c r="F34" s="40" t="str">
        <f>IF('4. Contract terms'!C34="","",VLOOKUP('4. Contract terms'!C34,'4. Contract terms'!$C$7:$H$106,4))</f>
        <v/>
      </c>
      <c r="G34" s="82" t="str">
        <f>IF('4. Contract terms'!C34="","",VLOOKUP('4. Contract terms'!C34,'4. Contract terms'!$C$7:$H$106,5))</f>
        <v/>
      </c>
      <c r="H34" s="78" t="str">
        <f>IF('4. Contract terms'!C34="","",VLOOKUP('4. Contract terms'!C34,'4. Contract terms'!$C$7:$H$106,6))</f>
        <v/>
      </c>
      <c r="I34" s="17"/>
      <c r="J34" s="17"/>
      <c r="K34" s="17"/>
      <c r="L34" s="25" t="str">
        <f>IF(J34*K34&lt;1,"–",IF(J34*K34&lt;9,LISTS!$AF$4,IF(J34*K34&lt;16,LISTS!$AF$5,IF(J34*K34&gt;15,LISTS!$AF$6))))</f>
        <v>–</v>
      </c>
      <c r="M34" s="17"/>
      <c r="N34" s="24"/>
      <c r="O34" s="17"/>
      <c r="P34" s="17"/>
      <c r="Q34" s="25" t="str">
        <f>IF(O34*P34&lt;1,"–",IF(O34*P34&lt;9,LISTS!$AF$4,IF(O34*P34&lt;16,LISTS!$AF$5,IF(O34*P34&gt;15,LISTS!$AF$6))))</f>
        <v>–</v>
      </c>
      <c r="R34" s="17"/>
      <c r="S34" s="24"/>
      <c r="T34" s="17"/>
      <c r="U34" s="17"/>
      <c r="V34" s="25" t="str">
        <f>IF(T34*U34&lt;1,"–",IF(T34*U34&lt;9,LISTS!$AF$4,IF(T34*U34&lt;16,LISTS!$AF$5,IF(T34*U34&gt;15,LISTS!$AF$6))))</f>
        <v>–</v>
      </c>
      <c r="W34" s="17"/>
    </row>
    <row r="35" spans="1:23" x14ac:dyDescent="0.35">
      <c r="A35" s="4"/>
      <c r="B35" s="22">
        <v>29</v>
      </c>
      <c r="C35" s="40" t="str">
        <f>IF('4. Contract terms'!C35="","",VLOOKUP('4. Contract terms'!C35,'4. Contract terms'!$C$7:$H$106,1))</f>
        <v/>
      </c>
      <c r="D35" s="40" t="str">
        <f>IF('4. Contract terms'!C35="","",VLOOKUP('4. Contract terms'!C35,'4. Contract terms'!$C$7:$H$106,2))</f>
        <v/>
      </c>
      <c r="E35" s="40" t="str">
        <f>IF('4. Contract terms'!C35="","",VLOOKUP('4. Contract terms'!C35,'4. Contract terms'!$C$7:$H$106,3))</f>
        <v/>
      </c>
      <c r="F35" s="40" t="str">
        <f>IF('4. Contract terms'!C35="","",VLOOKUP('4. Contract terms'!C35,'4. Contract terms'!$C$7:$H$106,4))</f>
        <v/>
      </c>
      <c r="G35" s="82" t="str">
        <f>IF('4. Contract terms'!C35="","",VLOOKUP('4. Contract terms'!C35,'4. Contract terms'!$C$7:$H$106,5))</f>
        <v/>
      </c>
      <c r="H35" s="78" t="str">
        <f>IF('4. Contract terms'!C35="","",VLOOKUP('4. Contract terms'!C35,'4. Contract terms'!$C$7:$H$106,6))</f>
        <v/>
      </c>
      <c r="I35" s="17"/>
      <c r="J35" s="17"/>
      <c r="K35" s="17"/>
      <c r="L35" s="25" t="str">
        <f>IF(J35*K35&lt;1,"–",IF(J35*K35&lt;9,LISTS!$AF$4,IF(J35*K35&lt;16,LISTS!$AF$5,IF(J35*K35&gt;15,LISTS!$AF$6))))</f>
        <v>–</v>
      </c>
      <c r="M35" s="17"/>
      <c r="N35" s="24"/>
      <c r="O35" s="17"/>
      <c r="P35" s="17"/>
      <c r="Q35" s="25" t="str">
        <f>IF(O35*P35&lt;1,"–",IF(O35*P35&lt;9,LISTS!$AF$4,IF(O35*P35&lt;16,LISTS!$AF$5,IF(O35*P35&gt;15,LISTS!$AF$6))))</f>
        <v>–</v>
      </c>
      <c r="R35" s="17"/>
      <c r="S35" s="24"/>
      <c r="T35" s="17"/>
      <c r="U35" s="17"/>
      <c r="V35" s="25" t="str">
        <f>IF(T35*U35&lt;1,"–",IF(T35*U35&lt;9,LISTS!$AF$4,IF(T35*U35&lt;16,LISTS!$AF$5,IF(T35*U35&gt;15,LISTS!$AF$6))))</f>
        <v>–</v>
      </c>
      <c r="W35" s="17"/>
    </row>
    <row r="36" spans="1:23" x14ac:dyDescent="0.35">
      <c r="A36" s="4"/>
      <c r="B36" s="22">
        <v>30</v>
      </c>
      <c r="C36" s="40" t="str">
        <f>IF('4. Contract terms'!C36="","",VLOOKUP('4. Contract terms'!C36,'4. Contract terms'!$C$7:$H$106,1))</f>
        <v/>
      </c>
      <c r="D36" s="40" t="str">
        <f>IF('4. Contract terms'!C36="","",VLOOKUP('4. Contract terms'!C36,'4. Contract terms'!$C$7:$H$106,2))</f>
        <v/>
      </c>
      <c r="E36" s="40" t="str">
        <f>IF('4. Contract terms'!C36="","",VLOOKUP('4. Contract terms'!C36,'4. Contract terms'!$C$7:$H$106,3))</f>
        <v/>
      </c>
      <c r="F36" s="40" t="str">
        <f>IF('4. Contract terms'!C36="","",VLOOKUP('4. Contract terms'!C36,'4. Contract terms'!$C$7:$H$106,4))</f>
        <v/>
      </c>
      <c r="G36" s="82" t="str">
        <f>IF('4. Contract terms'!C36="","",VLOOKUP('4. Contract terms'!C36,'4. Contract terms'!$C$7:$H$106,5))</f>
        <v/>
      </c>
      <c r="H36" s="78" t="str">
        <f>IF('4. Contract terms'!C36="","",VLOOKUP('4. Contract terms'!C36,'4. Contract terms'!$C$7:$H$106,6))</f>
        <v/>
      </c>
      <c r="I36" s="17"/>
      <c r="J36" s="17"/>
      <c r="K36" s="17"/>
      <c r="L36" s="25" t="str">
        <f>IF(J36*K36&lt;1,"–",IF(J36*K36&lt;9,LISTS!$AF$4,IF(J36*K36&lt;16,LISTS!$AF$5,IF(J36*K36&gt;15,LISTS!$AF$6))))</f>
        <v>–</v>
      </c>
      <c r="M36" s="17"/>
      <c r="N36" s="24"/>
      <c r="O36" s="17"/>
      <c r="P36" s="17"/>
      <c r="Q36" s="25" t="str">
        <f>IF(O36*P36&lt;1,"–",IF(O36*P36&lt;9,LISTS!$AF$4,IF(O36*P36&lt;16,LISTS!$AF$5,IF(O36*P36&gt;15,LISTS!$AF$6))))</f>
        <v>–</v>
      </c>
      <c r="R36" s="17"/>
      <c r="S36" s="24"/>
      <c r="T36" s="17"/>
      <c r="U36" s="17"/>
      <c r="V36" s="25" t="str">
        <f>IF(T36*U36&lt;1,"–",IF(T36*U36&lt;9,LISTS!$AF$4,IF(T36*U36&lt;16,LISTS!$AF$5,IF(T36*U36&gt;15,LISTS!$AF$6))))</f>
        <v>–</v>
      </c>
      <c r="W36" s="17"/>
    </row>
    <row r="37" spans="1:23" x14ac:dyDescent="0.35">
      <c r="A37" s="4"/>
      <c r="B37" s="22">
        <v>31</v>
      </c>
      <c r="C37" s="40" t="str">
        <f>IF('4. Contract terms'!C37="","",VLOOKUP('4. Contract terms'!C37,'4. Contract terms'!$C$7:$H$106,1))</f>
        <v/>
      </c>
      <c r="D37" s="40" t="str">
        <f>IF('4. Contract terms'!C37="","",VLOOKUP('4. Contract terms'!C37,'4. Contract terms'!$C$7:$H$106,2))</f>
        <v/>
      </c>
      <c r="E37" s="40" t="str">
        <f>IF('4. Contract terms'!C37="","",VLOOKUP('4. Contract terms'!C37,'4. Contract terms'!$C$7:$H$106,3))</f>
        <v/>
      </c>
      <c r="F37" s="40" t="str">
        <f>IF('4. Contract terms'!C37="","",VLOOKUP('4. Contract terms'!C37,'4. Contract terms'!$C$7:$H$106,4))</f>
        <v/>
      </c>
      <c r="G37" s="82" t="str">
        <f>IF('4. Contract terms'!C37="","",VLOOKUP('4. Contract terms'!C37,'4. Contract terms'!$C$7:$H$106,5))</f>
        <v/>
      </c>
      <c r="H37" s="78" t="str">
        <f>IF('4. Contract terms'!C37="","",VLOOKUP('4. Contract terms'!C37,'4. Contract terms'!$C$7:$H$106,6))</f>
        <v/>
      </c>
      <c r="I37" s="17"/>
      <c r="J37" s="17"/>
      <c r="K37" s="17"/>
      <c r="L37" s="25" t="str">
        <f>IF(J37*K37&lt;1,"–",IF(J37*K37&lt;9,LISTS!$AF$4,IF(J37*K37&lt;16,LISTS!$AF$5,IF(J37*K37&gt;15,LISTS!$AF$6))))</f>
        <v>–</v>
      </c>
      <c r="M37" s="17"/>
      <c r="N37" s="24"/>
      <c r="O37" s="17"/>
      <c r="P37" s="17"/>
      <c r="Q37" s="25" t="str">
        <f>IF(O37*P37&lt;1,"–",IF(O37*P37&lt;9,LISTS!$AF$4,IF(O37*P37&lt;16,LISTS!$AF$5,IF(O37*P37&gt;15,LISTS!$AF$6))))</f>
        <v>–</v>
      </c>
      <c r="R37" s="17"/>
      <c r="S37" s="24"/>
      <c r="T37" s="17"/>
      <c r="U37" s="17"/>
      <c r="V37" s="25" t="str">
        <f>IF(T37*U37&lt;1,"–",IF(T37*U37&lt;9,LISTS!$AF$4,IF(T37*U37&lt;16,LISTS!$AF$5,IF(T37*U37&gt;15,LISTS!$AF$6))))</f>
        <v>–</v>
      </c>
      <c r="W37" s="17"/>
    </row>
    <row r="38" spans="1:23" x14ac:dyDescent="0.35">
      <c r="A38" s="4"/>
      <c r="B38" s="22">
        <v>32</v>
      </c>
      <c r="C38" s="40" t="str">
        <f>IF('4. Contract terms'!C38="","",VLOOKUP('4. Contract terms'!C38,'4. Contract terms'!$C$7:$H$106,1))</f>
        <v/>
      </c>
      <c r="D38" s="40" t="str">
        <f>IF('4. Contract terms'!C38="","",VLOOKUP('4. Contract terms'!C38,'4. Contract terms'!$C$7:$H$106,2))</f>
        <v/>
      </c>
      <c r="E38" s="40" t="str">
        <f>IF('4. Contract terms'!C38="","",VLOOKUP('4. Contract terms'!C38,'4. Contract terms'!$C$7:$H$106,3))</f>
        <v/>
      </c>
      <c r="F38" s="40" t="str">
        <f>IF('4. Contract terms'!C38="","",VLOOKUP('4. Contract terms'!C38,'4. Contract terms'!$C$7:$H$106,4))</f>
        <v/>
      </c>
      <c r="G38" s="82" t="str">
        <f>IF('4. Contract terms'!C38="","",VLOOKUP('4. Contract terms'!C38,'4. Contract terms'!$C$7:$H$106,5))</f>
        <v/>
      </c>
      <c r="H38" s="78" t="str">
        <f>IF('4. Contract terms'!C38="","",VLOOKUP('4. Contract terms'!C38,'4. Contract terms'!$C$7:$H$106,6))</f>
        <v/>
      </c>
      <c r="I38" s="17"/>
      <c r="J38" s="17"/>
      <c r="K38" s="17"/>
      <c r="L38" s="25" t="str">
        <f>IF(J38*K38&lt;1,"–",IF(J38*K38&lt;9,LISTS!$AF$4,IF(J38*K38&lt;16,LISTS!$AF$5,IF(J38*K38&gt;15,LISTS!$AF$6))))</f>
        <v>–</v>
      </c>
      <c r="M38" s="17"/>
      <c r="N38" s="24"/>
      <c r="O38" s="17"/>
      <c r="P38" s="17"/>
      <c r="Q38" s="25" t="str">
        <f>IF(O38*P38&lt;1,"–",IF(O38*P38&lt;9,LISTS!$AF$4,IF(O38*P38&lt;16,LISTS!$AF$5,IF(O38*P38&gt;15,LISTS!$AF$6))))</f>
        <v>–</v>
      </c>
      <c r="R38" s="17"/>
      <c r="S38" s="24"/>
      <c r="T38" s="17"/>
      <c r="U38" s="17"/>
      <c r="V38" s="25" t="str">
        <f>IF(T38*U38&lt;1,"–",IF(T38*U38&lt;9,LISTS!$AF$4,IF(T38*U38&lt;16,LISTS!$AF$5,IF(T38*U38&gt;15,LISTS!$AF$6))))</f>
        <v>–</v>
      </c>
      <c r="W38" s="17"/>
    </row>
    <row r="39" spans="1:23" x14ac:dyDescent="0.35">
      <c r="A39" s="4"/>
      <c r="B39" s="22">
        <v>33</v>
      </c>
      <c r="C39" s="40" t="str">
        <f>IF('4. Contract terms'!C39="","",VLOOKUP('4. Contract terms'!C39,'4. Contract terms'!$C$7:$H$106,1))</f>
        <v/>
      </c>
      <c r="D39" s="40" t="str">
        <f>IF('4. Contract terms'!C39="","",VLOOKUP('4. Contract terms'!C39,'4. Contract terms'!$C$7:$H$106,2))</f>
        <v/>
      </c>
      <c r="E39" s="40" t="str">
        <f>IF('4. Contract terms'!C39="","",VLOOKUP('4. Contract terms'!C39,'4. Contract terms'!$C$7:$H$106,3))</f>
        <v/>
      </c>
      <c r="F39" s="40" t="str">
        <f>IF('4. Contract terms'!C39="","",VLOOKUP('4. Contract terms'!C39,'4. Contract terms'!$C$7:$H$106,4))</f>
        <v/>
      </c>
      <c r="G39" s="82" t="str">
        <f>IF('4. Contract terms'!C39="","",VLOOKUP('4. Contract terms'!C39,'4. Contract terms'!$C$7:$H$106,5))</f>
        <v/>
      </c>
      <c r="H39" s="78" t="str">
        <f>IF('4. Contract terms'!C39="","",VLOOKUP('4. Contract terms'!C39,'4. Contract terms'!$C$7:$H$106,6))</f>
        <v/>
      </c>
      <c r="I39" s="17"/>
      <c r="J39" s="17"/>
      <c r="K39" s="17"/>
      <c r="L39" s="25" t="str">
        <f>IF(J39*K39&lt;1,"–",IF(J39*K39&lt;9,LISTS!$AF$4,IF(J39*K39&lt;16,LISTS!$AF$5,IF(J39*K39&gt;15,LISTS!$AF$6))))</f>
        <v>–</v>
      </c>
      <c r="M39" s="17"/>
      <c r="N39" s="24"/>
      <c r="O39" s="17"/>
      <c r="P39" s="17"/>
      <c r="Q39" s="25" t="str">
        <f>IF(O39*P39&lt;1,"–",IF(O39*P39&lt;9,LISTS!$AF$4,IF(O39*P39&lt;16,LISTS!$AF$5,IF(O39*P39&gt;15,LISTS!$AF$6))))</f>
        <v>–</v>
      </c>
      <c r="R39" s="17"/>
      <c r="S39" s="24"/>
      <c r="T39" s="17"/>
      <c r="U39" s="17"/>
      <c r="V39" s="25" t="str">
        <f>IF(T39*U39&lt;1,"–",IF(T39*U39&lt;9,LISTS!$AF$4,IF(T39*U39&lt;16,LISTS!$AF$5,IF(T39*U39&gt;15,LISTS!$AF$6))))</f>
        <v>–</v>
      </c>
      <c r="W39" s="17"/>
    </row>
    <row r="40" spans="1:23" x14ac:dyDescent="0.35">
      <c r="A40" s="4"/>
      <c r="B40" s="22">
        <v>34</v>
      </c>
      <c r="C40" s="40" t="str">
        <f>IF('4. Contract terms'!C40="","",VLOOKUP('4. Contract terms'!C40,'4. Contract terms'!$C$7:$H$106,1))</f>
        <v/>
      </c>
      <c r="D40" s="40" t="str">
        <f>IF('4. Contract terms'!C40="","",VLOOKUP('4. Contract terms'!C40,'4. Contract terms'!$C$7:$H$106,2))</f>
        <v/>
      </c>
      <c r="E40" s="40" t="str">
        <f>IF('4. Contract terms'!C40="","",VLOOKUP('4. Contract terms'!C40,'4. Contract terms'!$C$7:$H$106,3))</f>
        <v/>
      </c>
      <c r="F40" s="40" t="str">
        <f>IF('4. Contract terms'!C40="","",VLOOKUP('4. Contract terms'!C40,'4. Contract terms'!$C$7:$H$106,4))</f>
        <v/>
      </c>
      <c r="G40" s="82" t="str">
        <f>IF('4. Contract terms'!C40="","",VLOOKUP('4. Contract terms'!C40,'4. Contract terms'!$C$7:$H$106,5))</f>
        <v/>
      </c>
      <c r="H40" s="78" t="str">
        <f>IF('4. Contract terms'!C40="","",VLOOKUP('4. Contract terms'!C40,'4. Contract terms'!$C$7:$H$106,6))</f>
        <v/>
      </c>
      <c r="I40" s="17"/>
      <c r="J40" s="17"/>
      <c r="K40" s="17"/>
      <c r="L40" s="25" t="str">
        <f>IF(J40*K40&lt;1,"–",IF(J40*K40&lt;9,LISTS!$AF$4,IF(J40*K40&lt;16,LISTS!$AF$5,IF(J40*K40&gt;15,LISTS!$AF$6))))</f>
        <v>–</v>
      </c>
      <c r="M40" s="17"/>
      <c r="N40" s="24"/>
      <c r="O40" s="17"/>
      <c r="P40" s="17"/>
      <c r="Q40" s="25" t="str">
        <f>IF(O40*P40&lt;1,"–",IF(O40*P40&lt;9,LISTS!$AF$4,IF(O40*P40&lt;16,LISTS!$AF$5,IF(O40*P40&gt;15,LISTS!$AF$6))))</f>
        <v>–</v>
      </c>
      <c r="R40" s="17"/>
      <c r="S40" s="24"/>
      <c r="T40" s="17"/>
      <c r="U40" s="17"/>
      <c r="V40" s="25" t="str">
        <f>IF(T40*U40&lt;1,"–",IF(T40*U40&lt;9,LISTS!$AF$4,IF(T40*U40&lt;16,LISTS!$AF$5,IF(T40*U40&gt;15,LISTS!$AF$6))))</f>
        <v>–</v>
      </c>
      <c r="W40" s="17"/>
    </row>
    <row r="41" spans="1:23" x14ac:dyDescent="0.35">
      <c r="A41" s="4"/>
      <c r="B41" s="22">
        <v>35</v>
      </c>
      <c r="C41" s="40" t="str">
        <f>IF('4. Contract terms'!C41="","",VLOOKUP('4. Contract terms'!C41,'4. Contract terms'!$C$7:$H$106,1))</f>
        <v/>
      </c>
      <c r="D41" s="40" t="str">
        <f>IF('4. Contract terms'!C41="","",VLOOKUP('4. Contract terms'!C41,'4. Contract terms'!$C$7:$H$106,2))</f>
        <v/>
      </c>
      <c r="E41" s="40" t="str">
        <f>IF('4. Contract terms'!C41="","",VLOOKUP('4. Contract terms'!C41,'4. Contract terms'!$C$7:$H$106,3))</f>
        <v/>
      </c>
      <c r="F41" s="40" t="str">
        <f>IF('4. Contract terms'!C41="","",VLOOKUP('4. Contract terms'!C41,'4. Contract terms'!$C$7:$H$106,4))</f>
        <v/>
      </c>
      <c r="G41" s="82" t="str">
        <f>IF('4. Contract terms'!C41="","",VLOOKUP('4. Contract terms'!C41,'4. Contract terms'!$C$7:$H$106,5))</f>
        <v/>
      </c>
      <c r="H41" s="78" t="str">
        <f>IF('4. Contract terms'!C41="","",VLOOKUP('4. Contract terms'!C41,'4. Contract terms'!$C$7:$H$106,6))</f>
        <v/>
      </c>
      <c r="I41" s="17"/>
      <c r="J41" s="17"/>
      <c r="K41" s="17"/>
      <c r="L41" s="25" t="str">
        <f>IF(J41*K41&lt;1,"–",IF(J41*K41&lt;9,LISTS!$AF$4,IF(J41*K41&lt;16,LISTS!$AF$5,IF(J41*K41&gt;15,LISTS!$AF$6))))</f>
        <v>–</v>
      </c>
      <c r="M41" s="17"/>
      <c r="N41" s="24"/>
      <c r="O41" s="17"/>
      <c r="P41" s="17"/>
      <c r="Q41" s="25" t="str">
        <f>IF(O41*P41&lt;1,"–",IF(O41*P41&lt;9,LISTS!$AF$4,IF(O41*P41&lt;16,LISTS!$AF$5,IF(O41*P41&gt;15,LISTS!$AF$6))))</f>
        <v>–</v>
      </c>
      <c r="R41" s="17"/>
      <c r="S41" s="24"/>
      <c r="T41" s="17"/>
      <c r="U41" s="17"/>
      <c r="V41" s="25" t="str">
        <f>IF(T41*U41&lt;1,"–",IF(T41*U41&lt;9,LISTS!$AF$4,IF(T41*U41&lt;16,LISTS!$AF$5,IF(T41*U41&gt;15,LISTS!$AF$6))))</f>
        <v>–</v>
      </c>
      <c r="W41" s="17"/>
    </row>
    <row r="42" spans="1:23" x14ac:dyDescent="0.35">
      <c r="A42" s="4"/>
      <c r="B42" s="22">
        <v>36</v>
      </c>
      <c r="C42" s="40" t="str">
        <f>IF('4. Contract terms'!C42="","",VLOOKUP('4. Contract terms'!C42,'4. Contract terms'!$C$7:$H$106,1))</f>
        <v/>
      </c>
      <c r="D42" s="40" t="str">
        <f>IF('4. Contract terms'!C42="","",VLOOKUP('4. Contract terms'!C42,'4. Contract terms'!$C$7:$H$106,2))</f>
        <v/>
      </c>
      <c r="E42" s="40" t="str">
        <f>IF('4. Contract terms'!C42="","",VLOOKUP('4. Contract terms'!C42,'4. Contract terms'!$C$7:$H$106,3))</f>
        <v/>
      </c>
      <c r="F42" s="40" t="str">
        <f>IF('4. Contract terms'!C42="","",VLOOKUP('4. Contract terms'!C42,'4. Contract terms'!$C$7:$H$106,4))</f>
        <v/>
      </c>
      <c r="G42" s="82" t="str">
        <f>IF('4. Contract terms'!C42="","",VLOOKUP('4. Contract terms'!C42,'4. Contract terms'!$C$7:$H$106,5))</f>
        <v/>
      </c>
      <c r="H42" s="78" t="str">
        <f>IF('4. Contract terms'!C42="","",VLOOKUP('4. Contract terms'!C42,'4. Contract terms'!$C$7:$H$106,6))</f>
        <v/>
      </c>
      <c r="I42" s="17"/>
      <c r="J42" s="17"/>
      <c r="K42" s="17"/>
      <c r="L42" s="25" t="str">
        <f>IF(J42*K42&lt;1,"–",IF(J42*K42&lt;9,LISTS!$AF$4,IF(J42*K42&lt;16,LISTS!$AF$5,IF(J42*K42&gt;15,LISTS!$AF$6))))</f>
        <v>–</v>
      </c>
      <c r="M42" s="17"/>
      <c r="N42" s="24"/>
      <c r="O42" s="17"/>
      <c r="P42" s="17"/>
      <c r="Q42" s="25" t="str">
        <f>IF(O42*P42&lt;1,"–",IF(O42*P42&lt;9,LISTS!$AF$4,IF(O42*P42&lt;16,LISTS!$AF$5,IF(O42*P42&gt;15,LISTS!$AF$6))))</f>
        <v>–</v>
      </c>
      <c r="R42" s="17"/>
      <c r="S42" s="24"/>
      <c r="T42" s="17"/>
      <c r="U42" s="17"/>
      <c r="V42" s="25" t="str">
        <f>IF(T42*U42&lt;1,"–",IF(T42*U42&lt;9,LISTS!$AF$4,IF(T42*U42&lt;16,LISTS!$AF$5,IF(T42*U42&gt;15,LISTS!$AF$6))))</f>
        <v>–</v>
      </c>
      <c r="W42" s="17"/>
    </row>
    <row r="43" spans="1:23" x14ac:dyDescent="0.35">
      <c r="A43" s="4"/>
      <c r="B43" s="22">
        <v>37</v>
      </c>
      <c r="C43" s="40" t="str">
        <f>IF('4. Contract terms'!C43="","",VLOOKUP('4. Contract terms'!C43,'4. Contract terms'!$C$7:$H$106,1))</f>
        <v/>
      </c>
      <c r="D43" s="40" t="str">
        <f>IF('4. Contract terms'!C43="","",VLOOKUP('4. Contract terms'!C43,'4. Contract terms'!$C$7:$H$106,2))</f>
        <v/>
      </c>
      <c r="E43" s="40" t="str">
        <f>IF('4. Contract terms'!C43="","",VLOOKUP('4. Contract terms'!C43,'4. Contract terms'!$C$7:$H$106,3))</f>
        <v/>
      </c>
      <c r="F43" s="40" t="str">
        <f>IF('4. Contract terms'!C43="","",VLOOKUP('4. Contract terms'!C43,'4. Contract terms'!$C$7:$H$106,4))</f>
        <v/>
      </c>
      <c r="G43" s="82" t="str">
        <f>IF('4. Contract terms'!C43="","",VLOOKUP('4. Contract terms'!C43,'4. Contract terms'!$C$7:$H$106,5))</f>
        <v/>
      </c>
      <c r="H43" s="78" t="str">
        <f>IF('4. Contract terms'!C43="","",VLOOKUP('4. Contract terms'!C43,'4. Contract terms'!$C$7:$H$106,6))</f>
        <v/>
      </c>
      <c r="I43" s="17"/>
      <c r="J43" s="17"/>
      <c r="K43" s="17"/>
      <c r="L43" s="25" t="str">
        <f>IF(J43*K43&lt;1,"–",IF(J43*K43&lt;9,LISTS!$AF$4,IF(J43*K43&lt;16,LISTS!$AF$5,IF(J43*K43&gt;15,LISTS!$AF$6))))</f>
        <v>–</v>
      </c>
      <c r="M43" s="17"/>
      <c r="N43" s="24"/>
      <c r="O43" s="17"/>
      <c r="P43" s="17"/>
      <c r="Q43" s="25" t="str">
        <f>IF(O43*P43&lt;1,"–",IF(O43*P43&lt;9,LISTS!$AF$4,IF(O43*P43&lt;16,LISTS!$AF$5,IF(O43*P43&gt;15,LISTS!$AF$6))))</f>
        <v>–</v>
      </c>
      <c r="R43" s="17"/>
      <c r="S43" s="24"/>
      <c r="T43" s="17"/>
      <c r="U43" s="17"/>
      <c r="V43" s="25" t="str">
        <f>IF(T43*U43&lt;1,"–",IF(T43*U43&lt;9,LISTS!$AF$4,IF(T43*U43&lt;16,LISTS!$AF$5,IF(T43*U43&gt;15,LISTS!$AF$6))))</f>
        <v>–</v>
      </c>
      <c r="W43" s="17"/>
    </row>
    <row r="44" spans="1:23" x14ac:dyDescent="0.35">
      <c r="A44" s="4"/>
      <c r="B44" s="22">
        <v>38</v>
      </c>
      <c r="C44" s="40" t="str">
        <f>IF('4. Contract terms'!C44="","",VLOOKUP('4. Contract terms'!C44,'4. Contract terms'!$C$7:$H$106,1))</f>
        <v/>
      </c>
      <c r="D44" s="40" t="str">
        <f>IF('4. Contract terms'!C44="","",VLOOKUP('4. Contract terms'!C44,'4. Contract terms'!$C$7:$H$106,2))</f>
        <v/>
      </c>
      <c r="E44" s="40" t="str">
        <f>IF('4. Contract terms'!C44="","",VLOOKUP('4. Contract terms'!C44,'4. Contract terms'!$C$7:$H$106,3))</f>
        <v/>
      </c>
      <c r="F44" s="40" t="str">
        <f>IF('4. Contract terms'!C44="","",VLOOKUP('4. Contract terms'!C44,'4. Contract terms'!$C$7:$H$106,4))</f>
        <v/>
      </c>
      <c r="G44" s="82" t="str">
        <f>IF('4. Contract terms'!C44="","",VLOOKUP('4. Contract terms'!C44,'4. Contract terms'!$C$7:$H$106,5))</f>
        <v/>
      </c>
      <c r="H44" s="78" t="str">
        <f>IF('4. Contract terms'!C44="","",VLOOKUP('4. Contract terms'!C44,'4. Contract terms'!$C$7:$H$106,6))</f>
        <v/>
      </c>
      <c r="I44" s="17"/>
      <c r="J44" s="17"/>
      <c r="K44" s="17"/>
      <c r="L44" s="25" t="str">
        <f>IF(J44*K44&lt;1,"–",IF(J44*K44&lt;9,LISTS!$AF$4,IF(J44*K44&lt;16,LISTS!$AF$5,IF(J44*K44&gt;15,LISTS!$AF$6))))</f>
        <v>–</v>
      </c>
      <c r="M44" s="17"/>
      <c r="N44" s="24"/>
      <c r="O44" s="17"/>
      <c r="P44" s="17"/>
      <c r="Q44" s="25" t="str">
        <f>IF(O44*P44&lt;1,"–",IF(O44*P44&lt;9,LISTS!$AF$4,IF(O44*P44&lt;16,LISTS!$AF$5,IF(O44*P44&gt;15,LISTS!$AF$6))))</f>
        <v>–</v>
      </c>
      <c r="R44" s="17"/>
      <c r="S44" s="24"/>
      <c r="T44" s="17"/>
      <c r="U44" s="17"/>
      <c r="V44" s="25" t="str">
        <f>IF(T44*U44&lt;1,"–",IF(T44*U44&lt;9,LISTS!$AF$4,IF(T44*U44&lt;16,LISTS!$AF$5,IF(T44*U44&gt;15,LISTS!$AF$6))))</f>
        <v>–</v>
      </c>
      <c r="W44" s="17"/>
    </row>
    <row r="45" spans="1:23" x14ac:dyDescent="0.35">
      <c r="A45" s="4"/>
      <c r="B45" s="22">
        <v>39</v>
      </c>
      <c r="C45" s="40" t="str">
        <f>IF('4. Contract terms'!C45="","",VLOOKUP('4. Contract terms'!C45,'4. Contract terms'!$C$7:$H$106,1))</f>
        <v/>
      </c>
      <c r="D45" s="40" t="str">
        <f>IF('4. Contract terms'!C45="","",VLOOKUP('4. Contract terms'!C45,'4. Contract terms'!$C$7:$H$106,2))</f>
        <v/>
      </c>
      <c r="E45" s="40" t="str">
        <f>IF('4. Contract terms'!C45="","",VLOOKUP('4. Contract terms'!C45,'4. Contract terms'!$C$7:$H$106,3))</f>
        <v/>
      </c>
      <c r="F45" s="40" t="str">
        <f>IF('4. Contract terms'!C45="","",VLOOKUP('4. Contract terms'!C45,'4. Contract terms'!$C$7:$H$106,4))</f>
        <v/>
      </c>
      <c r="G45" s="82" t="str">
        <f>IF('4. Contract terms'!C45="","",VLOOKUP('4. Contract terms'!C45,'4. Contract terms'!$C$7:$H$106,5))</f>
        <v/>
      </c>
      <c r="H45" s="78" t="str">
        <f>IF('4. Contract terms'!C45="","",VLOOKUP('4. Contract terms'!C45,'4. Contract terms'!$C$7:$H$106,6))</f>
        <v/>
      </c>
      <c r="I45" s="17"/>
      <c r="J45" s="17"/>
      <c r="K45" s="17"/>
      <c r="L45" s="25" t="str">
        <f>IF(J45*K45&lt;1,"–",IF(J45*K45&lt;9,LISTS!$AF$4,IF(J45*K45&lt;16,LISTS!$AF$5,IF(J45*K45&gt;15,LISTS!$AF$6))))</f>
        <v>–</v>
      </c>
      <c r="M45" s="17"/>
      <c r="N45" s="24"/>
      <c r="O45" s="17"/>
      <c r="P45" s="17"/>
      <c r="Q45" s="25" t="str">
        <f>IF(O45*P45&lt;1,"–",IF(O45*P45&lt;9,LISTS!$AF$4,IF(O45*P45&lt;16,LISTS!$AF$5,IF(O45*P45&gt;15,LISTS!$AF$6))))</f>
        <v>–</v>
      </c>
      <c r="R45" s="17"/>
      <c r="S45" s="24"/>
      <c r="T45" s="17"/>
      <c r="U45" s="17"/>
      <c r="V45" s="25" t="str">
        <f>IF(T45*U45&lt;1,"–",IF(T45*U45&lt;9,LISTS!$AF$4,IF(T45*U45&lt;16,LISTS!$AF$5,IF(T45*U45&gt;15,LISTS!$AF$6))))</f>
        <v>–</v>
      </c>
      <c r="W45" s="17"/>
    </row>
    <row r="46" spans="1:23" x14ac:dyDescent="0.35">
      <c r="A46" s="4"/>
      <c r="B46" s="22">
        <v>40</v>
      </c>
      <c r="C46" s="40" t="str">
        <f>IF('4. Contract terms'!C46="","",VLOOKUP('4. Contract terms'!C46,'4. Contract terms'!$C$7:$H$106,1))</f>
        <v/>
      </c>
      <c r="D46" s="40" t="str">
        <f>IF('4. Contract terms'!C46="","",VLOOKUP('4. Contract terms'!C46,'4. Contract terms'!$C$7:$H$106,2))</f>
        <v/>
      </c>
      <c r="E46" s="40" t="str">
        <f>IF('4. Contract terms'!C46="","",VLOOKUP('4. Contract terms'!C46,'4. Contract terms'!$C$7:$H$106,3))</f>
        <v/>
      </c>
      <c r="F46" s="40" t="str">
        <f>IF('4. Contract terms'!C46="","",VLOOKUP('4. Contract terms'!C46,'4. Contract terms'!$C$7:$H$106,4))</f>
        <v/>
      </c>
      <c r="G46" s="82" t="str">
        <f>IF('4. Contract terms'!C46="","",VLOOKUP('4. Contract terms'!C46,'4. Contract terms'!$C$7:$H$106,5))</f>
        <v/>
      </c>
      <c r="H46" s="78" t="str">
        <f>IF('4. Contract terms'!C46="","",VLOOKUP('4. Contract terms'!C46,'4. Contract terms'!$C$7:$H$106,6))</f>
        <v/>
      </c>
      <c r="I46" s="17"/>
      <c r="J46" s="17"/>
      <c r="K46" s="17"/>
      <c r="L46" s="25" t="str">
        <f>IF(J46*K46&lt;1,"–",IF(J46*K46&lt;9,LISTS!$AF$4,IF(J46*K46&lt;16,LISTS!$AF$5,IF(J46*K46&gt;15,LISTS!$AF$6))))</f>
        <v>–</v>
      </c>
      <c r="M46" s="17"/>
      <c r="N46" s="24"/>
      <c r="O46" s="17"/>
      <c r="P46" s="17"/>
      <c r="Q46" s="25" t="str">
        <f>IF(O46*P46&lt;1,"–",IF(O46*P46&lt;9,LISTS!$AF$4,IF(O46*P46&lt;16,LISTS!$AF$5,IF(O46*P46&gt;15,LISTS!$AF$6))))</f>
        <v>–</v>
      </c>
      <c r="R46" s="17"/>
      <c r="S46" s="24"/>
      <c r="T46" s="17"/>
      <c r="U46" s="17"/>
      <c r="V46" s="25" t="str">
        <f>IF(T46*U46&lt;1,"–",IF(T46*U46&lt;9,LISTS!$AF$4,IF(T46*U46&lt;16,LISTS!$AF$5,IF(T46*U46&gt;15,LISTS!$AF$6))))</f>
        <v>–</v>
      </c>
      <c r="W46" s="17"/>
    </row>
    <row r="47" spans="1:23" x14ac:dyDescent="0.35">
      <c r="A47" s="4"/>
      <c r="B47" s="22">
        <v>41</v>
      </c>
      <c r="C47" s="40" t="str">
        <f>IF('4. Contract terms'!C47="","",VLOOKUP('4. Contract terms'!C47,'4. Contract terms'!$C$7:$H$106,1))</f>
        <v/>
      </c>
      <c r="D47" s="40" t="str">
        <f>IF('4. Contract terms'!C47="","",VLOOKUP('4. Contract terms'!C47,'4. Contract terms'!$C$7:$H$106,2))</f>
        <v/>
      </c>
      <c r="E47" s="40" t="str">
        <f>IF('4. Contract terms'!C47="","",VLOOKUP('4. Contract terms'!C47,'4. Contract terms'!$C$7:$H$106,3))</f>
        <v/>
      </c>
      <c r="F47" s="40" t="str">
        <f>IF('4. Contract terms'!C47="","",VLOOKUP('4. Contract terms'!C47,'4. Contract terms'!$C$7:$H$106,4))</f>
        <v/>
      </c>
      <c r="G47" s="82" t="str">
        <f>IF('4. Contract terms'!C47="","",VLOOKUP('4. Contract terms'!C47,'4. Contract terms'!$C$7:$H$106,5))</f>
        <v/>
      </c>
      <c r="H47" s="78" t="str">
        <f>IF('4. Contract terms'!C47="","",VLOOKUP('4. Contract terms'!C47,'4. Contract terms'!$C$7:$H$106,6))</f>
        <v/>
      </c>
      <c r="I47" s="17"/>
      <c r="J47" s="17"/>
      <c r="K47" s="17"/>
      <c r="L47" s="25" t="str">
        <f>IF(J47*K47&lt;1,"–",IF(J47*K47&lt;9,LISTS!$AF$4,IF(J47*K47&lt;16,LISTS!$AF$5,IF(J47*K47&gt;15,LISTS!$AF$6))))</f>
        <v>–</v>
      </c>
      <c r="M47" s="17"/>
      <c r="N47" s="24"/>
      <c r="O47" s="17"/>
      <c r="P47" s="17"/>
      <c r="Q47" s="25" t="str">
        <f>IF(O47*P47&lt;1,"–",IF(O47*P47&lt;9,LISTS!$AF$4,IF(O47*P47&lt;16,LISTS!$AF$5,IF(O47*P47&gt;15,LISTS!$AF$6))))</f>
        <v>–</v>
      </c>
      <c r="R47" s="17"/>
      <c r="S47" s="24"/>
      <c r="T47" s="17"/>
      <c r="U47" s="17"/>
      <c r="V47" s="25" t="str">
        <f>IF(T47*U47&lt;1,"–",IF(T47*U47&lt;9,LISTS!$AF$4,IF(T47*U47&lt;16,LISTS!$AF$5,IF(T47*U47&gt;15,LISTS!$AF$6))))</f>
        <v>–</v>
      </c>
      <c r="W47" s="17"/>
    </row>
    <row r="48" spans="1:23" x14ac:dyDescent="0.35">
      <c r="A48" s="4"/>
      <c r="B48" s="22">
        <v>42</v>
      </c>
      <c r="C48" s="40" t="str">
        <f>IF('4. Contract terms'!C48="","",VLOOKUP('4. Contract terms'!C48,'4. Contract terms'!$C$7:$H$106,1))</f>
        <v/>
      </c>
      <c r="D48" s="40" t="str">
        <f>IF('4. Contract terms'!C48="","",VLOOKUP('4. Contract terms'!C48,'4. Contract terms'!$C$7:$H$106,2))</f>
        <v/>
      </c>
      <c r="E48" s="40" t="str">
        <f>IF('4. Contract terms'!C48="","",VLOOKUP('4. Contract terms'!C48,'4. Contract terms'!$C$7:$H$106,3))</f>
        <v/>
      </c>
      <c r="F48" s="40" t="str">
        <f>IF('4. Contract terms'!C48="","",VLOOKUP('4. Contract terms'!C48,'4. Contract terms'!$C$7:$H$106,4))</f>
        <v/>
      </c>
      <c r="G48" s="82" t="str">
        <f>IF('4. Contract terms'!C48="","",VLOOKUP('4. Contract terms'!C48,'4. Contract terms'!$C$7:$H$106,5))</f>
        <v/>
      </c>
      <c r="H48" s="78" t="str">
        <f>IF('4. Contract terms'!C48="","",VLOOKUP('4. Contract terms'!C48,'4. Contract terms'!$C$7:$H$106,6))</f>
        <v/>
      </c>
      <c r="I48" s="17"/>
      <c r="J48" s="17"/>
      <c r="K48" s="17"/>
      <c r="L48" s="25" t="str">
        <f>IF(J48*K48&lt;1,"–",IF(J48*K48&lt;9,LISTS!$AF$4,IF(J48*K48&lt;16,LISTS!$AF$5,IF(J48*K48&gt;15,LISTS!$AF$6))))</f>
        <v>–</v>
      </c>
      <c r="M48" s="17"/>
      <c r="N48" s="24"/>
      <c r="O48" s="17"/>
      <c r="P48" s="17"/>
      <c r="Q48" s="25" t="str">
        <f>IF(O48*P48&lt;1,"–",IF(O48*P48&lt;9,LISTS!$AF$4,IF(O48*P48&lt;16,LISTS!$AF$5,IF(O48*P48&gt;15,LISTS!$AF$6))))</f>
        <v>–</v>
      </c>
      <c r="R48" s="17"/>
      <c r="S48" s="24"/>
      <c r="T48" s="17"/>
      <c r="U48" s="17"/>
      <c r="V48" s="25" t="str">
        <f>IF(T48*U48&lt;1,"–",IF(T48*U48&lt;9,LISTS!$AF$4,IF(T48*U48&lt;16,LISTS!$AF$5,IF(T48*U48&gt;15,LISTS!$AF$6))))</f>
        <v>–</v>
      </c>
      <c r="W48" s="17"/>
    </row>
    <row r="49" spans="1:23" x14ac:dyDescent="0.35">
      <c r="A49" s="4"/>
      <c r="B49" s="22">
        <v>43</v>
      </c>
      <c r="C49" s="40" t="str">
        <f>IF('4. Contract terms'!C49="","",VLOOKUP('4. Contract terms'!C49,'4. Contract terms'!$C$7:$H$106,1))</f>
        <v/>
      </c>
      <c r="D49" s="40" t="str">
        <f>IF('4. Contract terms'!C49="","",VLOOKUP('4. Contract terms'!C49,'4. Contract terms'!$C$7:$H$106,2))</f>
        <v/>
      </c>
      <c r="E49" s="40" t="str">
        <f>IF('4. Contract terms'!C49="","",VLOOKUP('4. Contract terms'!C49,'4. Contract terms'!$C$7:$H$106,3))</f>
        <v/>
      </c>
      <c r="F49" s="40" t="str">
        <f>IF('4. Contract terms'!C49="","",VLOOKUP('4. Contract terms'!C49,'4. Contract terms'!$C$7:$H$106,4))</f>
        <v/>
      </c>
      <c r="G49" s="82" t="str">
        <f>IF('4. Contract terms'!C49="","",VLOOKUP('4. Contract terms'!C49,'4. Contract terms'!$C$7:$H$106,5))</f>
        <v/>
      </c>
      <c r="H49" s="78" t="str">
        <f>IF('4. Contract terms'!C49="","",VLOOKUP('4. Contract terms'!C49,'4. Contract terms'!$C$7:$H$106,6))</f>
        <v/>
      </c>
      <c r="I49" s="17"/>
      <c r="J49" s="17"/>
      <c r="K49" s="17"/>
      <c r="L49" s="25" t="str">
        <f>IF(J49*K49&lt;1,"–",IF(J49*K49&lt;9,LISTS!$AF$4,IF(J49*K49&lt;16,LISTS!$AF$5,IF(J49*K49&gt;15,LISTS!$AF$6))))</f>
        <v>–</v>
      </c>
      <c r="M49" s="17"/>
      <c r="N49" s="24"/>
      <c r="O49" s="17"/>
      <c r="P49" s="17"/>
      <c r="Q49" s="25" t="str">
        <f>IF(O49*P49&lt;1,"–",IF(O49*P49&lt;9,LISTS!$AF$4,IF(O49*P49&lt;16,LISTS!$AF$5,IF(O49*P49&gt;15,LISTS!$AF$6))))</f>
        <v>–</v>
      </c>
      <c r="R49" s="17"/>
      <c r="S49" s="24"/>
      <c r="T49" s="17"/>
      <c r="U49" s="17"/>
      <c r="V49" s="25" t="str">
        <f>IF(T49*U49&lt;1,"–",IF(T49*U49&lt;9,LISTS!$AF$4,IF(T49*U49&lt;16,LISTS!$AF$5,IF(T49*U49&gt;15,LISTS!$AF$6))))</f>
        <v>–</v>
      </c>
      <c r="W49" s="17"/>
    </row>
    <row r="50" spans="1:23" x14ac:dyDescent="0.35">
      <c r="A50" s="4"/>
      <c r="B50" s="22">
        <v>44</v>
      </c>
      <c r="C50" s="40" t="str">
        <f>IF('4. Contract terms'!C50="","",VLOOKUP('4. Contract terms'!C50,'4. Contract terms'!$C$7:$H$106,1))</f>
        <v/>
      </c>
      <c r="D50" s="40" t="str">
        <f>IF('4. Contract terms'!C50="","",VLOOKUP('4. Contract terms'!C50,'4. Contract terms'!$C$7:$H$106,2))</f>
        <v/>
      </c>
      <c r="E50" s="40" t="str">
        <f>IF('4. Contract terms'!C50="","",VLOOKUP('4. Contract terms'!C50,'4. Contract terms'!$C$7:$H$106,3))</f>
        <v/>
      </c>
      <c r="F50" s="40" t="str">
        <f>IF('4. Contract terms'!C50="","",VLOOKUP('4. Contract terms'!C50,'4. Contract terms'!$C$7:$H$106,4))</f>
        <v/>
      </c>
      <c r="G50" s="82" t="str">
        <f>IF('4. Contract terms'!C50="","",VLOOKUP('4. Contract terms'!C50,'4. Contract terms'!$C$7:$H$106,5))</f>
        <v/>
      </c>
      <c r="H50" s="78" t="str">
        <f>IF('4. Contract terms'!C50="","",VLOOKUP('4. Contract terms'!C50,'4. Contract terms'!$C$7:$H$106,6))</f>
        <v/>
      </c>
      <c r="I50" s="17"/>
      <c r="J50" s="17"/>
      <c r="K50" s="17"/>
      <c r="L50" s="25" t="str">
        <f>IF(J50*K50&lt;1,"–",IF(J50*K50&lt;9,LISTS!$AF$4,IF(J50*K50&lt;16,LISTS!$AF$5,IF(J50*K50&gt;15,LISTS!$AF$6))))</f>
        <v>–</v>
      </c>
      <c r="M50" s="17"/>
      <c r="N50" s="24"/>
      <c r="O50" s="17"/>
      <c r="P50" s="17"/>
      <c r="Q50" s="25" t="str">
        <f>IF(O50*P50&lt;1,"–",IF(O50*P50&lt;9,LISTS!$AF$4,IF(O50*P50&lt;16,LISTS!$AF$5,IF(O50*P50&gt;15,LISTS!$AF$6))))</f>
        <v>–</v>
      </c>
      <c r="R50" s="17"/>
      <c r="S50" s="24"/>
      <c r="T50" s="17"/>
      <c r="U50" s="17"/>
      <c r="V50" s="25" t="str">
        <f>IF(T50*U50&lt;1,"–",IF(T50*U50&lt;9,LISTS!$AF$4,IF(T50*U50&lt;16,LISTS!$AF$5,IF(T50*U50&gt;15,LISTS!$AF$6))))</f>
        <v>–</v>
      </c>
      <c r="W50" s="17"/>
    </row>
    <row r="51" spans="1:23" x14ac:dyDescent="0.35">
      <c r="A51" s="4"/>
      <c r="B51" s="22">
        <v>45</v>
      </c>
      <c r="C51" s="40" t="str">
        <f>IF('4. Contract terms'!C51="","",VLOOKUP('4. Contract terms'!C51,'4. Contract terms'!$C$7:$H$106,1))</f>
        <v/>
      </c>
      <c r="D51" s="40" t="str">
        <f>IF('4. Contract terms'!C51="","",VLOOKUP('4. Contract terms'!C51,'4. Contract terms'!$C$7:$H$106,2))</f>
        <v/>
      </c>
      <c r="E51" s="40" t="str">
        <f>IF('4. Contract terms'!C51="","",VLOOKUP('4. Contract terms'!C51,'4. Contract terms'!$C$7:$H$106,3))</f>
        <v/>
      </c>
      <c r="F51" s="40" t="str">
        <f>IF('4. Contract terms'!C51="","",VLOOKUP('4. Contract terms'!C51,'4. Contract terms'!$C$7:$H$106,4))</f>
        <v/>
      </c>
      <c r="G51" s="82" t="str">
        <f>IF('4. Contract terms'!C51="","",VLOOKUP('4. Contract terms'!C51,'4. Contract terms'!$C$7:$H$106,5))</f>
        <v/>
      </c>
      <c r="H51" s="78" t="str">
        <f>IF('4. Contract terms'!C51="","",VLOOKUP('4. Contract terms'!C51,'4. Contract terms'!$C$7:$H$106,6))</f>
        <v/>
      </c>
      <c r="I51" s="17"/>
      <c r="J51" s="17"/>
      <c r="K51" s="17"/>
      <c r="L51" s="25" t="str">
        <f>IF(J51*K51&lt;1,"–",IF(J51*K51&lt;9,LISTS!$AF$4,IF(J51*K51&lt;16,LISTS!$AF$5,IF(J51*K51&gt;15,LISTS!$AF$6))))</f>
        <v>–</v>
      </c>
      <c r="M51" s="17"/>
      <c r="N51" s="24"/>
      <c r="O51" s="17"/>
      <c r="P51" s="17"/>
      <c r="Q51" s="25" t="str">
        <f>IF(O51*P51&lt;1,"–",IF(O51*P51&lt;9,LISTS!$AF$4,IF(O51*P51&lt;16,LISTS!$AF$5,IF(O51*P51&gt;15,LISTS!$AF$6))))</f>
        <v>–</v>
      </c>
      <c r="R51" s="17"/>
      <c r="S51" s="24"/>
      <c r="T51" s="17"/>
      <c r="U51" s="17"/>
      <c r="V51" s="25" t="str">
        <f>IF(T51*U51&lt;1,"–",IF(T51*U51&lt;9,LISTS!$AF$4,IF(T51*U51&lt;16,LISTS!$AF$5,IF(T51*U51&gt;15,LISTS!$AF$6))))</f>
        <v>–</v>
      </c>
      <c r="W51" s="17"/>
    </row>
    <row r="52" spans="1:23" x14ac:dyDescent="0.35">
      <c r="A52" s="4"/>
      <c r="B52" s="22">
        <v>46</v>
      </c>
      <c r="C52" s="40" t="str">
        <f>IF('4. Contract terms'!C52="","",VLOOKUP('4. Contract terms'!C52,'4. Contract terms'!$C$7:$H$106,1))</f>
        <v/>
      </c>
      <c r="D52" s="40" t="str">
        <f>IF('4. Contract terms'!C52="","",VLOOKUP('4. Contract terms'!C52,'4. Contract terms'!$C$7:$H$106,2))</f>
        <v/>
      </c>
      <c r="E52" s="40" t="str">
        <f>IF('4. Contract terms'!C52="","",VLOOKUP('4. Contract terms'!C52,'4. Contract terms'!$C$7:$H$106,3))</f>
        <v/>
      </c>
      <c r="F52" s="40" t="str">
        <f>IF('4. Contract terms'!C52="","",VLOOKUP('4. Contract terms'!C52,'4. Contract terms'!$C$7:$H$106,4))</f>
        <v/>
      </c>
      <c r="G52" s="82" t="str">
        <f>IF('4. Contract terms'!C52="","",VLOOKUP('4. Contract terms'!C52,'4. Contract terms'!$C$7:$H$106,5))</f>
        <v/>
      </c>
      <c r="H52" s="78" t="str">
        <f>IF('4. Contract terms'!C52="","",VLOOKUP('4. Contract terms'!C52,'4. Contract terms'!$C$7:$H$106,6))</f>
        <v/>
      </c>
      <c r="I52" s="17"/>
      <c r="J52" s="17"/>
      <c r="K52" s="17"/>
      <c r="L52" s="25" t="str">
        <f>IF(J52*K52&lt;1,"–",IF(J52*K52&lt;9,LISTS!$AF$4,IF(J52*K52&lt;16,LISTS!$AF$5,IF(J52*K52&gt;15,LISTS!$AF$6))))</f>
        <v>–</v>
      </c>
      <c r="M52" s="17"/>
      <c r="N52" s="24"/>
      <c r="O52" s="17"/>
      <c r="P52" s="17"/>
      <c r="Q52" s="25" t="str">
        <f>IF(O52*P52&lt;1,"–",IF(O52*P52&lt;9,LISTS!$AF$4,IF(O52*P52&lt;16,LISTS!$AF$5,IF(O52*P52&gt;15,LISTS!$AF$6))))</f>
        <v>–</v>
      </c>
      <c r="R52" s="17"/>
      <c r="S52" s="24"/>
      <c r="T52" s="17"/>
      <c r="U52" s="17"/>
      <c r="V52" s="25" t="str">
        <f>IF(T52*U52&lt;1,"–",IF(T52*U52&lt;9,LISTS!$AF$4,IF(T52*U52&lt;16,LISTS!$AF$5,IF(T52*U52&gt;15,LISTS!$AF$6))))</f>
        <v>–</v>
      </c>
      <c r="W52" s="17"/>
    </row>
    <row r="53" spans="1:23" x14ac:dyDescent="0.35">
      <c r="A53" s="4"/>
      <c r="B53" s="22">
        <v>47</v>
      </c>
      <c r="C53" s="40" t="str">
        <f>IF('4. Contract terms'!C53="","",VLOOKUP('4. Contract terms'!C53,'4. Contract terms'!$C$7:$H$106,1))</f>
        <v/>
      </c>
      <c r="D53" s="40" t="str">
        <f>IF('4. Contract terms'!C53="","",VLOOKUP('4. Contract terms'!C53,'4. Contract terms'!$C$7:$H$106,2))</f>
        <v/>
      </c>
      <c r="E53" s="40" t="str">
        <f>IF('4. Contract terms'!C53="","",VLOOKUP('4. Contract terms'!C53,'4. Contract terms'!$C$7:$H$106,3))</f>
        <v/>
      </c>
      <c r="F53" s="40" t="str">
        <f>IF('4. Contract terms'!C53="","",VLOOKUP('4. Contract terms'!C53,'4. Contract terms'!$C$7:$H$106,4))</f>
        <v/>
      </c>
      <c r="G53" s="82" t="str">
        <f>IF('4. Contract terms'!C53="","",VLOOKUP('4. Contract terms'!C53,'4. Contract terms'!$C$7:$H$106,5))</f>
        <v/>
      </c>
      <c r="H53" s="78" t="str">
        <f>IF('4. Contract terms'!C53="","",VLOOKUP('4. Contract terms'!C53,'4. Contract terms'!$C$7:$H$106,6))</f>
        <v/>
      </c>
      <c r="I53" s="17"/>
      <c r="J53" s="17"/>
      <c r="K53" s="17"/>
      <c r="L53" s="25" t="str">
        <f>IF(J53*K53&lt;1,"–",IF(J53*K53&lt;9,LISTS!$AF$4,IF(J53*K53&lt;16,LISTS!$AF$5,IF(J53*K53&gt;15,LISTS!$AF$6))))</f>
        <v>–</v>
      </c>
      <c r="M53" s="17"/>
      <c r="N53" s="24"/>
      <c r="O53" s="17"/>
      <c r="P53" s="17"/>
      <c r="Q53" s="25" t="str">
        <f>IF(O53*P53&lt;1,"–",IF(O53*P53&lt;9,LISTS!$AF$4,IF(O53*P53&lt;16,LISTS!$AF$5,IF(O53*P53&gt;15,LISTS!$AF$6))))</f>
        <v>–</v>
      </c>
      <c r="R53" s="17"/>
      <c r="S53" s="24"/>
      <c r="T53" s="17"/>
      <c r="U53" s="17"/>
      <c r="V53" s="25" t="str">
        <f>IF(T53*U53&lt;1,"–",IF(T53*U53&lt;9,LISTS!$AF$4,IF(T53*U53&lt;16,LISTS!$AF$5,IF(T53*U53&gt;15,LISTS!$AF$6))))</f>
        <v>–</v>
      </c>
      <c r="W53" s="17"/>
    </row>
    <row r="54" spans="1:23" x14ac:dyDescent="0.35">
      <c r="A54" s="4"/>
      <c r="B54" s="22">
        <v>48</v>
      </c>
      <c r="C54" s="40" t="str">
        <f>IF('4. Contract terms'!C54="","",VLOOKUP('4. Contract terms'!C54,'4. Contract terms'!$C$7:$H$106,1))</f>
        <v/>
      </c>
      <c r="D54" s="40" t="str">
        <f>IF('4. Contract terms'!C54="","",VLOOKUP('4. Contract terms'!C54,'4. Contract terms'!$C$7:$H$106,2))</f>
        <v/>
      </c>
      <c r="E54" s="40" t="str">
        <f>IF('4. Contract terms'!C54="","",VLOOKUP('4. Contract terms'!C54,'4. Contract terms'!$C$7:$H$106,3))</f>
        <v/>
      </c>
      <c r="F54" s="40" t="str">
        <f>IF('4. Contract terms'!C54="","",VLOOKUP('4. Contract terms'!C54,'4. Contract terms'!$C$7:$H$106,4))</f>
        <v/>
      </c>
      <c r="G54" s="82" t="str">
        <f>IF('4. Contract terms'!C54="","",VLOOKUP('4. Contract terms'!C54,'4. Contract terms'!$C$7:$H$106,5))</f>
        <v/>
      </c>
      <c r="H54" s="78" t="str">
        <f>IF('4. Contract terms'!C54="","",VLOOKUP('4. Contract terms'!C54,'4. Contract terms'!$C$7:$H$106,6))</f>
        <v/>
      </c>
      <c r="I54" s="17"/>
      <c r="J54" s="17"/>
      <c r="K54" s="17"/>
      <c r="L54" s="25" t="str">
        <f>IF(J54*K54&lt;1,"–",IF(J54*K54&lt;9,LISTS!$AF$4,IF(J54*K54&lt;16,LISTS!$AF$5,IF(J54*K54&gt;15,LISTS!$AF$6))))</f>
        <v>–</v>
      </c>
      <c r="M54" s="17"/>
      <c r="N54" s="24"/>
      <c r="O54" s="17"/>
      <c r="P54" s="17"/>
      <c r="Q54" s="25" t="str">
        <f>IF(O54*P54&lt;1,"–",IF(O54*P54&lt;9,LISTS!$AF$4,IF(O54*P54&lt;16,LISTS!$AF$5,IF(O54*P54&gt;15,LISTS!$AF$6))))</f>
        <v>–</v>
      </c>
      <c r="R54" s="17"/>
      <c r="S54" s="24"/>
      <c r="T54" s="17"/>
      <c r="U54" s="17"/>
      <c r="V54" s="25" t="str">
        <f>IF(T54*U54&lt;1,"–",IF(T54*U54&lt;9,LISTS!$AF$4,IF(T54*U54&lt;16,LISTS!$AF$5,IF(T54*U54&gt;15,LISTS!$AF$6))))</f>
        <v>–</v>
      </c>
      <c r="W54" s="17"/>
    </row>
    <row r="55" spans="1:23" x14ac:dyDescent="0.35">
      <c r="A55" s="4"/>
      <c r="B55" s="22">
        <v>49</v>
      </c>
      <c r="C55" s="40" t="str">
        <f>IF('4. Contract terms'!C55="","",VLOOKUP('4. Contract terms'!C55,'4. Contract terms'!$C$7:$H$106,1))</f>
        <v/>
      </c>
      <c r="D55" s="40" t="str">
        <f>IF('4. Contract terms'!C55="","",VLOOKUP('4. Contract terms'!C55,'4. Contract terms'!$C$7:$H$106,2))</f>
        <v/>
      </c>
      <c r="E55" s="40" t="str">
        <f>IF('4. Contract terms'!C55="","",VLOOKUP('4. Contract terms'!C55,'4. Contract terms'!$C$7:$H$106,3))</f>
        <v/>
      </c>
      <c r="F55" s="40" t="str">
        <f>IF('4. Contract terms'!C55="","",VLOOKUP('4. Contract terms'!C55,'4. Contract terms'!$C$7:$H$106,4))</f>
        <v/>
      </c>
      <c r="G55" s="82" t="str">
        <f>IF('4. Contract terms'!C55="","",VLOOKUP('4. Contract terms'!C55,'4. Contract terms'!$C$7:$H$106,5))</f>
        <v/>
      </c>
      <c r="H55" s="78" t="str">
        <f>IF('4. Contract terms'!C55="","",VLOOKUP('4. Contract terms'!C55,'4. Contract terms'!$C$7:$H$106,6))</f>
        <v/>
      </c>
      <c r="I55" s="17"/>
      <c r="J55" s="17"/>
      <c r="K55" s="17"/>
      <c r="L55" s="25" t="str">
        <f>IF(J55*K55&lt;1,"–",IF(J55*K55&lt;9,LISTS!$AF$4,IF(J55*K55&lt;16,LISTS!$AF$5,IF(J55*K55&gt;15,LISTS!$AF$6))))</f>
        <v>–</v>
      </c>
      <c r="M55" s="17"/>
      <c r="N55" s="24"/>
      <c r="O55" s="17"/>
      <c r="P55" s="17"/>
      <c r="Q55" s="25" t="str">
        <f>IF(O55*P55&lt;1,"–",IF(O55*P55&lt;9,LISTS!$AF$4,IF(O55*P55&lt;16,LISTS!$AF$5,IF(O55*P55&gt;15,LISTS!$AF$6))))</f>
        <v>–</v>
      </c>
      <c r="R55" s="17"/>
      <c r="S55" s="24"/>
      <c r="T55" s="17"/>
      <c r="U55" s="17"/>
      <c r="V55" s="25" t="str">
        <f>IF(T55*U55&lt;1,"–",IF(T55*U55&lt;9,LISTS!$AF$4,IF(T55*U55&lt;16,LISTS!$AF$5,IF(T55*U55&gt;15,LISTS!$AF$6))))</f>
        <v>–</v>
      </c>
      <c r="W55" s="17"/>
    </row>
    <row r="56" spans="1:23" x14ac:dyDescent="0.35">
      <c r="A56" s="4"/>
      <c r="B56" s="22">
        <v>50</v>
      </c>
      <c r="C56" s="40" t="str">
        <f>IF('4. Contract terms'!C56="","",VLOOKUP('4. Contract terms'!C56,'4. Contract terms'!$C$7:$H$106,1))</f>
        <v/>
      </c>
      <c r="D56" s="40" t="str">
        <f>IF('4. Contract terms'!C56="","",VLOOKUP('4. Contract terms'!C56,'4. Contract terms'!$C$7:$H$106,2))</f>
        <v/>
      </c>
      <c r="E56" s="40" t="str">
        <f>IF('4. Contract terms'!C56="","",VLOOKUP('4. Contract terms'!C56,'4. Contract terms'!$C$7:$H$106,3))</f>
        <v/>
      </c>
      <c r="F56" s="40" t="str">
        <f>IF('4. Contract terms'!C56="","",VLOOKUP('4. Contract terms'!C56,'4. Contract terms'!$C$7:$H$106,4))</f>
        <v/>
      </c>
      <c r="G56" s="82" t="str">
        <f>IF('4. Contract terms'!C56="","",VLOOKUP('4. Contract terms'!C56,'4. Contract terms'!$C$7:$H$106,5))</f>
        <v/>
      </c>
      <c r="H56" s="78" t="str">
        <f>IF('4. Contract terms'!C56="","",VLOOKUP('4. Contract terms'!C56,'4. Contract terms'!$C$7:$H$106,6))</f>
        <v/>
      </c>
      <c r="I56" s="17"/>
      <c r="J56" s="17"/>
      <c r="K56" s="17"/>
      <c r="L56" s="25" t="str">
        <f>IF(J56*K56&lt;1,"–",IF(J56*K56&lt;9,LISTS!$AF$4,IF(J56*K56&lt;16,LISTS!$AF$5,IF(J56*K56&gt;15,LISTS!$AF$6))))</f>
        <v>–</v>
      </c>
      <c r="M56" s="17"/>
      <c r="N56" s="24"/>
      <c r="O56" s="17"/>
      <c r="P56" s="17"/>
      <c r="Q56" s="25" t="str">
        <f>IF(O56*P56&lt;1,"–",IF(O56*P56&lt;9,LISTS!$AF$4,IF(O56*P56&lt;16,LISTS!$AF$5,IF(O56*P56&gt;15,LISTS!$AF$6))))</f>
        <v>–</v>
      </c>
      <c r="R56" s="17"/>
      <c r="S56" s="24"/>
      <c r="T56" s="17"/>
      <c r="U56" s="17"/>
      <c r="V56" s="25" t="str">
        <f>IF(T56*U56&lt;1,"–",IF(T56*U56&lt;9,LISTS!$AF$4,IF(T56*U56&lt;16,LISTS!$AF$5,IF(T56*U56&gt;15,LISTS!$AF$6))))</f>
        <v>–</v>
      </c>
      <c r="W56" s="17"/>
    </row>
    <row r="57" spans="1:23" x14ac:dyDescent="0.35">
      <c r="A57" s="3"/>
      <c r="B57" s="22">
        <v>51</v>
      </c>
      <c r="C57" s="40" t="str">
        <f>IF('4. Contract terms'!C57="","",VLOOKUP('4. Contract terms'!C57,'4. Contract terms'!$C$7:$H$106,1))</f>
        <v/>
      </c>
      <c r="D57" s="40" t="str">
        <f>IF('4. Contract terms'!C57="","",VLOOKUP('4. Contract terms'!C57,'4. Contract terms'!$C$7:$H$106,2))</f>
        <v/>
      </c>
      <c r="E57" s="40" t="str">
        <f>IF('4. Contract terms'!C57="","",VLOOKUP('4. Contract terms'!C57,'4. Contract terms'!$C$7:$H$106,3))</f>
        <v/>
      </c>
      <c r="F57" s="40" t="str">
        <f>IF('4. Contract terms'!C57="","",VLOOKUP('4. Contract terms'!C57,'4. Contract terms'!$C$7:$H$106,4))</f>
        <v/>
      </c>
      <c r="G57" s="82" t="str">
        <f>IF('4. Contract terms'!C57="","",VLOOKUP('4. Contract terms'!C57,'4. Contract terms'!$C$7:$H$106,5))</f>
        <v/>
      </c>
      <c r="H57" s="78" t="str">
        <f>IF('4. Contract terms'!C57="","",VLOOKUP('4. Contract terms'!C57,'4. Contract terms'!$C$7:$H$106,6))</f>
        <v/>
      </c>
      <c r="I57" s="16"/>
      <c r="J57" s="16"/>
      <c r="K57" s="16"/>
      <c r="L57" s="25" t="str">
        <f>IF(J57*K57&lt;1,"–",IF(J57*K57&lt;9,LISTS!$AF$4,IF(J57*K57&lt;16,LISTS!$AF$5,IF(J57*K57&gt;15,LISTS!$AF$6))))</f>
        <v>–</v>
      </c>
      <c r="M57" s="16"/>
      <c r="N57" s="23"/>
      <c r="O57" s="16"/>
      <c r="P57" s="16"/>
      <c r="Q57" s="25" t="str">
        <f>IF(O57*P57&lt;1,"–",IF(O57*P57&lt;9,LISTS!$AF$4,IF(O57*P57&lt;16,LISTS!$AF$5,IF(O57*P57&gt;15,LISTS!$AF$6))))</f>
        <v>–</v>
      </c>
      <c r="R57" s="16"/>
      <c r="S57" s="23"/>
      <c r="T57" s="16"/>
      <c r="U57" s="16"/>
      <c r="V57" s="25" t="str">
        <f>IF(T57*U57&lt;1,"–",IF(T57*U57&lt;9,LISTS!$AF$4,IF(T57*U57&lt;16,LISTS!$AF$5,IF(T57*U57&gt;15,LISTS!$AF$6))))</f>
        <v>–</v>
      </c>
      <c r="W57" s="16"/>
    </row>
    <row r="58" spans="1:23" x14ac:dyDescent="0.35">
      <c r="A58" s="3"/>
      <c r="B58" s="22">
        <v>52</v>
      </c>
      <c r="C58" s="40" t="str">
        <f>IF('4. Contract terms'!C58="","",VLOOKUP('4. Contract terms'!C58,'4. Contract terms'!$C$7:$H$106,1))</f>
        <v/>
      </c>
      <c r="D58" s="40" t="str">
        <f>IF('4. Contract terms'!C58="","",VLOOKUP('4. Contract terms'!C58,'4. Contract terms'!$C$7:$H$106,2))</f>
        <v/>
      </c>
      <c r="E58" s="40" t="str">
        <f>IF('4. Contract terms'!C58="","",VLOOKUP('4. Contract terms'!C58,'4. Contract terms'!$C$7:$H$106,3))</f>
        <v/>
      </c>
      <c r="F58" s="40" t="str">
        <f>IF('4. Contract terms'!C58="","",VLOOKUP('4. Contract terms'!C58,'4. Contract terms'!$C$7:$H$106,4))</f>
        <v/>
      </c>
      <c r="G58" s="82" t="str">
        <f>IF('4. Contract terms'!C58="","",VLOOKUP('4. Contract terms'!C58,'4. Contract terms'!$C$7:$H$106,5))</f>
        <v/>
      </c>
      <c r="H58" s="78" t="str">
        <f>IF('4. Contract terms'!C58="","",VLOOKUP('4. Contract terms'!C58,'4. Contract terms'!$C$7:$H$106,6))</f>
        <v/>
      </c>
      <c r="I58" s="16"/>
      <c r="J58" s="16"/>
      <c r="K58" s="16"/>
      <c r="L58" s="25" t="str">
        <f>IF(J58*K58&lt;1,"–",IF(J58*K58&lt;9,LISTS!$AF$4,IF(J58*K58&lt;16,LISTS!$AF$5,IF(J58*K58&gt;15,LISTS!$AF$6))))</f>
        <v>–</v>
      </c>
      <c r="M58" s="16"/>
      <c r="N58" s="23"/>
      <c r="O58" s="16"/>
      <c r="P58" s="16"/>
      <c r="Q58" s="25" t="str">
        <f>IF(O58*P58&lt;1,"–",IF(O58*P58&lt;9,LISTS!$AF$4,IF(O58*P58&lt;16,LISTS!$AF$5,IF(O58*P58&gt;15,LISTS!$AF$6))))</f>
        <v>–</v>
      </c>
      <c r="R58" s="16"/>
      <c r="S58" s="23"/>
      <c r="T58" s="16"/>
      <c r="U58" s="16"/>
      <c r="V58" s="25" t="str">
        <f>IF(T58*U58&lt;1,"–",IF(T58*U58&lt;9,LISTS!$AF$4,IF(T58*U58&lt;16,LISTS!$AF$5,IF(T58*U58&gt;15,LISTS!$AF$6))))</f>
        <v>–</v>
      </c>
      <c r="W58" s="16"/>
    </row>
    <row r="59" spans="1:23" x14ac:dyDescent="0.35">
      <c r="A59" s="3"/>
      <c r="B59" s="22">
        <v>53</v>
      </c>
      <c r="C59" s="40" t="str">
        <f>IF('4. Contract terms'!C59="","",VLOOKUP('4. Contract terms'!C59,'4. Contract terms'!$C$7:$H$106,1))</f>
        <v/>
      </c>
      <c r="D59" s="40" t="str">
        <f>IF('4. Contract terms'!C59="","",VLOOKUP('4. Contract terms'!C59,'4. Contract terms'!$C$7:$H$106,2))</f>
        <v/>
      </c>
      <c r="E59" s="40" t="str">
        <f>IF('4. Contract terms'!C59="","",VLOOKUP('4. Contract terms'!C59,'4. Contract terms'!$C$7:$H$106,3))</f>
        <v/>
      </c>
      <c r="F59" s="40" t="str">
        <f>IF('4. Contract terms'!C59="","",VLOOKUP('4. Contract terms'!C59,'4. Contract terms'!$C$7:$H$106,4))</f>
        <v/>
      </c>
      <c r="G59" s="82" t="str">
        <f>IF('4. Contract terms'!C59="","",VLOOKUP('4. Contract terms'!C59,'4. Contract terms'!$C$7:$H$106,5))</f>
        <v/>
      </c>
      <c r="H59" s="78" t="str">
        <f>IF('4. Contract terms'!C59="","",VLOOKUP('4. Contract terms'!C59,'4. Contract terms'!$C$7:$H$106,6))</f>
        <v/>
      </c>
      <c r="I59" s="16"/>
      <c r="J59" s="16"/>
      <c r="K59" s="16"/>
      <c r="L59" s="25" t="str">
        <f>IF(J59*K59&lt;1,"–",IF(J59*K59&lt;9,LISTS!$AF$4,IF(J59*K59&lt;16,LISTS!$AF$5,IF(J59*K59&gt;15,LISTS!$AF$6))))</f>
        <v>–</v>
      </c>
      <c r="M59" s="16"/>
      <c r="N59" s="23"/>
      <c r="O59" s="16"/>
      <c r="P59" s="16"/>
      <c r="Q59" s="25" t="str">
        <f>IF(O59*P59&lt;1,"–",IF(O59*P59&lt;9,LISTS!$AF$4,IF(O59*P59&lt;16,LISTS!$AF$5,IF(O59*P59&gt;15,LISTS!$AF$6))))</f>
        <v>–</v>
      </c>
      <c r="R59" s="16"/>
      <c r="S59" s="23"/>
      <c r="T59" s="16"/>
      <c r="U59" s="16"/>
      <c r="V59" s="25" t="str">
        <f>IF(T59*U59&lt;1,"–",IF(T59*U59&lt;9,LISTS!$AF$4,IF(T59*U59&lt;16,LISTS!$AF$5,IF(T59*U59&gt;15,LISTS!$AF$6))))</f>
        <v>–</v>
      </c>
      <c r="W59" s="16"/>
    </row>
    <row r="60" spans="1:23" x14ac:dyDescent="0.35">
      <c r="A60" s="3"/>
      <c r="B60" s="22">
        <v>54</v>
      </c>
      <c r="C60" s="40" t="str">
        <f>IF('4. Contract terms'!C60="","",VLOOKUP('4. Contract terms'!C60,'4. Contract terms'!$C$7:$H$106,1))</f>
        <v/>
      </c>
      <c r="D60" s="40" t="str">
        <f>IF('4. Contract terms'!C60="","",VLOOKUP('4. Contract terms'!C60,'4. Contract terms'!$C$7:$H$106,2))</f>
        <v/>
      </c>
      <c r="E60" s="40" t="str">
        <f>IF('4. Contract terms'!C60="","",VLOOKUP('4. Contract terms'!C60,'4. Contract terms'!$C$7:$H$106,3))</f>
        <v/>
      </c>
      <c r="F60" s="40" t="str">
        <f>IF('4. Contract terms'!C60="","",VLOOKUP('4. Contract terms'!C60,'4. Contract terms'!$C$7:$H$106,4))</f>
        <v/>
      </c>
      <c r="G60" s="82" t="str">
        <f>IF('4. Contract terms'!C60="","",VLOOKUP('4. Contract terms'!C60,'4. Contract terms'!$C$7:$H$106,5))</f>
        <v/>
      </c>
      <c r="H60" s="78" t="str">
        <f>IF('4. Contract terms'!C60="","",VLOOKUP('4. Contract terms'!C60,'4. Contract terms'!$C$7:$H$106,6))</f>
        <v/>
      </c>
      <c r="I60" s="16"/>
      <c r="J60" s="16"/>
      <c r="K60" s="16"/>
      <c r="L60" s="25" t="str">
        <f>IF(J60*K60&lt;1,"–",IF(J60*K60&lt;9,LISTS!$AF$4,IF(J60*K60&lt;16,LISTS!$AF$5,IF(J60*K60&gt;15,LISTS!$AF$6))))</f>
        <v>–</v>
      </c>
      <c r="M60" s="16"/>
      <c r="N60" s="23"/>
      <c r="O60" s="16"/>
      <c r="P60" s="16"/>
      <c r="Q60" s="25" t="str">
        <f>IF(O60*P60&lt;1,"–",IF(O60*P60&lt;9,LISTS!$AF$4,IF(O60*P60&lt;16,LISTS!$AF$5,IF(O60*P60&gt;15,LISTS!$AF$6))))</f>
        <v>–</v>
      </c>
      <c r="R60" s="16"/>
      <c r="S60" s="23"/>
      <c r="T60" s="16"/>
      <c r="U60" s="16"/>
      <c r="V60" s="25" t="str">
        <f>IF(T60*U60&lt;1,"–",IF(T60*U60&lt;9,LISTS!$AF$4,IF(T60*U60&lt;16,LISTS!$AF$5,IF(T60*U60&gt;15,LISTS!$AF$6))))</f>
        <v>–</v>
      </c>
      <c r="W60" s="16"/>
    </row>
    <row r="61" spans="1:23" x14ac:dyDescent="0.35">
      <c r="A61" s="3"/>
      <c r="B61" s="22">
        <v>55</v>
      </c>
      <c r="C61" s="40" t="str">
        <f>IF('4. Contract terms'!C61="","",VLOOKUP('4. Contract terms'!C61,'4. Contract terms'!$C$7:$H$106,1))</f>
        <v/>
      </c>
      <c r="D61" s="40" t="str">
        <f>IF('4. Contract terms'!C61="","",VLOOKUP('4. Contract terms'!C61,'4. Contract terms'!$C$7:$H$106,2))</f>
        <v/>
      </c>
      <c r="E61" s="40" t="str">
        <f>IF('4. Contract terms'!C61="","",VLOOKUP('4. Contract terms'!C61,'4. Contract terms'!$C$7:$H$106,3))</f>
        <v/>
      </c>
      <c r="F61" s="40" t="str">
        <f>IF('4. Contract terms'!C61="","",VLOOKUP('4. Contract terms'!C61,'4. Contract terms'!$C$7:$H$106,4))</f>
        <v/>
      </c>
      <c r="G61" s="82" t="str">
        <f>IF('4. Contract terms'!C61="","",VLOOKUP('4. Contract terms'!C61,'4. Contract terms'!$C$7:$H$106,5))</f>
        <v/>
      </c>
      <c r="H61" s="78" t="str">
        <f>IF('4. Contract terms'!C61="","",VLOOKUP('4. Contract terms'!C61,'4. Contract terms'!$C$7:$H$106,6))</f>
        <v/>
      </c>
      <c r="I61" s="16"/>
      <c r="J61" s="16"/>
      <c r="K61" s="16"/>
      <c r="L61" s="25" t="str">
        <f>IF(J61*K61&lt;1,"–",IF(J61*K61&lt;9,LISTS!$AF$4,IF(J61*K61&lt;16,LISTS!$AF$5,IF(J61*K61&gt;15,LISTS!$AF$6))))</f>
        <v>–</v>
      </c>
      <c r="M61" s="16"/>
      <c r="N61" s="23"/>
      <c r="O61" s="16"/>
      <c r="P61" s="16"/>
      <c r="Q61" s="25" t="str">
        <f>IF(O61*P61&lt;1,"–",IF(O61*P61&lt;9,LISTS!$AF$4,IF(O61*P61&lt;16,LISTS!$AF$5,IF(O61*P61&gt;15,LISTS!$AF$6))))</f>
        <v>–</v>
      </c>
      <c r="R61" s="16"/>
      <c r="S61" s="23"/>
      <c r="T61" s="16"/>
      <c r="U61" s="16"/>
      <c r="V61" s="25" t="str">
        <f>IF(T61*U61&lt;1,"–",IF(T61*U61&lt;9,LISTS!$AF$4,IF(T61*U61&lt;16,LISTS!$AF$5,IF(T61*U61&gt;15,LISTS!$AF$6))))</f>
        <v>–</v>
      </c>
      <c r="W61" s="16"/>
    </row>
    <row r="62" spans="1:23" x14ac:dyDescent="0.35">
      <c r="A62" s="3"/>
      <c r="B62" s="22">
        <v>56</v>
      </c>
      <c r="C62" s="40" t="str">
        <f>IF('4. Contract terms'!C62="","",VLOOKUP('4. Contract terms'!C62,'4. Contract terms'!$C$7:$H$106,1))</f>
        <v/>
      </c>
      <c r="D62" s="40" t="str">
        <f>IF('4. Contract terms'!C62="","",VLOOKUP('4. Contract terms'!C62,'4. Contract terms'!$C$7:$H$106,2))</f>
        <v/>
      </c>
      <c r="E62" s="40" t="str">
        <f>IF('4. Contract terms'!C62="","",VLOOKUP('4. Contract terms'!C62,'4. Contract terms'!$C$7:$H$106,3))</f>
        <v/>
      </c>
      <c r="F62" s="40" t="str">
        <f>IF('4. Contract terms'!C62="","",VLOOKUP('4. Contract terms'!C62,'4. Contract terms'!$C$7:$H$106,4))</f>
        <v/>
      </c>
      <c r="G62" s="82" t="str">
        <f>IF('4. Contract terms'!C62="","",VLOOKUP('4. Contract terms'!C62,'4. Contract terms'!$C$7:$H$106,5))</f>
        <v/>
      </c>
      <c r="H62" s="78" t="str">
        <f>IF('4. Contract terms'!C62="","",VLOOKUP('4. Contract terms'!C62,'4. Contract terms'!$C$7:$H$106,6))</f>
        <v/>
      </c>
      <c r="I62" s="16"/>
      <c r="J62" s="16"/>
      <c r="K62" s="16"/>
      <c r="L62" s="25" t="str">
        <f>IF(J62*K62&lt;1,"–",IF(J62*K62&lt;9,LISTS!$AF$4,IF(J62*K62&lt;16,LISTS!$AF$5,IF(J62*K62&gt;15,LISTS!$AF$6))))</f>
        <v>–</v>
      </c>
      <c r="M62" s="16"/>
      <c r="N62" s="23"/>
      <c r="O62" s="16"/>
      <c r="P62" s="16"/>
      <c r="Q62" s="25" t="str">
        <f>IF(O62*P62&lt;1,"–",IF(O62*P62&lt;9,LISTS!$AF$4,IF(O62*P62&lt;16,LISTS!$AF$5,IF(O62*P62&gt;15,LISTS!$AF$6))))</f>
        <v>–</v>
      </c>
      <c r="R62" s="16"/>
      <c r="S62" s="23"/>
      <c r="T62" s="16"/>
      <c r="U62" s="16"/>
      <c r="V62" s="25" t="str">
        <f>IF(T62*U62&lt;1,"–",IF(T62*U62&lt;9,LISTS!$AF$4,IF(T62*U62&lt;16,LISTS!$AF$5,IF(T62*U62&gt;15,LISTS!$AF$6))))</f>
        <v>–</v>
      </c>
      <c r="W62" s="16"/>
    </row>
    <row r="63" spans="1:23" x14ac:dyDescent="0.35">
      <c r="A63" s="3"/>
      <c r="B63" s="22">
        <v>57</v>
      </c>
      <c r="C63" s="40" t="str">
        <f>IF('4. Contract terms'!C63="","",VLOOKUP('4. Contract terms'!C63,'4. Contract terms'!$C$7:$H$106,1))</f>
        <v/>
      </c>
      <c r="D63" s="40" t="str">
        <f>IF('4. Contract terms'!C63="","",VLOOKUP('4. Contract terms'!C63,'4. Contract terms'!$C$7:$H$106,2))</f>
        <v/>
      </c>
      <c r="E63" s="40" t="str">
        <f>IF('4. Contract terms'!C63="","",VLOOKUP('4. Contract terms'!C63,'4. Contract terms'!$C$7:$H$106,3))</f>
        <v/>
      </c>
      <c r="F63" s="40" t="str">
        <f>IF('4. Contract terms'!C63="","",VLOOKUP('4. Contract terms'!C63,'4. Contract terms'!$C$7:$H$106,4))</f>
        <v/>
      </c>
      <c r="G63" s="82" t="str">
        <f>IF('4. Contract terms'!C63="","",VLOOKUP('4. Contract terms'!C63,'4. Contract terms'!$C$7:$H$106,5))</f>
        <v/>
      </c>
      <c r="H63" s="78" t="str">
        <f>IF('4. Contract terms'!C63="","",VLOOKUP('4. Contract terms'!C63,'4. Contract terms'!$C$7:$H$106,6))</f>
        <v/>
      </c>
      <c r="I63" s="16"/>
      <c r="J63" s="16"/>
      <c r="K63" s="16"/>
      <c r="L63" s="25" t="str">
        <f>IF(J63*K63&lt;1,"–",IF(J63*K63&lt;9,LISTS!$AF$4,IF(J63*K63&lt;16,LISTS!$AF$5,IF(J63*K63&gt;15,LISTS!$AF$6))))</f>
        <v>–</v>
      </c>
      <c r="M63" s="16"/>
      <c r="N63" s="23"/>
      <c r="O63" s="16"/>
      <c r="P63" s="16"/>
      <c r="Q63" s="25" t="str">
        <f>IF(O63*P63&lt;1,"–",IF(O63*P63&lt;9,LISTS!$AF$4,IF(O63*P63&lt;16,LISTS!$AF$5,IF(O63*P63&gt;15,LISTS!$AF$6))))</f>
        <v>–</v>
      </c>
      <c r="R63" s="16"/>
      <c r="S63" s="23"/>
      <c r="T63" s="16"/>
      <c r="U63" s="16"/>
      <c r="V63" s="25" t="str">
        <f>IF(T63*U63&lt;1,"–",IF(T63*U63&lt;9,LISTS!$AF$4,IF(T63*U63&lt;16,LISTS!$AF$5,IF(T63*U63&gt;15,LISTS!$AF$6))))</f>
        <v>–</v>
      </c>
      <c r="W63" s="16"/>
    </row>
    <row r="64" spans="1:23" x14ac:dyDescent="0.35">
      <c r="A64" s="3"/>
      <c r="B64" s="22">
        <v>58</v>
      </c>
      <c r="C64" s="40" t="str">
        <f>IF('4. Contract terms'!C64="","",VLOOKUP('4. Contract terms'!C64,'4. Contract terms'!$C$7:$H$106,1))</f>
        <v/>
      </c>
      <c r="D64" s="40" t="str">
        <f>IF('4. Contract terms'!C64="","",VLOOKUP('4. Contract terms'!C64,'4. Contract terms'!$C$7:$H$106,2))</f>
        <v/>
      </c>
      <c r="E64" s="40" t="str">
        <f>IF('4. Contract terms'!C64="","",VLOOKUP('4. Contract terms'!C64,'4. Contract terms'!$C$7:$H$106,3))</f>
        <v/>
      </c>
      <c r="F64" s="40" t="str">
        <f>IF('4. Contract terms'!C64="","",VLOOKUP('4. Contract terms'!C64,'4. Contract terms'!$C$7:$H$106,4))</f>
        <v/>
      </c>
      <c r="G64" s="82" t="str">
        <f>IF('4. Contract terms'!C64="","",VLOOKUP('4. Contract terms'!C64,'4. Contract terms'!$C$7:$H$106,5))</f>
        <v/>
      </c>
      <c r="H64" s="78" t="str">
        <f>IF('4. Contract terms'!C64="","",VLOOKUP('4. Contract terms'!C64,'4. Contract terms'!$C$7:$H$106,6))</f>
        <v/>
      </c>
      <c r="I64" s="16"/>
      <c r="J64" s="16"/>
      <c r="K64" s="16"/>
      <c r="L64" s="25" t="str">
        <f>IF(J64*K64&lt;1,"–",IF(J64*K64&lt;9,LISTS!$AF$4,IF(J64*K64&lt;16,LISTS!$AF$5,IF(J64*K64&gt;15,LISTS!$AF$6))))</f>
        <v>–</v>
      </c>
      <c r="M64" s="16"/>
      <c r="N64" s="23"/>
      <c r="O64" s="16"/>
      <c r="P64" s="16"/>
      <c r="Q64" s="25" t="str">
        <f>IF(O64*P64&lt;1,"–",IF(O64*P64&lt;9,LISTS!$AF$4,IF(O64*P64&lt;16,LISTS!$AF$5,IF(O64*P64&gt;15,LISTS!$AF$6))))</f>
        <v>–</v>
      </c>
      <c r="R64" s="16"/>
      <c r="S64" s="23"/>
      <c r="T64" s="16"/>
      <c r="U64" s="16"/>
      <c r="V64" s="25" t="str">
        <f>IF(T64*U64&lt;1,"–",IF(T64*U64&lt;9,LISTS!$AF$4,IF(T64*U64&lt;16,LISTS!$AF$5,IF(T64*U64&gt;15,LISTS!$AF$6))))</f>
        <v>–</v>
      </c>
      <c r="W64" s="16"/>
    </row>
    <row r="65" spans="1:23" x14ac:dyDescent="0.35">
      <c r="A65" s="3"/>
      <c r="B65" s="22">
        <v>59</v>
      </c>
      <c r="C65" s="40" t="str">
        <f>IF('4. Contract terms'!C65="","",VLOOKUP('4. Contract terms'!C65,'4. Contract terms'!$C$7:$H$106,1))</f>
        <v/>
      </c>
      <c r="D65" s="40" t="str">
        <f>IF('4. Contract terms'!C65="","",VLOOKUP('4. Contract terms'!C65,'4. Contract terms'!$C$7:$H$106,2))</f>
        <v/>
      </c>
      <c r="E65" s="40" t="str">
        <f>IF('4. Contract terms'!C65="","",VLOOKUP('4. Contract terms'!C65,'4. Contract terms'!$C$7:$H$106,3))</f>
        <v/>
      </c>
      <c r="F65" s="40" t="str">
        <f>IF('4. Contract terms'!C65="","",VLOOKUP('4. Contract terms'!C65,'4. Contract terms'!$C$7:$H$106,4))</f>
        <v/>
      </c>
      <c r="G65" s="82" t="str">
        <f>IF('4. Contract terms'!C65="","",VLOOKUP('4. Contract terms'!C65,'4. Contract terms'!$C$7:$H$106,5))</f>
        <v/>
      </c>
      <c r="H65" s="78" t="str">
        <f>IF('4. Contract terms'!C65="","",VLOOKUP('4. Contract terms'!C65,'4. Contract terms'!$C$7:$H$106,6))</f>
        <v/>
      </c>
      <c r="I65" s="16"/>
      <c r="J65" s="16"/>
      <c r="K65" s="16"/>
      <c r="L65" s="25" t="str">
        <f>IF(J65*K65&lt;1,"–",IF(J65*K65&lt;9,LISTS!$AF$4,IF(J65*K65&lt;16,LISTS!$AF$5,IF(J65*K65&gt;15,LISTS!$AF$6))))</f>
        <v>–</v>
      </c>
      <c r="M65" s="16"/>
      <c r="N65" s="23"/>
      <c r="O65" s="16"/>
      <c r="P65" s="16"/>
      <c r="Q65" s="25" t="str">
        <f>IF(O65*P65&lt;1,"–",IF(O65*P65&lt;9,LISTS!$AF$4,IF(O65*P65&lt;16,LISTS!$AF$5,IF(O65*P65&gt;15,LISTS!$AF$6))))</f>
        <v>–</v>
      </c>
      <c r="R65" s="16"/>
      <c r="S65" s="23"/>
      <c r="T65" s="16"/>
      <c r="U65" s="16"/>
      <c r="V65" s="25" t="str">
        <f>IF(T65*U65&lt;1,"–",IF(T65*U65&lt;9,LISTS!$AF$4,IF(T65*U65&lt;16,LISTS!$AF$5,IF(T65*U65&gt;15,LISTS!$AF$6))))</f>
        <v>–</v>
      </c>
      <c r="W65" s="16"/>
    </row>
    <row r="66" spans="1:23" x14ac:dyDescent="0.35">
      <c r="A66" s="3"/>
      <c r="B66" s="22">
        <v>60</v>
      </c>
      <c r="C66" s="40" t="str">
        <f>IF('4. Contract terms'!C66="","",VLOOKUP('4. Contract terms'!C66,'4. Contract terms'!$C$7:$H$106,1))</f>
        <v/>
      </c>
      <c r="D66" s="40" t="str">
        <f>IF('4. Contract terms'!C66="","",VLOOKUP('4. Contract terms'!C66,'4. Contract terms'!$C$7:$H$106,2))</f>
        <v/>
      </c>
      <c r="E66" s="40" t="str">
        <f>IF('4. Contract terms'!C66="","",VLOOKUP('4. Contract terms'!C66,'4. Contract terms'!$C$7:$H$106,3))</f>
        <v/>
      </c>
      <c r="F66" s="40" t="str">
        <f>IF('4. Contract terms'!C66="","",VLOOKUP('4. Contract terms'!C66,'4. Contract terms'!$C$7:$H$106,4))</f>
        <v/>
      </c>
      <c r="G66" s="82" t="str">
        <f>IF('4. Contract terms'!C66="","",VLOOKUP('4. Contract terms'!C66,'4. Contract terms'!$C$7:$H$106,5))</f>
        <v/>
      </c>
      <c r="H66" s="78" t="str">
        <f>IF('4. Contract terms'!C66="","",VLOOKUP('4. Contract terms'!C66,'4. Contract terms'!$C$7:$H$106,6))</f>
        <v/>
      </c>
      <c r="I66" s="16"/>
      <c r="J66" s="16"/>
      <c r="K66" s="16"/>
      <c r="L66" s="25" t="str">
        <f>IF(J66*K66&lt;1,"–",IF(J66*K66&lt;9,LISTS!$AF$4,IF(J66*K66&lt;16,LISTS!$AF$5,IF(J66*K66&gt;15,LISTS!$AF$6))))</f>
        <v>–</v>
      </c>
      <c r="M66" s="16"/>
      <c r="N66" s="23"/>
      <c r="O66" s="16"/>
      <c r="P66" s="16"/>
      <c r="Q66" s="25" t="str">
        <f>IF(O66*P66&lt;1,"–",IF(O66*P66&lt;9,LISTS!$AF$4,IF(O66*P66&lt;16,LISTS!$AF$5,IF(O66*P66&gt;15,LISTS!$AF$6))))</f>
        <v>–</v>
      </c>
      <c r="R66" s="16"/>
      <c r="S66" s="23"/>
      <c r="T66" s="16"/>
      <c r="U66" s="16"/>
      <c r="V66" s="25" t="str">
        <f>IF(T66*U66&lt;1,"–",IF(T66*U66&lt;9,LISTS!$AF$4,IF(T66*U66&lt;16,LISTS!$AF$5,IF(T66*U66&gt;15,LISTS!$AF$6))))</f>
        <v>–</v>
      </c>
      <c r="W66" s="16"/>
    </row>
    <row r="67" spans="1:23" x14ac:dyDescent="0.35">
      <c r="A67" s="3"/>
      <c r="B67" s="22">
        <v>61</v>
      </c>
      <c r="C67" s="40" t="str">
        <f>IF('4. Contract terms'!C67="","",VLOOKUP('4. Contract terms'!C67,'4. Contract terms'!$C$7:$H$106,1))</f>
        <v/>
      </c>
      <c r="D67" s="40" t="str">
        <f>IF('4. Contract terms'!C67="","",VLOOKUP('4. Contract terms'!C67,'4. Contract terms'!$C$7:$H$106,2))</f>
        <v/>
      </c>
      <c r="E67" s="40" t="str">
        <f>IF('4. Contract terms'!C67="","",VLOOKUP('4. Contract terms'!C67,'4. Contract terms'!$C$7:$H$106,3))</f>
        <v/>
      </c>
      <c r="F67" s="40" t="str">
        <f>IF('4. Contract terms'!C67="","",VLOOKUP('4. Contract terms'!C67,'4. Contract terms'!$C$7:$H$106,4))</f>
        <v/>
      </c>
      <c r="G67" s="82" t="str">
        <f>IF('4. Contract terms'!C67="","",VLOOKUP('4. Contract terms'!C67,'4. Contract terms'!$C$7:$H$106,5))</f>
        <v/>
      </c>
      <c r="H67" s="78" t="str">
        <f>IF('4. Contract terms'!C67="","",VLOOKUP('4. Contract terms'!C67,'4. Contract terms'!$C$7:$H$106,6))</f>
        <v/>
      </c>
      <c r="I67" s="16"/>
      <c r="J67" s="16"/>
      <c r="K67" s="16"/>
      <c r="L67" s="25" t="str">
        <f>IF(J67*K67&lt;1,"–",IF(J67*K67&lt;9,LISTS!$AF$4,IF(J67*K67&lt;16,LISTS!$AF$5,IF(J67*K67&gt;15,LISTS!$AF$6))))</f>
        <v>–</v>
      </c>
      <c r="M67" s="16"/>
      <c r="N67" s="23"/>
      <c r="O67" s="16"/>
      <c r="P67" s="16"/>
      <c r="Q67" s="25" t="str">
        <f>IF(O67*P67&lt;1,"–",IF(O67*P67&lt;9,LISTS!$AF$4,IF(O67*P67&lt;16,LISTS!$AF$5,IF(O67*P67&gt;15,LISTS!$AF$6))))</f>
        <v>–</v>
      </c>
      <c r="R67" s="16"/>
      <c r="S67" s="23"/>
      <c r="T67" s="16"/>
      <c r="U67" s="16"/>
      <c r="V67" s="25" t="str">
        <f>IF(T67*U67&lt;1,"–",IF(T67*U67&lt;9,LISTS!$AF$4,IF(T67*U67&lt;16,LISTS!$AF$5,IF(T67*U67&gt;15,LISTS!$AF$6))))</f>
        <v>–</v>
      </c>
      <c r="W67" s="16"/>
    </row>
    <row r="68" spans="1:23" x14ac:dyDescent="0.35">
      <c r="A68" s="3"/>
      <c r="B68" s="22">
        <v>62</v>
      </c>
      <c r="C68" s="40" t="str">
        <f>IF('4. Contract terms'!C68="","",VLOOKUP('4. Contract terms'!C68,'4. Contract terms'!$C$7:$H$106,1))</f>
        <v/>
      </c>
      <c r="D68" s="40" t="str">
        <f>IF('4. Contract terms'!C68="","",VLOOKUP('4. Contract terms'!C68,'4. Contract terms'!$C$7:$H$106,2))</f>
        <v/>
      </c>
      <c r="E68" s="40" t="str">
        <f>IF('4. Contract terms'!C68="","",VLOOKUP('4. Contract terms'!C68,'4. Contract terms'!$C$7:$H$106,3))</f>
        <v/>
      </c>
      <c r="F68" s="40" t="str">
        <f>IF('4. Contract terms'!C68="","",VLOOKUP('4. Contract terms'!C68,'4. Contract terms'!$C$7:$H$106,4))</f>
        <v/>
      </c>
      <c r="G68" s="82" t="str">
        <f>IF('4. Contract terms'!C68="","",VLOOKUP('4. Contract terms'!C68,'4. Contract terms'!$C$7:$H$106,5))</f>
        <v/>
      </c>
      <c r="H68" s="78" t="str">
        <f>IF('4. Contract terms'!C68="","",VLOOKUP('4. Contract terms'!C68,'4. Contract terms'!$C$7:$H$106,6))</f>
        <v/>
      </c>
      <c r="I68" s="16"/>
      <c r="J68" s="16"/>
      <c r="K68" s="16"/>
      <c r="L68" s="25" t="str">
        <f>IF(J68*K68&lt;1,"–",IF(J68*K68&lt;9,LISTS!$AF$4,IF(J68*K68&lt;16,LISTS!$AF$5,IF(J68*K68&gt;15,LISTS!$AF$6))))</f>
        <v>–</v>
      </c>
      <c r="M68" s="16"/>
      <c r="N68" s="23"/>
      <c r="O68" s="16"/>
      <c r="P68" s="16"/>
      <c r="Q68" s="25" t="str">
        <f>IF(O68*P68&lt;1,"–",IF(O68*P68&lt;9,LISTS!$AF$4,IF(O68*P68&lt;16,LISTS!$AF$5,IF(O68*P68&gt;15,LISTS!$AF$6))))</f>
        <v>–</v>
      </c>
      <c r="R68" s="16"/>
      <c r="S68" s="23"/>
      <c r="T68" s="16"/>
      <c r="U68" s="16"/>
      <c r="V68" s="25" t="str">
        <f>IF(T68*U68&lt;1,"–",IF(T68*U68&lt;9,LISTS!$AF$4,IF(T68*U68&lt;16,LISTS!$AF$5,IF(T68*U68&gt;15,LISTS!$AF$6))))</f>
        <v>–</v>
      </c>
      <c r="W68" s="16"/>
    </row>
    <row r="69" spans="1:23" x14ac:dyDescent="0.35">
      <c r="A69" s="3"/>
      <c r="B69" s="22">
        <v>63</v>
      </c>
      <c r="C69" s="40" t="str">
        <f>IF('4. Contract terms'!C69="","",VLOOKUP('4. Contract terms'!C69,'4. Contract terms'!$C$7:$H$106,1))</f>
        <v/>
      </c>
      <c r="D69" s="40" t="str">
        <f>IF('4. Contract terms'!C69="","",VLOOKUP('4. Contract terms'!C69,'4. Contract terms'!$C$7:$H$106,2))</f>
        <v/>
      </c>
      <c r="E69" s="40" t="str">
        <f>IF('4. Contract terms'!C69="","",VLOOKUP('4. Contract terms'!C69,'4. Contract terms'!$C$7:$H$106,3))</f>
        <v/>
      </c>
      <c r="F69" s="40" t="str">
        <f>IF('4. Contract terms'!C69="","",VLOOKUP('4. Contract terms'!C69,'4. Contract terms'!$C$7:$H$106,4))</f>
        <v/>
      </c>
      <c r="G69" s="82" t="str">
        <f>IF('4. Contract terms'!C69="","",VLOOKUP('4. Contract terms'!C69,'4. Contract terms'!$C$7:$H$106,5))</f>
        <v/>
      </c>
      <c r="H69" s="78" t="str">
        <f>IF('4. Contract terms'!C69="","",VLOOKUP('4. Contract terms'!C69,'4. Contract terms'!$C$7:$H$106,6))</f>
        <v/>
      </c>
      <c r="I69" s="16"/>
      <c r="J69" s="16"/>
      <c r="K69" s="16"/>
      <c r="L69" s="25" t="str">
        <f>IF(J69*K69&lt;1,"–",IF(J69*K69&lt;9,LISTS!$AF$4,IF(J69*K69&lt;16,LISTS!$AF$5,IF(J69*K69&gt;15,LISTS!$AF$6))))</f>
        <v>–</v>
      </c>
      <c r="M69" s="16"/>
      <c r="N69" s="23"/>
      <c r="O69" s="16"/>
      <c r="P69" s="16"/>
      <c r="Q69" s="25" t="str">
        <f>IF(O69*P69&lt;1,"–",IF(O69*P69&lt;9,LISTS!$AF$4,IF(O69*P69&lt;16,LISTS!$AF$5,IF(O69*P69&gt;15,LISTS!$AF$6))))</f>
        <v>–</v>
      </c>
      <c r="R69" s="16"/>
      <c r="S69" s="23"/>
      <c r="T69" s="16"/>
      <c r="U69" s="16"/>
      <c r="V69" s="25" t="str">
        <f>IF(T69*U69&lt;1,"–",IF(T69*U69&lt;9,LISTS!$AF$4,IF(T69*U69&lt;16,LISTS!$AF$5,IF(T69*U69&gt;15,LISTS!$AF$6))))</f>
        <v>–</v>
      </c>
      <c r="W69" s="16"/>
    </row>
    <row r="70" spans="1:23" x14ac:dyDescent="0.35">
      <c r="A70" s="3"/>
      <c r="B70" s="22">
        <v>64</v>
      </c>
      <c r="C70" s="40" t="str">
        <f>IF('4. Contract terms'!C70="","",VLOOKUP('4. Contract terms'!C70,'4. Contract terms'!$C$7:$H$106,1))</f>
        <v/>
      </c>
      <c r="D70" s="40" t="str">
        <f>IF('4. Contract terms'!C70="","",VLOOKUP('4. Contract terms'!C70,'4. Contract terms'!$C$7:$H$106,2))</f>
        <v/>
      </c>
      <c r="E70" s="40" t="str">
        <f>IF('4. Contract terms'!C70="","",VLOOKUP('4. Contract terms'!C70,'4. Contract terms'!$C$7:$H$106,3))</f>
        <v/>
      </c>
      <c r="F70" s="40" t="str">
        <f>IF('4. Contract terms'!C70="","",VLOOKUP('4. Contract terms'!C70,'4. Contract terms'!$C$7:$H$106,4))</f>
        <v/>
      </c>
      <c r="G70" s="82" t="str">
        <f>IF('4. Contract terms'!C70="","",VLOOKUP('4. Contract terms'!C70,'4. Contract terms'!$C$7:$H$106,5))</f>
        <v/>
      </c>
      <c r="H70" s="78" t="str">
        <f>IF('4. Contract terms'!C70="","",VLOOKUP('4. Contract terms'!C70,'4. Contract terms'!$C$7:$H$106,6))</f>
        <v/>
      </c>
      <c r="I70" s="16"/>
      <c r="J70" s="16"/>
      <c r="K70" s="16"/>
      <c r="L70" s="25" t="str">
        <f>IF(J70*K70&lt;1,"–",IF(J70*K70&lt;9,LISTS!$AF$4,IF(J70*K70&lt;16,LISTS!$AF$5,IF(J70*K70&gt;15,LISTS!$AF$6))))</f>
        <v>–</v>
      </c>
      <c r="M70" s="16"/>
      <c r="N70" s="23"/>
      <c r="O70" s="16"/>
      <c r="P70" s="16"/>
      <c r="Q70" s="25" t="str">
        <f>IF(O70*P70&lt;1,"–",IF(O70*P70&lt;9,LISTS!$AF$4,IF(O70*P70&lt;16,LISTS!$AF$5,IF(O70*P70&gt;15,LISTS!$AF$6))))</f>
        <v>–</v>
      </c>
      <c r="R70" s="16"/>
      <c r="S70" s="23"/>
      <c r="T70" s="16"/>
      <c r="U70" s="16"/>
      <c r="V70" s="25" t="str">
        <f>IF(T70*U70&lt;1,"–",IF(T70*U70&lt;9,LISTS!$AF$4,IF(T70*U70&lt;16,LISTS!$AF$5,IF(T70*U70&gt;15,LISTS!$AF$6))))</f>
        <v>–</v>
      </c>
      <c r="W70" s="16"/>
    </row>
    <row r="71" spans="1:23" x14ac:dyDescent="0.35">
      <c r="A71" s="3"/>
      <c r="B71" s="22">
        <v>65</v>
      </c>
      <c r="C71" s="40" t="str">
        <f>IF('4. Contract terms'!C71="","",VLOOKUP('4. Contract terms'!C71,'4. Contract terms'!$C$7:$H$106,1))</f>
        <v/>
      </c>
      <c r="D71" s="40" t="str">
        <f>IF('4. Contract terms'!C71="","",VLOOKUP('4. Contract terms'!C71,'4. Contract terms'!$C$7:$H$106,2))</f>
        <v/>
      </c>
      <c r="E71" s="40" t="str">
        <f>IF('4. Contract terms'!C71="","",VLOOKUP('4. Contract terms'!C71,'4. Contract terms'!$C$7:$H$106,3))</f>
        <v/>
      </c>
      <c r="F71" s="40" t="str">
        <f>IF('4. Contract terms'!C71="","",VLOOKUP('4. Contract terms'!C71,'4. Contract terms'!$C$7:$H$106,4))</f>
        <v/>
      </c>
      <c r="G71" s="82" t="str">
        <f>IF('4. Contract terms'!C71="","",VLOOKUP('4. Contract terms'!C71,'4. Contract terms'!$C$7:$H$106,5))</f>
        <v/>
      </c>
      <c r="H71" s="78" t="str">
        <f>IF('4. Contract terms'!C71="","",VLOOKUP('4. Contract terms'!C71,'4. Contract terms'!$C$7:$H$106,6))</f>
        <v/>
      </c>
      <c r="I71" s="16"/>
      <c r="J71" s="16"/>
      <c r="K71" s="16"/>
      <c r="L71" s="25" t="str">
        <f>IF(J71*K71&lt;1,"–",IF(J71*K71&lt;9,LISTS!$AF$4,IF(J71*K71&lt;16,LISTS!$AF$5,IF(J71*K71&gt;15,LISTS!$AF$6))))</f>
        <v>–</v>
      </c>
      <c r="M71" s="16"/>
      <c r="N71" s="23"/>
      <c r="O71" s="16"/>
      <c r="P71" s="16"/>
      <c r="Q71" s="25" t="str">
        <f>IF(O71*P71&lt;1,"–",IF(O71*P71&lt;9,LISTS!$AF$4,IF(O71*P71&lt;16,LISTS!$AF$5,IF(O71*P71&gt;15,LISTS!$AF$6))))</f>
        <v>–</v>
      </c>
      <c r="R71" s="16"/>
      <c r="S71" s="23"/>
      <c r="T71" s="16"/>
      <c r="U71" s="16"/>
      <c r="V71" s="25" t="str">
        <f>IF(T71*U71&lt;1,"–",IF(T71*U71&lt;9,LISTS!$AF$4,IF(T71*U71&lt;16,LISTS!$AF$5,IF(T71*U71&gt;15,LISTS!$AF$6))))</f>
        <v>–</v>
      </c>
      <c r="W71" s="16"/>
    </row>
    <row r="72" spans="1:23" x14ac:dyDescent="0.35">
      <c r="A72" s="3"/>
      <c r="B72" s="22">
        <v>66</v>
      </c>
      <c r="C72" s="40" t="str">
        <f>IF('4. Contract terms'!C72="","",VLOOKUP('4. Contract terms'!C72,'4. Contract terms'!$C$7:$H$106,1))</f>
        <v/>
      </c>
      <c r="D72" s="40" t="str">
        <f>IF('4. Contract terms'!C72="","",VLOOKUP('4. Contract terms'!C72,'4. Contract terms'!$C$7:$H$106,2))</f>
        <v/>
      </c>
      <c r="E72" s="40" t="str">
        <f>IF('4. Contract terms'!C72="","",VLOOKUP('4. Contract terms'!C72,'4. Contract terms'!$C$7:$H$106,3))</f>
        <v/>
      </c>
      <c r="F72" s="40" t="str">
        <f>IF('4. Contract terms'!C72="","",VLOOKUP('4. Contract terms'!C72,'4. Contract terms'!$C$7:$H$106,4))</f>
        <v/>
      </c>
      <c r="G72" s="82" t="str">
        <f>IF('4. Contract terms'!C72="","",VLOOKUP('4. Contract terms'!C72,'4. Contract terms'!$C$7:$H$106,5))</f>
        <v/>
      </c>
      <c r="H72" s="78" t="str">
        <f>IF('4. Contract terms'!C72="","",VLOOKUP('4. Contract terms'!C72,'4. Contract terms'!$C$7:$H$106,6))</f>
        <v/>
      </c>
      <c r="I72" s="16"/>
      <c r="J72" s="16"/>
      <c r="K72" s="16"/>
      <c r="L72" s="25" t="str">
        <f>IF(J72*K72&lt;1,"–",IF(J72*K72&lt;9,LISTS!$AF$4,IF(J72*K72&lt;16,LISTS!$AF$5,IF(J72*K72&gt;15,LISTS!$AF$6))))</f>
        <v>–</v>
      </c>
      <c r="M72" s="16"/>
      <c r="N72" s="23"/>
      <c r="O72" s="16"/>
      <c r="P72" s="16"/>
      <c r="Q72" s="25" t="str">
        <f>IF(O72*P72&lt;1,"–",IF(O72*P72&lt;9,LISTS!$AF$4,IF(O72*P72&lt;16,LISTS!$AF$5,IF(O72*P72&gt;15,LISTS!$AF$6))))</f>
        <v>–</v>
      </c>
      <c r="R72" s="16"/>
      <c r="S72" s="23"/>
      <c r="T72" s="16"/>
      <c r="U72" s="16"/>
      <c r="V72" s="25" t="str">
        <f>IF(T72*U72&lt;1,"–",IF(T72*U72&lt;9,LISTS!$AF$4,IF(T72*U72&lt;16,LISTS!$AF$5,IF(T72*U72&gt;15,LISTS!$AF$6))))</f>
        <v>–</v>
      </c>
      <c r="W72" s="16"/>
    </row>
    <row r="73" spans="1:23" x14ac:dyDescent="0.35">
      <c r="A73" s="3"/>
      <c r="B73" s="22">
        <v>67</v>
      </c>
      <c r="C73" s="40" t="str">
        <f>IF('4. Contract terms'!C73="","",VLOOKUP('4. Contract terms'!C73,'4. Contract terms'!$C$7:$H$106,1))</f>
        <v/>
      </c>
      <c r="D73" s="40" t="str">
        <f>IF('4. Contract terms'!C73="","",VLOOKUP('4. Contract terms'!C73,'4. Contract terms'!$C$7:$H$106,2))</f>
        <v/>
      </c>
      <c r="E73" s="40" t="str">
        <f>IF('4. Contract terms'!C73="","",VLOOKUP('4. Contract terms'!C73,'4. Contract terms'!$C$7:$H$106,3))</f>
        <v/>
      </c>
      <c r="F73" s="40" t="str">
        <f>IF('4. Contract terms'!C73="","",VLOOKUP('4. Contract terms'!C73,'4. Contract terms'!$C$7:$H$106,4))</f>
        <v/>
      </c>
      <c r="G73" s="82" t="str">
        <f>IF('4. Contract terms'!C73="","",VLOOKUP('4. Contract terms'!C73,'4. Contract terms'!$C$7:$H$106,5))</f>
        <v/>
      </c>
      <c r="H73" s="78" t="str">
        <f>IF('4. Contract terms'!C73="","",VLOOKUP('4. Contract terms'!C73,'4. Contract terms'!$C$7:$H$106,6))</f>
        <v/>
      </c>
      <c r="I73" s="16"/>
      <c r="J73" s="16"/>
      <c r="K73" s="16"/>
      <c r="L73" s="25" t="str">
        <f>IF(J73*K73&lt;1,"–",IF(J73*K73&lt;9,LISTS!$AF$4,IF(J73*K73&lt;16,LISTS!$AF$5,IF(J73*K73&gt;15,LISTS!$AF$6))))</f>
        <v>–</v>
      </c>
      <c r="M73" s="16"/>
      <c r="N73" s="23"/>
      <c r="O73" s="16"/>
      <c r="P73" s="16"/>
      <c r="Q73" s="25" t="str">
        <f>IF(O73*P73&lt;1,"–",IF(O73*P73&lt;9,LISTS!$AF$4,IF(O73*P73&lt;16,LISTS!$AF$5,IF(O73*P73&gt;15,LISTS!$AF$6))))</f>
        <v>–</v>
      </c>
      <c r="R73" s="16"/>
      <c r="S73" s="23"/>
      <c r="T73" s="16"/>
      <c r="U73" s="16"/>
      <c r="V73" s="25" t="str">
        <f>IF(T73*U73&lt;1,"–",IF(T73*U73&lt;9,LISTS!$AF$4,IF(T73*U73&lt;16,LISTS!$AF$5,IF(T73*U73&gt;15,LISTS!$AF$6))))</f>
        <v>–</v>
      </c>
      <c r="W73" s="16"/>
    </row>
    <row r="74" spans="1:23" x14ac:dyDescent="0.35">
      <c r="A74" s="3"/>
      <c r="B74" s="22">
        <v>68</v>
      </c>
      <c r="C74" s="40" t="str">
        <f>IF('4. Contract terms'!C74="","",VLOOKUP('4. Contract terms'!C74,'4. Contract terms'!$C$7:$H$106,1))</f>
        <v/>
      </c>
      <c r="D74" s="40" t="str">
        <f>IF('4. Contract terms'!C74="","",VLOOKUP('4. Contract terms'!C74,'4. Contract terms'!$C$7:$H$106,2))</f>
        <v/>
      </c>
      <c r="E74" s="40" t="str">
        <f>IF('4. Contract terms'!C74="","",VLOOKUP('4. Contract terms'!C74,'4. Contract terms'!$C$7:$H$106,3))</f>
        <v/>
      </c>
      <c r="F74" s="40" t="str">
        <f>IF('4. Contract terms'!C74="","",VLOOKUP('4. Contract terms'!C74,'4. Contract terms'!$C$7:$H$106,4))</f>
        <v/>
      </c>
      <c r="G74" s="82" t="str">
        <f>IF('4. Contract terms'!C74="","",VLOOKUP('4. Contract terms'!C74,'4. Contract terms'!$C$7:$H$106,5))</f>
        <v/>
      </c>
      <c r="H74" s="78" t="str">
        <f>IF('4. Contract terms'!C74="","",VLOOKUP('4. Contract terms'!C74,'4. Contract terms'!$C$7:$H$106,6))</f>
        <v/>
      </c>
      <c r="I74" s="16"/>
      <c r="J74" s="16"/>
      <c r="K74" s="16"/>
      <c r="L74" s="25" t="str">
        <f>IF(J74*K74&lt;1,"–",IF(J74*K74&lt;9,LISTS!$AF$4,IF(J74*K74&lt;16,LISTS!$AF$5,IF(J74*K74&gt;15,LISTS!$AF$6))))</f>
        <v>–</v>
      </c>
      <c r="M74" s="16"/>
      <c r="N74" s="23"/>
      <c r="O74" s="16"/>
      <c r="P74" s="16"/>
      <c r="Q74" s="25" t="str">
        <f>IF(O74*P74&lt;1,"–",IF(O74*P74&lt;9,LISTS!$AF$4,IF(O74*P74&lt;16,LISTS!$AF$5,IF(O74*P74&gt;15,LISTS!$AF$6))))</f>
        <v>–</v>
      </c>
      <c r="R74" s="16"/>
      <c r="S74" s="23"/>
      <c r="T74" s="16"/>
      <c r="U74" s="16"/>
      <c r="V74" s="25" t="str">
        <f>IF(T74*U74&lt;1,"–",IF(T74*U74&lt;9,LISTS!$AF$4,IF(T74*U74&lt;16,LISTS!$AF$5,IF(T74*U74&gt;15,LISTS!$AF$6))))</f>
        <v>–</v>
      </c>
      <c r="W74" s="16"/>
    </row>
    <row r="75" spans="1:23" x14ac:dyDescent="0.35">
      <c r="A75" s="3"/>
      <c r="B75" s="22">
        <v>69</v>
      </c>
      <c r="C75" s="40" t="str">
        <f>IF('4. Contract terms'!C75="","",VLOOKUP('4. Contract terms'!C75,'4. Contract terms'!$C$7:$H$106,1))</f>
        <v/>
      </c>
      <c r="D75" s="40" t="str">
        <f>IF('4. Contract terms'!C75="","",VLOOKUP('4. Contract terms'!C75,'4. Contract terms'!$C$7:$H$106,2))</f>
        <v/>
      </c>
      <c r="E75" s="40" t="str">
        <f>IF('4. Contract terms'!C75="","",VLOOKUP('4. Contract terms'!C75,'4. Contract terms'!$C$7:$H$106,3))</f>
        <v/>
      </c>
      <c r="F75" s="40" t="str">
        <f>IF('4. Contract terms'!C75="","",VLOOKUP('4. Contract terms'!C75,'4. Contract terms'!$C$7:$H$106,4))</f>
        <v/>
      </c>
      <c r="G75" s="82" t="str">
        <f>IF('4. Contract terms'!C75="","",VLOOKUP('4. Contract terms'!C75,'4. Contract terms'!$C$7:$H$106,5))</f>
        <v/>
      </c>
      <c r="H75" s="78" t="str">
        <f>IF('4. Contract terms'!C75="","",VLOOKUP('4. Contract terms'!C75,'4. Contract terms'!$C$7:$H$106,6))</f>
        <v/>
      </c>
      <c r="I75" s="16"/>
      <c r="J75" s="16"/>
      <c r="K75" s="16"/>
      <c r="L75" s="25" t="str">
        <f>IF(J75*K75&lt;1,"–",IF(J75*K75&lt;9,LISTS!$AF$4,IF(J75*K75&lt;16,LISTS!$AF$5,IF(J75*K75&gt;15,LISTS!$AF$6))))</f>
        <v>–</v>
      </c>
      <c r="M75" s="16"/>
      <c r="N75" s="23"/>
      <c r="O75" s="16"/>
      <c r="P75" s="16"/>
      <c r="Q75" s="25" t="str">
        <f>IF(O75*P75&lt;1,"–",IF(O75*P75&lt;9,LISTS!$AF$4,IF(O75*P75&lt;16,LISTS!$AF$5,IF(O75*P75&gt;15,LISTS!$AF$6))))</f>
        <v>–</v>
      </c>
      <c r="R75" s="16"/>
      <c r="S75" s="23"/>
      <c r="T75" s="16"/>
      <c r="U75" s="16"/>
      <c r="V75" s="25" t="str">
        <f>IF(T75*U75&lt;1,"–",IF(T75*U75&lt;9,LISTS!$AF$4,IF(T75*U75&lt;16,LISTS!$AF$5,IF(T75*U75&gt;15,LISTS!$AF$6))))</f>
        <v>–</v>
      </c>
      <c r="W75" s="16"/>
    </row>
    <row r="76" spans="1:23" x14ac:dyDescent="0.35">
      <c r="A76" s="3"/>
      <c r="B76" s="22">
        <v>70</v>
      </c>
      <c r="C76" s="40" t="str">
        <f>IF('4. Contract terms'!C76="","",VLOOKUP('4. Contract terms'!C76,'4. Contract terms'!$C$7:$H$106,1))</f>
        <v/>
      </c>
      <c r="D76" s="40" t="str">
        <f>IF('4. Contract terms'!C76="","",VLOOKUP('4. Contract terms'!C76,'4. Contract terms'!$C$7:$H$106,2))</f>
        <v/>
      </c>
      <c r="E76" s="40" t="str">
        <f>IF('4. Contract terms'!C76="","",VLOOKUP('4. Contract terms'!C76,'4. Contract terms'!$C$7:$H$106,3))</f>
        <v/>
      </c>
      <c r="F76" s="40" t="str">
        <f>IF('4. Contract terms'!C76="","",VLOOKUP('4. Contract terms'!C76,'4. Contract terms'!$C$7:$H$106,4))</f>
        <v/>
      </c>
      <c r="G76" s="82" t="str">
        <f>IF('4. Contract terms'!C76="","",VLOOKUP('4. Contract terms'!C76,'4. Contract terms'!$C$7:$H$106,5))</f>
        <v/>
      </c>
      <c r="H76" s="78" t="str">
        <f>IF('4. Contract terms'!C76="","",VLOOKUP('4. Contract terms'!C76,'4. Contract terms'!$C$7:$H$106,6))</f>
        <v/>
      </c>
      <c r="I76" s="16"/>
      <c r="J76" s="16"/>
      <c r="K76" s="16"/>
      <c r="L76" s="25" t="str">
        <f>IF(J76*K76&lt;1,"–",IF(J76*K76&lt;9,LISTS!$AF$4,IF(J76*K76&lt;16,LISTS!$AF$5,IF(J76*K76&gt;15,LISTS!$AF$6))))</f>
        <v>–</v>
      </c>
      <c r="M76" s="16"/>
      <c r="N76" s="23"/>
      <c r="O76" s="16"/>
      <c r="P76" s="16"/>
      <c r="Q76" s="25" t="str">
        <f>IF(O76*P76&lt;1,"–",IF(O76*P76&lt;9,LISTS!$AF$4,IF(O76*P76&lt;16,LISTS!$AF$5,IF(O76*P76&gt;15,LISTS!$AF$6))))</f>
        <v>–</v>
      </c>
      <c r="R76" s="16"/>
      <c r="S76" s="23"/>
      <c r="T76" s="16"/>
      <c r="U76" s="16"/>
      <c r="V76" s="25" t="str">
        <f>IF(T76*U76&lt;1,"–",IF(T76*U76&lt;9,LISTS!$AF$4,IF(T76*U76&lt;16,LISTS!$AF$5,IF(T76*U76&gt;15,LISTS!$AF$6))))</f>
        <v>–</v>
      </c>
      <c r="W76" s="16"/>
    </row>
    <row r="77" spans="1:23" x14ac:dyDescent="0.35">
      <c r="A77" s="3"/>
      <c r="B77" s="22">
        <v>71</v>
      </c>
      <c r="C77" s="40" t="str">
        <f>IF('4. Contract terms'!C77="","",VLOOKUP('4. Contract terms'!C77,'4. Contract terms'!$C$7:$H$106,1))</f>
        <v/>
      </c>
      <c r="D77" s="40" t="str">
        <f>IF('4. Contract terms'!C77="","",VLOOKUP('4. Contract terms'!C77,'4. Contract terms'!$C$7:$H$106,2))</f>
        <v/>
      </c>
      <c r="E77" s="40" t="str">
        <f>IF('4. Contract terms'!C77="","",VLOOKUP('4. Contract terms'!C77,'4. Contract terms'!$C$7:$H$106,3))</f>
        <v/>
      </c>
      <c r="F77" s="40" t="str">
        <f>IF('4. Contract terms'!C77="","",VLOOKUP('4. Contract terms'!C77,'4. Contract terms'!$C$7:$H$106,4))</f>
        <v/>
      </c>
      <c r="G77" s="82" t="str">
        <f>IF('4. Contract terms'!C77="","",VLOOKUP('4. Contract terms'!C77,'4. Contract terms'!$C$7:$H$106,5))</f>
        <v/>
      </c>
      <c r="H77" s="78" t="str">
        <f>IF('4. Contract terms'!C77="","",VLOOKUP('4. Contract terms'!C77,'4. Contract terms'!$C$7:$H$106,6))</f>
        <v/>
      </c>
      <c r="I77" s="16"/>
      <c r="J77" s="16"/>
      <c r="K77" s="16"/>
      <c r="L77" s="25" t="str">
        <f>IF(J77*K77&lt;1,"–",IF(J77*K77&lt;9,LISTS!$AF$4,IF(J77*K77&lt;16,LISTS!$AF$5,IF(J77*K77&gt;15,LISTS!$AF$6))))</f>
        <v>–</v>
      </c>
      <c r="M77" s="16"/>
      <c r="N77" s="23"/>
      <c r="O77" s="16"/>
      <c r="P77" s="16"/>
      <c r="Q77" s="25" t="str">
        <f>IF(O77*P77&lt;1,"–",IF(O77*P77&lt;9,LISTS!$AF$4,IF(O77*P77&lt;16,LISTS!$AF$5,IF(O77*P77&gt;15,LISTS!$AF$6))))</f>
        <v>–</v>
      </c>
      <c r="R77" s="16"/>
      <c r="S77" s="23"/>
      <c r="T77" s="16"/>
      <c r="U77" s="16"/>
      <c r="V77" s="25" t="str">
        <f>IF(T77*U77&lt;1,"–",IF(T77*U77&lt;9,LISTS!$AF$4,IF(T77*U77&lt;16,LISTS!$AF$5,IF(T77*U77&gt;15,LISTS!$AF$6))))</f>
        <v>–</v>
      </c>
      <c r="W77" s="16"/>
    </row>
    <row r="78" spans="1:23" x14ac:dyDescent="0.35">
      <c r="A78" s="3"/>
      <c r="B78" s="22">
        <v>72</v>
      </c>
      <c r="C78" s="40" t="str">
        <f>IF('4. Contract terms'!C78="","",VLOOKUP('4. Contract terms'!C78,'4. Contract terms'!$C$7:$H$106,1))</f>
        <v/>
      </c>
      <c r="D78" s="40" t="str">
        <f>IF('4. Contract terms'!C78="","",VLOOKUP('4. Contract terms'!C78,'4. Contract terms'!$C$7:$H$106,2))</f>
        <v/>
      </c>
      <c r="E78" s="40" t="str">
        <f>IF('4. Contract terms'!C78="","",VLOOKUP('4. Contract terms'!C78,'4. Contract terms'!$C$7:$H$106,3))</f>
        <v/>
      </c>
      <c r="F78" s="40" t="str">
        <f>IF('4. Contract terms'!C78="","",VLOOKUP('4. Contract terms'!C78,'4. Contract terms'!$C$7:$H$106,4))</f>
        <v/>
      </c>
      <c r="G78" s="82" t="str">
        <f>IF('4. Contract terms'!C78="","",VLOOKUP('4. Contract terms'!C78,'4. Contract terms'!$C$7:$H$106,5))</f>
        <v/>
      </c>
      <c r="H78" s="78" t="str">
        <f>IF('4. Contract terms'!C78="","",VLOOKUP('4. Contract terms'!C78,'4. Contract terms'!$C$7:$H$106,6))</f>
        <v/>
      </c>
      <c r="I78" s="16"/>
      <c r="J78" s="16"/>
      <c r="K78" s="16"/>
      <c r="L78" s="25" t="str">
        <f>IF(J78*K78&lt;1,"–",IF(J78*K78&lt;9,LISTS!$AF$4,IF(J78*K78&lt;16,LISTS!$AF$5,IF(J78*K78&gt;15,LISTS!$AF$6))))</f>
        <v>–</v>
      </c>
      <c r="M78" s="16"/>
      <c r="N78" s="23"/>
      <c r="O78" s="16"/>
      <c r="P78" s="16"/>
      <c r="Q78" s="25" t="str">
        <f>IF(O78*P78&lt;1,"–",IF(O78*P78&lt;9,LISTS!$AF$4,IF(O78*P78&lt;16,LISTS!$AF$5,IF(O78*P78&gt;15,LISTS!$AF$6))))</f>
        <v>–</v>
      </c>
      <c r="R78" s="16"/>
      <c r="S78" s="23"/>
      <c r="T78" s="16"/>
      <c r="U78" s="16"/>
      <c r="V78" s="25" t="str">
        <f>IF(T78*U78&lt;1,"–",IF(T78*U78&lt;9,LISTS!$AF$4,IF(T78*U78&lt;16,LISTS!$AF$5,IF(T78*U78&gt;15,LISTS!$AF$6))))</f>
        <v>–</v>
      </c>
      <c r="W78" s="16"/>
    </row>
    <row r="79" spans="1:23" x14ac:dyDescent="0.35">
      <c r="A79" s="3"/>
      <c r="B79" s="22">
        <v>73</v>
      </c>
      <c r="C79" s="40" t="str">
        <f>IF('4. Contract terms'!C79="","",VLOOKUP('4. Contract terms'!C79,'4. Contract terms'!$C$7:$H$106,1))</f>
        <v/>
      </c>
      <c r="D79" s="40" t="str">
        <f>IF('4. Contract terms'!C79="","",VLOOKUP('4. Contract terms'!C79,'4. Contract terms'!$C$7:$H$106,2))</f>
        <v/>
      </c>
      <c r="E79" s="40" t="str">
        <f>IF('4. Contract terms'!C79="","",VLOOKUP('4. Contract terms'!C79,'4. Contract terms'!$C$7:$H$106,3))</f>
        <v/>
      </c>
      <c r="F79" s="40" t="str">
        <f>IF('4. Contract terms'!C79="","",VLOOKUP('4. Contract terms'!C79,'4. Contract terms'!$C$7:$H$106,4))</f>
        <v/>
      </c>
      <c r="G79" s="82" t="str">
        <f>IF('4. Contract terms'!C79="","",VLOOKUP('4. Contract terms'!C79,'4. Contract terms'!$C$7:$H$106,5))</f>
        <v/>
      </c>
      <c r="H79" s="78" t="str">
        <f>IF('4. Contract terms'!C79="","",VLOOKUP('4. Contract terms'!C79,'4. Contract terms'!$C$7:$H$106,6))</f>
        <v/>
      </c>
      <c r="I79" s="16"/>
      <c r="J79" s="16"/>
      <c r="K79" s="16"/>
      <c r="L79" s="25" t="str">
        <f>IF(J79*K79&lt;1,"–",IF(J79*K79&lt;9,LISTS!$AF$4,IF(J79*K79&lt;16,LISTS!$AF$5,IF(J79*K79&gt;15,LISTS!$AF$6))))</f>
        <v>–</v>
      </c>
      <c r="M79" s="16"/>
      <c r="N79" s="23"/>
      <c r="O79" s="16"/>
      <c r="P79" s="16"/>
      <c r="Q79" s="25" t="str">
        <f>IF(O79*P79&lt;1,"–",IF(O79*P79&lt;9,LISTS!$AF$4,IF(O79*P79&lt;16,LISTS!$AF$5,IF(O79*P79&gt;15,LISTS!$AF$6))))</f>
        <v>–</v>
      </c>
      <c r="R79" s="16"/>
      <c r="S79" s="23"/>
      <c r="T79" s="16"/>
      <c r="U79" s="16"/>
      <c r="V79" s="25" t="str">
        <f>IF(T79*U79&lt;1,"–",IF(T79*U79&lt;9,LISTS!$AF$4,IF(T79*U79&lt;16,LISTS!$AF$5,IF(T79*U79&gt;15,LISTS!$AF$6))))</f>
        <v>–</v>
      </c>
      <c r="W79" s="16"/>
    </row>
    <row r="80" spans="1:23" x14ac:dyDescent="0.35">
      <c r="A80" s="3"/>
      <c r="B80" s="22">
        <v>74</v>
      </c>
      <c r="C80" s="40" t="str">
        <f>IF('4. Contract terms'!C80="","",VLOOKUP('4. Contract terms'!C80,'4. Contract terms'!$C$7:$H$106,1))</f>
        <v/>
      </c>
      <c r="D80" s="40" t="str">
        <f>IF('4. Contract terms'!C80="","",VLOOKUP('4. Contract terms'!C80,'4. Contract terms'!$C$7:$H$106,2))</f>
        <v/>
      </c>
      <c r="E80" s="40" t="str">
        <f>IF('4. Contract terms'!C80="","",VLOOKUP('4. Contract terms'!C80,'4. Contract terms'!$C$7:$H$106,3))</f>
        <v/>
      </c>
      <c r="F80" s="40" t="str">
        <f>IF('4. Contract terms'!C80="","",VLOOKUP('4. Contract terms'!C80,'4. Contract terms'!$C$7:$H$106,4))</f>
        <v/>
      </c>
      <c r="G80" s="82" t="str">
        <f>IF('4. Contract terms'!C80="","",VLOOKUP('4. Contract terms'!C80,'4. Contract terms'!$C$7:$H$106,5))</f>
        <v/>
      </c>
      <c r="H80" s="78" t="str">
        <f>IF('4. Contract terms'!C80="","",VLOOKUP('4. Contract terms'!C80,'4. Contract terms'!$C$7:$H$106,6))</f>
        <v/>
      </c>
      <c r="I80" s="16"/>
      <c r="J80" s="16"/>
      <c r="K80" s="16"/>
      <c r="L80" s="25" t="str">
        <f>IF(J80*K80&lt;1,"–",IF(J80*K80&lt;9,LISTS!$AF$4,IF(J80*K80&lt;16,LISTS!$AF$5,IF(J80*K80&gt;15,LISTS!$AF$6))))</f>
        <v>–</v>
      </c>
      <c r="M80" s="16"/>
      <c r="N80" s="23"/>
      <c r="O80" s="16"/>
      <c r="P80" s="16"/>
      <c r="Q80" s="25" t="str">
        <f>IF(O80*P80&lt;1,"–",IF(O80*P80&lt;9,LISTS!$AF$4,IF(O80*P80&lt;16,LISTS!$AF$5,IF(O80*P80&gt;15,LISTS!$AF$6))))</f>
        <v>–</v>
      </c>
      <c r="R80" s="16"/>
      <c r="S80" s="23"/>
      <c r="T80" s="16"/>
      <c r="U80" s="16"/>
      <c r="V80" s="25" t="str">
        <f>IF(T80*U80&lt;1,"–",IF(T80*U80&lt;9,LISTS!$AF$4,IF(T80*U80&lt;16,LISTS!$AF$5,IF(T80*U80&gt;15,LISTS!$AF$6))))</f>
        <v>–</v>
      </c>
      <c r="W80" s="16"/>
    </row>
    <row r="81" spans="1:23" x14ac:dyDescent="0.35">
      <c r="A81" s="4"/>
      <c r="B81" s="22">
        <v>75</v>
      </c>
      <c r="C81" s="40" t="str">
        <f>IF('4. Contract terms'!C81="","",VLOOKUP('4. Contract terms'!C81,'4. Contract terms'!$C$7:$H$106,1))</f>
        <v/>
      </c>
      <c r="D81" s="40" t="str">
        <f>IF('4. Contract terms'!C81="","",VLOOKUP('4. Contract terms'!C81,'4. Contract terms'!$C$7:$H$106,2))</f>
        <v/>
      </c>
      <c r="E81" s="40" t="str">
        <f>IF('4. Contract terms'!C81="","",VLOOKUP('4. Contract terms'!C81,'4. Contract terms'!$C$7:$H$106,3))</f>
        <v/>
      </c>
      <c r="F81" s="40" t="str">
        <f>IF('4. Contract terms'!C81="","",VLOOKUP('4. Contract terms'!C81,'4. Contract terms'!$C$7:$H$106,4))</f>
        <v/>
      </c>
      <c r="G81" s="82" t="str">
        <f>IF('4. Contract terms'!C81="","",VLOOKUP('4. Contract terms'!C81,'4. Contract terms'!$C$7:$H$106,5))</f>
        <v/>
      </c>
      <c r="H81" s="78" t="str">
        <f>IF('4. Contract terms'!C81="","",VLOOKUP('4. Contract terms'!C81,'4. Contract terms'!$C$7:$H$106,6))</f>
        <v/>
      </c>
      <c r="I81" s="17"/>
      <c r="J81" s="17"/>
      <c r="K81" s="17"/>
      <c r="L81" s="25" t="str">
        <f>IF(J81*K81&lt;1,"–",IF(J81*K81&lt;9,LISTS!$AF$4,IF(J81*K81&lt;16,LISTS!$AF$5,IF(J81*K81&gt;15,LISTS!$AF$6))))</f>
        <v>–</v>
      </c>
      <c r="M81" s="17"/>
      <c r="N81" s="24"/>
      <c r="O81" s="17"/>
      <c r="P81" s="17"/>
      <c r="Q81" s="25" t="str">
        <f>IF(O81*P81&lt;1,"–",IF(O81*P81&lt;9,LISTS!$AF$4,IF(O81*P81&lt;16,LISTS!$AF$5,IF(O81*P81&gt;15,LISTS!$AF$6))))</f>
        <v>–</v>
      </c>
      <c r="R81" s="17"/>
      <c r="S81" s="24"/>
      <c r="T81" s="17"/>
      <c r="U81" s="17"/>
      <c r="V81" s="25" t="str">
        <f>IF(T81*U81&lt;1,"–",IF(T81*U81&lt;9,LISTS!$AF$4,IF(T81*U81&lt;16,LISTS!$AF$5,IF(T81*U81&gt;15,LISTS!$AF$6))))</f>
        <v>–</v>
      </c>
      <c r="W81" s="17"/>
    </row>
    <row r="82" spans="1:23" x14ac:dyDescent="0.35">
      <c r="A82" s="4"/>
      <c r="B82" s="22">
        <v>76</v>
      </c>
      <c r="C82" s="40" t="str">
        <f>IF('4. Contract terms'!C82="","",VLOOKUP('4. Contract terms'!C82,'4. Contract terms'!$C$7:$H$106,1))</f>
        <v/>
      </c>
      <c r="D82" s="40" t="str">
        <f>IF('4. Contract terms'!C82="","",VLOOKUP('4. Contract terms'!C82,'4. Contract terms'!$C$7:$H$106,2))</f>
        <v/>
      </c>
      <c r="E82" s="40" t="str">
        <f>IF('4. Contract terms'!C82="","",VLOOKUP('4. Contract terms'!C82,'4. Contract terms'!$C$7:$H$106,3))</f>
        <v/>
      </c>
      <c r="F82" s="40" t="str">
        <f>IF('4. Contract terms'!C82="","",VLOOKUP('4. Contract terms'!C82,'4. Contract terms'!$C$7:$H$106,4))</f>
        <v/>
      </c>
      <c r="G82" s="82" t="str">
        <f>IF('4. Contract terms'!C82="","",VLOOKUP('4. Contract terms'!C82,'4. Contract terms'!$C$7:$H$106,5))</f>
        <v/>
      </c>
      <c r="H82" s="78" t="str">
        <f>IF('4. Contract terms'!C82="","",VLOOKUP('4. Contract terms'!C82,'4. Contract terms'!$C$7:$H$106,6))</f>
        <v/>
      </c>
      <c r="I82" s="17"/>
      <c r="J82" s="17"/>
      <c r="K82" s="17"/>
      <c r="L82" s="25" t="str">
        <f>IF(J82*K82&lt;1,"–",IF(J82*K82&lt;9,LISTS!$AF$4,IF(J82*K82&lt;16,LISTS!$AF$5,IF(J82*K82&gt;15,LISTS!$AF$6))))</f>
        <v>–</v>
      </c>
      <c r="M82" s="17"/>
      <c r="N82" s="24"/>
      <c r="O82" s="17"/>
      <c r="P82" s="17"/>
      <c r="Q82" s="25" t="str">
        <f>IF(O82*P82&lt;1,"–",IF(O82*P82&lt;9,LISTS!$AF$4,IF(O82*P82&lt;16,LISTS!$AF$5,IF(O82*P82&gt;15,LISTS!$AF$6))))</f>
        <v>–</v>
      </c>
      <c r="R82" s="17"/>
      <c r="S82" s="24"/>
      <c r="T82" s="17"/>
      <c r="U82" s="17"/>
      <c r="V82" s="25" t="str">
        <f>IF(T82*U82&lt;1,"–",IF(T82*U82&lt;9,LISTS!$AF$4,IF(T82*U82&lt;16,LISTS!$AF$5,IF(T82*U82&gt;15,LISTS!$AF$6))))</f>
        <v>–</v>
      </c>
      <c r="W82" s="17"/>
    </row>
    <row r="83" spans="1:23" x14ac:dyDescent="0.35">
      <c r="A83" s="4"/>
      <c r="B83" s="22">
        <v>77</v>
      </c>
      <c r="C83" s="40" t="str">
        <f>IF('4. Contract terms'!C83="","",VLOOKUP('4. Contract terms'!C83,'4. Contract terms'!$C$7:$H$106,1))</f>
        <v/>
      </c>
      <c r="D83" s="40" t="str">
        <f>IF('4. Contract terms'!C83="","",VLOOKUP('4. Contract terms'!C83,'4. Contract terms'!$C$7:$H$106,2))</f>
        <v/>
      </c>
      <c r="E83" s="40" t="str">
        <f>IF('4. Contract terms'!C83="","",VLOOKUP('4. Contract terms'!C83,'4. Contract terms'!$C$7:$H$106,3))</f>
        <v/>
      </c>
      <c r="F83" s="40" t="str">
        <f>IF('4. Contract terms'!C83="","",VLOOKUP('4. Contract terms'!C83,'4. Contract terms'!$C$7:$H$106,4))</f>
        <v/>
      </c>
      <c r="G83" s="82" t="str">
        <f>IF('4. Contract terms'!C83="","",VLOOKUP('4. Contract terms'!C83,'4. Contract terms'!$C$7:$H$106,5))</f>
        <v/>
      </c>
      <c r="H83" s="78" t="str">
        <f>IF('4. Contract terms'!C83="","",VLOOKUP('4. Contract terms'!C83,'4. Contract terms'!$C$7:$H$106,6))</f>
        <v/>
      </c>
      <c r="I83" s="17"/>
      <c r="J83" s="17"/>
      <c r="K83" s="17"/>
      <c r="L83" s="25" t="str">
        <f>IF(J83*K83&lt;1,"–",IF(J83*K83&lt;9,LISTS!$AF$4,IF(J83*K83&lt;16,LISTS!$AF$5,IF(J83*K83&gt;15,LISTS!$AF$6))))</f>
        <v>–</v>
      </c>
      <c r="M83" s="17"/>
      <c r="N83" s="24"/>
      <c r="O83" s="17"/>
      <c r="P83" s="17"/>
      <c r="Q83" s="25" t="str">
        <f>IF(O83*P83&lt;1,"–",IF(O83*P83&lt;9,LISTS!$AF$4,IF(O83*P83&lt;16,LISTS!$AF$5,IF(O83*P83&gt;15,LISTS!$AF$6))))</f>
        <v>–</v>
      </c>
      <c r="R83" s="17"/>
      <c r="S83" s="24"/>
      <c r="T83" s="17"/>
      <c r="U83" s="17"/>
      <c r="V83" s="25" t="str">
        <f>IF(T83*U83&lt;1,"–",IF(T83*U83&lt;9,LISTS!$AF$4,IF(T83*U83&lt;16,LISTS!$AF$5,IF(T83*U83&gt;15,LISTS!$AF$6))))</f>
        <v>–</v>
      </c>
      <c r="W83" s="17"/>
    </row>
    <row r="84" spans="1:23" x14ac:dyDescent="0.35">
      <c r="A84" s="4"/>
      <c r="B84" s="22">
        <v>78</v>
      </c>
      <c r="C84" s="40" t="str">
        <f>IF('4. Contract terms'!C84="","",VLOOKUP('4. Contract terms'!C84,'4. Contract terms'!$C$7:$H$106,1))</f>
        <v/>
      </c>
      <c r="D84" s="40" t="str">
        <f>IF('4. Contract terms'!C84="","",VLOOKUP('4. Contract terms'!C84,'4. Contract terms'!$C$7:$H$106,2))</f>
        <v/>
      </c>
      <c r="E84" s="40" t="str">
        <f>IF('4. Contract terms'!C84="","",VLOOKUP('4. Contract terms'!C84,'4. Contract terms'!$C$7:$H$106,3))</f>
        <v/>
      </c>
      <c r="F84" s="40" t="str">
        <f>IF('4. Contract terms'!C84="","",VLOOKUP('4. Contract terms'!C84,'4. Contract terms'!$C$7:$H$106,4))</f>
        <v/>
      </c>
      <c r="G84" s="82" t="str">
        <f>IF('4. Contract terms'!C84="","",VLOOKUP('4. Contract terms'!C84,'4. Contract terms'!$C$7:$H$106,5))</f>
        <v/>
      </c>
      <c r="H84" s="78" t="str">
        <f>IF('4. Contract terms'!C84="","",VLOOKUP('4. Contract terms'!C84,'4. Contract terms'!$C$7:$H$106,6))</f>
        <v/>
      </c>
      <c r="I84" s="17"/>
      <c r="J84" s="17"/>
      <c r="K84" s="17"/>
      <c r="L84" s="25" t="str">
        <f>IF(J84*K84&lt;1,"–",IF(J84*K84&lt;9,LISTS!$AF$4,IF(J84*K84&lt;16,LISTS!$AF$5,IF(J84*K84&gt;15,LISTS!$AF$6))))</f>
        <v>–</v>
      </c>
      <c r="M84" s="17"/>
      <c r="N84" s="24"/>
      <c r="O84" s="17"/>
      <c r="P84" s="17"/>
      <c r="Q84" s="25" t="str">
        <f>IF(O84*P84&lt;1,"–",IF(O84*P84&lt;9,LISTS!$AF$4,IF(O84*P84&lt;16,LISTS!$AF$5,IF(O84*P84&gt;15,LISTS!$AF$6))))</f>
        <v>–</v>
      </c>
      <c r="R84" s="17"/>
      <c r="S84" s="24"/>
      <c r="T84" s="17"/>
      <c r="U84" s="17"/>
      <c r="V84" s="25" t="str">
        <f>IF(T84*U84&lt;1,"–",IF(T84*U84&lt;9,LISTS!$AF$4,IF(T84*U84&lt;16,LISTS!$AF$5,IF(T84*U84&gt;15,LISTS!$AF$6))))</f>
        <v>–</v>
      </c>
      <c r="W84" s="17"/>
    </row>
    <row r="85" spans="1:23" x14ac:dyDescent="0.35">
      <c r="A85" s="4"/>
      <c r="B85" s="22">
        <v>79</v>
      </c>
      <c r="C85" s="40" t="str">
        <f>IF('4. Contract terms'!C85="","",VLOOKUP('4. Contract terms'!C85,'4. Contract terms'!$C$7:$H$106,1))</f>
        <v/>
      </c>
      <c r="D85" s="40" t="str">
        <f>IF('4. Contract terms'!C85="","",VLOOKUP('4. Contract terms'!C85,'4. Contract terms'!$C$7:$H$106,2))</f>
        <v/>
      </c>
      <c r="E85" s="40" t="str">
        <f>IF('4. Contract terms'!C85="","",VLOOKUP('4. Contract terms'!C85,'4. Contract terms'!$C$7:$H$106,3))</f>
        <v/>
      </c>
      <c r="F85" s="40" t="str">
        <f>IF('4. Contract terms'!C85="","",VLOOKUP('4. Contract terms'!C85,'4. Contract terms'!$C$7:$H$106,4))</f>
        <v/>
      </c>
      <c r="G85" s="82" t="str">
        <f>IF('4. Contract terms'!C85="","",VLOOKUP('4. Contract terms'!C85,'4. Contract terms'!$C$7:$H$106,5))</f>
        <v/>
      </c>
      <c r="H85" s="78" t="str">
        <f>IF('4. Contract terms'!C85="","",VLOOKUP('4. Contract terms'!C85,'4. Contract terms'!$C$7:$H$106,6))</f>
        <v/>
      </c>
      <c r="I85" s="17"/>
      <c r="J85" s="17"/>
      <c r="K85" s="17"/>
      <c r="L85" s="25" t="str">
        <f>IF(J85*K85&lt;1,"–",IF(J85*K85&lt;9,LISTS!$AF$4,IF(J85*K85&lt;16,LISTS!$AF$5,IF(J85*K85&gt;15,LISTS!$AF$6))))</f>
        <v>–</v>
      </c>
      <c r="M85" s="17"/>
      <c r="N85" s="24"/>
      <c r="O85" s="17"/>
      <c r="P85" s="17"/>
      <c r="Q85" s="25" t="str">
        <f>IF(O85*P85&lt;1,"–",IF(O85*P85&lt;9,LISTS!$AF$4,IF(O85*P85&lt;16,LISTS!$AF$5,IF(O85*P85&gt;15,LISTS!$AF$6))))</f>
        <v>–</v>
      </c>
      <c r="R85" s="17"/>
      <c r="S85" s="24"/>
      <c r="T85" s="17"/>
      <c r="U85" s="17"/>
      <c r="V85" s="25" t="str">
        <f>IF(T85*U85&lt;1,"–",IF(T85*U85&lt;9,LISTS!$AF$4,IF(T85*U85&lt;16,LISTS!$AF$5,IF(T85*U85&gt;15,LISTS!$AF$6))))</f>
        <v>–</v>
      </c>
      <c r="W85" s="17"/>
    </row>
    <row r="86" spans="1:23" x14ac:dyDescent="0.35">
      <c r="A86" s="4"/>
      <c r="B86" s="22">
        <v>80</v>
      </c>
      <c r="C86" s="40" t="str">
        <f>IF('4. Contract terms'!C86="","",VLOOKUP('4. Contract terms'!C86,'4. Contract terms'!$C$7:$H$106,1))</f>
        <v/>
      </c>
      <c r="D86" s="40" t="str">
        <f>IF('4. Contract terms'!C86="","",VLOOKUP('4. Contract terms'!C86,'4. Contract terms'!$C$7:$H$106,2))</f>
        <v/>
      </c>
      <c r="E86" s="40" t="str">
        <f>IF('4. Contract terms'!C86="","",VLOOKUP('4. Contract terms'!C86,'4. Contract terms'!$C$7:$H$106,3))</f>
        <v/>
      </c>
      <c r="F86" s="40" t="str">
        <f>IF('4. Contract terms'!C86="","",VLOOKUP('4. Contract terms'!C86,'4. Contract terms'!$C$7:$H$106,4))</f>
        <v/>
      </c>
      <c r="G86" s="82" t="str">
        <f>IF('4. Contract terms'!C86="","",VLOOKUP('4. Contract terms'!C86,'4. Contract terms'!$C$7:$H$106,5))</f>
        <v/>
      </c>
      <c r="H86" s="78" t="str">
        <f>IF('4. Contract terms'!C86="","",VLOOKUP('4. Contract terms'!C86,'4. Contract terms'!$C$7:$H$106,6))</f>
        <v/>
      </c>
      <c r="I86" s="17"/>
      <c r="J86" s="17"/>
      <c r="K86" s="17"/>
      <c r="L86" s="25" t="str">
        <f>IF(J86*K86&lt;1,"–",IF(J86*K86&lt;9,LISTS!$AF$4,IF(J86*K86&lt;16,LISTS!$AF$5,IF(J86*K86&gt;15,LISTS!$AF$6))))</f>
        <v>–</v>
      </c>
      <c r="M86" s="17"/>
      <c r="N86" s="24"/>
      <c r="O86" s="17"/>
      <c r="P86" s="17"/>
      <c r="Q86" s="25" t="str">
        <f>IF(O86*P86&lt;1,"–",IF(O86*P86&lt;9,LISTS!$AF$4,IF(O86*P86&lt;16,LISTS!$AF$5,IF(O86*P86&gt;15,LISTS!$AF$6))))</f>
        <v>–</v>
      </c>
      <c r="R86" s="17"/>
      <c r="S86" s="24"/>
      <c r="T86" s="17"/>
      <c r="U86" s="17"/>
      <c r="V86" s="25" t="str">
        <f>IF(T86*U86&lt;1,"–",IF(T86*U86&lt;9,LISTS!$AF$4,IF(T86*U86&lt;16,LISTS!$AF$5,IF(T86*U86&gt;15,LISTS!$AF$6))))</f>
        <v>–</v>
      </c>
      <c r="W86" s="17"/>
    </row>
    <row r="87" spans="1:23" x14ac:dyDescent="0.35">
      <c r="A87" s="4"/>
      <c r="B87" s="22">
        <v>81</v>
      </c>
      <c r="C87" s="40" t="str">
        <f>IF('4. Contract terms'!C87="","",VLOOKUP('4. Contract terms'!C87,'4. Contract terms'!$C$7:$H$106,1))</f>
        <v/>
      </c>
      <c r="D87" s="40" t="str">
        <f>IF('4. Contract terms'!C87="","",VLOOKUP('4. Contract terms'!C87,'4. Contract terms'!$C$7:$H$106,2))</f>
        <v/>
      </c>
      <c r="E87" s="40" t="str">
        <f>IF('4. Contract terms'!C87="","",VLOOKUP('4. Contract terms'!C87,'4. Contract terms'!$C$7:$H$106,3))</f>
        <v/>
      </c>
      <c r="F87" s="40" t="str">
        <f>IF('4. Contract terms'!C87="","",VLOOKUP('4. Contract terms'!C87,'4. Contract terms'!$C$7:$H$106,4))</f>
        <v/>
      </c>
      <c r="G87" s="82" t="str">
        <f>IF('4. Contract terms'!C87="","",VLOOKUP('4. Contract terms'!C87,'4. Contract terms'!$C$7:$H$106,5))</f>
        <v/>
      </c>
      <c r="H87" s="78" t="str">
        <f>IF('4. Contract terms'!C87="","",VLOOKUP('4. Contract terms'!C87,'4. Contract terms'!$C$7:$H$106,6))</f>
        <v/>
      </c>
      <c r="I87" s="17"/>
      <c r="J87" s="17"/>
      <c r="K87" s="17"/>
      <c r="L87" s="25" t="str">
        <f>IF(J87*K87&lt;1,"–",IF(J87*K87&lt;9,LISTS!$AF$4,IF(J87*K87&lt;16,LISTS!$AF$5,IF(J87*K87&gt;15,LISTS!$AF$6))))</f>
        <v>–</v>
      </c>
      <c r="M87" s="17"/>
      <c r="N87" s="24"/>
      <c r="O87" s="17"/>
      <c r="P87" s="17"/>
      <c r="Q87" s="25" t="str">
        <f>IF(O87*P87&lt;1,"–",IF(O87*P87&lt;9,LISTS!$AF$4,IF(O87*P87&lt;16,LISTS!$AF$5,IF(O87*P87&gt;15,LISTS!$AF$6))))</f>
        <v>–</v>
      </c>
      <c r="R87" s="17"/>
      <c r="S87" s="24"/>
      <c r="T87" s="17"/>
      <c r="U87" s="17"/>
      <c r="V87" s="25" t="str">
        <f>IF(T87*U87&lt;1,"–",IF(T87*U87&lt;9,LISTS!$AF$4,IF(T87*U87&lt;16,LISTS!$AF$5,IF(T87*U87&gt;15,LISTS!$AF$6))))</f>
        <v>–</v>
      </c>
      <c r="W87" s="17"/>
    </row>
    <row r="88" spans="1:23" x14ac:dyDescent="0.35">
      <c r="A88" s="4"/>
      <c r="B88" s="22">
        <v>82</v>
      </c>
      <c r="C88" s="40" t="str">
        <f>IF('4. Contract terms'!C88="","",VLOOKUP('4. Contract terms'!C88,'4. Contract terms'!$C$7:$H$106,1))</f>
        <v/>
      </c>
      <c r="D88" s="40" t="str">
        <f>IF('4. Contract terms'!C88="","",VLOOKUP('4. Contract terms'!C88,'4. Contract terms'!$C$7:$H$106,2))</f>
        <v/>
      </c>
      <c r="E88" s="40" t="str">
        <f>IF('4. Contract terms'!C88="","",VLOOKUP('4. Contract terms'!C88,'4. Contract terms'!$C$7:$H$106,3))</f>
        <v/>
      </c>
      <c r="F88" s="40" t="str">
        <f>IF('4. Contract terms'!C88="","",VLOOKUP('4. Contract terms'!C88,'4. Contract terms'!$C$7:$H$106,4))</f>
        <v/>
      </c>
      <c r="G88" s="82" t="str">
        <f>IF('4. Contract terms'!C88="","",VLOOKUP('4. Contract terms'!C88,'4. Contract terms'!$C$7:$H$106,5))</f>
        <v/>
      </c>
      <c r="H88" s="78" t="str">
        <f>IF('4. Contract terms'!C88="","",VLOOKUP('4. Contract terms'!C88,'4. Contract terms'!$C$7:$H$106,6))</f>
        <v/>
      </c>
      <c r="I88" s="17"/>
      <c r="J88" s="17"/>
      <c r="K88" s="17"/>
      <c r="L88" s="25" t="str">
        <f>IF(J88*K88&lt;1,"–",IF(J88*K88&lt;9,LISTS!$AF$4,IF(J88*K88&lt;16,LISTS!$AF$5,IF(J88*K88&gt;15,LISTS!$AF$6))))</f>
        <v>–</v>
      </c>
      <c r="M88" s="17"/>
      <c r="N88" s="24"/>
      <c r="O88" s="17"/>
      <c r="P88" s="17"/>
      <c r="Q88" s="25" t="str">
        <f>IF(O88*P88&lt;1,"–",IF(O88*P88&lt;9,LISTS!$AF$4,IF(O88*P88&lt;16,LISTS!$AF$5,IF(O88*P88&gt;15,LISTS!$AF$6))))</f>
        <v>–</v>
      </c>
      <c r="R88" s="17"/>
      <c r="S88" s="24"/>
      <c r="T88" s="17"/>
      <c r="U88" s="17"/>
      <c r="V88" s="25" t="str">
        <f>IF(T88*U88&lt;1,"–",IF(T88*U88&lt;9,LISTS!$AF$4,IF(T88*U88&lt;16,LISTS!$AF$5,IF(T88*U88&gt;15,LISTS!$AF$6))))</f>
        <v>–</v>
      </c>
      <c r="W88" s="17"/>
    </row>
    <row r="89" spans="1:23" x14ac:dyDescent="0.35">
      <c r="A89" s="4"/>
      <c r="B89" s="22">
        <v>83</v>
      </c>
      <c r="C89" s="40" t="str">
        <f>IF('4. Contract terms'!C89="","",VLOOKUP('4. Contract terms'!C89,'4. Contract terms'!$C$7:$H$106,1))</f>
        <v/>
      </c>
      <c r="D89" s="40" t="str">
        <f>IF('4. Contract terms'!C89="","",VLOOKUP('4. Contract terms'!C89,'4. Contract terms'!$C$7:$H$106,2))</f>
        <v/>
      </c>
      <c r="E89" s="40" t="str">
        <f>IF('4. Contract terms'!C89="","",VLOOKUP('4. Contract terms'!C89,'4. Contract terms'!$C$7:$H$106,3))</f>
        <v/>
      </c>
      <c r="F89" s="40" t="str">
        <f>IF('4. Contract terms'!C89="","",VLOOKUP('4. Contract terms'!C89,'4. Contract terms'!$C$7:$H$106,4))</f>
        <v/>
      </c>
      <c r="G89" s="82" t="str">
        <f>IF('4. Contract terms'!C89="","",VLOOKUP('4. Contract terms'!C89,'4. Contract terms'!$C$7:$H$106,5))</f>
        <v/>
      </c>
      <c r="H89" s="78" t="str">
        <f>IF('4. Contract terms'!C89="","",VLOOKUP('4. Contract terms'!C89,'4. Contract terms'!$C$7:$H$106,6))</f>
        <v/>
      </c>
      <c r="I89" s="17"/>
      <c r="J89" s="17"/>
      <c r="K89" s="17"/>
      <c r="L89" s="25" t="str">
        <f>IF(J89*K89&lt;1,"–",IF(J89*K89&lt;9,LISTS!$AF$4,IF(J89*K89&lt;16,LISTS!$AF$5,IF(J89*K89&gt;15,LISTS!$AF$6))))</f>
        <v>–</v>
      </c>
      <c r="M89" s="17"/>
      <c r="N89" s="24"/>
      <c r="O89" s="17"/>
      <c r="P89" s="17"/>
      <c r="Q89" s="25" t="str">
        <f>IF(O89*P89&lt;1,"–",IF(O89*P89&lt;9,LISTS!$AF$4,IF(O89*P89&lt;16,LISTS!$AF$5,IF(O89*P89&gt;15,LISTS!$AF$6))))</f>
        <v>–</v>
      </c>
      <c r="R89" s="17"/>
      <c r="S89" s="24"/>
      <c r="T89" s="17"/>
      <c r="U89" s="17"/>
      <c r="V89" s="25" t="str">
        <f>IF(T89*U89&lt;1,"–",IF(T89*U89&lt;9,LISTS!$AF$4,IF(T89*U89&lt;16,LISTS!$AF$5,IF(T89*U89&gt;15,LISTS!$AF$6))))</f>
        <v>–</v>
      </c>
      <c r="W89" s="17"/>
    </row>
    <row r="90" spans="1:23" x14ac:dyDescent="0.35">
      <c r="A90" s="4"/>
      <c r="B90" s="22">
        <v>84</v>
      </c>
      <c r="C90" s="40" t="str">
        <f>IF('4. Contract terms'!C90="","",VLOOKUP('4. Contract terms'!C90,'4. Contract terms'!$C$7:$H$106,1))</f>
        <v/>
      </c>
      <c r="D90" s="40" t="str">
        <f>IF('4. Contract terms'!C90="","",VLOOKUP('4. Contract terms'!C90,'4. Contract terms'!$C$7:$H$106,2))</f>
        <v/>
      </c>
      <c r="E90" s="40" t="str">
        <f>IF('4. Contract terms'!C90="","",VLOOKUP('4. Contract terms'!C90,'4. Contract terms'!$C$7:$H$106,3))</f>
        <v/>
      </c>
      <c r="F90" s="40" t="str">
        <f>IF('4. Contract terms'!C90="","",VLOOKUP('4. Contract terms'!C90,'4. Contract terms'!$C$7:$H$106,4))</f>
        <v/>
      </c>
      <c r="G90" s="82" t="str">
        <f>IF('4. Contract terms'!C90="","",VLOOKUP('4. Contract terms'!C90,'4. Contract terms'!$C$7:$H$106,5))</f>
        <v/>
      </c>
      <c r="H90" s="78" t="str">
        <f>IF('4. Contract terms'!C90="","",VLOOKUP('4. Contract terms'!C90,'4. Contract terms'!$C$7:$H$106,6))</f>
        <v/>
      </c>
      <c r="I90" s="17"/>
      <c r="J90" s="17"/>
      <c r="K90" s="17"/>
      <c r="L90" s="25" t="str">
        <f>IF(J90*K90&lt;1,"–",IF(J90*K90&lt;9,LISTS!$AF$4,IF(J90*K90&lt;16,LISTS!$AF$5,IF(J90*K90&gt;15,LISTS!$AF$6))))</f>
        <v>–</v>
      </c>
      <c r="M90" s="17"/>
      <c r="N90" s="24"/>
      <c r="O90" s="17"/>
      <c r="P90" s="17"/>
      <c r="Q90" s="25" t="str">
        <f>IF(O90*P90&lt;1,"–",IF(O90*P90&lt;9,LISTS!$AF$4,IF(O90*P90&lt;16,LISTS!$AF$5,IF(O90*P90&gt;15,LISTS!$AF$6))))</f>
        <v>–</v>
      </c>
      <c r="R90" s="17"/>
      <c r="S90" s="24"/>
      <c r="T90" s="17"/>
      <c r="U90" s="17"/>
      <c r="V90" s="25" t="str">
        <f>IF(T90*U90&lt;1,"–",IF(T90*U90&lt;9,LISTS!$AF$4,IF(T90*U90&lt;16,LISTS!$AF$5,IF(T90*U90&gt;15,LISTS!$AF$6))))</f>
        <v>–</v>
      </c>
      <c r="W90" s="17"/>
    </row>
    <row r="91" spans="1:23" x14ac:dyDescent="0.35">
      <c r="A91" s="4"/>
      <c r="B91" s="22">
        <v>85</v>
      </c>
      <c r="C91" s="40" t="str">
        <f>IF('4. Contract terms'!C91="","",VLOOKUP('4. Contract terms'!C91,'4. Contract terms'!$C$7:$H$106,1))</f>
        <v/>
      </c>
      <c r="D91" s="40" t="str">
        <f>IF('4. Contract terms'!C91="","",VLOOKUP('4. Contract terms'!C91,'4. Contract terms'!$C$7:$H$106,2))</f>
        <v/>
      </c>
      <c r="E91" s="40" t="str">
        <f>IF('4. Contract terms'!C91="","",VLOOKUP('4. Contract terms'!C91,'4. Contract terms'!$C$7:$H$106,3))</f>
        <v/>
      </c>
      <c r="F91" s="40" t="str">
        <f>IF('4. Contract terms'!C91="","",VLOOKUP('4. Contract terms'!C91,'4. Contract terms'!$C$7:$H$106,4))</f>
        <v/>
      </c>
      <c r="G91" s="82" t="str">
        <f>IF('4. Contract terms'!C91="","",VLOOKUP('4. Contract terms'!C91,'4. Contract terms'!$C$7:$H$106,5))</f>
        <v/>
      </c>
      <c r="H91" s="78" t="str">
        <f>IF('4. Contract terms'!C91="","",VLOOKUP('4. Contract terms'!C91,'4. Contract terms'!$C$7:$H$106,6))</f>
        <v/>
      </c>
      <c r="I91" s="17"/>
      <c r="J91" s="17"/>
      <c r="K91" s="17"/>
      <c r="L91" s="25" t="str">
        <f>IF(J91*K91&lt;1,"–",IF(J91*K91&lt;9,LISTS!$AF$4,IF(J91*K91&lt;16,LISTS!$AF$5,IF(J91*K91&gt;15,LISTS!$AF$6))))</f>
        <v>–</v>
      </c>
      <c r="M91" s="17"/>
      <c r="N91" s="24"/>
      <c r="O91" s="17"/>
      <c r="P91" s="17"/>
      <c r="Q91" s="25" t="str">
        <f>IF(O91*P91&lt;1,"–",IF(O91*P91&lt;9,LISTS!$AF$4,IF(O91*P91&lt;16,LISTS!$AF$5,IF(O91*P91&gt;15,LISTS!$AF$6))))</f>
        <v>–</v>
      </c>
      <c r="R91" s="17"/>
      <c r="S91" s="24"/>
      <c r="T91" s="17"/>
      <c r="U91" s="17"/>
      <c r="V91" s="25" t="str">
        <f>IF(T91*U91&lt;1,"–",IF(T91*U91&lt;9,LISTS!$AF$4,IF(T91*U91&lt;16,LISTS!$AF$5,IF(T91*U91&gt;15,LISTS!$AF$6))))</f>
        <v>–</v>
      </c>
      <c r="W91" s="17"/>
    </row>
    <row r="92" spans="1:23" x14ac:dyDescent="0.35">
      <c r="A92" s="4"/>
      <c r="B92" s="22">
        <v>86</v>
      </c>
      <c r="C92" s="40" t="str">
        <f>IF('4. Contract terms'!C92="","",VLOOKUP('4. Contract terms'!C92,'4. Contract terms'!$C$7:$H$106,1))</f>
        <v/>
      </c>
      <c r="D92" s="40" t="str">
        <f>IF('4. Contract terms'!C92="","",VLOOKUP('4. Contract terms'!C92,'4. Contract terms'!$C$7:$H$106,2))</f>
        <v/>
      </c>
      <c r="E92" s="40" t="str">
        <f>IF('4. Contract terms'!C92="","",VLOOKUP('4. Contract terms'!C92,'4. Contract terms'!$C$7:$H$106,3))</f>
        <v/>
      </c>
      <c r="F92" s="40" t="str">
        <f>IF('4. Contract terms'!C92="","",VLOOKUP('4. Contract terms'!C92,'4. Contract terms'!$C$7:$H$106,4))</f>
        <v/>
      </c>
      <c r="G92" s="82" t="str">
        <f>IF('4. Contract terms'!C92="","",VLOOKUP('4. Contract terms'!C92,'4. Contract terms'!$C$7:$H$106,5))</f>
        <v/>
      </c>
      <c r="H92" s="78" t="str">
        <f>IF('4. Contract terms'!C92="","",VLOOKUP('4. Contract terms'!C92,'4. Contract terms'!$C$7:$H$106,6))</f>
        <v/>
      </c>
      <c r="I92" s="17"/>
      <c r="J92" s="17"/>
      <c r="K92" s="17"/>
      <c r="L92" s="25" t="str">
        <f>IF(J92*K92&lt;1,"–",IF(J92*K92&lt;9,LISTS!$AF$4,IF(J92*K92&lt;16,LISTS!$AF$5,IF(J92*K92&gt;15,LISTS!$AF$6))))</f>
        <v>–</v>
      </c>
      <c r="M92" s="17"/>
      <c r="N92" s="24"/>
      <c r="O92" s="17"/>
      <c r="P92" s="17"/>
      <c r="Q92" s="25" t="str">
        <f>IF(O92*P92&lt;1,"–",IF(O92*P92&lt;9,LISTS!$AF$4,IF(O92*P92&lt;16,LISTS!$AF$5,IF(O92*P92&gt;15,LISTS!$AF$6))))</f>
        <v>–</v>
      </c>
      <c r="R92" s="17"/>
      <c r="S92" s="24"/>
      <c r="T92" s="17"/>
      <c r="U92" s="17"/>
      <c r="V92" s="25" t="str">
        <f>IF(T92*U92&lt;1,"–",IF(T92*U92&lt;9,LISTS!$AF$4,IF(T92*U92&lt;16,LISTS!$AF$5,IF(T92*U92&gt;15,LISTS!$AF$6))))</f>
        <v>–</v>
      </c>
      <c r="W92" s="17"/>
    </row>
    <row r="93" spans="1:23" x14ac:dyDescent="0.35">
      <c r="A93" s="4"/>
      <c r="B93" s="22">
        <v>87</v>
      </c>
      <c r="C93" s="40" t="str">
        <f>IF('4. Contract terms'!C93="","",VLOOKUP('4. Contract terms'!C93,'4. Contract terms'!$C$7:$H$106,1))</f>
        <v/>
      </c>
      <c r="D93" s="40" t="str">
        <f>IF('4. Contract terms'!C93="","",VLOOKUP('4. Contract terms'!C93,'4. Contract terms'!$C$7:$H$106,2))</f>
        <v/>
      </c>
      <c r="E93" s="40" t="str">
        <f>IF('4. Contract terms'!C93="","",VLOOKUP('4. Contract terms'!C93,'4. Contract terms'!$C$7:$H$106,3))</f>
        <v/>
      </c>
      <c r="F93" s="40" t="str">
        <f>IF('4. Contract terms'!C93="","",VLOOKUP('4. Contract terms'!C93,'4. Contract terms'!$C$7:$H$106,4))</f>
        <v/>
      </c>
      <c r="G93" s="82" t="str">
        <f>IF('4. Contract terms'!C93="","",VLOOKUP('4. Contract terms'!C93,'4. Contract terms'!$C$7:$H$106,5))</f>
        <v/>
      </c>
      <c r="H93" s="78" t="str">
        <f>IF('4. Contract terms'!C93="","",VLOOKUP('4. Contract terms'!C93,'4. Contract terms'!$C$7:$H$106,6))</f>
        <v/>
      </c>
      <c r="I93" s="17"/>
      <c r="J93" s="17"/>
      <c r="K93" s="17"/>
      <c r="L93" s="25" t="str">
        <f>IF(J93*K93&lt;1,"–",IF(J93*K93&lt;9,LISTS!$AF$4,IF(J93*K93&lt;16,LISTS!$AF$5,IF(J93*K93&gt;15,LISTS!$AF$6))))</f>
        <v>–</v>
      </c>
      <c r="M93" s="17"/>
      <c r="N93" s="24"/>
      <c r="O93" s="17"/>
      <c r="P93" s="17"/>
      <c r="Q93" s="25" t="str">
        <f>IF(O93*P93&lt;1,"–",IF(O93*P93&lt;9,LISTS!$AF$4,IF(O93*P93&lt;16,LISTS!$AF$5,IF(O93*P93&gt;15,LISTS!$AF$6))))</f>
        <v>–</v>
      </c>
      <c r="R93" s="17"/>
      <c r="S93" s="24"/>
      <c r="T93" s="17"/>
      <c r="U93" s="17"/>
      <c r="V93" s="25" t="str">
        <f>IF(T93*U93&lt;1,"–",IF(T93*U93&lt;9,LISTS!$AF$4,IF(T93*U93&lt;16,LISTS!$AF$5,IF(T93*U93&gt;15,LISTS!$AF$6))))</f>
        <v>–</v>
      </c>
      <c r="W93" s="17"/>
    </row>
    <row r="94" spans="1:23" x14ac:dyDescent="0.35">
      <c r="A94" s="4"/>
      <c r="B94" s="22">
        <v>88</v>
      </c>
      <c r="C94" s="40" t="str">
        <f>IF('4. Contract terms'!C94="","",VLOOKUP('4. Contract terms'!C94,'4. Contract terms'!$C$7:$H$106,1))</f>
        <v/>
      </c>
      <c r="D94" s="40" t="str">
        <f>IF('4. Contract terms'!C94="","",VLOOKUP('4. Contract terms'!C94,'4. Contract terms'!$C$7:$H$106,2))</f>
        <v/>
      </c>
      <c r="E94" s="40" t="str">
        <f>IF('4. Contract terms'!C94="","",VLOOKUP('4. Contract terms'!C94,'4. Contract terms'!$C$7:$H$106,3))</f>
        <v/>
      </c>
      <c r="F94" s="40" t="str">
        <f>IF('4. Contract terms'!C94="","",VLOOKUP('4. Contract terms'!C94,'4. Contract terms'!$C$7:$H$106,4))</f>
        <v/>
      </c>
      <c r="G94" s="82" t="str">
        <f>IF('4. Contract terms'!C94="","",VLOOKUP('4. Contract terms'!C94,'4. Contract terms'!$C$7:$H$106,5))</f>
        <v/>
      </c>
      <c r="H94" s="78" t="str">
        <f>IF('4. Contract terms'!C94="","",VLOOKUP('4. Contract terms'!C94,'4. Contract terms'!$C$7:$H$106,6))</f>
        <v/>
      </c>
      <c r="I94" s="17"/>
      <c r="J94" s="17"/>
      <c r="K94" s="17"/>
      <c r="L94" s="25" t="str">
        <f>IF(J94*K94&lt;1,"–",IF(J94*K94&lt;9,LISTS!$AF$4,IF(J94*K94&lt;16,LISTS!$AF$5,IF(J94*K94&gt;15,LISTS!$AF$6))))</f>
        <v>–</v>
      </c>
      <c r="M94" s="17"/>
      <c r="N94" s="24"/>
      <c r="O94" s="17"/>
      <c r="P94" s="17"/>
      <c r="Q94" s="25" t="str">
        <f>IF(O94*P94&lt;1,"–",IF(O94*P94&lt;9,LISTS!$AF$4,IF(O94*P94&lt;16,LISTS!$AF$5,IF(O94*P94&gt;15,LISTS!$AF$6))))</f>
        <v>–</v>
      </c>
      <c r="R94" s="17"/>
      <c r="S94" s="24"/>
      <c r="T94" s="17"/>
      <c r="U94" s="17"/>
      <c r="V94" s="25" t="str">
        <f>IF(T94*U94&lt;1,"–",IF(T94*U94&lt;9,LISTS!$AF$4,IF(T94*U94&lt;16,LISTS!$AF$5,IF(T94*U94&gt;15,LISTS!$AF$6))))</f>
        <v>–</v>
      </c>
      <c r="W94" s="17"/>
    </row>
    <row r="95" spans="1:23" x14ac:dyDescent="0.35">
      <c r="A95" s="4"/>
      <c r="B95" s="22">
        <v>89</v>
      </c>
      <c r="C95" s="40" t="str">
        <f>IF('4. Contract terms'!C95="","",VLOOKUP('4. Contract terms'!C95,'4. Contract terms'!$C$7:$H$106,1))</f>
        <v/>
      </c>
      <c r="D95" s="40" t="str">
        <f>IF('4. Contract terms'!C95="","",VLOOKUP('4. Contract terms'!C95,'4. Contract terms'!$C$7:$H$106,2))</f>
        <v/>
      </c>
      <c r="E95" s="40" t="str">
        <f>IF('4. Contract terms'!C95="","",VLOOKUP('4. Contract terms'!C95,'4. Contract terms'!$C$7:$H$106,3))</f>
        <v/>
      </c>
      <c r="F95" s="40" t="str">
        <f>IF('4. Contract terms'!C95="","",VLOOKUP('4. Contract terms'!C95,'4. Contract terms'!$C$7:$H$106,4))</f>
        <v/>
      </c>
      <c r="G95" s="82" t="str">
        <f>IF('4. Contract terms'!C95="","",VLOOKUP('4. Contract terms'!C95,'4. Contract terms'!$C$7:$H$106,5))</f>
        <v/>
      </c>
      <c r="H95" s="78" t="str">
        <f>IF('4. Contract terms'!C95="","",VLOOKUP('4. Contract terms'!C95,'4. Contract terms'!$C$7:$H$106,6))</f>
        <v/>
      </c>
      <c r="I95" s="17"/>
      <c r="J95" s="17"/>
      <c r="K95" s="17"/>
      <c r="L95" s="25" t="str">
        <f>IF(J95*K95&lt;1,"–",IF(J95*K95&lt;9,LISTS!$AF$4,IF(J95*K95&lt;16,LISTS!$AF$5,IF(J95*K95&gt;15,LISTS!$AF$6))))</f>
        <v>–</v>
      </c>
      <c r="M95" s="17"/>
      <c r="N95" s="24"/>
      <c r="O95" s="17"/>
      <c r="P95" s="17"/>
      <c r="Q95" s="25" t="str">
        <f>IF(O95*P95&lt;1,"–",IF(O95*P95&lt;9,LISTS!$AF$4,IF(O95*P95&lt;16,LISTS!$AF$5,IF(O95*P95&gt;15,LISTS!$AF$6))))</f>
        <v>–</v>
      </c>
      <c r="R95" s="17"/>
      <c r="S95" s="24"/>
      <c r="T95" s="17"/>
      <c r="U95" s="17"/>
      <c r="V95" s="25" t="str">
        <f>IF(T95*U95&lt;1,"–",IF(T95*U95&lt;9,LISTS!$AF$4,IF(T95*U95&lt;16,LISTS!$AF$5,IF(T95*U95&gt;15,LISTS!$AF$6))))</f>
        <v>–</v>
      </c>
      <c r="W95" s="17"/>
    </row>
    <row r="96" spans="1:23" x14ac:dyDescent="0.35">
      <c r="A96" s="4"/>
      <c r="B96" s="22">
        <v>90</v>
      </c>
      <c r="C96" s="40" t="str">
        <f>IF('4. Contract terms'!C96="","",VLOOKUP('4. Contract terms'!C96,'4. Contract terms'!$C$7:$H$106,1))</f>
        <v/>
      </c>
      <c r="D96" s="40" t="str">
        <f>IF('4. Contract terms'!C96="","",VLOOKUP('4. Contract terms'!C96,'4. Contract terms'!$C$7:$H$106,2))</f>
        <v/>
      </c>
      <c r="E96" s="40" t="str">
        <f>IF('4. Contract terms'!C96="","",VLOOKUP('4. Contract terms'!C96,'4. Contract terms'!$C$7:$H$106,3))</f>
        <v/>
      </c>
      <c r="F96" s="40" t="str">
        <f>IF('4. Contract terms'!C96="","",VLOOKUP('4. Contract terms'!C96,'4. Contract terms'!$C$7:$H$106,4))</f>
        <v/>
      </c>
      <c r="G96" s="82" t="str">
        <f>IF('4. Contract terms'!C96="","",VLOOKUP('4. Contract terms'!C96,'4. Contract terms'!$C$7:$H$106,5))</f>
        <v/>
      </c>
      <c r="H96" s="78" t="str">
        <f>IF('4. Contract terms'!C96="","",VLOOKUP('4. Contract terms'!C96,'4. Contract terms'!$C$7:$H$106,6))</f>
        <v/>
      </c>
      <c r="I96" s="17"/>
      <c r="J96" s="17"/>
      <c r="K96" s="17"/>
      <c r="L96" s="25" t="str">
        <f>IF(J96*K96&lt;1,"–",IF(J96*K96&lt;9,LISTS!$AF$4,IF(J96*K96&lt;16,LISTS!$AF$5,IF(J96*K96&gt;15,LISTS!$AF$6))))</f>
        <v>–</v>
      </c>
      <c r="M96" s="17"/>
      <c r="N96" s="24"/>
      <c r="O96" s="17"/>
      <c r="P96" s="17"/>
      <c r="Q96" s="25" t="str">
        <f>IF(O96*P96&lt;1,"–",IF(O96*P96&lt;9,LISTS!$AF$4,IF(O96*P96&lt;16,LISTS!$AF$5,IF(O96*P96&gt;15,LISTS!$AF$6))))</f>
        <v>–</v>
      </c>
      <c r="R96" s="17"/>
      <c r="S96" s="24"/>
      <c r="T96" s="17"/>
      <c r="U96" s="17"/>
      <c r="V96" s="25" t="str">
        <f>IF(T96*U96&lt;1,"–",IF(T96*U96&lt;9,LISTS!$AF$4,IF(T96*U96&lt;16,LISTS!$AF$5,IF(T96*U96&gt;15,LISTS!$AF$6))))</f>
        <v>–</v>
      </c>
      <c r="W96" s="17"/>
    </row>
    <row r="97" spans="1:23" x14ac:dyDescent="0.35">
      <c r="A97" s="4"/>
      <c r="B97" s="22">
        <v>91</v>
      </c>
      <c r="C97" s="40" t="str">
        <f>IF('4. Contract terms'!C97="","",VLOOKUP('4. Contract terms'!C97,'4. Contract terms'!$C$7:$H$106,1))</f>
        <v/>
      </c>
      <c r="D97" s="40" t="str">
        <f>IF('4. Contract terms'!C97="","",VLOOKUP('4. Contract terms'!C97,'4. Contract terms'!$C$7:$H$106,2))</f>
        <v/>
      </c>
      <c r="E97" s="40" t="str">
        <f>IF('4. Contract terms'!C97="","",VLOOKUP('4. Contract terms'!C97,'4. Contract terms'!$C$7:$H$106,3))</f>
        <v/>
      </c>
      <c r="F97" s="40" t="str">
        <f>IF('4. Contract terms'!C97="","",VLOOKUP('4. Contract terms'!C97,'4. Contract terms'!$C$7:$H$106,4))</f>
        <v/>
      </c>
      <c r="G97" s="82" t="str">
        <f>IF('4. Contract terms'!C97="","",VLOOKUP('4. Contract terms'!C97,'4. Contract terms'!$C$7:$H$106,5))</f>
        <v/>
      </c>
      <c r="H97" s="78" t="str">
        <f>IF('4. Contract terms'!C97="","",VLOOKUP('4. Contract terms'!C97,'4. Contract terms'!$C$7:$H$106,6))</f>
        <v/>
      </c>
      <c r="I97" s="17"/>
      <c r="J97" s="17"/>
      <c r="K97" s="17"/>
      <c r="L97" s="25" t="str">
        <f>IF(J97*K97&lt;1,"–",IF(J97*K97&lt;9,LISTS!$AF$4,IF(J97*K97&lt;16,LISTS!$AF$5,IF(J97*K97&gt;15,LISTS!$AF$6))))</f>
        <v>–</v>
      </c>
      <c r="M97" s="17"/>
      <c r="N97" s="24"/>
      <c r="O97" s="17"/>
      <c r="P97" s="17"/>
      <c r="Q97" s="25" t="str">
        <f>IF(O97*P97&lt;1,"–",IF(O97*P97&lt;9,LISTS!$AF$4,IF(O97*P97&lt;16,LISTS!$AF$5,IF(O97*P97&gt;15,LISTS!$AF$6))))</f>
        <v>–</v>
      </c>
      <c r="R97" s="17"/>
      <c r="S97" s="24"/>
      <c r="T97" s="17"/>
      <c r="U97" s="17"/>
      <c r="V97" s="25" t="str">
        <f>IF(T97*U97&lt;1,"–",IF(T97*U97&lt;9,LISTS!$AF$4,IF(T97*U97&lt;16,LISTS!$AF$5,IF(T97*U97&gt;15,LISTS!$AF$6))))</f>
        <v>–</v>
      </c>
      <c r="W97" s="17"/>
    </row>
    <row r="98" spans="1:23" x14ac:dyDescent="0.35">
      <c r="A98" s="4"/>
      <c r="B98" s="22">
        <v>92</v>
      </c>
      <c r="C98" s="40" t="str">
        <f>IF('4. Contract terms'!C98="","",VLOOKUP('4. Contract terms'!C98,'4. Contract terms'!$C$7:$H$106,1))</f>
        <v/>
      </c>
      <c r="D98" s="40" t="str">
        <f>IF('4. Contract terms'!C98="","",VLOOKUP('4. Contract terms'!C98,'4. Contract terms'!$C$7:$H$106,2))</f>
        <v/>
      </c>
      <c r="E98" s="40" t="str">
        <f>IF('4. Contract terms'!C98="","",VLOOKUP('4. Contract terms'!C98,'4. Contract terms'!$C$7:$H$106,3))</f>
        <v/>
      </c>
      <c r="F98" s="40" t="str">
        <f>IF('4. Contract terms'!C98="","",VLOOKUP('4. Contract terms'!C98,'4. Contract terms'!$C$7:$H$106,4))</f>
        <v/>
      </c>
      <c r="G98" s="82" t="str">
        <f>IF('4. Contract terms'!C98="","",VLOOKUP('4. Contract terms'!C98,'4. Contract terms'!$C$7:$H$106,5))</f>
        <v/>
      </c>
      <c r="H98" s="78" t="str">
        <f>IF('4. Contract terms'!C98="","",VLOOKUP('4. Contract terms'!C98,'4. Contract terms'!$C$7:$H$106,6))</f>
        <v/>
      </c>
      <c r="I98" s="17"/>
      <c r="J98" s="17"/>
      <c r="K98" s="17"/>
      <c r="L98" s="25" t="str">
        <f>IF(J98*K98&lt;1,"–",IF(J98*K98&lt;9,LISTS!$AF$4,IF(J98*K98&lt;16,LISTS!$AF$5,IF(J98*K98&gt;15,LISTS!$AF$6))))</f>
        <v>–</v>
      </c>
      <c r="M98" s="17"/>
      <c r="N98" s="24"/>
      <c r="O98" s="17"/>
      <c r="P98" s="17"/>
      <c r="Q98" s="25" t="str">
        <f>IF(O98*P98&lt;1,"–",IF(O98*P98&lt;9,LISTS!$AF$4,IF(O98*P98&lt;16,LISTS!$AF$5,IF(O98*P98&gt;15,LISTS!$AF$6))))</f>
        <v>–</v>
      </c>
      <c r="R98" s="17"/>
      <c r="S98" s="24"/>
      <c r="T98" s="17"/>
      <c r="U98" s="17"/>
      <c r="V98" s="25" t="str">
        <f>IF(T98*U98&lt;1,"–",IF(T98*U98&lt;9,LISTS!$AF$4,IF(T98*U98&lt;16,LISTS!$AF$5,IF(T98*U98&gt;15,LISTS!$AF$6))))</f>
        <v>–</v>
      </c>
      <c r="W98" s="17"/>
    </row>
    <row r="99" spans="1:23" x14ac:dyDescent="0.35">
      <c r="A99" s="4"/>
      <c r="B99" s="22">
        <v>93</v>
      </c>
      <c r="C99" s="40" t="str">
        <f>IF('4. Contract terms'!C99="","",VLOOKUP('4. Contract terms'!C99,'4. Contract terms'!$C$7:$H$106,1))</f>
        <v/>
      </c>
      <c r="D99" s="40" t="str">
        <f>IF('4. Contract terms'!C99="","",VLOOKUP('4. Contract terms'!C99,'4. Contract terms'!$C$7:$H$106,2))</f>
        <v/>
      </c>
      <c r="E99" s="40" t="str">
        <f>IF('4. Contract terms'!C99="","",VLOOKUP('4. Contract terms'!C99,'4. Contract terms'!$C$7:$H$106,3))</f>
        <v/>
      </c>
      <c r="F99" s="40" t="str">
        <f>IF('4. Contract terms'!C99="","",VLOOKUP('4. Contract terms'!C99,'4. Contract terms'!$C$7:$H$106,4))</f>
        <v/>
      </c>
      <c r="G99" s="82" t="str">
        <f>IF('4. Contract terms'!C99="","",VLOOKUP('4. Contract terms'!C99,'4. Contract terms'!$C$7:$H$106,5))</f>
        <v/>
      </c>
      <c r="H99" s="78" t="str">
        <f>IF('4. Contract terms'!C99="","",VLOOKUP('4. Contract terms'!C99,'4. Contract terms'!$C$7:$H$106,6))</f>
        <v/>
      </c>
      <c r="I99" s="17"/>
      <c r="J99" s="17"/>
      <c r="K99" s="17"/>
      <c r="L99" s="25" t="str">
        <f>IF(J99*K99&lt;1,"–",IF(J99*K99&lt;9,LISTS!$AF$4,IF(J99*K99&lt;16,LISTS!$AF$5,IF(J99*K99&gt;15,LISTS!$AF$6))))</f>
        <v>–</v>
      </c>
      <c r="M99" s="17"/>
      <c r="N99" s="24"/>
      <c r="O99" s="17"/>
      <c r="P99" s="17"/>
      <c r="Q99" s="25" t="str">
        <f>IF(O99*P99&lt;1,"–",IF(O99*P99&lt;9,LISTS!$AF$4,IF(O99*P99&lt;16,LISTS!$AF$5,IF(O99*P99&gt;15,LISTS!$AF$6))))</f>
        <v>–</v>
      </c>
      <c r="R99" s="17"/>
      <c r="S99" s="24"/>
      <c r="T99" s="17"/>
      <c r="U99" s="17"/>
      <c r="V99" s="25" t="str">
        <f>IF(T99*U99&lt;1,"–",IF(T99*U99&lt;9,LISTS!$AF$4,IF(T99*U99&lt;16,LISTS!$AF$5,IF(T99*U99&gt;15,LISTS!$AF$6))))</f>
        <v>–</v>
      </c>
      <c r="W99" s="17"/>
    </row>
    <row r="100" spans="1:23" x14ac:dyDescent="0.35">
      <c r="A100" s="4"/>
      <c r="B100" s="22">
        <v>94</v>
      </c>
      <c r="C100" s="40" t="str">
        <f>IF('4. Contract terms'!C100="","",VLOOKUP('4. Contract terms'!C100,'4. Contract terms'!$C$7:$H$106,1))</f>
        <v/>
      </c>
      <c r="D100" s="40" t="str">
        <f>IF('4. Contract terms'!C100="","",VLOOKUP('4. Contract terms'!C100,'4. Contract terms'!$C$7:$H$106,2))</f>
        <v/>
      </c>
      <c r="E100" s="40" t="str">
        <f>IF('4. Contract terms'!C100="","",VLOOKUP('4. Contract terms'!C100,'4. Contract terms'!$C$7:$H$106,3))</f>
        <v/>
      </c>
      <c r="F100" s="40" t="str">
        <f>IF('4. Contract terms'!C100="","",VLOOKUP('4. Contract terms'!C100,'4. Contract terms'!$C$7:$H$106,4))</f>
        <v/>
      </c>
      <c r="G100" s="82" t="str">
        <f>IF('4. Contract terms'!C100="","",VLOOKUP('4. Contract terms'!C100,'4. Contract terms'!$C$7:$H$106,5))</f>
        <v/>
      </c>
      <c r="H100" s="78" t="str">
        <f>IF('4. Contract terms'!C100="","",VLOOKUP('4. Contract terms'!C100,'4. Contract terms'!$C$7:$H$106,6))</f>
        <v/>
      </c>
      <c r="I100" s="17"/>
      <c r="J100" s="17"/>
      <c r="K100" s="17"/>
      <c r="L100" s="25" t="str">
        <f>IF(J100*K100&lt;1,"–",IF(J100*K100&lt;9,LISTS!$AF$4,IF(J100*K100&lt;16,LISTS!$AF$5,IF(J100*K100&gt;15,LISTS!$AF$6))))</f>
        <v>–</v>
      </c>
      <c r="M100" s="17"/>
      <c r="N100" s="24"/>
      <c r="O100" s="17"/>
      <c r="P100" s="17"/>
      <c r="Q100" s="25" t="str">
        <f>IF(O100*P100&lt;1,"–",IF(O100*P100&lt;9,LISTS!$AF$4,IF(O100*P100&lt;16,LISTS!$AF$5,IF(O100*P100&gt;15,LISTS!$AF$6))))</f>
        <v>–</v>
      </c>
      <c r="R100" s="17"/>
      <c r="S100" s="24"/>
      <c r="T100" s="17"/>
      <c r="U100" s="17"/>
      <c r="V100" s="25" t="str">
        <f>IF(T100*U100&lt;1,"–",IF(T100*U100&lt;9,LISTS!$AF$4,IF(T100*U100&lt;16,LISTS!$AF$5,IF(T100*U100&gt;15,LISTS!$AF$6))))</f>
        <v>–</v>
      </c>
      <c r="W100" s="17"/>
    </row>
    <row r="101" spans="1:23" x14ac:dyDescent="0.35">
      <c r="A101" s="4"/>
      <c r="B101" s="22">
        <v>95</v>
      </c>
      <c r="C101" s="40" t="str">
        <f>IF('4. Contract terms'!C101="","",VLOOKUP('4. Contract terms'!C101,'4. Contract terms'!$C$7:$H$106,1))</f>
        <v/>
      </c>
      <c r="D101" s="40" t="str">
        <f>IF('4. Contract terms'!C101="","",VLOOKUP('4. Contract terms'!C101,'4. Contract terms'!$C$7:$H$106,2))</f>
        <v/>
      </c>
      <c r="E101" s="40" t="str">
        <f>IF('4. Contract terms'!C101="","",VLOOKUP('4. Contract terms'!C101,'4. Contract terms'!$C$7:$H$106,3))</f>
        <v/>
      </c>
      <c r="F101" s="40" t="str">
        <f>IF('4. Contract terms'!C101="","",VLOOKUP('4. Contract terms'!C101,'4. Contract terms'!$C$7:$H$106,4))</f>
        <v/>
      </c>
      <c r="G101" s="82" t="str">
        <f>IF('4. Contract terms'!C101="","",VLOOKUP('4. Contract terms'!C101,'4. Contract terms'!$C$7:$H$106,5))</f>
        <v/>
      </c>
      <c r="H101" s="78" t="str">
        <f>IF('4. Contract terms'!C101="","",VLOOKUP('4. Contract terms'!C101,'4. Contract terms'!$C$7:$H$106,6))</f>
        <v/>
      </c>
      <c r="I101" s="17"/>
      <c r="J101" s="17"/>
      <c r="K101" s="17"/>
      <c r="L101" s="25" t="str">
        <f>IF(J101*K101&lt;1,"–",IF(J101*K101&lt;9,LISTS!$AF$4,IF(J101*K101&lt;16,LISTS!$AF$5,IF(J101*K101&gt;15,LISTS!$AF$6))))</f>
        <v>–</v>
      </c>
      <c r="M101" s="17"/>
      <c r="N101" s="24"/>
      <c r="O101" s="17"/>
      <c r="P101" s="17"/>
      <c r="Q101" s="25" t="str">
        <f>IF(O101*P101&lt;1,"–",IF(O101*P101&lt;9,LISTS!$AF$4,IF(O101*P101&lt;16,LISTS!$AF$5,IF(O101*P101&gt;15,LISTS!$AF$6))))</f>
        <v>–</v>
      </c>
      <c r="R101" s="17"/>
      <c r="S101" s="24"/>
      <c r="T101" s="17"/>
      <c r="U101" s="17"/>
      <c r="V101" s="25" t="str">
        <f>IF(T101*U101&lt;1,"–",IF(T101*U101&lt;9,LISTS!$AF$4,IF(T101*U101&lt;16,LISTS!$AF$5,IF(T101*U101&gt;15,LISTS!$AF$6))))</f>
        <v>–</v>
      </c>
      <c r="W101" s="17"/>
    </row>
    <row r="102" spans="1:23" x14ac:dyDescent="0.35">
      <c r="A102" s="4"/>
      <c r="B102" s="22">
        <v>96</v>
      </c>
      <c r="C102" s="40" t="str">
        <f>IF('4. Contract terms'!C102="","",VLOOKUP('4. Contract terms'!C102,'4. Contract terms'!$C$7:$H$106,1))</f>
        <v/>
      </c>
      <c r="D102" s="40" t="str">
        <f>IF('4. Contract terms'!C102="","",VLOOKUP('4. Contract terms'!C102,'4. Contract terms'!$C$7:$H$106,2))</f>
        <v/>
      </c>
      <c r="E102" s="40" t="str">
        <f>IF('4. Contract terms'!C102="","",VLOOKUP('4. Contract terms'!C102,'4. Contract terms'!$C$7:$H$106,3))</f>
        <v/>
      </c>
      <c r="F102" s="40" t="str">
        <f>IF('4. Contract terms'!C102="","",VLOOKUP('4. Contract terms'!C102,'4. Contract terms'!$C$7:$H$106,4))</f>
        <v/>
      </c>
      <c r="G102" s="82" t="str">
        <f>IF('4. Contract terms'!C102="","",VLOOKUP('4. Contract terms'!C102,'4. Contract terms'!$C$7:$H$106,5))</f>
        <v/>
      </c>
      <c r="H102" s="78" t="str">
        <f>IF('4. Contract terms'!C102="","",VLOOKUP('4. Contract terms'!C102,'4. Contract terms'!$C$7:$H$106,6))</f>
        <v/>
      </c>
      <c r="I102" s="17"/>
      <c r="J102" s="17"/>
      <c r="K102" s="17"/>
      <c r="L102" s="25" t="str">
        <f>IF(J102*K102&lt;1,"–",IF(J102*K102&lt;9,LISTS!$AF$4,IF(J102*K102&lt;16,LISTS!$AF$5,IF(J102*K102&gt;15,LISTS!$AF$6))))</f>
        <v>–</v>
      </c>
      <c r="M102" s="17"/>
      <c r="N102" s="24"/>
      <c r="O102" s="17"/>
      <c r="P102" s="17"/>
      <c r="Q102" s="25" t="str">
        <f>IF(O102*P102&lt;1,"–",IF(O102*P102&lt;9,LISTS!$AF$4,IF(O102*P102&lt;16,LISTS!$AF$5,IF(O102*P102&gt;15,LISTS!$AF$6))))</f>
        <v>–</v>
      </c>
      <c r="R102" s="17"/>
      <c r="S102" s="24"/>
      <c r="T102" s="17"/>
      <c r="U102" s="17"/>
      <c r="V102" s="25" t="str">
        <f>IF(T102*U102&lt;1,"–",IF(T102*U102&lt;9,LISTS!$AF$4,IF(T102*U102&lt;16,LISTS!$AF$5,IF(T102*U102&gt;15,LISTS!$AF$6))))</f>
        <v>–</v>
      </c>
      <c r="W102" s="17"/>
    </row>
    <row r="103" spans="1:23" x14ac:dyDescent="0.35">
      <c r="A103" s="4"/>
      <c r="B103" s="22">
        <v>97</v>
      </c>
      <c r="C103" s="40" t="str">
        <f>IF('4. Contract terms'!C103="","",VLOOKUP('4. Contract terms'!C103,'4. Contract terms'!$C$7:$H$106,1))</f>
        <v/>
      </c>
      <c r="D103" s="40" t="str">
        <f>IF('4. Contract terms'!C103="","",VLOOKUP('4. Contract terms'!C103,'4. Contract terms'!$C$7:$H$106,2))</f>
        <v/>
      </c>
      <c r="E103" s="40" t="str">
        <f>IF('4. Contract terms'!C103="","",VLOOKUP('4. Contract terms'!C103,'4. Contract terms'!$C$7:$H$106,3))</f>
        <v/>
      </c>
      <c r="F103" s="40" t="str">
        <f>IF('4. Contract terms'!C103="","",VLOOKUP('4. Contract terms'!C103,'4. Contract terms'!$C$7:$H$106,4))</f>
        <v/>
      </c>
      <c r="G103" s="82" t="str">
        <f>IF('4. Contract terms'!C103="","",VLOOKUP('4. Contract terms'!C103,'4. Contract terms'!$C$7:$H$106,5))</f>
        <v/>
      </c>
      <c r="H103" s="78" t="str">
        <f>IF('4. Contract terms'!C103="","",VLOOKUP('4. Contract terms'!C103,'4. Contract terms'!$C$7:$H$106,6))</f>
        <v/>
      </c>
      <c r="I103" s="17"/>
      <c r="J103" s="17"/>
      <c r="K103" s="17"/>
      <c r="L103" s="25" t="str">
        <f>IF(J103*K103&lt;1,"–",IF(J103*K103&lt;9,LISTS!$AF$4,IF(J103*K103&lt;16,LISTS!$AF$5,IF(J103*K103&gt;15,LISTS!$AF$6))))</f>
        <v>–</v>
      </c>
      <c r="M103" s="17"/>
      <c r="N103" s="24"/>
      <c r="O103" s="17"/>
      <c r="P103" s="17"/>
      <c r="Q103" s="25" t="str">
        <f>IF(O103*P103&lt;1,"–",IF(O103*P103&lt;9,LISTS!$AF$4,IF(O103*P103&lt;16,LISTS!$AF$5,IF(O103*P103&gt;15,LISTS!$AF$6))))</f>
        <v>–</v>
      </c>
      <c r="R103" s="17"/>
      <c r="S103" s="24"/>
      <c r="T103" s="17"/>
      <c r="U103" s="17"/>
      <c r="V103" s="25" t="str">
        <f>IF(T103*U103&lt;1,"–",IF(T103*U103&lt;9,LISTS!$AF$4,IF(T103*U103&lt;16,LISTS!$AF$5,IF(T103*U103&gt;15,LISTS!$AF$6))))</f>
        <v>–</v>
      </c>
      <c r="W103" s="17"/>
    </row>
    <row r="104" spans="1:23" x14ac:dyDescent="0.35">
      <c r="A104" s="4"/>
      <c r="B104" s="22">
        <v>98</v>
      </c>
      <c r="C104" s="40" t="str">
        <f>IF('4. Contract terms'!C104="","",VLOOKUP('4. Contract terms'!C104,'4. Contract terms'!$C$7:$H$106,1))</f>
        <v/>
      </c>
      <c r="D104" s="40" t="str">
        <f>IF('4. Contract terms'!C104="","",VLOOKUP('4. Contract terms'!C104,'4. Contract terms'!$C$7:$H$106,2))</f>
        <v/>
      </c>
      <c r="E104" s="40" t="str">
        <f>IF('4. Contract terms'!C104="","",VLOOKUP('4. Contract terms'!C104,'4. Contract terms'!$C$7:$H$106,3))</f>
        <v/>
      </c>
      <c r="F104" s="40" t="str">
        <f>IF('4. Contract terms'!C104="","",VLOOKUP('4. Contract terms'!C104,'4. Contract terms'!$C$7:$H$106,4))</f>
        <v/>
      </c>
      <c r="G104" s="82" t="str">
        <f>IF('4. Contract terms'!C104="","",VLOOKUP('4. Contract terms'!C104,'4. Contract terms'!$C$7:$H$106,5))</f>
        <v/>
      </c>
      <c r="H104" s="78" t="str">
        <f>IF('4. Contract terms'!C104="","",VLOOKUP('4. Contract terms'!C104,'4. Contract terms'!$C$7:$H$106,6))</f>
        <v/>
      </c>
      <c r="I104" s="17"/>
      <c r="J104" s="17"/>
      <c r="K104" s="17"/>
      <c r="L104" s="25" t="str">
        <f>IF(J104*K104&lt;1,"–",IF(J104*K104&lt;9,LISTS!$AF$4,IF(J104*K104&lt;16,LISTS!$AF$5,IF(J104*K104&gt;15,LISTS!$AF$6))))</f>
        <v>–</v>
      </c>
      <c r="M104" s="17"/>
      <c r="N104" s="24"/>
      <c r="O104" s="17"/>
      <c r="P104" s="17"/>
      <c r="Q104" s="25" t="str">
        <f>IF(O104*P104&lt;1,"–",IF(O104*P104&lt;9,LISTS!$AF$4,IF(O104*P104&lt;16,LISTS!$AF$5,IF(O104*P104&gt;15,LISTS!$AF$6))))</f>
        <v>–</v>
      </c>
      <c r="R104" s="17"/>
      <c r="S104" s="24"/>
      <c r="T104" s="17"/>
      <c r="U104" s="17"/>
      <c r="V104" s="25" t="str">
        <f>IF(T104*U104&lt;1,"–",IF(T104*U104&lt;9,LISTS!$AF$4,IF(T104*U104&lt;16,LISTS!$AF$5,IF(T104*U104&gt;15,LISTS!$AF$6))))</f>
        <v>–</v>
      </c>
      <c r="W104" s="17"/>
    </row>
    <row r="105" spans="1:23" x14ac:dyDescent="0.35">
      <c r="A105" s="4"/>
      <c r="B105" s="22">
        <v>99</v>
      </c>
      <c r="C105" s="40" t="str">
        <f>IF('4. Contract terms'!C105="","",VLOOKUP('4. Contract terms'!C105,'4. Contract terms'!$C$7:$H$106,1))</f>
        <v/>
      </c>
      <c r="D105" s="40" t="str">
        <f>IF('4. Contract terms'!C105="","",VLOOKUP('4. Contract terms'!C105,'4. Contract terms'!$C$7:$H$106,2))</f>
        <v/>
      </c>
      <c r="E105" s="40" t="str">
        <f>IF('4. Contract terms'!C105="","",VLOOKUP('4. Contract terms'!C105,'4. Contract terms'!$C$7:$H$106,3))</f>
        <v/>
      </c>
      <c r="F105" s="40" t="str">
        <f>IF('4. Contract terms'!C105="","",VLOOKUP('4. Contract terms'!C105,'4. Contract terms'!$C$7:$H$106,4))</f>
        <v/>
      </c>
      <c r="G105" s="82" t="str">
        <f>IF('4. Contract terms'!C105="","",VLOOKUP('4. Contract terms'!C105,'4. Contract terms'!$C$7:$H$106,5))</f>
        <v/>
      </c>
      <c r="H105" s="78" t="str">
        <f>IF('4. Contract terms'!C105="","",VLOOKUP('4. Contract terms'!C105,'4. Contract terms'!$C$7:$H$106,6))</f>
        <v/>
      </c>
      <c r="I105" s="17"/>
      <c r="J105" s="17"/>
      <c r="K105" s="17"/>
      <c r="L105" s="25" t="str">
        <f>IF(J105*K105&lt;1,"–",IF(J105*K105&lt;9,LISTS!$AF$4,IF(J105*K105&lt;16,LISTS!$AF$5,IF(J105*K105&gt;15,LISTS!$AF$6))))</f>
        <v>–</v>
      </c>
      <c r="M105" s="17"/>
      <c r="N105" s="24"/>
      <c r="O105" s="17"/>
      <c r="P105" s="17"/>
      <c r="Q105" s="25" t="str">
        <f>IF(O105*P105&lt;1,"–",IF(O105*P105&lt;9,LISTS!$AF$4,IF(O105*P105&lt;16,LISTS!$AF$5,IF(O105*P105&gt;15,LISTS!$AF$6))))</f>
        <v>–</v>
      </c>
      <c r="R105" s="17"/>
      <c r="S105" s="24"/>
      <c r="T105" s="17"/>
      <c r="U105" s="17"/>
      <c r="V105" s="25" t="str">
        <f>IF(T105*U105&lt;1,"–",IF(T105*U105&lt;9,LISTS!$AF$4,IF(T105*U105&lt;16,LISTS!$AF$5,IF(T105*U105&gt;15,LISTS!$AF$6))))</f>
        <v>–</v>
      </c>
      <c r="W105" s="17"/>
    </row>
    <row r="106" spans="1:23" x14ac:dyDescent="0.35">
      <c r="A106" s="4"/>
      <c r="B106" s="22">
        <v>100</v>
      </c>
      <c r="C106" s="40" t="str">
        <f>IF('4. Contract terms'!C106="","",VLOOKUP('4. Contract terms'!C106,'4. Contract terms'!$C$7:$H$106,1))</f>
        <v/>
      </c>
      <c r="D106" s="40" t="str">
        <f>IF('4. Contract terms'!C106="","",VLOOKUP('4. Contract terms'!C106,'4. Contract terms'!$C$7:$H$106,2))</f>
        <v/>
      </c>
      <c r="E106" s="40" t="str">
        <f>IF('4. Contract terms'!C106="","",VLOOKUP('4. Contract terms'!C106,'4. Contract terms'!$C$7:$H$106,3))</f>
        <v/>
      </c>
      <c r="F106" s="40" t="str">
        <f>IF('4. Contract terms'!C106="","",VLOOKUP('4. Contract terms'!C106,'4. Contract terms'!$C$7:$H$106,4))</f>
        <v/>
      </c>
      <c r="G106" s="82" t="str">
        <f>IF('4. Contract terms'!C106="","",VLOOKUP('4. Contract terms'!C106,'4. Contract terms'!$C$7:$H$106,5))</f>
        <v/>
      </c>
      <c r="H106" s="78" t="str">
        <f>IF('4. Contract terms'!C106="","",VLOOKUP('4. Contract terms'!C106,'4. Contract terms'!$C$7:$H$106,6))</f>
        <v/>
      </c>
      <c r="I106" s="17"/>
      <c r="J106" s="17"/>
      <c r="K106" s="17"/>
      <c r="L106" s="25" t="str">
        <f>IF(J106*K106&lt;1,"–",IF(J106*K106&lt;9,LISTS!$AF$4,IF(J106*K106&lt;16,LISTS!$AF$5,IF(J106*K106&gt;15,LISTS!$AF$6))))</f>
        <v>–</v>
      </c>
      <c r="M106" s="17"/>
      <c r="N106" s="24"/>
      <c r="O106" s="17"/>
      <c r="P106" s="17"/>
      <c r="Q106" s="25" t="str">
        <f>IF(O106*P106&lt;1,"–",IF(O106*P106&lt;9,LISTS!$AF$4,IF(O106*P106&lt;16,LISTS!$AF$5,IF(O106*P106&gt;15,LISTS!$AF$6))))</f>
        <v>–</v>
      </c>
      <c r="R106" s="17"/>
      <c r="S106" s="24"/>
      <c r="T106" s="17"/>
      <c r="U106" s="17"/>
      <c r="V106" s="25" t="str">
        <f>IF(T106*U106&lt;1,"–",IF(T106*U106&lt;9,LISTS!$AF$4,IF(T106*U106&lt;16,LISTS!$AF$5,IF(T106*U106&gt;15,LISTS!$AF$6))))</f>
        <v>–</v>
      </c>
      <c r="W106" s="17"/>
    </row>
  </sheetData>
  <mergeCells count="5">
    <mergeCell ref="A1:M1"/>
    <mergeCell ref="B5:F5"/>
    <mergeCell ref="I5:M5"/>
    <mergeCell ref="N5:R5"/>
    <mergeCell ref="S5:W5"/>
  </mergeCells>
  <conditionalFormatting sqref="J7:K106 O7:P106 T7:U106">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BE393BD-ECF2-4F3F-A75E-3258945EA504}">
          <x14:formula1>
            <xm:f>LISTS!$Z$4:$Z$8</xm:f>
          </x14:formula1>
          <xm:sqref>J7:J106 T7:T106 O7:O106</xm:sqref>
        </x14:dataValidation>
        <x14:dataValidation type="list" allowBlank="1" showInputMessage="1" showErrorMessage="1" xr:uid="{9702949B-9924-4E12-9FF3-D6BC8E809F08}">
          <x14:formula1>
            <xm:f>LISTS!$AC$4:$AC$8</xm:f>
          </x14:formula1>
          <xm:sqref>K7:K106 P7:P106 U7:U106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C168-0D58-4227-A7B7-701F919059FD}">
  <sheetPr>
    <tabColor rgb="FFEF9C29"/>
  </sheetPr>
  <dimension ref="A1:W28"/>
  <sheetViews>
    <sheetView showGridLines="0" workbookViewId="0"/>
  </sheetViews>
  <sheetFormatPr baseColWidth="10" defaultColWidth="11.53515625" defaultRowHeight="14.15" x14ac:dyDescent="0.35"/>
  <cols>
    <col min="1" max="1" width="5.69140625" style="18" customWidth="1"/>
    <col min="2" max="2" width="10.69140625" style="37" customWidth="1"/>
    <col min="3" max="4" width="16.921875" style="18" customWidth="1"/>
    <col min="5" max="5" width="1.69140625" style="18" customWidth="1"/>
    <col min="6" max="7" width="17.4609375" style="18" customWidth="1"/>
    <col min="8" max="8" width="1.69140625" style="18" customWidth="1"/>
    <col min="9" max="10" width="17.4609375" style="18" customWidth="1"/>
    <col min="11" max="11" width="1.69140625" style="8" customWidth="1"/>
    <col min="12" max="15" width="17.4609375" style="18" customWidth="1"/>
    <col min="16" max="16" width="2.69140625" style="18" customWidth="1"/>
    <col min="17" max="17" width="10.69140625" style="18" customWidth="1"/>
    <col min="18" max="18" width="18.69140625" style="18" customWidth="1"/>
    <col min="19" max="19" width="2.69140625" style="18" customWidth="1"/>
    <col min="20" max="20" width="10.69140625" style="18" customWidth="1"/>
    <col min="21" max="21" width="18.69140625" style="18" customWidth="1"/>
    <col min="22" max="22" width="12.69140625" style="18" customWidth="1"/>
    <col min="23" max="16384" width="11.53515625" style="18"/>
  </cols>
  <sheetData>
    <row r="1" spans="1:23" ht="87" customHeight="1" x14ac:dyDescent="0.35">
      <c r="A1" s="36"/>
      <c r="B1" s="36"/>
      <c r="C1" s="36"/>
      <c r="D1" s="36"/>
      <c r="E1" s="36"/>
      <c r="F1" s="36"/>
      <c r="G1" s="36"/>
      <c r="H1" s="36"/>
      <c r="I1" s="36"/>
      <c r="J1" s="36"/>
      <c r="K1" s="36"/>
      <c r="L1" s="36"/>
      <c r="M1" s="36"/>
      <c r="N1" s="36"/>
      <c r="O1" s="36"/>
      <c r="P1" s="36"/>
      <c r="Q1" s="36"/>
      <c r="R1" s="36"/>
      <c r="S1" s="36"/>
      <c r="T1" s="36"/>
      <c r="U1" s="36"/>
    </row>
    <row r="2" spans="1:23" ht="13.4" customHeight="1" x14ac:dyDescent="0.35">
      <c r="A2" s="42"/>
      <c r="B2" s="70"/>
      <c r="W2" s="122"/>
    </row>
    <row r="3" spans="1:23" ht="26.4" customHeight="1" x14ac:dyDescent="0.35">
      <c r="A3" s="42"/>
      <c r="B3" s="44" t="s">
        <v>49</v>
      </c>
    </row>
    <row r="4" spans="1:23" ht="13.4" customHeight="1" x14ac:dyDescent="0.35">
      <c r="A4" s="42"/>
      <c r="B4" s="71"/>
    </row>
    <row r="5" spans="1:23" ht="24" customHeight="1" x14ac:dyDescent="0.35">
      <c r="A5" s="1"/>
      <c r="B5" s="27" t="s">
        <v>33</v>
      </c>
      <c r="C5" s="27"/>
      <c r="D5" s="27"/>
      <c r="E5" s="27"/>
      <c r="F5" s="27"/>
      <c r="G5" s="27"/>
      <c r="H5" s="27"/>
      <c r="I5" s="27"/>
      <c r="J5" s="27"/>
      <c r="K5" s="18"/>
    </row>
    <row r="6" spans="1:23" ht="6" customHeight="1" x14ac:dyDescent="0.35"/>
    <row r="7" spans="1:23" s="112" customFormat="1" ht="36.9" customHeight="1" x14ac:dyDescent="0.4">
      <c r="C7" s="108" t="s">
        <v>233</v>
      </c>
      <c r="D7" s="108" t="s">
        <v>234</v>
      </c>
      <c r="F7" s="107" t="s">
        <v>235</v>
      </c>
      <c r="G7" s="107" t="s">
        <v>236</v>
      </c>
      <c r="I7" s="108" t="s">
        <v>237</v>
      </c>
      <c r="J7" s="108" t="s">
        <v>239</v>
      </c>
    </row>
    <row r="8" spans="1:23" s="113" customFormat="1" ht="59.6" customHeight="1" x14ac:dyDescent="0.4">
      <c r="B8" s="114" t="s">
        <v>226</v>
      </c>
      <c r="C8" s="115">
        <f>SUM('5. Contract costs'!W7:W106)</f>
        <v>5000</v>
      </c>
      <c r="D8" s="115">
        <f>SUM('5. Contract costs'!Y7:Y106)</f>
        <v>10400</v>
      </c>
      <c r="F8" s="116">
        <f>COUNTIF('4. Contract terms'!E7:E106,LISTS!$B$5)</f>
        <v>2</v>
      </c>
      <c r="G8" s="116">
        <f>COUNTA('3. Customer data'!C7:C106)</f>
        <v>1</v>
      </c>
      <c r="I8" s="116">
        <f>COUNTIFS('4. Contract terms'!E7:E106,LISTS!B5,'4. Contract terms'!V7:V106,LISTS!O4)</f>
        <v>0</v>
      </c>
      <c r="J8" s="116">
        <f>SUMIF('4. Contract terms'!E7:E106,LISTS!B5,'4. Contract terms'!T7:T106)/COUNTIF('4. Contract terms'!E7:E106,LISTS!B5)</f>
        <v>7</v>
      </c>
    </row>
    <row r="9" spans="1:23" s="113" customFormat="1" ht="59.6" customHeight="1" x14ac:dyDescent="0.4">
      <c r="B9" s="117" t="s">
        <v>227</v>
      </c>
      <c r="C9" s="115">
        <f>-SUM('5. Contract costs'!V7:V106)</f>
        <v>-3300</v>
      </c>
      <c r="D9" s="115">
        <f>-SUM('5. Contract costs'!X7:X106)</f>
        <v>-4500</v>
      </c>
      <c r="F9" s="116">
        <f>COUNTIF('4. Contract terms'!E7:E106,LISTS!$B$4)</f>
        <v>3</v>
      </c>
      <c r="G9" s="116">
        <f>COUNTA('2. Supplier data'!C7:C106)</f>
        <v>2</v>
      </c>
      <c r="I9" s="116">
        <f>COUNTIFS('4. Contract terms'!E8:E107,LISTS!$B$4,'4. Contract terms'!V7:V106,LISTS!O4)</f>
        <v>1</v>
      </c>
      <c r="J9" s="116">
        <f>SUMIF('4. Contract terms'!E7:E106,LISTS!B4,'4. Contract terms'!T7:T106)/COUNTIF('4. Contract terms'!E7:E106,LISTS!B4)</f>
        <v>10</v>
      </c>
    </row>
    <row r="10" spans="1:23" s="118" customFormat="1" ht="12.45" x14ac:dyDescent="0.3">
      <c r="B10" s="119" t="s">
        <v>238</v>
      </c>
      <c r="C10" s="120">
        <f>SUM(C8:C9)</f>
        <v>1700</v>
      </c>
      <c r="D10" s="120">
        <f>SUM(D8:D9)</f>
        <v>5900</v>
      </c>
      <c r="K10" s="121"/>
    </row>
    <row r="11" spans="1:23" ht="36.9" customHeight="1" x14ac:dyDescent="0.35"/>
    <row r="12" spans="1:23" ht="36.9" customHeight="1" x14ac:dyDescent="0.35"/>
    <row r="24" spans="2:3" ht="33.9" customHeight="1" x14ac:dyDescent="0.35">
      <c r="B24" s="133" t="s">
        <v>232</v>
      </c>
      <c r="C24" s="134"/>
    </row>
    <row r="25" spans="2:3" x14ac:dyDescent="0.35">
      <c r="B25" s="102">
        <f ca="1">COUNTIFS('4. Contract terms'!E7:E106,LISTS!B5,'4. Contract terms'!U7:U106,"&lt;=2")</f>
        <v>1</v>
      </c>
      <c r="C25" s="101" t="s">
        <v>231</v>
      </c>
    </row>
    <row r="26" spans="2:3" x14ac:dyDescent="0.35">
      <c r="B26" s="123">
        <f ca="1">COUNTIFS('4. Contract terms'!E7:E106,LISTS!B5,'4. Contract terms'!U7:U106,AND("&gt;2","&lt;=6"))</f>
        <v>0</v>
      </c>
      <c r="C26" s="101" t="s">
        <v>228</v>
      </c>
    </row>
    <row r="27" spans="2:3" x14ac:dyDescent="0.35">
      <c r="B27" s="123">
        <f ca="1">COUNTIFS('4. Contract terms'!E7:E106,LISTS!B5,'4. Contract terms'!U7:U106,AND("&gt;6","&lt;=12"))</f>
        <v>0</v>
      </c>
      <c r="C27" s="101" t="s">
        <v>229</v>
      </c>
    </row>
    <row r="28" spans="2:3" x14ac:dyDescent="0.35">
      <c r="B28" s="123">
        <f ca="1">COUNTIFS('4. Contract terms'!E7:E106,LISTS!B5,'4. Contract terms'!U7:U106,"&gt;12")</f>
        <v>0</v>
      </c>
      <c r="C28" s="101" t="s">
        <v>230</v>
      </c>
    </row>
  </sheetData>
  <mergeCells count="1">
    <mergeCell ref="B24:C24"/>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2655-82E5-49CA-8E5C-DD095484CAB9}">
  <dimension ref="B3:AF9"/>
  <sheetViews>
    <sheetView showGridLines="0" workbookViewId="0"/>
  </sheetViews>
  <sheetFormatPr baseColWidth="10" defaultColWidth="11.53515625" defaultRowHeight="14.6" x14ac:dyDescent="0.4"/>
  <cols>
    <col min="1" max="1" width="3.69140625" style="46" customWidth="1"/>
    <col min="2" max="2" width="14.765625" style="46" bestFit="1" customWidth="1"/>
    <col min="3" max="3" width="3.69140625" style="46" customWidth="1"/>
    <col min="4" max="4" width="20.3046875" style="46" bestFit="1" customWidth="1"/>
    <col min="5" max="5" width="10.07421875" style="46" bestFit="1" customWidth="1"/>
    <col min="6" max="6" width="28.69140625" style="46" bestFit="1" customWidth="1"/>
    <col min="7" max="7" width="3.69140625" style="46" customWidth="1"/>
    <col min="8" max="8" width="12.84375" style="46" bestFit="1" customWidth="1"/>
    <col min="9" max="9" width="24.53515625" style="46" bestFit="1" customWidth="1"/>
    <col min="10" max="10" width="3.69140625" style="46" customWidth="1"/>
    <col min="11" max="11" width="14.53515625" style="46" bestFit="1" customWidth="1"/>
    <col min="12" max="12" width="3.69140625" style="46" customWidth="1"/>
    <col min="13" max="13" width="16.84375" style="46" bestFit="1" customWidth="1"/>
    <col min="14" max="14" width="3.69140625" style="46" customWidth="1"/>
    <col min="15" max="15" width="9.07421875" style="46" bestFit="1" customWidth="1"/>
    <col min="16" max="16" width="3.69140625" style="46" customWidth="1"/>
    <col min="17" max="17" width="15.3046875" style="46" bestFit="1" customWidth="1"/>
    <col min="18" max="18" width="3.69140625" style="46" customWidth="1"/>
    <col min="19" max="19" width="18.07421875" style="46" bestFit="1" customWidth="1"/>
    <col min="20" max="20" width="3.69140625" style="46" customWidth="1"/>
    <col min="21" max="21" width="8.69140625" style="46" bestFit="1" customWidth="1"/>
    <col min="22" max="23" width="3.69140625" style="46" customWidth="1"/>
    <col min="24" max="24" width="13.4609375" style="46" bestFit="1" customWidth="1"/>
    <col min="25" max="26" width="3.69140625" style="46" customWidth="1"/>
    <col min="27" max="27" width="12.4609375" style="46" bestFit="1" customWidth="1"/>
    <col min="28" max="29" width="3.69140625" style="46" customWidth="1"/>
    <col min="30" max="30" width="9.07421875" style="46" bestFit="1" customWidth="1"/>
    <col min="31" max="31" width="3.69140625" style="46" customWidth="1"/>
    <col min="32" max="32" width="9.07421875" style="46" bestFit="1" customWidth="1"/>
    <col min="33" max="16384" width="11.53515625" style="46"/>
  </cols>
  <sheetData>
    <row r="3" spans="2:32" s="67" customFormat="1" x14ac:dyDescent="0.4">
      <c r="B3" s="66" t="s">
        <v>100</v>
      </c>
      <c r="D3" s="66" t="s">
        <v>106</v>
      </c>
      <c r="E3" s="105" t="s">
        <v>107</v>
      </c>
      <c r="F3" s="68" t="s">
        <v>110</v>
      </c>
      <c r="H3" s="66" t="s">
        <v>122</v>
      </c>
      <c r="I3" s="68" t="s">
        <v>110</v>
      </c>
      <c r="K3" s="66" t="s">
        <v>141</v>
      </c>
      <c r="M3" s="66" t="s">
        <v>144</v>
      </c>
      <c r="O3" s="66" t="s">
        <v>129</v>
      </c>
      <c r="Q3" s="66" t="s">
        <v>167</v>
      </c>
      <c r="S3" s="66" t="s">
        <v>166</v>
      </c>
      <c r="U3" s="137" t="s">
        <v>164</v>
      </c>
      <c r="V3" s="135"/>
      <c r="X3" s="66" t="s">
        <v>93</v>
      </c>
      <c r="Z3" s="135" t="s">
        <v>107</v>
      </c>
      <c r="AA3" s="136"/>
      <c r="AC3" s="135" t="s">
        <v>204</v>
      </c>
      <c r="AD3" s="136"/>
      <c r="AF3" s="68" t="s">
        <v>205</v>
      </c>
    </row>
    <row r="4" spans="2:32" ht="29.15" x14ac:dyDescent="0.4">
      <c r="B4" s="60" t="s">
        <v>101</v>
      </c>
      <c r="D4" s="60" t="s">
        <v>108</v>
      </c>
      <c r="E4" s="83">
        <v>0.25</v>
      </c>
      <c r="F4" s="109" t="s">
        <v>109</v>
      </c>
      <c r="H4" s="60" t="s">
        <v>134</v>
      </c>
      <c r="I4" s="110" t="s">
        <v>138</v>
      </c>
      <c r="K4" s="60" t="s">
        <v>142</v>
      </c>
      <c r="M4" s="60" t="s">
        <v>145</v>
      </c>
      <c r="O4" s="60" t="s">
        <v>151</v>
      </c>
      <c r="Q4" s="60" t="s">
        <v>168</v>
      </c>
      <c r="S4" s="60" t="s">
        <v>169</v>
      </c>
      <c r="U4" s="60" t="s">
        <v>142</v>
      </c>
      <c r="V4" s="80">
        <v>1</v>
      </c>
      <c r="X4" s="60" t="s">
        <v>194</v>
      </c>
      <c r="Z4" s="61">
        <v>1</v>
      </c>
      <c r="AA4" s="60" t="s">
        <v>209</v>
      </c>
      <c r="AC4" s="61">
        <v>1</v>
      </c>
      <c r="AD4" s="60" t="s">
        <v>214</v>
      </c>
      <c r="AF4" s="60" t="s">
        <v>215</v>
      </c>
    </row>
    <row r="5" spans="2:32" ht="43.75" x14ac:dyDescent="0.4">
      <c r="B5" s="60" t="s">
        <v>102</v>
      </c>
      <c r="D5" s="60" t="s">
        <v>111</v>
      </c>
      <c r="E5" s="83">
        <v>0.5</v>
      </c>
      <c r="F5" s="109" t="s">
        <v>112</v>
      </c>
      <c r="H5" s="60" t="s">
        <v>135</v>
      </c>
      <c r="I5" s="110" t="s">
        <v>139</v>
      </c>
      <c r="K5" s="60" t="s">
        <v>143</v>
      </c>
      <c r="M5" s="60" t="s">
        <v>146</v>
      </c>
      <c r="O5" s="60" t="s">
        <v>152</v>
      </c>
      <c r="Q5" s="60" t="s">
        <v>173</v>
      </c>
      <c r="S5" s="60" t="s">
        <v>170</v>
      </c>
      <c r="U5" s="60" t="s">
        <v>148</v>
      </c>
      <c r="V5" s="80">
        <v>1</v>
      </c>
      <c r="X5" s="60" t="s">
        <v>195</v>
      </c>
      <c r="Z5" s="62">
        <v>2</v>
      </c>
      <c r="AA5" s="60" t="s">
        <v>210</v>
      </c>
      <c r="AC5" s="62">
        <v>2</v>
      </c>
      <c r="AD5" s="60" t="s">
        <v>215</v>
      </c>
      <c r="AF5" s="60" t="s">
        <v>218</v>
      </c>
    </row>
    <row r="6" spans="2:32" ht="58.3" x14ac:dyDescent="0.4">
      <c r="D6" s="60" t="s">
        <v>113</v>
      </c>
      <c r="E6" s="83">
        <v>0.9</v>
      </c>
      <c r="F6" s="109" t="s">
        <v>114</v>
      </c>
      <c r="H6" s="60" t="s">
        <v>136</v>
      </c>
      <c r="I6" s="110" t="s">
        <v>140</v>
      </c>
      <c r="M6" s="60" t="s">
        <v>147</v>
      </c>
      <c r="Q6" s="60" t="s">
        <v>174</v>
      </c>
      <c r="S6" s="60" t="s">
        <v>25</v>
      </c>
      <c r="U6" s="60" t="s">
        <v>149</v>
      </c>
      <c r="V6" s="80">
        <v>4</v>
      </c>
      <c r="X6" s="60" t="s">
        <v>196</v>
      </c>
      <c r="Z6" s="63">
        <v>3</v>
      </c>
      <c r="AA6" s="60" t="s">
        <v>211</v>
      </c>
      <c r="AC6" s="63">
        <v>3</v>
      </c>
      <c r="AD6" s="60" t="s">
        <v>218</v>
      </c>
      <c r="AF6" s="60" t="s">
        <v>216</v>
      </c>
    </row>
    <row r="7" spans="2:32" x14ac:dyDescent="0.4">
      <c r="D7" s="60" t="s">
        <v>115</v>
      </c>
      <c r="E7" s="83">
        <v>1</v>
      </c>
      <c r="F7" s="109" t="s">
        <v>116</v>
      </c>
      <c r="H7" s="60" t="s">
        <v>137</v>
      </c>
      <c r="I7" s="110"/>
      <c r="M7" s="60" t="s">
        <v>148</v>
      </c>
      <c r="S7" s="60" t="s">
        <v>171</v>
      </c>
      <c r="U7" s="60" t="s">
        <v>150</v>
      </c>
      <c r="V7" s="80">
        <v>1</v>
      </c>
      <c r="X7" s="60" t="s">
        <v>197</v>
      </c>
      <c r="Z7" s="64">
        <v>4</v>
      </c>
      <c r="AA7" s="60" t="s">
        <v>212</v>
      </c>
      <c r="AC7" s="64">
        <v>4</v>
      </c>
      <c r="AD7" s="60" t="s">
        <v>216</v>
      </c>
    </row>
    <row r="8" spans="2:32" x14ac:dyDescent="0.4">
      <c r="D8" s="60" t="s">
        <v>117</v>
      </c>
      <c r="E8" s="83">
        <v>1</v>
      </c>
      <c r="F8" s="109" t="s">
        <v>118</v>
      </c>
      <c r="M8" s="60" t="s">
        <v>149</v>
      </c>
      <c r="S8" s="60" t="s">
        <v>172</v>
      </c>
      <c r="Z8" s="65">
        <v>5</v>
      </c>
      <c r="AA8" s="60" t="s">
        <v>213</v>
      </c>
      <c r="AC8" s="65">
        <v>5</v>
      </c>
      <c r="AD8" s="60" t="s">
        <v>217</v>
      </c>
    </row>
    <row r="9" spans="2:32" x14ac:dyDescent="0.4">
      <c r="M9" s="60" t="s">
        <v>150</v>
      </c>
    </row>
  </sheetData>
  <mergeCells count="3">
    <mergeCell ref="Z3:AA3"/>
    <mergeCell ref="AC3:AD3"/>
    <mergeCell ref="U3:V3"/>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1828DE1C44F8F4585E3B5E093856EAD" ma:contentTypeVersion="5" ma:contentTypeDescription="Ein neues Dokument erstellen." ma:contentTypeScope="" ma:versionID="7042cd5f99726fb6df137553752aa5cf">
  <xsd:schema xmlns:xsd="http://www.w3.org/2001/XMLSchema" xmlns:xs="http://www.w3.org/2001/XMLSchema" xmlns:p="http://schemas.microsoft.com/office/2006/metadata/properties" xmlns:ns2="8da86edc-d144-4633-8392-e8b81c828616" xmlns:ns3="2c243753-1fe2-430d-8380-48a15babbcd7" targetNamespace="http://schemas.microsoft.com/office/2006/metadata/properties" ma:root="true" ma:fieldsID="93f2a3a4fbe276ce1e50af76ccb8ce80" ns2:_="" ns3:_="">
    <xsd:import namespace="8da86edc-d144-4633-8392-e8b81c828616"/>
    <xsd:import namespace="2c243753-1fe2-430d-8380-48a15babbc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86edc-d144-4633-8392-e8b81c828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243753-1fe2-430d-8380-48a15babbcd7"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4E1681-A339-49A6-B895-4EC1691C0789}">
  <ds:schemaRefs>
    <ds:schemaRef ds:uri="http://purl.org/dc/terms/"/>
    <ds:schemaRef ds:uri="http://schemas.openxmlformats.org/package/2006/metadata/core-properties"/>
    <ds:schemaRef ds:uri="8da86edc-d144-4633-8392-e8b81c828616"/>
    <ds:schemaRef ds:uri="http://schemas.microsoft.com/office/infopath/2007/PartnerControls"/>
    <ds:schemaRef ds:uri="2c243753-1fe2-430d-8380-48a15babbcd7"/>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D012A745-DC18-4684-85A4-F4A7574C59BD}">
  <ds:schemaRefs>
    <ds:schemaRef ds:uri="http://schemas.microsoft.com/sharepoint/v3/contenttype/forms"/>
  </ds:schemaRefs>
</ds:datastoreItem>
</file>

<file path=customXml/itemProps3.xml><?xml version="1.0" encoding="utf-8"?>
<ds:datastoreItem xmlns:ds="http://schemas.openxmlformats.org/officeDocument/2006/customXml" ds:itemID="{D554FE35-0497-447F-A9B5-9B945CAA0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86edc-d144-4633-8392-e8b81c828616"/>
    <ds:schemaRef ds:uri="2c243753-1fe2-430d-8380-48a15babbc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1. Contract processes</vt:lpstr>
      <vt:lpstr>2. Supplier data</vt:lpstr>
      <vt:lpstr>3. Customer data</vt:lpstr>
      <vt:lpstr>4. Contract terms</vt:lpstr>
      <vt:lpstr>5. Contract costs</vt:lpstr>
      <vt:lpstr>6. Contract delivery</vt:lpstr>
      <vt:lpstr>7. Risk management</vt:lpstr>
      <vt:lpstr>8. Evaluation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Rinnelt, Jens</dc:creator>
  <cp:keywords/>
  <dc:description/>
  <cp:lastModifiedBy>Christian Lechner</cp:lastModifiedBy>
  <cp:revision/>
  <dcterms:created xsi:type="dcterms:W3CDTF">2023-08-28T06:51:04Z</dcterms:created>
  <dcterms:modified xsi:type="dcterms:W3CDTF">2023-11-20T16:35:56Z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0x01010071828DE1C44F8F4585E3B5E093856EAD</vt:lpwstr>
  </property>
</Properties>
</file>