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atus Consultants GmbH\Teamwebsite - Bib_Allgemeines\P0_Projekte\2122_xls_Templates\04_Personalkosten\"/>
    </mc:Choice>
  </mc:AlternateContent>
  <xr:revisionPtr revIDLastSave="0" documentId="13_ncr:1_{7933BB9A-9E54-41E1-993B-FC4BECA05EC1}" xr6:coauthVersionLast="47" xr6:coauthVersionMax="47" xr10:uidLastSave="{00000000-0000-0000-0000-000000000000}"/>
  <bookViews>
    <workbookView xWindow="-108" yWindow="-108" windowWidth="23256" windowHeight="12576" xr2:uid="{1D7E189A-DD47-4E5B-810C-F77A6AF617B6}"/>
  </bookViews>
  <sheets>
    <sheet name="Personalkosten" sheetId="2" r:id="rId1"/>
    <sheet name="Details_Personalkoste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2" l="1"/>
  <c r="L63" i="2" s="1"/>
  <c r="P64" i="2" s="1"/>
  <c r="L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F14" i="2"/>
  <c r="F13" i="2"/>
  <c r="H13" i="2"/>
  <c r="H14" i="2"/>
  <c r="H15" i="2"/>
  <c r="H16" i="2"/>
  <c r="H17" i="2"/>
  <c r="H18" i="2"/>
  <c r="H19" i="2"/>
  <c r="H20" i="2"/>
  <c r="H23" i="2"/>
  <c r="H62" i="2"/>
  <c r="H12" i="2"/>
  <c r="G12" i="2"/>
  <c r="F16" i="2"/>
  <c r="F15" i="2"/>
  <c r="G61" i="2"/>
  <c r="H61" i="2" s="1"/>
  <c r="G60" i="2"/>
  <c r="H60" i="2" s="1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H58" i="2" s="1"/>
  <c r="G59" i="2"/>
  <c r="H5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20" i="2"/>
  <c r="G21" i="2"/>
  <c r="H21" i="2" s="1"/>
  <c r="G22" i="2"/>
  <c r="H22" i="2" s="1"/>
  <c r="G23" i="2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19" i="2"/>
  <c r="G18" i="2"/>
  <c r="F2" i="1"/>
  <c r="C38" i="1"/>
  <c r="C37" i="1"/>
  <c r="K14" i="2" l="1"/>
  <c r="K15" i="2"/>
  <c r="G62" i="2"/>
  <c r="G17" i="2"/>
  <c r="G13" i="2"/>
  <c r="M13" i="2" s="1"/>
  <c r="G14" i="2"/>
  <c r="M14" i="2" s="1"/>
  <c r="G15" i="2"/>
  <c r="M15" i="2" s="1"/>
  <c r="G16" i="2"/>
  <c r="M16" i="2" s="1"/>
  <c r="I63" i="2"/>
  <c r="K16" i="2"/>
  <c r="K12" i="2"/>
  <c r="M12" i="2" l="1"/>
  <c r="K13" i="2"/>
  <c r="K63" i="2" s="1"/>
  <c r="J63" i="2"/>
  <c r="L18" i="2" l="1"/>
  <c r="L26" i="2"/>
  <c r="L34" i="2"/>
  <c r="L42" i="2"/>
  <c r="L50" i="2"/>
  <c r="L58" i="2"/>
  <c r="L28" i="2"/>
  <c r="L44" i="2"/>
  <c r="L60" i="2"/>
  <c r="L21" i="2"/>
  <c r="L37" i="2"/>
  <c r="L53" i="2"/>
  <c r="L32" i="2"/>
  <c r="L17" i="2"/>
  <c r="L41" i="2"/>
  <c r="L19" i="2"/>
  <c r="L27" i="2"/>
  <c r="L35" i="2"/>
  <c r="L43" i="2"/>
  <c r="L51" i="2"/>
  <c r="L59" i="2"/>
  <c r="L20" i="2"/>
  <c r="L36" i="2"/>
  <c r="L52" i="2"/>
  <c r="L29" i="2"/>
  <c r="L45" i="2"/>
  <c r="L61" i="2"/>
  <c r="L24" i="2"/>
  <c r="L56" i="2"/>
  <c r="L33" i="2"/>
  <c r="L49" i="2"/>
  <c r="L13" i="2"/>
  <c r="L14" i="2"/>
  <c r="L22" i="2"/>
  <c r="L30" i="2"/>
  <c r="L38" i="2"/>
  <c r="L46" i="2"/>
  <c r="L54" i="2"/>
  <c r="L62" i="2"/>
  <c r="L15" i="2"/>
  <c r="L23" i="2"/>
  <c r="L31" i="2"/>
  <c r="L39" i="2"/>
  <c r="L47" i="2"/>
  <c r="L55" i="2"/>
  <c r="L40" i="2"/>
  <c r="L48" i="2"/>
  <c r="L25" i="2"/>
  <c r="L57" i="2"/>
  <c r="H63" i="2"/>
  <c r="C7" i="2" l="1"/>
  <c r="C8" i="2" s="1"/>
  <c r="N12" i="2" l="1"/>
  <c r="P12" i="2" s="1"/>
  <c r="P63" i="2" s="1"/>
  <c r="N13" i="2"/>
  <c r="P13" i="2" s="1"/>
  <c r="N16" i="2"/>
  <c r="P16" i="2" s="1"/>
  <c r="N15" i="2"/>
  <c r="P15" i="2" s="1"/>
  <c r="N14" i="2"/>
  <c r="P14" i="2" s="1"/>
  <c r="O16" i="2"/>
  <c r="O14" i="2"/>
  <c r="C25" i="1"/>
  <c r="C16" i="1"/>
  <c r="O12" i="2" l="1"/>
  <c r="O13" i="2"/>
  <c r="O15" i="2"/>
  <c r="F3" i="1"/>
  <c r="F4" i="1"/>
  <c r="F6" i="1"/>
  <c r="F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Lechner</author>
  </authors>
  <commentList>
    <comment ref="J11" authorId="0" shapeId="0" xr:uid="{76DB74F8-1874-49AB-9CBF-7CCBB6AFBBA5}">
      <text>
        <r>
          <rPr>
            <sz val="9"/>
            <color indexed="81"/>
            <rFont val="Segoe UI"/>
            <family val="2"/>
          </rPr>
          <t>alle Stunden, die nicht direkt an die Kunden verrechnet werden können</t>
        </r>
      </text>
    </comment>
    <comment ref="L11" authorId="0" shapeId="0" xr:uid="{23B33BA8-59C3-441F-B37F-08042EF06112}">
      <text>
        <r>
          <rPr>
            <sz val="9"/>
            <color indexed="81"/>
            <rFont val="Segoe UI"/>
            <family val="2"/>
          </rPr>
          <t>Gemeinkosten werden pro Person auf verfügbare Stunden umgelegt</t>
        </r>
      </text>
    </comment>
    <comment ref="O11" authorId="0" shapeId="0" xr:uid="{8A47CE94-BC4B-422F-8D50-B5D015E4FF95}">
      <text>
        <r>
          <rPr>
            <sz val="9"/>
            <color indexed="81"/>
            <rFont val="Segoe UI"/>
            <family val="2"/>
          </rPr>
          <t>gerechnet mit 8h pro Tag</t>
        </r>
      </text>
    </comment>
    <comment ref="P11" authorId="0" shapeId="0" xr:uid="{80DF0E9D-16C8-4897-B574-F86D76129CC4}">
      <text>
        <r>
          <rPr>
            <sz val="9"/>
            <color indexed="81"/>
            <rFont val="Segoe UI"/>
            <family val="2"/>
          </rPr>
          <t>alle verrechenbaren Stunden sollten mindestens die Kosten erwirtschaften</t>
        </r>
      </text>
    </comment>
  </commentList>
</comments>
</file>

<file path=xl/sharedStrings.xml><?xml version="1.0" encoding="utf-8"?>
<sst xmlns="http://schemas.openxmlformats.org/spreadsheetml/2006/main" count="99" uniqueCount="97">
  <si>
    <t>Arbeitgeberanteil Rentenversicherung</t>
  </si>
  <si>
    <t>Arbeitgeberanteil Krankenversicherung</t>
  </si>
  <si>
    <t>Arbeitgeberanteil Arbeitslosenversicherung</t>
  </si>
  <si>
    <t>Arbeitgeberanteil Pflegeversicherung</t>
  </si>
  <si>
    <t>Insolvenzgeldumlage</t>
  </si>
  <si>
    <t>U1 - Entgeldfortzahlung im Krankheitsfall</t>
  </si>
  <si>
    <t>U2 - Mutterschaftsaufwendungen</t>
  </si>
  <si>
    <t>Arbeitgeberanteil Sozialversicherung</t>
  </si>
  <si>
    <t>Variabler Anteil Jahresgehalt</t>
  </si>
  <si>
    <t>Gesamte Personalkosten pro Jahr</t>
  </si>
  <si>
    <t>Gesamte Personalkosten pro Monat</t>
  </si>
  <si>
    <t>variabel (abhängig von Arbeitnehmer:in)</t>
  </si>
  <si>
    <t>Monate</t>
  </si>
  <si>
    <t>Summe</t>
  </si>
  <si>
    <t>Name 1</t>
  </si>
  <si>
    <t>Name 2</t>
  </si>
  <si>
    <t>Name 3</t>
  </si>
  <si>
    <t>Name 4</t>
  </si>
  <si>
    <t>Name 5</t>
  </si>
  <si>
    <t>Monatsgehalt brutto</t>
  </si>
  <si>
    <t>Kosten</t>
  </si>
  <si>
    <t>Anwesenheit</t>
  </si>
  <si>
    <t>Arbeitstage pro Jahr</t>
  </si>
  <si>
    <t>Arbeitstage pro Woche</t>
  </si>
  <si>
    <t>Name 6</t>
  </si>
  <si>
    <t>Name 7</t>
  </si>
  <si>
    <t>Name 8</t>
  </si>
  <si>
    <t>Name 9</t>
  </si>
  <si>
    <t>Name 10</t>
  </si>
  <si>
    <t>Gemeinkosten Unternehmen</t>
  </si>
  <si>
    <t>Gemeinkosten Personal</t>
  </si>
  <si>
    <t>p. Stunde
ohne GK</t>
  </si>
  <si>
    <t>p. Stunde mit GK</t>
  </si>
  <si>
    <t>Urlaubstage pro Jahr</t>
  </si>
  <si>
    <t>Wochenarbeitszeit in Stunden</t>
  </si>
  <si>
    <t>verfügbare Arbeitsstunden pro Jahr</t>
  </si>
  <si>
    <t>verfügbare Arbeitstage pro Jahr</t>
  </si>
  <si>
    <t>Krankheitstage pro Jahr (Schätzung)</t>
  </si>
  <si>
    <t>Weiterbildungstage pro Jahr (Schätzung)</t>
  </si>
  <si>
    <t>Tage für interne Teamevents, Veranstaltungen usw. pro Jahr</t>
  </si>
  <si>
    <t>GK Unternehmen</t>
  </si>
  <si>
    <t>… gesamt verfügbar</t>
  </si>
  <si>
    <t>Stunden pro Jahr …</t>
  </si>
  <si>
    <t>… für interne Leistungen</t>
  </si>
  <si>
    <t>… für verrechenbare Leistungen</t>
  </si>
  <si>
    <t>p. Tag
mit GK</t>
  </si>
  <si>
    <t>Jahresgehalt brutto (ohne variablen Anteil)</t>
  </si>
  <si>
    <t>Name 11</t>
  </si>
  <si>
    <t>Name 12</t>
  </si>
  <si>
    <t>Name 13</t>
  </si>
  <si>
    <t>Name 14</t>
  </si>
  <si>
    <t>Name 15</t>
  </si>
  <si>
    <t>Name 16</t>
  </si>
  <si>
    <t>Name 17</t>
  </si>
  <si>
    <t>Name 18</t>
  </si>
  <si>
    <t>Name 19</t>
  </si>
  <si>
    <t>Name 20</t>
  </si>
  <si>
    <t>Name 21</t>
  </si>
  <si>
    <t>Name 22</t>
  </si>
  <si>
    <t>Name 23</t>
  </si>
  <si>
    <t>Name 24</t>
  </si>
  <si>
    <t>Name 25</t>
  </si>
  <si>
    <t>Name 26</t>
  </si>
  <si>
    <t>Name 27</t>
  </si>
  <si>
    <t>Name 28</t>
  </si>
  <si>
    <t>Name 29</t>
  </si>
  <si>
    <t>Name 30</t>
  </si>
  <si>
    <t>Name 31</t>
  </si>
  <si>
    <t>Name 32</t>
  </si>
  <si>
    <t>Name 33</t>
  </si>
  <si>
    <t>Name 34</t>
  </si>
  <si>
    <t>Name 35</t>
  </si>
  <si>
    <t>Name 36</t>
  </si>
  <si>
    <t>Name 37</t>
  </si>
  <si>
    <t>Name 38</t>
  </si>
  <si>
    <t>Name 39</t>
  </si>
  <si>
    <t>Name 40</t>
  </si>
  <si>
    <t>Name 41</t>
  </si>
  <si>
    <t>Name 42</t>
  </si>
  <si>
    <t>Name 43</t>
  </si>
  <si>
    <t>Name 44</t>
  </si>
  <si>
    <t>Name 45</t>
  </si>
  <si>
    <t>Name 46</t>
  </si>
  <si>
    <t>Name 47</t>
  </si>
  <si>
    <t>Name 48</t>
  </si>
  <si>
    <t>Name 49</t>
  </si>
  <si>
    <t>Name 50</t>
  </si>
  <si>
    <t>Personalkosten gesamt</t>
  </si>
  <si>
    <t>Stundensatz gesamt</t>
  </si>
  <si>
    <t>Tagessatz gesamt</t>
  </si>
  <si>
    <t>variable Gehalts-bestandteile</t>
  </si>
  <si>
    <t>Arbeitgeberanteil gesamt</t>
  </si>
  <si>
    <t>Faktor 
AG-Anteil</t>
  </si>
  <si>
    <t>PK u. Soz.Vers.
p. Monat</t>
  </si>
  <si>
    <t>PK u. Soz.Vers.
p. Jahr</t>
  </si>
  <si>
    <t>Gemeinkosten Personal pro Stunde</t>
  </si>
  <si>
    <t>Kontrolle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</si>
</sst>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00%"/>
    <numFmt numFmtId="165" formatCode="#,##0.00\ &quot;€&quot;"/>
    <numFmt numFmtId="166" formatCode="#,##0\ &quot;€&quot;"/>
    <numFmt numFmtId="169" formatCode="_-* #,##0\ &quot;€&quot;_-;\-* #,##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9D3E"/>
        <bgColor indexed="64"/>
      </patternFill>
    </fill>
    <fill>
      <patternFill patternType="solid">
        <fgColor rgb="FF244D80"/>
        <bgColor indexed="64"/>
      </patternFill>
    </fill>
    <fill>
      <patternFill patternType="solid">
        <fgColor rgb="FFF0F3FA"/>
        <bgColor indexed="64"/>
      </patternFill>
    </fill>
  </fills>
  <borders count="19">
    <border>
      <left/>
      <right/>
      <top/>
      <bottom/>
      <diagonal/>
    </border>
    <border>
      <left style="dashed">
        <color theme="4" tint="0.39994506668294322"/>
      </left>
      <right/>
      <top style="dashed">
        <color theme="4" tint="0.39994506668294322"/>
      </top>
      <bottom style="dashed">
        <color theme="4" tint="0.399945066682943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244D80"/>
      </left>
      <right style="thin">
        <color theme="0"/>
      </right>
      <top/>
      <bottom/>
      <diagonal/>
    </border>
    <border>
      <left style="thin">
        <color theme="0"/>
      </left>
      <right style="medium">
        <color rgb="FF244D80"/>
      </right>
      <top/>
      <bottom/>
      <diagonal/>
    </border>
    <border>
      <left style="medium">
        <color rgb="FF244D80"/>
      </left>
      <right/>
      <top/>
      <bottom/>
      <diagonal/>
    </border>
    <border>
      <left/>
      <right style="medium">
        <color rgb="FF244D80"/>
      </right>
      <top/>
      <bottom/>
      <diagonal/>
    </border>
    <border>
      <left style="medium">
        <color rgb="FF244D80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rgb="FF244D80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244D80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medium">
        <color rgb="FF244D80"/>
      </right>
      <top/>
      <bottom style="hair">
        <color theme="1" tint="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hair">
        <color theme="1" tint="0.499984740745262"/>
      </bottom>
      <diagonal/>
    </border>
    <border>
      <left style="medium">
        <color rgb="FF244D80"/>
      </left>
      <right/>
      <top/>
      <bottom style="hair">
        <color theme="1" tint="0.49998474074526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2" fillId="3" borderId="1" xfId="0" applyFont="1" applyFill="1" applyBorder="1" applyAlignment="1">
      <alignment vertical="center"/>
    </xf>
    <xf numFmtId="0" fontId="3" fillId="0" borderId="0" xfId="0" applyFont="1"/>
    <xf numFmtId="166" fontId="3" fillId="0" borderId="0" xfId="0" applyNumberFormat="1" applyFont="1" applyFill="1"/>
    <xf numFmtId="164" fontId="3" fillId="0" borderId="0" xfId="1" applyNumberFormat="1" applyFont="1" applyFill="1"/>
    <xf numFmtId="165" fontId="2" fillId="2" borderId="0" xfId="0" applyNumberFormat="1" applyFont="1" applyFill="1"/>
    <xf numFmtId="0" fontId="2" fillId="3" borderId="0" xfId="0" applyFont="1" applyFill="1" applyBorder="1" applyAlignment="1">
      <alignment vertical="center"/>
    </xf>
    <xf numFmtId="164" fontId="2" fillId="2" borderId="0" xfId="1" applyNumberFormat="1" applyFont="1" applyFill="1"/>
    <xf numFmtId="0" fontId="2" fillId="0" borderId="0" xfId="0" applyFont="1" applyFill="1" applyBorder="1" applyAlignment="1">
      <alignment vertical="center"/>
    </xf>
    <xf numFmtId="164" fontId="2" fillId="0" borderId="0" xfId="1" applyNumberFormat="1" applyFont="1" applyFill="1"/>
    <xf numFmtId="49" fontId="10" fillId="4" borderId="0" xfId="0" applyNumberFormat="1" applyFont="1" applyFill="1" applyAlignment="1">
      <alignment horizontal="left"/>
    </xf>
    <xf numFmtId="0" fontId="11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44" fontId="9" fillId="3" borderId="0" xfId="2" applyFont="1" applyFill="1" applyAlignment="1">
      <alignment vertical="center"/>
    </xf>
    <xf numFmtId="3" fontId="9" fillId="3" borderId="6" xfId="0" applyNumberFormat="1" applyFont="1" applyFill="1" applyBorder="1" applyAlignment="1">
      <alignment horizontal="center" vertical="center"/>
    </xf>
    <xf numFmtId="49" fontId="8" fillId="0" borderId="5" xfId="0" applyNumberFormat="1" applyFont="1" applyBorder="1" applyAlignment="1">
      <alignment horizontal="left"/>
    </xf>
    <xf numFmtId="44" fontId="3" fillId="0" borderId="5" xfId="2" applyFont="1" applyBorder="1"/>
    <xf numFmtId="0" fontId="3" fillId="0" borderId="5" xfId="2" applyNumberFormat="1" applyFont="1" applyBorder="1" applyAlignment="1">
      <alignment horizontal="center"/>
    </xf>
    <xf numFmtId="44" fontId="3" fillId="2" borderId="5" xfId="2" applyFont="1" applyFill="1" applyBorder="1"/>
    <xf numFmtId="164" fontId="3" fillId="0" borderId="5" xfId="1" applyNumberFormat="1" applyFont="1" applyBorder="1"/>
    <xf numFmtId="3" fontId="3" fillId="0" borderId="5" xfId="0" applyNumberFormat="1" applyFont="1" applyBorder="1" applyAlignment="1">
      <alignment horizontal="center"/>
    </xf>
    <xf numFmtId="44" fontId="3" fillId="2" borderId="5" xfId="0" applyNumberFormat="1" applyFont="1" applyFill="1" applyBorder="1"/>
    <xf numFmtId="44" fontId="3" fillId="0" borderId="5" xfId="0" applyNumberFormat="1" applyFont="1" applyBorder="1"/>
    <xf numFmtId="0" fontId="3" fillId="0" borderId="0" xfId="0" applyFont="1" applyAlignment="1">
      <alignment horizontal="left" indent="1"/>
    </xf>
    <xf numFmtId="0" fontId="3" fillId="0" borderId="4" xfId="0" applyFont="1" applyBorder="1"/>
    <xf numFmtId="166" fontId="3" fillId="0" borderId="4" xfId="0" applyNumberFormat="1" applyFont="1" applyFill="1" applyBorder="1"/>
    <xf numFmtId="166" fontId="3" fillId="2" borderId="4" xfId="0" applyNumberFormat="1" applyFont="1" applyFill="1" applyBorder="1"/>
    <xf numFmtId="164" fontId="3" fillId="2" borderId="4" xfId="1" applyNumberFormat="1" applyFont="1" applyFill="1" applyBorder="1"/>
    <xf numFmtId="164" fontId="3" fillId="0" borderId="4" xfId="1" applyNumberFormat="1" applyFont="1" applyFill="1" applyBorder="1"/>
    <xf numFmtId="0" fontId="3" fillId="2" borderId="4" xfId="0" applyFont="1" applyFill="1" applyBorder="1"/>
    <xf numFmtId="3" fontId="3" fillId="2" borderId="4" xfId="0" applyNumberFormat="1" applyFont="1" applyFill="1" applyBorder="1"/>
    <xf numFmtId="44" fontId="3" fillId="2" borderId="7" xfId="2" applyFont="1" applyFill="1" applyBorder="1"/>
    <xf numFmtId="0" fontId="11" fillId="4" borderId="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/>
    </xf>
    <xf numFmtId="3" fontId="3" fillId="2" borderId="13" xfId="0" applyNumberFormat="1" applyFont="1" applyFill="1" applyBorder="1" applyAlignment="1">
      <alignment horizontal="center"/>
    </xf>
    <xf numFmtId="3" fontId="9" fillId="3" borderId="14" xfId="0" applyNumberFormat="1" applyFont="1" applyFill="1" applyBorder="1" applyAlignment="1">
      <alignment horizontal="center" vertical="center"/>
    </xf>
    <xf numFmtId="3" fontId="9" fillId="3" borderId="15" xfId="0" applyNumberFormat="1" applyFont="1" applyFill="1" applyBorder="1" applyAlignment="1">
      <alignment horizontal="center" vertical="center"/>
    </xf>
    <xf numFmtId="44" fontId="3" fillId="2" borderId="16" xfId="2" applyFont="1" applyFill="1" applyBorder="1"/>
    <xf numFmtId="44" fontId="3" fillId="2" borderId="12" xfId="0" applyNumberFormat="1" applyFont="1" applyFill="1" applyBorder="1"/>
    <xf numFmtId="44" fontId="3" fillId="2" borderId="13" xfId="2" applyFont="1" applyFill="1" applyBorder="1"/>
    <xf numFmtId="0" fontId="11" fillId="3" borderId="11" xfId="0" applyFont="1" applyFill="1" applyBorder="1" applyAlignment="1">
      <alignment vertical="center"/>
    </xf>
    <xf numFmtId="3" fontId="11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44" fontId="3" fillId="0" borderId="7" xfId="2" applyFont="1" applyFill="1" applyBorder="1"/>
    <xf numFmtId="0" fontId="7" fillId="5" borderId="8" xfId="0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center" vertical="top"/>
    </xf>
    <xf numFmtId="0" fontId="7" fillId="5" borderId="9" xfId="0" applyFont="1" applyFill="1" applyBorder="1" applyAlignment="1">
      <alignment horizontal="center" vertical="top"/>
    </xf>
    <xf numFmtId="0" fontId="7" fillId="5" borderId="3" xfId="0" applyFont="1" applyFill="1" applyBorder="1" applyAlignment="1">
      <alignment horizontal="center" vertical="top"/>
    </xf>
    <xf numFmtId="0" fontId="12" fillId="4" borderId="0" xfId="3" applyFont="1" applyFill="1" applyAlignment="1">
      <alignment horizontal="center" vertical="top"/>
    </xf>
    <xf numFmtId="0" fontId="13" fillId="0" borderId="0" xfId="0" applyFont="1" applyAlignment="1">
      <alignment horizontal="center" vertical="center"/>
    </xf>
    <xf numFmtId="4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9" fontId="13" fillId="0" borderId="0" xfId="0" applyNumberFormat="1" applyFont="1" applyAlignment="1">
      <alignment horizontal="center" vertical="center"/>
    </xf>
    <xf numFmtId="3" fontId="14" fillId="6" borderId="18" xfId="0" applyNumberFormat="1" applyFont="1" applyFill="1" applyBorder="1" applyAlignment="1">
      <alignment horizontal="center" vertical="center"/>
    </xf>
    <xf numFmtId="169" fontId="9" fillId="3" borderId="17" xfId="0" applyNumberFormat="1" applyFont="1" applyFill="1" applyBorder="1" applyAlignment="1">
      <alignment horizontal="center" vertical="center"/>
    </xf>
  </cellXfs>
  <cellStyles count="4">
    <cellStyle name="Prozent" xfId="1" builtinId="5"/>
    <cellStyle name="Standard" xfId="0" builtinId="0"/>
    <cellStyle name="Standard 2" xfId="3" xr:uid="{59E57173-C881-4ECC-AC7B-2B1CEEEE0F4C}"/>
    <cellStyle name="Währung" xfId="2" builtinId="4"/>
  </cellStyles>
  <dxfs count="0"/>
  <tableStyles count="0" defaultTableStyle="TableStyleMedium2" defaultPivotStyle="PivotStyleLight16"/>
  <colors>
    <mruColors>
      <color rgb="FFF0F3FA"/>
      <color rgb="FF244D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62084</xdr:colOff>
      <xdr:row>3</xdr:row>
      <xdr:rowOff>145484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1D38683-3419-4D27-B84B-122CF0CD8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91345" cy="671264"/>
        </a:xfrm>
        <a:prstGeom prst="rect">
          <a:avLst/>
        </a:prstGeom>
      </xdr:spPr>
    </xdr:pic>
    <xdr:clientData/>
  </xdr:twoCellAnchor>
  <xdr:twoCellAnchor>
    <xdr:from>
      <xdr:col>3</xdr:col>
      <xdr:colOff>376517</xdr:colOff>
      <xdr:row>3</xdr:row>
      <xdr:rowOff>74189</xdr:rowOff>
    </xdr:from>
    <xdr:to>
      <xdr:col>10</xdr:col>
      <xdr:colOff>210846</xdr:colOff>
      <xdr:row>4</xdr:row>
      <xdr:rowOff>143295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E67AB61-57BD-4908-B4ED-C9597784B031}"/>
            </a:ext>
          </a:extLst>
        </xdr:cNvPr>
        <xdr:cNvSpPr txBox="1"/>
      </xdr:nvSpPr>
      <xdr:spPr>
        <a:xfrm>
          <a:off x="4303058" y="612071"/>
          <a:ext cx="5760000" cy="248400"/>
        </a:xfrm>
        <a:prstGeom prst="rect">
          <a:avLst/>
        </a:prstGeom>
        <a:solidFill>
          <a:schemeClr val="lt1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Gemeinkosten (GK) des Unternehmens werden aus der jährlichen Budgetplanung übernommen</a:t>
          </a:r>
        </a:p>
      </xdr:txBody>
    </xdr:sp>
    <xdr:clientData/>
  </xdr:twoCellAnchor>
  <xdr:twoCellAnchor>
    <xdr:from>
      <xdr:col>3</xdr:col>
      <xdr:colOff>82061</xdr:colOff>
      <xdr:row>4</xdr:row>
      <xdr:rowOff>52551</xdr:rowOff>
    </xdr:from>
    <xdr:to>
      <xdr:col>3</xdr:col>
      <xdr:colOff>289034</xdr:colOff>
      <xdr:row>5</xdr:row>
      <xdr:rowOff>70338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25965451-D2C9-4E18-A2C5-2440AA621132}"/>
            </a:ext>
          </a:extLst>
        </xdr:cNvPr>
        <xdr:cNvCxnSpPr/>
      </xdr:nvCxnSpPr>
      <xdr:spPr>
        <a:xfrm flipH="1">
          <a:off x="3997569" y="755936"/>
          <a:ext cx="206973" cy="193633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444801</xdr:colOff>
      <xdr:row>16</xdr:row>
      <xdr:rowOff>107576</xdr:rowOff>
    </xdr:from>
    <xdr:to>
      <xdr:col>4</xdr:col>
      <xdr:colOff>444801</xdr:colOff>
      <xdr:row>63</xdr:row>
      <xdr:rowOff>134815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1EE8A230-0D29-4692-961F-36E3F42E6FE2}"/>
            </a:ext>
          </a:extLst>
        </xdr:cNvPr>
        <xdr:cNvCxnSpPr/>
      </xdr:nvCxnSpPr>
      <xdr:spPr>
        <a:xfrm flipV="1">
          <a:off x="5007836" y="3406588"/>
          <a:ext cx="0" cy="1389874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292399</xdr:colOff>
      <xdr:row>16</xdr:row>
      <xdr:rowOff>107577</xdr:rowOff>
    </xdr:from>
    <xdr:to>
      <xdr:col>11</xdr:col>
      <xdr:colOff>292399</xdr:colOff>
      <xdr:row>63</xdr:row>
      <xdr:rowOff>107576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3D6AE5A1-FB62-457F-BECB-00B4A26FFA2F}"/>
            </a:ext>
          </a:extLst>
        </xdr:cNvPr>
        <xdr:cNvCxnSpPr/>
      </xdr:nvCxnSpPr>
      <xdr:spPr>
        <a:xfrm flipV="1">
          <a:off x="12448540" y="3406589"/>
          <a:ext cx="0" cy="1183340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902000</xdr:colOff>
      <xdr:row>16</xdr:row>
      <xdr:rowOff>107577</xdr:rowOff>
    </xdr:from>
    <xdr:to>
      <xdr:col>8</xdr:col>
      <xdr:colOff>902000</xdr:colOff>
      <xdr:row>64</xdr:row>
      <xdr:rowOff>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C3DFC91-284B-40CD-A1F5-401AA165D506}"/>
            </a:ext>
          </a:extLst>
        </xdr:cNvPr>
        <xdr:cNvCxnSpPr/>
      </xdr:nvCxnSpPr>
      <xdr:spPr>
        <a:xfrm flipV="1">
          <a:off x="9301929" y="3406589"/>
          <a:ext cx="0" cy="1255058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376517</xdr:colOff>
      <xdr:row>5</xdr:row>
      <xdr:rowOff>35546</xdr:rowOff>
    </xdr:from>
    <xdr:to>
      <xdr:col>10</xdr:col>
      <xdr:colOff>210846</xdr:colOff>
      <xdr:row>6</xdr:row>
      <xdr:rowOff>104652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D0B0DF92-E326-4FA6-B11B-D33EFC79F8C5}"/>
            </a:ext>
          </a:extLst>
        </xdr:cNvPr>
        <xdr:cNvSpPr txBox="1"/>
      </xdr:nvSpPr>
      <xdr:spPr>
        <a:xfrm>
          <a:off x="4303058" y="932017"/>
          <a:ext cx="5760000" cy="248400"/>
        </a:xfrm>
        <a:prstGeom prst="rect">
          <a:avLst/>
        </a:prstGeom>
        <a:solidFill>
          <a:schemeClr val="lt1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direkte Personalkosten (PK) für interne Leistungen/Projekte, Team-Abstimmungen etc.</a:t>
          </a:r>
        </a:p>
      </xdr:txBody>
    </xdr:sp>
    <xdr:clientData/>
  </xdr:twoCellAnchor>
  <xdr:twoCellAnchor>
    <xdr:from>
      <xdr:col>3</xdr:col>
      <xdr:colOff>73572</xdr:colOff>
      <xdr:row>6</xdr:row>
      <xdr:rowOff>10510</xdr:rowOff>
    </xdr:from>
    <xdr:to>
      <xdr:col>3</xdr:col>
      <xdr:colOff>294290</xdr:colOff>
      <xdr:row>6</xdr:row>
      <xdr:rowOff>89338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BABCF0AC-7398-4A7E-B986-BF18D740B3CE}"/>
            </a:ext>
          </a:extLst>
        </xdr:cNvPr>
        <xdr:cNvCxnSpPr/>
      </xdr:nvCxnSpPr>
      <xdr:spPr>
        <a:xfrm flipH="1">
          <a:off x="3993931" y="1051034"/>
          <a:ext cx="220718" cy="78828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376517</xdr:colOff>
      <xdr:row>6</xdr:row>
      <xdr:rowOff>170328</xdr:rowOff>
    </xdr:from>
    <xdr:to>
      <xdr:col>10</xdr:col>
      <xdr:colOff>210846</xdr:colOff>
      <xdr:row>8</xdr:row>
      <xdr:rowOff>60140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2708D7BF-0634-41BD-BF93-9468EB13BB41}"/>
            </a:ext>
          </a:extLst>
        </xdr:cNvPr>
        <xdr:cNvSpPr txBox="1"/>
      </xdr:nvSpPr>
      <xdr:spPr>
        <a:xfrm>
          <a:off x="4303058" y="1246093"/>
          <a:ext cx="5760000" cy="248400"/>
        </a:xfrm>
        <a:prstGeom prst="rect">
          <a:avLst/>
        </a:prstGeom>
        <a:solidFill>
          <a:schemeClr val="lt1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GK werden gleichverteilt auf verrechenbare Stunden aufgeschlagen</a:t>
          </a:r>
        </a:p>
      </xdr:txBody>
    </xdr:sp>
    <xdr:clientData/>
  </xdr:twoCellAnchor>
  <xdr:twoCellAnchor>
    <xdr:from>
      <xdr:col>3</xdr:col>
      <xdr:colOff>53789</xdr:colOff>
      <xdr:row>7</xdr:row>
      <xdr:rowOff>99229</xdr:rowOff>
    </xdr:from>
    <xdr:to>
      <xdr:col>3</xdr:col>
      <xdr:colOff>295835</xdr:colOff>
      <xdr:row>7</xdr:row>
      <xdr:rowOff>99230</xdr:rowOff>
    </xdr:to>
    <xdr:cxnSp macro="">
      <xdr:nvCxnSpPr>
        <xdr:cNvPr id="19" name="Gerade Verbindung mit Pfeil 18">
          <a:extLst>
            <a:ext uri="{FF2B5EF4-FFF2-40B4-BE49-F238E27FC236}">
              <a16:creationId xmlns:a16="http://schemas.microsoft.com/office/drawing/2014/main" id="{E1A1E79D-EFEC-4C57-977A-CFB51BEFC957}"/>
            </a:ext>
          </a:extLst>
        </xdr:cNvPr>
        <xdr:cNvCxnSpPr/>
      </xdr:nvCxnSpPr>
      <xdr:spPr>
        <a:xfrm flipH="1" flipV="1">
          <a:off x="3974148" y="1313174"/>
          <a:ext cx="242046" cy="1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534447</xdr:colOff>
      <xdr:row>16</xdr:row>
      <xdr:rowOff>107576</xdr:rowOff>
    </xdr:from>
    <xdr:to>
      <xdr:col>5</xdr:col>
      <xdr:colOff>534447</xdr:colOff>
      <xdr:row>63</xdr:row>
      <xdr:rowOff>107576</xdr:rowOff>
    </xdr:to>
    <xdr:cxnSp macro="">
      <xdr:nvCxnSpPr>
        <xdr:cNvPr id="28" name="Gerade Verbindung mit Pfeil 27">
          <a:extLst>
            <a:ext uri="{FF2B5EF4-FFF2-40B4-BE49-F238E27FC236}">
              <a16:creationId xmlns:a16="http://schemas.microsoft.com/office/drawing/2014/main" id="{2FED5A2D-3F98-4A7B-B85E-24902CA73768}"/>
            </a:ext>
          </a:extLst>
        </xdr:cNvPr>
        <xdr:cNvCxnSpPr/>
      </xdr:nvCxnSpPr>
      <xdr:spPr>
        <a:xfrm flipV="1">
          <a:off x="5940165" y="3406588"/>
          <a:ext cx="0" cy="1183341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833717</xdr:colOff>
      <xdr:row>63</xdr:row>
      <xdr:rowOff>89649</xdr:rowOff>
    </xdr:from>
    <xdr:to>
      <xdr:col>14</xdr:col>
      <xdr:colOff>143435</xdr:colOff>
      <xdr:row>67</xdr:row>
      <xdr:rowOff>116543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2943E7FD-D0DE-4439-BA27-07EE3ABDB784}"/>
            </a:ext>
          </a:extLst>
        </xdr:cNvPr>
        <xdr:cNvSpPr txBox="1"/>
      </xdr:nvSpPr>
      <xdr:spPr>
        <a:xfrm>
          <a:off x="11663082" y="4572002"/>
          <a:ext cx="3397624" cy="744070"/>
        </a:xfrm>
        <a:prstGeom prst="rect">
          <a:avLst/>
        </a:prstGeom>
        <a:solidFill>
          <a:schemeClr val="lt1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Gemeinkosten werden auf Mitarbeiter gleichverteilt. Sofern Kosten direkt einer Person zugeordnet werden sollen, können diese hier ergänzt werden (Bsp. Weiterbildungskosten)</a:t>
          </a:r>
        </a:p>
      </xdr:txBody>
    </xdr:sp>
    <xdr:clientData/>
  </xdr:twoCellAnchor>
  <xdr:twoCellAnchor>
    <xdr:from>
      <xdr:col>7</xdr:col>
      <xdr:colOff>699246</xdr:colOff>
      <xdr:row>63</xdr:row>
      <xdr:rowOff>89649</xdr:rowOff>
    </xdr:from>
    <xdr:to>
      <xdr:col>9</xdr:col>
      <xdr:colOff>770964</xdr:colOff>
      <xdr:row>67</xdr:row>
      <xdr:rowOff>116543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8EC55208-327E-4816-A123-CA85D4E7C89E}"/>
            </a:ext>
          </a:extLst>
        </xdr:cNvPr>
        <xdr:cNvSpPr txBox="1"/>
      </xdr:nvSpPr>
      <xdr:spPr>
        <a:xfrm>
          <a:off x="8059270" y="4572002"/>
          <a:ext cx="2420470" cy="744070"/>
        </a:xfrm>
        <a:prstGeom prst="rect">
          <a:avLst/>
        </a:prstGeom>
        <a:solidFill>
          <a:schemeClr val="lt1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siehe Blatt "Details_Personalkosten" im Abschnitt Anwesenheit </a:t>
          </a:r>
        </a:p>
      </xdr:txBody>
    </xdr:sp>
    <xdr:clientData/>
  </xdr:twoCellAnchor>
  <xdr:twoCellAnchor>
    <xdr:from>
      <xdr:col>4</xdr:col>
      <xdr:colOff>824752</xdr:colOff>
      <xdr:row>63</xdr:row>
      <xdr:rowOff>89649</xdr:rowOff>
    </xdr:from>
    <xdr:to>
      <xdr:col>7</xdr:col>
      <xdr:colOff>313764</xdr:colOff>
      <xdr:row>67</xdr:row>
      <xdr:rowOff>116544</xdr:rowOff>
    </xdr:to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B1AEADF7-E8AC-45A6-94FA-83C9817DC36E}"/>
            </a:ext>
          </a:extLst>
        </xdr:cNvPr>
        <xdr:cNvSpPr txBox="1"/>
      </xdr:nvSpPr>
      <xdr:spPr>
        <a:xfrm>
          <a:off x="5387787" y="4572002"/>
          <a:ext cx="2286001" cy="744071"/>
        </a:xfrm>
        <a:prstGeom prst="rect">
          <a:avLst/>
        </a:prstGeom>
        <a:solidFill>
          <a:schemeClr val="lt1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darunter fallen bspw. Urlaubsgeld, Weihnachtsgeld, Erfolgsbeteiligungen und dgl.</a:t>
          </a:r>
        </a:p>
      </xdr:txBody>
    </xdr:sp>
    <xdr:clientData/>
  </xdr:twoCellAnchor>
  <xdr:twoCellAnchor>
    <xdr:from>
      <xdr:col>1</xdr:col>
      <xdr:colOff>1990165</xdr:colOff>
      <xdr:row>63</xdr:row>
      <xdr:rowOff>89649</xdr:rowOff>
    </xdr:from>
    <xdr:to>
      <xdr:col>4</xdr:col>
      <xdr:colOff>636495</xdr:colOff>
      <xdr:row>67</xdr:row>
      <xdr:rowOff>116543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57F8ED84-890E-46EC-8C61-CC0FB6DA160B}"/>
            </a:ext>
          </a:extLst>
        </xdr:cNvPr>
        <xdr:cNvSpPr txBox="1"/>
      </xdr:nvSpPr>
      <xdr:spPr>
        <a:xfrm>
          <a:off x="2205318" y="4572002"/>
          <a:ext cx="2994212" cy="744070"/>
        </a:xfrm>
        <a:prstGeom prst="rect">
          <a:avLst/>
        </a:prstGeom>
        <a:solidFill>
          <a:schemeClr val="lt1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siehe Blatt "Details_Personalkosten" im Abschnitt Kosten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144780</xdr:rowOff>
    </xdr:from>
    <xdr:to>
      <xdr:col>1</xdr:col>
      <xdr:colOff>1684998</xdr:colOff>
      <xdr:row>2</xdr:row>
      <xdr:rowOff>160020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9274A2F-E833-4C60-89BE-D62C11D22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59" y="144780"/>
          <a:ext cx="1654519" cy="381000"/>
        </a:xfrm>
        <a:prstGeom prst="rect">
          <a:avLst/>
        </a:prstGeom>
      </xdr:spPr>
    </xdr:pic>
    <xdr:clientData/>
  </xdr:twoCellAnchor>
  <xdr:twoCellAnchor>
    <xdr:from>
      <xdr:col>1</xdr:col>
      <xdr:colOff>22860</xdr:colOff>
      <xdr:row>8</xdr:row>
      <xdr:rowOff>30480</xdr:rowOff>
    </xdr:from>
    <xdr:to>
      <xdr:col>3</xdr:col>
      <xdr:colOff>0</xdr:colOff>
      <xdr:row>10</xdr:row>
      <xdr:rowOff>144780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2A35FE8-3917-4C7E-8CC3-3215912D5414}"/>
            </a:ext>
          </a:extLst>
        </xdr:cNvPr>
        <xdr:cNvSpPr txBox="1"/>
      </xdr:nvSpPr>
      <xdr:spPr>
        <a:xfrm>
          <a:off x="205740" y="1417320"/>
          <a:ext cx="4236720" cy="46482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Tabellenblatt zur Berechnung der vollständigen Personalkosten einer Mitarbeiter:in</a:t>
          </a:r>
        </a:p>
      </xdr:txBody>
    </xdr:sp>
    <xdr:clientData/>
  </xdr:twoCellAnchor>
  <xdr:twoCellAnchor>
    <xdr:from>
      <xdr:col>4</xdr:col>
      <xdr:colOff>381000</xdr:colOff>
      <xdr:row>12</xdr:row>
      <xdr:rowOff>137160</xdr:rowOff>
    </xdr:from>
    <xdr:to>
      <xdr:col>6</xdr:col>
      <xdr:colOff>0</xdr:colOff>
      <xdr:row>15</xdr:row>
      <xdr:rowOff>60960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2AA503FE-4BB8-4219-916F-B11082399E78}"/>
            </a:ext>
          </a:extLst>
        </xdr:cNvPr>
        <xdr:cNvSpPr txBox="1"/>
      </xdr:nvSpPr>
      <xdr:spPr>
        <a:xfrm>
          <a:off x="4991100" y="2225040"/>
          <a:ext cx="3025140" cy="449580"/>
        </a:xfrm>
        <a:prstGeom prst="rect">
          <a:avLst/>
        </a:prstGeom>
        <a:solidFill>
          <a:schemeClr val="lt1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Monatsgehalt brutto und eventueller variabler Anteil im Jahresgehalt </a:t>
          </a:r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30480</xdr:colOff>
      <xdr:row>14</xdr:row>
      <xdr:rowOff>15240</xdr:rowOff>
    </xdr:from>
    <xdr:to>
      <xdr:col>4</xdr:col>
      <xdr:colOff>260127</xdr:colOff>
      <xdr:row>14</xdr:row>
      <xdr:rowOff>15240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6A853CFB-05AE-4961-B36D-3780A57760CB}"/>
            </a:ext>
          </a:extLst>
        </xdr:cNvPr>
        <xdr:cNvCxnSpPr/>
      </xdr:nvCxnSpPr>
      <xdr:spPr>
        <a:xfrm flipH="1">
          <a:off x="4640580" y="2453640"/>
          <a:ext cx="229647" cy="0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373380</xdr:colOff>
      <xdr:row>17</xdr:row>
      <xdr:rowOff>76200</xdr:rowOff>
    </xdr:from>
    <xdr:to>
      <xdr:col>8</xdr:col>
      <xdr:colOff>388620</xdr:colOff>
      <xdr:row>21</xdr:row>
      <xdr:rowOff>152400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51B048BE-DD71-468E-AC21-9A0400B01CBB}"/>
            </a:ext>
          </a:extLst>
        </xdr:cNvPr>
        <xdr:cNvSpPr txBox="1"/>
      </xdr:nvSpPr>
      <xdr:spPr>
        <a:xfrm>
          <a:off x="4983480" y="2491740"/>
          <a:ext cx="5006340" cy="777240"/>
        </a:xfrm>
        <a:prstGeom prst="rect">
          <a:avLst/>
        </a:prstGeom>
        <a:solidFill>
          <a:schemeClr val="lt1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Die gesetzlichen Vorgaben für die Arbeitgeberanteile der Sozialversicherung sind veränderlich und daher mind. jährlich zu prüfen.</a:t>
          </a:r>
        </a:p>
        <a:p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Bsp. für zuverlässige Quelle:</a:t>
          </a:r>
        </a:p>
        <a:p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https://www.lohn-info.de/sozialversicherungsbeitraege2022.html</a:t>
          </a:r>
        </a:p>
      </xdr:txBody>
    </xdr:sp>
    <xdr:clientData/>
  </xdr:twoCellAnchor>
  <xdr:twoCellAnchor>
    <xdr:from>
      <xdr:col>3</xdr:col>
      <xdr:colOff>68580</xdr:colOff>
      <xdr:row>17</xdr:row>
      <xdr:rowOff>7620</xdr:rowOff>
    </xdr:from>
    <xdr:to>
      <xdr:col>3</xdr:col>
      <xdr:colOff>160020</xdr:colOff>
      <xdr:row>23</xdr:row>
      <xdr:rowOff>152400</xdr:rowOff>
    </xdr:to>
    <xdr:sp macro="" textlink="">
      <xdr:nvSpPr>
        <xdr:cNvPr id="10" name="Geschweifte Klammer rechts 9">
          <a:extLst>
            <a:ext uri="{FF2B5EF4-FFF2-40B4-BE49-F238E27FC236}">
              <a16:creationId xmlns:a16="http://schemas.microsoft.com/office/drawing/2014/main" id="{D57A0C88-94E4-4DA9-A4B9-CAB9C28A949D}"/>
            </a:ext>
          </a:extLst>
        </xdr:cNvPr>
        <xdr:cNvSpPr/>
      </xdr:nvSpPr>
      <xdr:spPr>
        <a:xfrm>
          <a:off x="4511040" y="2423160"/>
          <a:ext cx="91440" cy="1196340"/>
        </a:xfrm>
        <a:prstGeom prst="rightBrace">
          <a:avLst/>
        </a:prstGeom>
        <a:ln w="28575">
          <a:solidFill>
            <a:srgbClr val="244D80"/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381000</xdr:colOff>
      <xdr:row>27</xdr:row>
      <xdr:rowOff>45720</xdr:rowOff>
    </xdr:from>
    <xdr:to>
      <xdr:col>8</xdr:col>
      <xdr:colOff>373380</xdr:colOff>
      <xdr:row>29</xdr:row>
      <xdr:rowOff>160020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17EDEE3-E695-4AF5-81D7-8AACD2D74DE9}"/>
            </a:ext>
          </a:extLst>
        </xdr:cNvPr>
        <xdr:cNvSpPr txBox="1"/>
      </xdr:nvSpPr>
      <xdr:spPr>
        <a:xfrm>
          <a:off x="4991100" y="4213860"/>
          <a:ext cx="4983480" cy="464820"/>
        </a:xfrm>
        <a:prstGeom prst="rect">
          <a:avLst/>
        </a:prstGeom>
        <a:solidFill>
          <a:schemeClr val="lt1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laut Arbeitsvertrag</a:t>
          </a:r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30480</xdr:colOff>
      <xdr:row>28</xdr:row>
      <xdr:rowOff>91440</xdr:rowOff>
    </xdr:from>
    <xdr:to>
      <xdr:col>4</xdr:col>
      <xdr:colOff>260127</xdr:colOff>
      <xdr:row>28</xdr:row>
      <xdr:rowOff>91440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62C1AB56-C28A-4DC3-B6D8-C0537106FC92}"/>
            </a:ext>
          </a:extLst>
        </xdr:cNvPr>
        <xdr:cNvCxnSpPr/>
      </xdr:nvCxnSpPr>
      <xdr:spPr>
        <a:xfrm flipH="1">
          <a:off x="4640580" y="4434840"/>
          <a:ext cx="229647" cy="0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30</xdr:row>
      <xdr:rowOff>144780</xdr:rowOff>
    </xdr:from>
    <xdr:to>
      <xdr:col>8</xdr:col>
      <xdr:colOff>373380</xdr:colOff>
      <xdr:row>33</xdr:row>
      <xdr:rowOff>129540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B51413D8-0C3E-4367-8913-196DAE4288BA}"/>
            </a:ext>
          </a:extLst>
        </xdr:cNvPr>
        <xdr:cNvSpPr txBox="1"/>
      </xdr:nvSpPr>
      <xdr:spPr>
        <a:xfrm>
          <a:off x="4991100" y="4838700"/>
          <a:ext cx="4983480" cy="510540"/>
        </a:xfrm>
        <a:prstGeom prst="rect">
          <a:avLst/>
        </a:prstGeom>
        <a:solidFill>
          <a:schemeClr val="lt1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Bsp. für Quelle:</a:t>
          </a:r>
          <a:b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https://www.schulferien.org/Arbeitstage/Arbeitstage_2022_Bayern.html</a:t>
          </a:r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30480</xdr:colOff>
      <xdr:row>31</xdr:row>
      <xdr:rowOff>45720</xdr:rowOff>
    </xdr:from>
    <xdr:to>
      <xdr:col>4</xdr:col>
      <xdr:colOff>260127</xdr:colOff>
      <xdr:row>31</xdr:row>
      <xdr:rowOff>45720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1252F831-95B1-41D1-B5B9-712D51966B3E}"/>
            </a:ext>
          </a:extLst>
        </xdr:cNvPr>
        <xdr:cNvCxnSpPr/>
      </xdr:nvCxnSpPr>
      <xdr:spPr>
        <a:xfrm flipH="1">
          <a:off x="4640580" y="4739640"/>
          <a:ext cx="229647" cy="0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68580</xdr:colOff>
      <xdr:row>27</xdr:row>
      <xdr:rowOff>22860</xdr:rowOff>
    </xdr:from>
    <xdr:to>
      <xdr:col>3</xdr:col>
      <xdr:colOff>160020</xdr:colOff>
      <xdr:row>30</xdr:row>
      <xdr:rowOff>0</xdr:rowOff>
    </xdr:to>
    <xdr:sp macro="" textlink="">
      <xdr:nvSpPr>
        <xdr:cNvPr id="18" name="Geschweifte Klammer rechts 17">
          <a:extLst>
            <a:ext uri="{FF2B5EF4-FFF2-40B4-BE49-F238E27FC236}">
              <a16:creationId xmlns:a16="http://schemas.microsoft.com/office/drawing/2014/main" id="{FF7B72D5-7313-4513-BD51-0E1046C3975F}"/>
            </a:ext>
          </a:extLst>
        </xdr:cNvPr>
        <xdr:cNvSpPr/>
      </xdr:nvSpPr>
      <xdr:spPr>
        <a:xfrm>
          <a:off x="4510303" y="4646479"/>
          <a:ext cx="91440" cy="500708"/>
        </a:xfrm>
        <a:prstGeom prst="rightBrace">
          <a:avLst/>
        </a:prstGeom>
        <a:ln w="28575">
          <a:solidFill>
            <a:srgbClr val="244D80"/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391885</xdr:colOff>
      <xdr:row>24</xdr:row>
      <xdr:rowOff>83075</xdr:rowOff>
    </xdr:from>
    <xdr:to>
      <xdr:col>8</xdr:col>
      <xdr:colOff>370114</xdr:colOff>
      <xdr:row>25</xdr:row>
      <xdr:rowOff>170161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BA1B79F1-3E90-47FC-9284-EE3F77162EB2}"/>
            </a:ext>
          </a:extLst>
        </xdr:cNvPr>
        <xdr:cNvSpPr txBox="1"/>
      </xdr:nvSpPr>
      <xdr:spPr>
        <a:xfrm>
          <a:off x="5397022" y="4237980"/>
          <a:ext cx="5111703" cy="263549"/>
        </a:xfrm>
        <a:prstGeom prst="rect">
          <a:avLst/>
        </a:prstGeom>
        <a:solidFill>
          <a:schemeClr val="lt1"/>
        </a:solidFill>
        <a:ln w="28575" cmpd="sng">
          <a:solidFill>
            <a:srgbClr val="244D8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Übertrag in Personalkosten "Faktor AG-Anteil"</a:t>
          </a:r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30480</xdr:colOff>
      <xdr:row>20</xdr:row>
      <xdr:rowOff>81502</xdr:rowOff>
    </xdr:from>
    <xdr:to>
      <xdr:col>4</xdr:col>
      <xdr:colOff>260127</xdr:colOff>
      <xdr:row>20</xdr:row>
      <xdr:rowOff>81502</xdr:rowOff>
    </xdr:to>
    <xdr:cxnSp macro="">
      <xdr:nvCxnSpPr>
        <xdr:cNvPr id="20" name="Gerade Verbindung mit Pfeil 19">
          <a:extLst>
            <a:ext uri="{FF2B5EF4-FFF2-40B4-BE49-F238E27FC236}">
              <a16:creationId xmlns:a16="http://schemas.microsoft.com/office/drawing/2014/main" id="{38797966-6468-48A8-9120-62407170A8F2}"/>
            </a:ext>
          </a:extLst>
        </xdr:cNvPr>
        <xdr:cNvCxnSpPr/>
      </xdr:nvCxnSpPr>
      <xdr:spPr>
        <a:xfrm flipH="1">
          <a:off x="4642237" y="3460806"/>
          <a:ext cx="229647" cy="0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30480</xdr:colOff>
      <xdr:row>24</xdr:row>
      <xdr:rowOff>114633</xdr:rowOff>
    </xdr:from>
    <xdr:to>
      <xdr:col>4</xdr:col>
      <xdr:colOff>260127</xdr:colOff>
      <xdr:row>24</xdr:row>
      <xdr:rowOff>114633</xdr:rowOff>
    </xdr:to>
    <xdr:cxnSp macro="">
      <xdr:nvCxnSpPr>
        <xdr:cNvPr id="21" name="Gerade Verbindung mit Pfeil 20">
          <a:extLst>
            <a:ext uri="{FF2B5EF4-FFF2-40B4-BE49-F238E27FC236}">
              <a16:creationId xmlns:a16="http://schemas.microsoft.com/office/drawing/2014/main" id="{A0C64276-31A1-42AA-8AC2-A05131170DA5}"/>
            </a:ext>
          </a:extLst>
        </xdr:cNvPr>
        <xdr:cNvCxnSpPr/>
      </xdr:nvCxnSpPr>
      <xdr:spPr>
        <a:xfrm flipH="1">
          <a:off x="4642237" y="4183050"/>
          <a:ext cx="229647" cy="0"/>
        </a:xfrm>
        <a:prstGeom prst="straightConnector1">
          <a:avLst/>
        </a:prstGeom>
        <a:ln w="28575">
          <a:solidFill>
            <a:srgbClr val="244D8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B2B00-E2DF-415B-9DE9-2B346C0BE510}">
  <sheetPr>
    <outlinePr summaryBelow="0" summaryRight="0"/>
  </sheetPr>
  <dimension ref="B6:P64"/>
  <sheetViews>
    <sheetView showGridLines="0" tabSelected="1" zoomScale="78" zoomScaleNormal="78" workbookViewId="0">
      <selection activeCell="K72" sqref="K72"/>
    </sheetView>
  </sheetViews>
  <sheetFormatPr baseColWidth="10" defaultRowHeight="13.8" outlineLevelRow="1" x14ac:dyDescent="0.25"/>
  <cols>
    <col min="1" max="1" width="3.109375" style="2" customWidth="1"/>
    <col min="2" max="2" width="38.21875" style="2" customWidth="1"/>
    <col min="3" max="3" width="18.88671875" style="2" customWidth="1"/>
    <col min="4" max="4" width="9.21875" style="2" customWidth="1"/>
    <col min="5" max="5" width="12.33203125" style="2" customWidth="1"/>
    <col min="6" max="7" width="14.21875" style="2" customWidth="1"/>
    <col min="8" max="8" width="15.21875" style="2" customWidth="1"/>
    <col min="9" max="9" width="19.109375" style="2" customWidth="1"/>
    <col min="10" max="11" width="16.33203125" style="2" customWidth="1"/>
    <col min="12" max="12" width="17.109375" style="2" customWidth="1"/>
    <col min="13" max="15" width="13.109375" style="2" customWidth="1"/>
    <col min="16" max="16" width="15" style="53" customWidth="1"/>
    <col min="17" max="16384" width="11.5546875" style="2"/>
  </cols>
  <sheetData>
    <row r="6" spans="2:16" x14ac:dyDescent="0.25">
      <c r="B6" s="17" t="s">
        <v>29</v>
      </c>
      <c r="C6" s="24">
        <v>80000</v>
      </c>
    </row>
    <row r="7" spans="2:16" x14ac:dyDescent="0.25">
      <c r="B7" s="17" t="s">
        <v>30</v>
      </c>
      <c r="C7" s="23">
        <f>SUMPRODUCT(M12:M62,J12:J62)</f>
        <v>112662.72656249999</v>
      </c>
      <c r="D7" s="25"/>
    </row>
    <row r="8" spans="2:16" x14ac:dyDescent="0.25">
      <c r="B8" s="17" t="s">
        <v>95</v>
      </c>
      <c r="C8" s="23">
        <f>$C$7/$K$63</f>
        <v>25.036161458333329</v>
      </c>
      <c r="D8" s="25"/>
    </row>
    <row r="10" spans="2:16" ht="15.6" customHeight="1" x14ac:dyDescent="0.25">
      <c r="I10" s="48" t="s">
        <v>42</v>
      </c>
      <c r="J10" s="49"/>
      <c r="K10" s="50"/>
      <c r="M10" s="49" t="s">
        <v>87</v>
      </c>
      <c r="N10" s="49"/>
      <c r="O10" s="51"/>
    </row>
    <row r="11" spans="2:16" ht="46.8" x14ac:dyDescent="0.3">
      <c r="B11" s="10"/>
      <c r="C11" s="11" t="s">
        <v>19</v>
      </c>
      <c r="D11" s="12" t="s">
        <v>12</v>
      </c>
      <c r="E11" s="12" t="s">
        <v>92</v>
      </c>
      <c r="F11" s="12" t="s">
        <v>90</v>
      </c>
      <c r="G11" s="12" t="s">
        <v>93</v>
      </c>
      <c r="H11" s="12" t="s">
        <v>94</v>
      </c>
      <c r="I11" s="35" t="s">
        <v>41</v>
      </c>
      <c r="J11" s="34" t="s">
        <v>43</v>
      </c>
      <c r="K11" s="36" t="s">
        <v>44</v>
      </c>
      <c r="L11" s="12" t="s">
        <v>40</v>
      </c>
      <c r="M11" s="35" t="s">
        <v>31</v>
      </c>
      <c r="N11" s="34" t="s">
        <v>32</v>
      </c>
      <c r="O11" s="36" t="s">
        <v>45</v>
      </c>
      <c r="P11" s="55" t="s">
        <v>96</v>
      </c>
    </row>
    <row r="12" spans="2:16" x14ac:dyDescent="0.25">
      <c r="B12" s="17" t="s">
        <v>14</v>
      </c>
      <c r="C12" s="18">
        <v>6000</v>
      </c>
      <c r="D12" s="19">
        <v>12</v>
      </c>
      <c r="E12" s="21">
        <v>0.21314999999999998</v>
      </c>
      <c r="F12" s="47">
        <v>16000</v>
      </c>
      <c r="G12" s="20">
        <f t="shared" ref="G12:G19" si="0">C12*(1+E12)</f>
        <v>7278.9</v>
      </c>
      <c r="H12" s="33">
        <f>G12*D12+F12*E12</f>
        <v>90757.199999999983</v>
      </c>
      <c r="I12" s="37">
        <v>1600</v>
      </c>
      <c r="J12" s="22">
        <v>800</v>
      </c>
      <c r="K12" s="38">
        <f>I12-J12</f>
        <v>800</v>
      </c>
      <c r="L12" s="41">
        <f>$C$6*K12/$K$63</f>
        <v>14222.222222222223</v>
      </c>
      <c r="M12" s="42">
        <f>H12/I12</f>
        <v>56.723249999999986</v>
      </c>
      <c r="N12" s="20">
        <f>M12+C$8+IF(K12&gt;0,L12/K12,0)</f>
        <v>99.537189236111089</v>
      </c>
      <c r="O12" s="43">
        <f t="shared" ref="O12:O16" si="1">N12*8</f>
        <v>796.29751388888872</v>
      </c>
      <c r="P12" s="54">
        <f>K12*N12</f>
        <v>79629.751388888864</v>
      </c>
    </row>
    <row r="13" spans="2:16" x14ac:dyDescent="0.25">
      <c r="B13" s="17" t="s">
        <v>15</v>
      </c>
      <c r="C13" s="18">
        <v>5000</v>
      </c>
      <c r="D13" s="19">
        <v>12</v>
      </c>
      <c r="E13" s="21">
        <v>0.21804999999999997</v>
      </c>
      <c r="F13" s="47">
        <f>C13</f>
        <v>5000</v>
      </c>
      <c r="G13" s="20">
        <f t="shared" si="0"/>
        <v>6090.2499999999991</v>
      </c>
      <c r="H13" s="33">
        <f t="shared" ref="H13:H62" si="2">G13*D13+F13*E13</f>
        <v>74173.249999999985</v>
      </c>
      <c r="I13" s="37">
        <v>1600</v>
      </c>
      <c r="J13" s="22">
        <v>250</v>
      </c>
      <c r="K13" s="38">
        <f t="shared" ref="K13:K16" si="3">I13-J13</f>
        <v>1350</v>
      </c>
      <c r="L13" s="41">
        <f t="shared" ref="L13:L62" si="4">$C$6*K13/$K$63</f>
        <v>24000</v>
      </c>
      <c r="M13" s="42">
        <f>H13/I13</f>
        <v>46.35828124999999</v>
      </c>
      <c r="N13" s="20">
        <f t="shared" ref="N13:N16" si="5">M13+C$8+IF(K13&gt;0,L13/K13,0)</f>
        <v>89.172220486111087</v>
      </c>
      <c r="O13" s="43">
        <f t="shared" si="1"/>
        <v>713.37776388888869</v>
      </c>
      <c r="P13" s="54">
        <f t="shared" ref="P13:P62" si="6">K13*N13</f>
        <v>120382.49765624997</v>
      </c>
    </row>
    <row r="14" spans="2:16" x14ac:dyDescent="0.25">
      <c r="B14" s="17" t="s">
        <v>16</v>
      </c>
      <c r="C14" s="18">
        <v>4000</v>
      </c>
      <c r="D14" s="19">
        <v>12</v>
      </c>
      <c r="E14" s="21">
        <v>0.21804999999999997</v>
      </c>
      <c r="F14" s="47">
        <f>C14*2</f>
        <v>8000</v>
      </c>
      <c r="G14" s="20">
        <f t="shared" si="0"/>
        <v>4872.2</v>
      </c>
      <c r="H14" s="33">
        <f t="shared" si="2"/>
        <v>60210.799999999996</v>
      </c>
      <c r="I14" s="37">
        <v>1600</v>
      </c>
      <c r="J14" s="22">
        <v>250</v>
      </c>
      <c r="K14" s="38">
        <f t="shared" si="3"/>
        <v>1350</v>
      </c>
      <c r="L14" s="41">
        <f t="shared" si="4"/>
        <v>24000</v>
      </c>
      <c r="M14" s="42">
        <f>H14/I14</f>
        <v>37.631749999999997</v>
      </c>
      <c r="N14" s="20">
        <f t="shared" si="5"/>
        <v>80.445689236111093</v>
      </c>
      <c r="O14" s="43">
        <f t="shared" si="1"/>
        <v>643.56551388888874</v>
      </c>
      <c r="P14" s="54">
        <f t="shared" si="6"/>
        <v>108601.68046874998</v>
      </c>
    </row>
    <row r="15" spans="2:16" x14ac:dyDescent="0.25">
      <c r="B15" s="17" t="s">
        <v>17</v>
      </c>
      <c r="C15" s="18">
        <v>3000</v>
      </c>
      <c r="D15" s="19">
        <v>12</v>
      </c>
      <c r="E15" s="21">
        <v>0.21314999999999998</v>
      </c>
      <c r="F15" s="47">
        <f>C15</f>
        <v>3000</v>
      </c>
      <c r="G15" s="20">
        <f t="shared" si="0"/>
        <v>3639.45</v>
      </c>
      <c r="H15" s="33">
        <f t="shared" si="2"/>
        <v>44312.849999999991</v>
      </c>
      <c r="I15" s="37">
        <v>1600</v>
      </c>
      <c r="J15" s="22">
        <v>600</v>
      </c>
      <c r="K15" s="38">
        <f t="shared" si="3"/>
        <v>1000</v>
      </c>
      <c r="L15" s="41">
        <f t="shared" si="4"/>
        <v>17777.777777777777</v>
      </c>
      <c r="M15" s="42">
        <f>H15/I15</f>
        <v>27.695531249999995</v>
      </c>
      <c r="N15" s="20">
        <f t="shared" si="5"/>
        <v>70.509470486111098</v>
      </c>
      <c r="O15" s="43">
        <f t="shared" si="1"/>
        <v>564.07576388888879</v>
      </c>
      <c r="P15" s="54">
        <f t="shared" si="6"/>
        <v>70509.470486111095</v>
      </c>
    </row>
    <row r="16" spans="2:16" x14ac:dyDescent="0.25">
      <c r="B16" s="17" t="s">
        <v>18</v>
      </c>
      <c r="C16" s="18">
        <v>2000</v>
      </c>
      <c r="D16" s="19">
        <v>12</v>
      </c>
      <c r="E16" s="21">
        <v>0.21804999999999997</v>
      </c>
      <c r="F16" s="47">
        <f>C16</f>
        <v>2000</v>
      </c>
      <c r="G16" s="20">
        <f t="shared" si="0"/>
        <v>2436.1</v>
      </c>
      <c r="H16" s="33">
        <f t="shared" si="2"/>
        <v>29669.299999999996</v>
      </c>
      <c r="I16" s="37">
        <v>1600</v>
      </c>
      <c r="J16" s="22">
        <v>1600</v>
      </c>
      <c r="K16" s="38">
        <f t="shared" si="3"/>
        <v>0</v>
      </c>
      <c r="L16" s="41">
        <f>$C$6*K16/$K$63</f>
        <v>0</v>
      </c>
      <c r="M16" s="42">
        <f>H16/I16</f>
        <v>18.543312499999999</v>
      </c>
      <c r="N16" s="20">
        <f t="shared" si="5"/>
        <v>43.579473958333324</v>
      </c>
      <c r="O16" s="43">
        <f t="shared" si="1"/>
        <v>348.63579166666659</v>
      </c>
      <c r="P16" s="54">
        <f t="shared" si="6"/>
        <v>0</v>
      </c>
    </row>
    <row r="17" spans="2:16" x14ac:dyDescent="0.25">
      <c r="B17" s="17" t="s">
        <v>24</v>
      </c>
      <c r="C17" s="18"/>
      <c r="D17" s="19">
        <v>12</v>
      </c>
      <c r="E17" s="21"/>
      <c r="F17" s="47"/>
      <c r="G17" s="20">
        <f t="shared" si="0"/>
        <v>0</v>
      </c>
      <c r="H17" s="33">
        <f t="shared" si="2"/>
        <v>0</v>
      </c>
      <c r="I17" s="37"/>
      <c r="J17" s="22"/>
      <c r="K17" s="38"/>
      <c r="L17" s="41">
        <f t="shared" si="4"/>
        <v>0</v>
      </c>
      <c r="M17" s="42"/>
      <c r="N17" s="20"/>
      <c r="O17" s="43"/>
      <c r="P17" s="54">
        <f t="shared" si="6"/>
        <v>0</v>
      </c>
    </row>
    <row r="18" spans="2:16" x14ac:dyDescent="0.25">
      <c r="B18" s="17" t="s">
        <v>25</v>
      </c>
      <c r="C18" s="18"/>
      <c r="D18" s="19">
        <v>12</v>
      </c>
      <c r="E18" s="21"/>
      <c r="F18" s="47"/>
      <c r="G18" s="20">
        <f t="shared" si="0"/>
        <v>0</v>
      </c>
      <c r="H18" s="33">
        <f t="shared" si="2"/>
        <v>0</v>
      </c>
      <c r="I18" s="37"/>
      <c r="J18" s="22"/>
      <c r="K18" s="38"/>
      <c r="L18" s="41">
        <f t="shared" si="4"/>
        <v>0</v>
      </c>
      <c r="M18" s="42"/>
      <c r="N18" s="20"/>
      <c r="O18" s="43"/>
      <c r="P18" s="54">
        <f t="shared" si="6"/>
        <v>0</v>
      </c>
    </row>
    <row r="19" spans="2:16" x14ac:dyDescent="0.25">
      <c r="B19" s="17" t="s">
        <v>26</v>
      </c>
      <c r="C19" s="18"/>
      <c r="D19" s="19">
        <v>12</v>
      </c>
      <c r="E19" s="21"/>
      <c r="F19" s="47"/>
      <c r="G19" s="20">
        <f t="shared" si="0"/>
        <v>0</v>
      </c>
      <c r="H19" s="33">
        <f t="shared" si="2"/>
        <v>0</v>
      </c>
      <c r="I19" s="37"/>
      <c r="J19" s="22"/>
      <c r="K19" s="38"/>
      <c r="L19" s="41">
        <f t="shared" si="4"/>
        <v>0</v>
      </c>
      <c r="M19" s="42"/>
      <c r="N19" s="20"/>
      <c r="O19" s="43"/>
      <c r="P19" s="54">
        <f t="shared" si="6"/>
        <v>0</v>
      </c>
    </row>
    <row r="20" spans="2:16" collapsed="1" x14ac:dyDescent="0.25">
      <c r="B20" s="17" t="s">
        <v>27</v>
      </c>
      <c r="C20" s="18"/>
      <c r="D20" s="19">
        <v>12</v>
      </c>
      <c r="E20" s="21"/>
      <c r="F20" s="47"/>
      <c r="G20" s="20">
        <f t="shared" ref="G20:G40" si="7">C20*(1+E20)</f>
        <v>0</v>
      </c>
      <c r="H20" s="33">
        <f t="shared" si="2"/>
        <v>0</v>
      </c>
      <c r="I20" s="37"/>
      <c r="J20" s="22"/>
      <c r="K20" s="38"/>
      <c r="L20" s="41">
        <f t="shared" si="4"/>
        <v>0</v>
      </c>
      <c r="M20" s="42"/>
      <c r="N20" s="20"/>
      <c r="O20" s="43"/>
      <c r="P20" s="54">
        <f t="shared" si="6"/>
        <v>0</v>
      </c>
    </row>
    <row r="21" spans="2:16" hidden="1" outlineLevel="1" x14ac:dyDescent="0.25">
      <c r="B21" s="17" t="s">
        <v>28</v>
      </c>
      <c r="C21" s="18"/>
      <c r="D21" s="19">
        <v>12</v>
      </c>
      <c r="E21" s="21"/>
      <c r="F21" s="47"/>
      <c r="G21" s="20">
        <f t="shared" si="7"/>
        <v>0</v>
      </c>
      <c r="H21" s="33">
        <f t="shared" si="2"/>
        <v>0</v>
      </c>
      <c r="I21" s="37"/>
      <c r="J21" s="22"/>
      <c r="K21" s="38"/>
      <c r="L21" s="41">
        <f t="shared" si="4"/>
        <v>0</v>
      </c>
      <c r="M21" s="42"/>
      <c r="N21" s="20"/>
      <c r="O21" s="43"/>
      <c r="P21" s="54">
        <f t="shared" si="6"/>
        <v>0</v>
      </c>
    </row>
    <row r="22" spans="2:16" hidden="1" outlineLevel="1" x14ac:dyDescent="0.25">
      <c r="B22" s="17" t="s">
        <v>47</v>
      </c>
      <c r="C22" s="18"/>
      <c r="D22" s="19">
        <v>12</v>
      </c>
      <c r="E22" s="21"/>
      <c r="F22" s="47"/>
      <c r="G22" s="20">
        <f t="shared" si="7"/>
        <v>0</v>
      </c>
      <c r="H22" s="33">
        <f t="shared" si="2"/>
        <v>0</v>
      </c>
      <c r="I22" s="37"/>
      <c r="J22" s="22"/>
      <c r="K22" s="38"/>
      <c r="L22" s="41">
        <f t="shared" si="4"/>
        <v>0</v>
      </c>
      <c r="M22" s="42"/>
      <c r="N22" s="20"/>
      <c r="O22" s="43"/>
      <c r="P22" s="54">
        <f t="shared" si="6"/>
        <v>0</v>
      </c>
    </row>
    <row r="23" spans="2:16" hidden="1" outlineLevel="1" x14ac:dyDescent="0.25">
      <c r="B23" s="17" t="s">
        <v>48</v>
      </c>
      <c r="C23" s="18"/>
      <c r="D23" s="19">
        <v>12</v>
      </c>
      <c r="E23" s="21"/>
      <c r="F23" s="47"/>
      <c r="G23" s="20">
        <f t="shared" si="7"/>
        <v>0</v>
      </c>
      <c r="H23" s="33">
        <f t="shared" si="2"/>
        <v>0</v>
      </c>
      <c r="I23" s="37"/>
      <c r="J23" s="22"/>
      <c r="K23" s="38"/>
      <c r="L23" s="41">
        <f t="shared" si="4"/>
        <v>0</v>
      </c>
      <c r="M23" s="42"/>
      <c r="N23" s="20"/>
      <c r="O23" s="43"/>
      <c r="P23" s="54">
        <f t="shared" si="6"/>
        <v>0</v>
      </c>
    </row>
    <row r="24" spans="2:16" hidden="1" outlineLevel="1" x14ac:dyDescent="0.25">
      <c r="B24" s="17" t="s">
        <v>49</v>
      </c>
      <c r="C24" s="18"/>
      <c r="D24" s="19">
        <v>12</v>
      </c>
      <c r="E24" s="21"/>
      <c r="F24" s="47"/>
      <c r="G24" s="20">
        <f t="shared" si="7"/>
        <v>0</v>
      </c>
      <c r="H24" s="33">
        <f t="shared" si="2"/>
        <v>0</v>
      </c>
      <c r="I24" s="37"/>
      <c r="J24" s="22"/>
      <c r="K24" s="38"/>
      <c r="L24" s="41">
        <f t="shared" si="4"/>
        <v>0</v>
      </c>
      <c r="M24" s="42"/>
      <c r="N24" s="20"/>
      <c r="O24" s="43"/>
      <c r="P24" s="54">
        <f t="shared" si="6"/>
        <v>0</v>
      </c>
    </row>
    <row r="25" spans="2:16" hidden="1" outlineLevel="1" x14ac:dyDescent="0.25">
      <c r="B25" s="17" t="s">
        <v>50</v>
      </c>
      <c r="C25" s="18"/>
      <c r="D25" s="19">
        <v>12</v>
      </c>
      <c r="E25" s="21"/>
      <c r="F25" s="47"/>
      <c r="G25" s="20">
        <f t="shared" si="7"/>
        <v>0</v>
      </c>
      <c r="H25" s="33">
        <f t="shared" si="2"/>
        <v>0</v>
      </c>
      <c r="I25" s="37"/>
      <c r="J25" s="22"/>
      <c r="K25" s="38"/>
      <c r="L25" s="41">
        <f t="shared" si="4"/>
        <v>0</v>
      </c>
      <c r="M25" s="42"/>
      <c r="N25" s="20"/>
      <c r="O25" s="43"/>
      <c r="P25" s="54">
        <f t="shared" si="6"/>
        <v>0</v>
      </c>
    </row>
    <row r="26" spans="2:16" hidden="1" outlineLevel="1" x14ac:dyDescent="0.25">
      <c r="B26" s="17" t="s">
        <v>51</v>
      </c>
      <c r="C26" s="18"/>
      <c r="D26" s="19">
        <v>12</v>
      </c>
      <c r="E26" s="21"/>
      <c r="F26" s="47"/>
      <c r="G26" s="20">
        <f t="shared" si="7"/>
        <v>0</v>
      </c>
      <c r="H26" s="33">
        <f t="shared" si="2"/>
        <v>0</v>
      </c>
      <c r="I26" s="37"/>
      <c r="J26" s="22"/>
      <c r="K26" s="38"/>
      <c r="L26" s="41">
        <f t="shared" si="4"/>
        <v>0</v>
      </c>
      <c r="M26" s="42"/>
      <c r="N26" s="20"/>
      <c r="O26" s="43"/>
      <c r="P26" s="54">
        <f t="shared" si="6"/>
        <v>0</v>
      </c>
    </row>
    <row r="27" spans="2:16" hidden="1" outlineLevel="1" x14ac:dyDescent="0.25">
      <c r="B27" s="17" t="s">
        <v>52</v>
      </c>
      <c r="C27" s="18"/>
      <c r="D27" s="19">
        <v>12</v>
      </c>
      <c r="E27" s="21"/>
      <c r="F27" s="47"/>
      <c r="G27" s="20">
        <f t="shared" si="7"/>
        <v>0</v>
      </c>
      <c r="H27" s="33">
        <f t="shared" si="2"/>
        <v>0</v>
      </c>
      <c r="I27" s="37"/>
      <c r="J27" s="22"/>
      <c r="K27" s="38"/>
      <c r="L27" s="41">
        <f t="shared" si="4"/>
        <v>0</v>
      </c>
      <c r="M27" s="42"/>
      <c r="N27" s="20"/>
      <c r="O27" s="43"/>
      <c r="P27" s="54">
        <f t="shared" si="6"/>
        <v>0</v>
      </c>
    </row>
    <row r="28" spans="2:16" hidden="1" outlineLevel="1" x14ac:dyDescent="0.25">
      <c r="B28" s="17" t="s">
        <v>53</v>
      </c>
      <c r="C28" s="18"/>
      <c r="D28" s="19">
        <v>12</v>
      </c>
      <c r="E28" s="21"/>
      <c r="F28" s="47"/>
      <c r="G28" s="20">
        <f t="shared" si="7"/>
        <v>0</v>
      </c>
      <c r="H28" s="33">
        <f t="shared" si="2"/>
        <v>0</v>
      </c>
      <c r="I28" s="37"/>
      <c r="J28" s="22"/>
      <c r="K28" s="38"/>
      <c r="L28" s="41">
        <f t="shared" si="4"/>
        <v>0</v>
      </c>
      <c r="M28" s="42"/>
      <c r="N28" s="20"/>
      <c r="O28" s="43"/>
      <c r="P28" s="54">
        <f t="shared" si="6"/>
        <v>0</v>
      </c>
    </row>
    <row r="29" spans="2:16" hidden="1" outlineLevel="1" x14ac:dyDescent="0.25">
      <c r="B29" s="17" t="s">
        <v>54</v>
      </c>
      <c r="C29" s="18"/>
      <c r="D29" s="19">
        <v>12</v>
      </c>
      <c r="E29" s="21"/>
      <c r="F29" s="47"/>
      <c r="G29" s="20">
        <f t="shared" si="7"/>
        <v>0</v>
      </c>
      <c r="H29" s="33">
        <f t="shared" si="2"/>
        <v>0</v>
      </c>
      <c r="I29" s="37"/>
      <c r="J29" s="22"/>
      <c r="K29" s="38"/>
      <c r="L29" s="41">
        <f t="shared" si="4"/>
        <v>0</v>
      </c>
      <c r="M29" s="42"/>
      <c r="N29" s="20"/>
      <c r="O29" s="43"/>
      <c r="P29" s="54">
        <f t="shared" si="6"/>
        <v>0</v>
      </c>
    </row>
    <row r="30" spans="2:16" hidden="1" outlineLevel="1" x14ac:dyDescent="0.25">
      <c r="B30" s="17" t="s">
        <v>55</v>
      </c>
      <c r="C30" s="18"/>
      <c r="D30" s="19">
        <v>12</v>
      </c>
      <c r="E30" s="21"/>
      <c r="F30" s="47"/>
      <c r="G30" s="20">
        <f t="shared" si="7"/>
        <v>0</v>
      </c>
      <c r="H30" s="33">
        <f t="shared" si="2"/>
        <v>0</v>
      </c>
      <c r="I30" s="37"/>
      <c r="J30" s="22"/>
      <c r="K30" s="38"/>
      <c r="L30" s="41">
        <f t="shared" si="4"/>
        <v>0</v>
      </c>
      <c r="M30" s="42"/>
      <c r="N30" s="20"/>
      <c r="O30" s="43"/>
      <c r="P30" s="54">
        <f t="shared" si="6"/>
        <v>0</v>
      </c>
    </row>
    <row r="31" spans="2:16" hidden="1" outlineLevel="1" x14ac:dyDescent="0.25">
      <c r="B31" s="17" t="s">
        <v>56</v>
      </c>
      <c r="C31" s="18"/>
      <c r="D31" s="19">
        <v>12</v>
      </c>
      <c r="E31" s="21"/>
      <c r="F31" s="47"/>
      <c r="G31" s="20">
        <f t="shared" si="7"/>
        <v>0</v>
      </c>
      <c r="H31" s="33">
        <f t="shared" si="2"/>
        <v>0</v>
      </c>
      <c r="I31" s="37"/>
      <c r="J31" s="22"/>
      <c r="K31" s="38"/>
      <c r="L31" s="41">
        <f t="shared" si="4"/>
        <v>0</v>
      </c>
      <c r="M31" s="42"/>
      <c r="N31" s="20"/>
      <c r="O31" s="43"/>
      <c r="P31" s="54">
        <f t="shared" si="6"/>
        <v>0</v>
      </c>
    </row>
    <row r="32" spans="2:16" hidden="1" outlineLevel="1" x14ac:dyDescent="0.25">
      <c r="B32" s="17" t="s">
        <v>57</v>
      </c>
      <c r="C32" s="18"/>
      <c r="D32" s="19">
        <v>12</v>
      </c>
      <c r="E32" s="21"/>
      <c r="F32" s="47"/>
      <c r="G32" s="20">
        <f t="shared" si="7"/>
        <v>0</v>
      </c>
      <c r="H32" s="33">
        <f t="shared" si="2"/>
        <v>0</v>
      </c>
      <c r="I32" s="37"/>
      <c r="J32" s="22"/>
      <c r="K32" s="38"/>
      <c r="L32" s="41">
        <f t="shared" si="4"/>
        <v>0</v>
      </c>
      <c r="M32" s="42"/>
      <c r="N32" s="20"/>
      <c r="O32" s="43"/>
      <c r="P32" s="54">
        <f t="shared" si="6"/>
        <v>0</v>
      </c>
    </row>
    <row r="33" spans="2:16" hidden="1" outlineLevel="1" x14ac:dyDescent="0.25">
      <c r="B33" s="17" t="s">
        <v>58</v>
      </c>
      <c r="C33" s="18"/>
      <c r="D33" s="19">
        <v>12</v>
      </c>
      <c r="E33" s="21"/>
      <c r="F33" s="47"/>
      <c r="G33" s="20">
        <f t="shared" si="7"/>
        <v>0</v>
      </c>
      <c r="H33" s="33">
        <f t="shared" si="2"/>
        <v>0</v>
      </c>
      <c r="I33" s="37"/>
      <c r="J33" s="22"/>
      <c r="K33" s="38"/>
      <c r="L33" s="41">
        <f t="shared" si="4"/>
        <v>0</v>
      </c>
      <c r="M33" s="42"/>
      <c r="N33" s="20"/>
      <c r="O33" s="43"/>
      <c r="P33" s="54">
        <f t="shared" si="6"/>
        <v>0</v>
      </c>
    </row>
    <row r="34" spans="2:16" hidden="1" outlineLevel="1" x14ac:dyDescent="0.25">
      <c r="B34" s="17" t="s">
        <v>59</v>
      </c>
      <c r="C34" s="18"/>
      <c r="D34" s="19">
        <v>12</v>
      </c>
      <c r="E34" s="21"/>
      <c r="F34" s="47"/>
      <c r="G34" s="20">
        <f t="shared" si="7"/>
        <v>0</v>
      </c>
      <c r="H34" s="33">
        <f t="shared" si="2"/>
        <v>0</v>
      </c>
      <c r="I34" s="37"/>
      <c r="J34" s="22"/>
      <c r="K34" s="38"/>
      <c r="L34" s="41">
        <f t="shared" si="4"/>
        <v>0</v>
      </c>
      <c r="M34" s="42"/>
      <c r="N34" s="20"/>
      <c r="O34" s="43"/>
      <c r="P34" s="54">
        <f t="shared" si="6"/>
        <v>0</v>
      </c>
    </row>
    <row r="35" spans="2:16" hidden="1" outlineLevel="1" x14ac:dyDescent="0.25">
      <c r="B35" s="17" t="s">
        <v>60</v>
      </c>
      <c r="C35" s="18"/>
      <c r="D35" s="19">
        <v>12</v>
      </c>
      <c r="E35" s="21"/>
      <c r="F35" s="47"/>
      <c r="G35" s="20">
        <f t="shared" si="7"/>
        <v>0</v>
      </c>
      <c r="H35" s="33">
        <f t="shared" si="2"/>
        <v>0</v>
      </c>
      <c r="I35" s="37"/>
      <c r="J35" s="22"/>
      <c r="K35" s="38"/>
      <c r="L35" s="41">
        <f t="shared" si="4"/>
        <v>0</v>
      </c>
      <c r="M35" s="42"/>
      <c r="N35" s="20"/>
      <c r="O35" s="43"/>
      <c r="P35" s="54">
        <f t="shared" si="6"/>
        <v>0</v>
      </c>
    </row>
    <row r="36" spans="2:16" hidden="1" outlineLevel="1" x14ac:dyDescent="0.25">
      <c r="B36" s="17" t="s">
        <v>61</v>
      </c>
      <c r="C36" s="18"/>
      <c r="D36" s="19">
        <v>12</v>
      </c>
      <c r="E36" s="21"/>
      <c r="F36" s="47"/>
      <c r="G36" s="20">
        <f t="shared" si="7"/>
        <v>0</v>
      </c>
      <c r="H36" s="33">
        <f t="shared" si="2"/>
        <v>0</v>
      </c>
      <c r="I36" s="37"/>
      <c r="J36" s="22"/>
      <c r="K36" s="38"/>
      <c r="L36" s="41">
        <f t="shared" si="4"/>
        <v>0</v>
      </c>
      <c r="M36" s="42"/>
      <c r="N36" s="20"/>
      <c r="O36" s="43"/>
      <c r="P36" s="54">
        <f t="shared" si="6"/>
        <v>0</v>
      </c>
    </row>
    <row r="37" spans="2:16" hidden="1" outlineLevel="1" x14ac:dyDescent="0.25">
      <c r="B37" s="17" t="s">
        <v>62</v>
      </c>
      <c r="C37" s="18"/>
      <c r="D37" s="19">
        <v>12</v>
      </c>
      <c r="E37" s="21"/>
      <c r="F37" s="47"/>
      <c r="G37" s="20">
        <f t="shared" si="7"/>
        <v>0</v>
      </c>
      <c r="H37" s="33">
        <f t="shared" si="2"/>
        <v>0</v>
      </c>
      <c r="I37" s="37"/>
      <c r="J37" s="22"/>
      <c r="K37" s="38"/>
      <c r="L37" s="41">
        <f t="shared" si="4"/>
        <v>0</v>
      </c>
      <c r="M37" s="42"/>
      <c r="N37" s="20"/>
      <c r="O37" s="43"/>
      <c r="P37" s="54">
        <f t="shared" si="6"/>
        <v>0</v>
      </c>
    </row>
    <row r="38" spans="2:16" hidden="1" outlineLevel="1" x14ac:dyDescent="0.25">
      <c r="B38" s="17" t="s">
        <v>63</v>
      </c>
      <c r="C38" s="18"/>
      <c r="D38" s="19">
        <v>12</v>
      </c>
      <c r="E38" s="21"/>
      <c r="F38" s="47"/>
      <c r="G38" s="20">
        <f t="shared" si="7"/>
        <v>0</v>
      </c>
      <c r="H38" s="33">
        <f t="shared" si="2"/>
        <v>0</v>
      </c>
      <c r="I38" s="37"/>
      <c r="J38" s="22"/>
      <c r="K38" s="38"/>
      <c r="L38" s="41">
        <f t="shared" si="4"/>
        <v>0</v>
      </c>
      <c r="M38" s="42"/>
      <c r="N38" s="20"/>
      <c r="O38" s="43"/>
      <c r="P38" s="54">
        <f t="shared" si="6"/>
        <v>0</v>
      </c>
    </row>
    <row r="39" spans="2:16" hidden="1" outlineLevel="1" x14ac:dyDescent="0.25">
      <c r="B39" s="17" t="s">
        <v>64</v>
      </c>
      <c r="C39" s="18"/>
      <c r="D39" s="19">
        <v>12</v>
      </c>
      <c r="E39" s="21"/>
      <c r="F39" s="47"/>
      <c r="G39" s="20">
        <f t="shared" si="7"/>
        <v>0</v>
      </c>
      <c r="H39" s="33">
        <f t="shared" si="2"/>
        <v>0</v>
      </c>
      <c r="I39" s="37"/>
      <c r="J39" s="22"/>
      <c r="K39" s="38"/>
      <c r="L39" s="41">
        <f t="shared" si="4"/>
        <v>0</v>
      </c>
      <c r="M39" s="42"/>
      <c r="N39" s="20"/>
      <c r="O39" s="43"/>
      <c r="P39" s="54">
        <f t="shared" si="6"/>
        <v>0</v>
      </c>
    </row>
    <row r="40" spans="2:16" hidden="1" outlineLevel="1" x14ac:dyDescent="0.25">
      <c r="B40" s="17" t="s">
        <v>65</v>
      </c>
      <c r="C40" s="18"/>
      <c r="D40" s="19">
        <v>12</v>
      </c>
      <c r="E40" s="21"/>
      <c r="F40" s="47"/>
      <c r="G40" s="20">
        <f t="shared" si="7"/>
        <v>0</v>
      </c>
      <c r="H40" s="33">
        <f t="shared" si="2"/>
        <v>0</v>
      </c>
      <c r="I40" s="37"/>
      <c r="J40" s="22"/>
      <c r="K40" s="38"/>
      <c r="L40" s="41">
        <f t="shared" si="4"/>
        <v>0</v>
      </c>
      <c r="M40" s="42"/>
      <c r="N40" s="20"/>
      <c r="O40" s="43"/>
      <c r="P40" s="54">
        <f t="shared" si="6"/>
        <v>0</v>
      </c>
    </row>
    <row r="41" spans="2:16" hidden="1" outlineLevel="1" x14ac:dyDescent="0.25">
      <c r="B41" s="17" t="s">
        <v>66</v>
      </c>
      <c r="C41" s="18"/>
      <c r="D41" s="19">
        <v>12</v>
      </c>
      <c r="E41" s="21"/>
      <c r="F41" s="47"/>
      <c r="G41" s="20">
        <f t="shared" ref="G41:G59" si="8">C41*(1+E41)</f>
        <v>0</v>
      </c>
      <c r="H41" s="33">
        <f t="shared" si="2"/>
        <v>0</v>
      </c>
      <c r="I41" s="37"/>
      <c r="J41" s="22"/>
      <c r="K41" s="38"/>
      <c r="L41" s="41">
        <f t="shared" si="4"/>
        <v>0</v>
      </c>
      <c r="M41" s="42"/>
      <c r="N41" s="20"/>
      <c r="O41" s="43"/>
      <c r="P41" s="54">
        <f t="shared" si="6"/>
        <v>0</v>
      </c>
    </row>
    <row r="42" spans="2:16" hidden="1" outlineLevel="1" x14ac:dyDescent="0.25">
      <c r="B42" s="17" t="s">
        <v>67</v>
      </c>
      <c r="C42" s="18"/>
      <c r="D42" s="19">
        <v>12</v>
      </c>
      <c r="E42" s="21"/>
      <c r="F42" s="47"/>
      <c r="G42" s="20">
        <f t="shared" si="8"/>
        <v>0</v>
      </c>
      <c r="H42" s="33">
        <f t="shared" si="2"/>
        <v>0</v>
      </c>
      <c r="I42" s="37"/>
      <c r="J42" s="22"/>
      <c r="K42" s="38"/>
      <c r="L42" s="41">
        <f t="shared" si="4"/>
        <v>0</v>
      </c>
      <c r="M42" s="42"/>
      <c r="N42" s="20"/>
      <c r="O42" s="43"/>
      <c r="P42" s="54">
        <f t="shared" si="6"/>
        <v>0</v>
      </c>
    </row>
    <row r="43" spans="2:16" hidden="1" outlineLevel="1" x14ac:dyDescent="0.25">
      <c r="B43" s="17" t="s">
        <v>68</v>
      </c>
      <c r="C43" s="18"/>
      <c r="D43" s="19">
        <v>12</v>
      </c>
      <c r="E43" s="21"/>
      <c r="F43" s="47"/>
      <c r="G43" s="20">
        <f t="shared" si="8"/>
        <v>0</v>
      </c>
      <c r="H43" s="33">
        <f t="shared" si="2"/>
        <v>0</v>
      </c>
      <c r="I43" s="37"/>
      <c r="J43" s="22"/>
      <c r="K43" s="38"/>
      <c r="L43" s="41">
        <f t="shared" si="4"/>
        <v>0</v>
      </c>
      <c r="M43" s="42"/>
      <c r="N43" s="20"/>
      <c r="O43" s="43"/>
      <c r="P43" s="54">
        <f t="shared" si="6"/>
        <v>0</v>
      </c>
    </row>
    <row r="44" spans="2:16" hidden="1" outlineLevel="1" x14ac:dyDescent="0.25">
      <c r="B44" s="17" t="s">
        <v>69</v>
      </c>
      <c r="C44" s="18"/>
      <c r="D44" s="19">
        <v>12</v>
      </c>
      <c r="E44" s="21"/>
      <c r="F44" s="47"/>
      <c r="G44" s="20">
        <f t="shared" si="8"/>
        <v>0</v>
      </c>
      <c r="H44" s="33">
        <f t="shared" si="2"/>
        <v>0</v>
      </c>
      <c r="I44" s="37"/>
      <c r="J44" s="22"/>
      <c r="K44" s="38"/>
      <c r="L44" s="41">
        <f t="shared" si="4"/>
        <v>0</v>
      </c>
      <c r="M44" s="42"/>
      <c r="N44" s="20"/>
      <c r="O44" s="43"/>
      <c r="P44" s="54">
        <f t="shared" si="6"/>
        <v>0</v>
      </c>
    </row>
    <row r="45" spans="2:16" hidden="1" outlineLevel="1" x14ac:dyDescent="0.25">
      <c r="B45" s="17" t="s">
        <v>70</v>
      </c>
      <c r="C45" s="18"/>
      <c r="D45" s="19">
        <v>12</v>
      </c>
      <c r="E45" s="21"/>
      <c r="F45" s="47"/>
      <c r="G45" s="20">
        <f t="shared" si="8"/>
        <v>0</v>
      </c>
      <c r="H45" s="33">
        <f t="shared" si="2"/>
        <v>0</v>
      </c>
      <c r="I45" s="37"/>
      <c r="J45" s="22"/>
      <c r="K45" s="38"/>
      <c r="L45" s="41">
        <f t="shared" si="4"/>
        <v>0</v>
      </c>
      <c r="M45" s="42"/>
      <c r="N45" s="20"/>
      <c r="O45" s="43"/>
      <c r="P45" s="54">
        <f t="shared" si="6"/>
        <v>0</v>
      </c>
    </row>
    <row r="46" spans="2:16" hidden="1" outlineLevel="1" x14ac:dyDescent="0.25">
      <c r="B46" s="17" t="s">
        <v>71</v>
      </c>
      <c r="C46" s="18"/>
      <c r="D46" s="19">
        <v>12</v>
      </c>
      <c r="E46" s="21"/>
      <c r="F46" s="47"/>
      <c r="G46" s="20">
        <f t="shared" si="8"/>
        <v>0</v>
      </c>
      <c r="H46" s="33">
        <f t="shared" si="2"/>
        <v>0</v>
      </c>
      <c r="I46" s="37"/>
      <c r="J46" s="22"/>
      <c r="K46" s="38"/>
      <c r="L46" s="41">
        <f t="shared" si="4"/>
        <v>0</v>
      </c>
      <c r="M46" s="42"/>
      <c r="N46" s="20"/>
      <c r="O46" s="43"/>
      <c r="P46" s="54">
        <f t="shared" si="6"/>
        <v>0</v>
      </c>
    </row>
    <row r="47" spans="2:16" hidden="1" outlineLevel="1" x14ac:dyDescent="0.25">
      <c r="B47" s="17" t="s">
        <v>72</v>
      </c>
      <c r="C47" s="18"/>
      <c r="D47" s="19">
        <v>12</v>
      </c>
      <c r="E47" s="21"/>
      <c r="F47" s="47"/>
      <c r="G47" s="20">
        <f t="shared" si="8"/>
        <v>0</v>
      </c>
      <c r="H47" s="33">
        <f t="shared" si="2"/>
        <v>0</v>
      </c>
      <c r="I47" s="37"/>
      <c r="J47" s="22"/>
      <c r="K47" s="38"/>
      <c r="L47" s="41">
        <f t="shared" si="4"/>
        <v>0</v>
      </c>
      <c r="M47" s="42"/>
      <c r="N47" s="20"/>
      <c r="O47" s="43"/>
      <c r="P47" s="54">
        <f t="shared" si="6"/>
        <v>0</v>
      </c>
    </row>
    <row r="48" spans="2:16" hidden="1" outlineLevel="1" x14ac:dyDescent="0.25">
      <c r="B48" s="17" t="s">
        <v>73</v>
      </c>
      <c r="C48" s="18"/>
      <c r="D48" s="19">
        <v>12</v>
      </c>
      <c r="E48" s="21"/>
      <c r="F48" s="47"/>
      <c r="G48" s="20">
        <f t="shared" si="8"/>
        <v>0</v>
      </c>
      <c r="H48" s="33">
        <f t="shared" si="2"/>
        <v>0</v>
      </c>
      <c r="I48" s="37"/>
      <c r="J48" s="22"/>
      <c r="K48" s="38"/>
      <c r="L48" s="41">
        <f t="shared" si="4"/>
        <v>0</v>
      </c>
      <c r="M48" s="42"/>
      <c r="N48" s="20"/>
      <c r="O48" s="43"/>
      <c r="P48" s="54">
        <f t="shared" si="6"/>
        <v>0</v>
      </c>
    </row>
    <row r="49" spans="2:16" hidden="1" outlineLevel="1" x14ac:dyDescent="0.25">
      <c r="B49" s="17" t="s">
        <v>74</v>
      </c>
      <c r="C49" s="18"/>
      <c r="D49" s="19">
        <v>12</v>
      </c>
      <c r="E49" s="21"/>
      <c r="F49" s="47"/>
      <c r="G49" s="20">
        <f t="shared" si="8"/>
        <v>0</v>
      </c>
      <c r="H49" s="33">
        <f t="shared" si="2"/>
        <v>0</v>
      </c>
      <c r="I49" s="37"/>
      <c r="J49" s="22"/>
      <c r="K49" s="38"/>
      <c r="L49" s="41">
        <f t="shared" si="4"/>
        <v>0</v>
      </c>
      <c r="M49" s="42"/>
      <c r="N49" s="20"/>
      <c r="O49" s="43"/>
      <c r="P49" s="54">
        <f t="shared" si="6"/>
        <v>0</v>
      </c>
    </row>
    <row r="50" spans="2:16" hidden="1" outlineLevel="1" x14ac:dyDescent="0.25">
      <c r="B50" s="17" t="s">
        <v>75</v>
      </c>
      <c r="C50" s="18"/>
      <c r="D50" s="19">
        <v>12</v>
      </c>
      <c r="E50" s="21"/>
      <c r="F50" s="47"/>
      <c r="G50" s="20">
        <f t="shared" si="8"/>
        <v>0</v>
      </c>
      <c r="H50" s="33">
        <f t="shared" si="2"/>
        <v>0</v>
      </c>
      <c r="I50" s="37"/>
      <c r="J50" s="22"/>
      <c r="K50" s="38"/>
      <c r="L50" s="41">
        <f t="shared" si="4"/>
        <v>0</v>
      </c>
      <c r="M50" s="42"/>
      <c r="N50" s="20"/>
      <c r="O50" s="43"/>
      <c r="P50" s="54">
        <f t="shared" si="6"/>
        <v>0</v>
      </c>
    </row>
    <row r="51" spans="2:16" hidden="1" outlineLevel="1" x14ac:dyDescent="0.25">
      <c r="B51" s="17" t="s">
        <v>76</v>
      </c>
      <c r="C51" s="18"/>
      <c r="D51" s="19">
        <v>12</v>
      </c>
      <c r="E51" s="21"/>
      <c r="F51" s="47"/>
      <c r="G51" s="20">
        <f t="shared" si="8"/>
        <v>0</v>
      </c>
      <c r="H51" s="33">
        <f t="shared" si="2"/>
        <v>0</v>
      </c>
      <c r="I51" s="37"/>
      <c r="J51" s="22"/>
      <c r="K51" s="38"/>
      <c r="L51" s="41">
        <f t="shared" si="4"/>
        <v>0</v>
      </c>
      <c r="M51" s="42"/>
      <c r="N51" s="20"/>
      <c r="O51" s="43"/>
      <c r="P51" s="54">
        <f t="shared" si="6"/>
        <v>0</v>
      </c>
    </row>
    <row r="52" spans="2:16" hidden="1" outlineLevel="1" x14ac:dyDescent="0.25">
      <c r="B52" s="17" t="s">
        <v>77</v>
      </c>
      <c r="C52" s="18"/>
      <c r="D52" s="19">
        <v>12</v>
      </c>
      <c r="E52" s="21"/>
      <c r="F52" s="47"/>
      <c r="G52" s="20">
        <f t="shared" si="8"/>
        <v>0</v>
      </c>
      <c r="H52" s="33">
        <f t="shared" si="2"/>
        <v>0</v>
      </c>
      <c r="I52" s="37"/>
      <c r="J52" s="22"/>
      <c r="K52" s="38"/>
      <c r="L52" s="41">
        <f t="shared" si="4"/>
        <v>0</v>
      </c>
      <c r="M52" s="42"/>
      <c r="N52" s="20"/>
      <c r="O52" s="43"/>
      <c r="P52" s="54">
        <f t="shared" si="6"/>
        <v>0</v>
      </c>
    </row>
    <row r="53" spans="2:16" hidden="1" outlineLevel="1" x14ac:dyDescent="0.25">
      <c r="B53" s="17" t="s">
        <v>78</v>
      </c>
      <c r="C53" s="18"/>
      <c r="D53" s="19">
        <v>12</v>
      </c>
      <c r="E53" s="21"/>
      <c r="F53" s="47"/>
      <c r="G53" s="20">
        <f t="shared" si="8"/>
        <v>0</v>
      </c>
      <c r="H53" s="33">
        <f t="shared" si="2"/>
        <v>0</v>
      </c>
      <c r="I53" s="37"/>
      <c r="J53" s="22"/>
      <c r="K53" s="38"/>
      <c r="L53" s="41">
        <f t="shared" si="4"/>
        <v>0</v>
      </c>
      <c r="M53" s="42"/>
      <c r="N53" s="20"/>
      <c r="O53" s="43"/>
      <c r="P53" s="54">
        <f t="shared" si="6"/>
        <v>0</v>
      </c>
    </row>
    <row r="54" spans="2:16" hidden="1" outlineLevel="1" x14ac:dyDescent="0.25">
      <c r="B54" s="17" t="s">
        <v>79</v>
      </c>
      <c r="C54" s="18"/>
      <c r="D54" s="19">
        <v>12</v>
      </c>
      <c r="E54" s="21"/>
      <c r="F54" s="47"/>
      <c r="G54" s="20">
        <f t="shared" si="8"/>
        <v>0</v>
      </c>
      <c r="H54" s="33">
        <f t="shared" si="2"/>
        <v>0</v>
      </c>
      <c r="I54" s="37"/>
      <c r="J54" s="22"/>
      <c r="K54" s="38"/>
      <c r="L54" s="41">
        <f t="shared" si="4"/>
        <v>0</v>
      </c>
      <c r="M54" s="42"/>
      <c r="N54" s="20"/>
      <c r="O54" s="43"/>
      <c r="P54" s="54">
        <f t="shared" si="6"/>
        <v>0</v>
      </c>
    </row>
    <row r="55" spans="2:16" hidden="1" outlineLevel="1" x14ac:dyDescent="0.25">
      <c r="B55" s="17" t="s">
        <v>80</v>
      </c>
      <c r="C55" s="18"/>
      <c r="D55" s="19">
        <v>12</v>
      </c>
      <c r="E55" s="21"/>
      <c r="F55" s="47"/>
      <c r="G55" s="20">
        <f t="shared" si="8"/>
        <v>0</v>
      </c>
      <c r="H55" s="33">
        <f t="shared" si="2"/>
        <v>0</v>
      </c>
      <c r="I55" s="37"/>
      <c r="J55" s="22"/>
      <c r="K55" s="38"/>
      <c r="L55" s="41">
        <f t="shared" si="4"/>
        <v>0</v>
      </c>
      <c r="M55" s="42"/>
      <c r="N55" s="20"/>
      <c r="O55" s="43"/>
      <c r="P55" s="54">
        <f t="shared" si="6"/>
        <v>0</v>
      </c>
    </row>
    <row r="56" spans="2:16" hidden="1" outlineLevel="1" x14ac:dyDescent="0.25">
      <c r="B56" s="17" t="s">
        <v>81</v>
      </c>
      <c r="C56" s="18"/>
      <c r="D56" s="19">
        <v>12</v>
      </c>
      <c r="E56" s="21"/>
      <c r="F56" s="47"/>
      <c r="G56" s="20">
        <f t="shared" si="8"/>
        <v>0</v>
      </c>
      <c r="H56" s="33">
        <f t="shared" si="2"/>
        <v>0</v>
      </c>
      <c r="I56" s="37"/>
      <c r="J56" s="22"/>
      <c r="K56" s="38"/>
      <c r="L56" s="41">
        <f t="shared" si="4"/>
        <v>0</v>
      </c>
      <c r="M56" s="42"/>
      <c r="N56" s="20"/>
      <c r="O56" s="43"/>
      <c r="P56" s="54">
        <f t="shared" si="6"/>
        <v>0</v>
      </c>
    </row>
    <row r="57" spans="2:16" hidden="1" outlineLevel="1" x14ac:dyDescent="0.25">
      <c r="B57" s="17" t="s">
        <v>82</v>
      </c>
      <c r="C57" s="18"/>
      <c r="D57" s="19">
        <v>12</v>
      </c>
      <c r="E57" s="21"/>
      <c r="F57" s="47"/>
      <c r="G57" s="20">
        <f t="shared" si="8"/>
        <v>0</v>
      </c>
      <c r="H57" s="33">
        <f t="shared" si="2"/>
        <v>0</v>
      </c>
      <c r="I57" s="37"/>
      <c r="J57" s="22"/>
      <c r="K57" s="38"/>
      <c r="L57" s="41">
        <f t="shared" si="4"/>
        <v>0</v>
      </c>
      <c r="M57" s="42"/>
      <c r="N57" s="20"/>
      <c r="O57" s="43"/>
      <c r="P57" s="54">
        <f t="shared" si="6"/>
        <v>0</v>
      </c>
    </row>
    <row r="58" spans="2:16" hidden="1" outlineLevel="1" x14ac:dyDescent="0.25">
      <c r="B58" s="17" t="s">
        <v>83</v>
      </c>
      <c r="C58" s="18"/>
      <c r="D58" s="19">
        <v>12</v>
      </c>
      <c r="E58" s="21"/>
      <c r="F58" s="47"/>
      <c r="G58" s="20">
        <f t="shared" si="8"/>
        <v>0</v>
      </c>
      <c r="H58" s="33">
        <f t="shared" si="2"/>
        <v>0</v>
      </c>
      <c r="I58" s="37"/>
      <c r="J58" s="22"/>
      <c r="K58" s="38"/>
      <c r="L58" s="41">
        <f t="shared" si="4"/>
        <v>0</v>
      </c>
      <c r="M58" s="42"/>
      <c r="N58" s="20"/>
      <c r="O58" s="43"/>
      <c r="P58" s="54">
        <f t="shared" si="6"/>
        <v>0</v>
      </c>
    </row>
    <row r="59" spans="2:16" hidden="1" outlineLevel="1" x14ac:dyDescent="0.25">
      <c r="B59" s="17" t="s">
        <v>84</v>
      </c>
      <c r="C59" s="18"/>
      <c r="D59" s="19">
        <v>12</v>
      </c>
      <c r="E59" s="21"/>
      <c r="F59" s="47"/>
      <c r="G59" s="20">
        <f t="shared" si="8"/>
        <v>0</v>
      </c>
      <c r="H59" s="33">
        <f t="shared" si="2"/>
        <v>0</v>
      </c>
      <c r="I59" s="37"/>
      <c r="J59" s="22"/>
      <c r="K59" s="38"/>
      <c r="L59" s="41">
        <f t="shared" si="4"/>
        <v>0</v>
      </c>
      <c r="M59" s="42"/>
      <c r="N59" s="20"/>
      <c r="O59" s="43"/>
      <c r="P59" s="54">
        <f t="shared" si="6"/>
        <v>0</v>
      </c>
    </row>
    <row r="60" spans="2:16" hidden="1" outlineLevel="1" x14ac:dyDescent="0.25">
      <c r="B60" s="17" t="s">
        <v>85</v>
      </c>
      <c r="C60" s="18"/>
      <c r="D60" s="19">
        <v>12</v>
      </c>
      <c r="E60" s="21"/>
      <c r="F60" s="47"/>
      <c r="G60" s="20">
        <f t="shared" ref="G60:G61" si="9">C60*(1+E60)</f>
        <v>0</v>
      </c>
      <c r="H60" s="33">
        <f t="shared" si="2"/>
        <v>0</v>
      </c>
      <c r="I60" s="37"/>
      <c r="J60" s="22"/>
      <c r="K60" s="38"/>
      <c r="L60" s="41">
        <f t="shared" si="4"/>
        <v>0</v>
      </c>
      <c r="M60" s="42"/>
      <c r="N60" s="20"/>
      <c r="O60" s="43"/>
      <c r="P60" s="54">
        <f t="shared" si="6"/>
        <v>0</v>
      </c>
    </row>
    <row r="61" spans="2:16" hidden="1" outlineLevel="1" x14ac:dyDescent="0.25">
      <c r="B61" s="17" t="s">
        <v>86</v>
      </c>
      <c r="C61" s="18"/>
      <c r="D61" s="19">
        <v>12</v>
      </c>
      <c r="E61" s="21"/>
      <c r="F61" s="47"/>
      <c r="G61" s="20">
        <f t="shared" si="9"/>
        <v>0</v>
      </c>
      <c r="H61" s="33">
        <f t="shared" si="2"/>
        <v>0</v>
      </c>
      <c r="I61" s="37"/>
      <c r="J61" s="22"/>
      <c r="K61" s="38"/>
      <c r="L61" s="41">
        <f t="shared" si="4"/>
        <v>0</v>
      </c>
      <c r="M61" s="42"/>
      <c r="N61" s="20"/>
      <c r="O61" s="43"/>
      <c r="P61" s="54">
        <f t="shared" si="6"/>
        <v>0</v>
      </c>
    </row>
    <row r="62" spans="2:16" x14ac:dyDescent="0.25">
      <c r="B62" s="17"/>
      <c r="C62" s="18"/>
      <c r="D62" s="19"/>
      <c r="E62" s="21"/>
      <c r="F62" s="47"/>
      <c r="G62" s="20">
        <f>C62*(1+E62)</f>
        <v>0</v>
      </c>
      <c r="H62" s="33">
        <f t="shared" si="2"/>
        <v>0</v>
      </c>
      <c r="I62" s="37"/>
      <c r="J62" s="22"/>
      <c r="K62" s="38"/>
      <c r="L62" s="41">
        <f t="shared" si="4"/>
        <v>0</v>
      </c>
      <c r="M62" s="42"/>
      <c r="N62" s="20"/>
      <c r="O62" s="43"/>
      <c r="P62" s="54">
        <f t="shared" si="6"/>
        <v>0</v>
      </c>
    </row>
    <row r="63" spans="2:16" s="13" customFormat="1" ht="22.8" customHeight="1" x14ac:dyDescent="0.3">
      <c r="B63" s="14" t="s">
        <v>13</v>
      </c>
      <c r="C63" s="16"/>
      <c r="D63" s="16"/>
      <c r="E63" s="16"/>
      <c r="F63" s="46"/>
      <c r="G63" s="16"/>
      <c r="H63" s="15">
        <f>SUM(H12:H62)</f>
        <v>299123.39999999991</v>
      </c>
      <c r="I63" s="39">
        <f>SUM(I12:I62)</f>
        <v>8000</v>
      </c>
      <c r="J63" s="45">
        <f>SUM(J12:J62)</f>
        <v>3500</v>
      </c>
      <c r="K63" s="40">
        <f>SUM(K12:K62)</f>
        <v>4500</v>
      </c>
      <c r="L63" s="58">
        <f>SUM(L12:L62)</f>
        <v>80000</v>
      </c>
      <c r="M63" s="39"/>
      <c r="N63" s="16"/>
      <c r="O63" s="44"/>
      <c r="P63" s="57">
        <f>SUM(P12:P62)</f>
        <v>379123.39999999991</v>
      </c>
    </row>
    <row r="64" spans="2:16" x14ac:dyDescent="0.25">
      <c r="P64" s="56">
        <f>H63+L63</f>
        <v>379123.39999999991</v>
      </c>
    </row>
  </sheetData>
  <mergeCells count="2">
    <mergeCell ref="I10:K10"/>
    <mergeCell ref="M10:O10"/>
  </mergeCells>
  <phoneticPr fontId="6" type="noConversion"/>
  <pageMargins left="0.7" right="0.7" top="0.78740157499999996" bottom="0.78740157499999996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FE26-A022-4B9F-96FA-0E22132BC4E2}">
  <dimension ref="B2:F38"/>
  <sheetViews>
    <sheetView showGridLines="0" topLeftCell="A7" zoomScale="95" zoomScaleNormal="90" workbookViewId="0">
      <selection activeCell="C19" sqref="C19"/>
    </sheetView>
  </sheetViews>
  <sheetFormatPr baseColWidth="10" defaultRowHeight="13.8" x14ac:dyDescent="0.25"/>
  <cols>
    <col min="1" max="1" width="2.6640625" style="2" customWidth="1"/>
    <col min="2" max="2" width="56.21875" style="2" customWidth="1"/>
    <col min="3" max="3" width="11.5546875" style="2"/>
    <col min="4" max="4" width="2.44140625" style="2" customWidth="1"/>
    <col min="5" max="5" width="36.88671875" style="2" bestFit="1" customWidth="1"/>
    <col min="6" max="6" width="14.88671875" style="2" customWidth="1"/>
    <col min="7" max="16384" width="11.5546875" style="2"/>
  </cols>
  <sheetData>
    <row r="2" spans="2:6" ht="15" x14ac:dyDescent="0.25">
      <c r="E2" s="1" t="s">
        <v>9</v>
      </c>
      <c r="F2" s="5">
        <f>(C16+C15)*(1+C25)</f>
        <v>51158.099999999991</v>
      </c>
    </row>
    <row r="3" spans="2:6" ht="15" x14ac:dyDescent="0.25">
      <c r="E3" s="1" t="s">
        <v>10</v>
      </c>
      <c r="F3" s="5">
        <f>(C14+C15/12)*(1+C25)</f>
        <v>4263.1749999999993</v>
      </c>
    </row>
    <row r="4" spans="2:6" ht="15" x14ac:dyDescent="0.25">
      <c r="E4" s="6" t="s">
        <v>7</v>
      </c>
      <c r="F4" s="7">
        <f>C25</f>
        <v>0.21804999999999997</v>
      </c>
    </row>
    <row r="5" spans="2:6" ht="6.6" customHeight="1" x14ac:dyDescent="0.25">
      <c r="E5" s="8"/>
      <c r="F5" s="9"/>
    </row>
    <row r="6" spans="2:6" ht="15" x14ac:dyDescent="0.25">
      <c r="E6" s="6" t="s">
        <v>88</v>
      </c>
      <c r="F6" s="5">
        <f>F2/C38</f>
        <v>31.973812499999994</v>
      </c>
    </row>
    <row r="7" spans="2:6" ht="15" x14ac:dyDescent="0.25">
      <c r="E7" s="6" t="s">
        <v>89</v>
      </c>
      <c r="F7" s="5">
        <f>F6*8</f>
        <v>255.79049999999995</v>
      </c>
    </row>
    <row r="13" spans="2:6" ht="15.6" x14ac:dyDescent="0.25">
      <c r="B13" s="52" t="s">
        <v>20</v>
      </c>
      <c r="C13" s="52"/>
    </row>
    <row r="14" spans="2:6" x14ac:dyDescent="0.25">
      <c r="B14" s="26" t="s">
        <v>19</v>
      </c>
      <c r="C14" s="27">
        <v>3500</v>
      </c>
    </row>
    <row r="15" spans="2:6" x14ac:dyDescent="0.25">
      <c r="B15" s="26" t="s">
        <v>8</v>
      </c>
      <c r="C15" s="27">
        <v>0</v>
      </c>
    </row>
    <row r="16" spans="2:6" x14ac:dyDescent="0.25">
      <c r="B16" s="26" t="s">
        <v>46</v>
      </c>
      <c r="C16" s="28">
        <f>C14*12</f>
        <v>42000</v>
      </c>
    </row>
    <row r="17" spans="2:5" ht="7.2" customHeight="1" x14ac:dyDescent="0.25">
      <c r="C17" s="3"/>
    </row>
    <row r="18" spans="2:5" x14ac:dyDescent="0.25">
      <c r="B18" s="26" t="s">
        <v>0</v>
      </c>
      <c r="C18" s="29">
        <v>9.2999999999999999E-2</v>
      </c>
    </row>
    <row r="19" spans="2:5" x14ac:dyDescent="0.25">
      <c r="B19" s="26" t="s">
        <v>1</v>
      </c>
      <c r="C19" s="29">
        <v>7.2999999999999995E-2</v>
      </c>
    </row>
    <row r="20" spans="2:5" x14ac:dyDescent="0.25">
      <c r="B20" s="26" t="s">
        <v>2</v>
      </c>
      <c r="C20" s="29">
        <v>1.2E-2</v>
      </c>
    </row>
    <row r="21" spans="2:5" x14ac:dyDescent="0.25">
      <c r="B21" s="26" t="s">
        <v>3</v>
      </c>
      <c r="C21" s="29">
        <v>1.525E-2</v>
      </c>
    </row>
    <row r="22" spans="2:5" x14ac:dyDescent="0.25">
      <c r="B22" s="26" t="s">
        <v>4</v>
      </c>
      <c r="C22" s="29">
        <v>8.9999999999999998E-4</v>
      </c>
    </row>
    <row r="23" spans="2:5" x14ac:dyDescent="0.25">
      <c r="B23" s="26" t="s">
        <v>5</v>
      </c>
      <c r="C23" s="30">
        <v>1.9E-2</v>
      </c>
      <c r="E23" s="2" t="s">
        <v>11</v>
      </c>
    </row>
    <row r="24" spans="2:5" x14ac:dyDescent="0.25">
      <c r="B24" s="26" t="s">
        <v>6</v>
      </c>
      <c r="C24" s="30">
        <v>4.8999999999999998E-3</v>
      </c>
      <c r="E24" s="2" t="s">
        <v>11</v>
      </c>
    </row>
    <row r="25" spans="2:5" x14ac:dyDescent="0.25">
      <c r="B25" s="26" t="s">
        <v>91</v>
      </c>
      <c r="C25" s="29">
        <f>SUM(C18:C24)</f>
        <v>0.21804999999999997</v>
      </c>
    </row>
    <row r="27" spans="2:5" ht="15.6" x14ac:dyDescent="0.25">
      <c r="B27" s="52" t="s">
        <v>21</v>
      </c>
      <c r="C27" s="52"/>
      <c r="E27" s="4"/>
    </row>
    <row r="28" spans="2:5" x14ac:dyDescent="0.25">
      <c r="B28" s="26" t="s">
        <v>34</v>
      </c>
      <c r="C28" s="26">
        <v>40</v>
      </c>
    </row>
    <row r="29" spans="2:5" x14ac:dyDescent="0.25">
      <c r="B29" s="26" t="s">
        <v>23</v>
      </c>
      <c r="C29" s="26">
        <v>5</v>
      </c>
    </row>
    <row r="30" spans="2:5" x14ac:dyDescent="0.25">
      <c r="B30" s="26" t="s">
        <v>33</v>
      </c>
      <c r="C30" s="26">
        <v>30</v>
      </c>
    </row>
    <row r="31" spans="2:5" ht="7.2" customHeight="1" x14ac:dyDescent="0.25">
      <c r="C31" s="3"/>
    </row>
    <row r="32" spans="2:5" x14ac:dyDescent="0.25">
      <c r="B32" s="26" t="s">
        <v>22</v>
      </c>
      <c r="C32" s="26">
        <v>250</v>
      </c>
    </row>
    <row r="33" spans="2:3" x14ac:dyDescent="0.25">
      <c r="B33" s="26" t="s">
        <v>37</v>
      </c>
      <c r="C33" s="26">
        <v>6</v>
      </c>
    </row>
    <row r="34" spans="2:3" x14ac:dyDescent="0.25">
      <c r="B34" s="26" t="s">
        <v>38</v>
      </c>
      <c r="C34" s="26">
        <v>10</v>
      </c>
    </row>
    <row r="35" spans="2:3" x14ac:dyDescent="0.25">
      <c r="B35" s="26" t="s">
        <v>39</v>
      </c>
      <c r="C35" s="26">
        <v>4</v>
      </c>
    </row>
    <row r="36" spans="2:3" ht="7.2" customHeight="1" x14ac:dyDescent="0.25">
      <c r="C36" s="3"/>
    </row>
    <row r="37" spans="2:3" x14ac:dyDescent="0.25">
      <c r="B37" s="26" t="s">
        <v>36</v>
      </c>
      <c r="C37" s="31">
        <f>(C32-C30-C33-C34-C35)</f>
        <v>200</v>
      </c>
    </row>
    <row r="38" spans="2:3" x14ac:dyDescent="0.25">
      <c r="B38" s="26" t="s">
        <v>35</v>
      </c>
      <c r="C38" s="32">
        <f>C28/C29*C37</f>
        <v>1600</v>
      </c>
    </row>
  </sheetData>
  <mergeCells count="2">
    <mergeCell ref="B13:C13"/>
    <mergeCell ref="B27:C2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Personalkosten</vt:lpstr>
      <vt:lpstr>Details_Personalkosten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Capterra Personalkosten Template</dc:title>
  <dc:creator>Christian Lechner;Catus Consultants GmbH</dc:creator>
  <cp:lastModifiedBy>Christian Lechner</cp:lastModifiedBy>
  <dcterms:created xsi:type="dcterms:W3CDTF">2022-01-05T09:53:15Z</dcterms:created>
  <dcterms:modified xsi:type="dcterms:W3CDTF">2022-01-07T13:34:05Z</dcterms:modified>
</cp:coreProperties>
</file>