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1\utlnot$\thorhildurh\My Documents\Þórhildur á N drifi\03 Tölfræði\Hælistölfræði 2024\Fyrir vefinn\"/>
    </mc:Choice>
  </mc:AlternateContent>
  <xr:revisionPtr revIDLastSave="0" documentId="13_ncr:1_{446897E6-127E-47A3-852C-F712A647E211}" xr6:coauthVersionLast="47" xr6:coauthVersionMax="47" xr10:uidLastSave="{00000000-0000-0000-0000-000000000000}"/>
  <bookViews>
    <workbookView xWindow="22908" yWindow="-132" windowWidth="23304" windowHeight="12504" tabRatio="826" xr2:uid="{FECA6CBF-BA56-4823-A9D2-EC7EA3697F82}"/>
  </bookViews>
  <sheets>
    <sheet name="Um tölurnar" sheetId="15" r:id="rId1"/>
    <sheet name="Umsóknir, mánuðir" sheetId="5" r:id="rId2"/>
    <sheet name="Umsóknir, mánuðir, ríkisfang" sheetId="1" r:id="rId3"/>
    <sheet name="Umsóknir, kyn, ríkisfang" sheetId="3" r:id="rId4"/>
    <sheet name="Ákvarðanir, mánuðir" sheetId="12" r:id="rId5"/>
    <sheet name="Ákvarðanir, kyn" sheetId="9" r:id="rId6"/>
    <sheet name="Ákvarðanir, ríkisfang" sheetId="11" r:id="rId7"/>
    <sheet name="Fylgdarlaus börn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3" l="1"/>
  <c r="M30" i="13"/>
  <c r="L30" i="13"/>
  <c r="J30" i="13"/>
  <c r="I30" i="13"/>
  <c r="H30" i="13"/>
  <c r="F30" i="13"/>
  <c r="E30" i="13"/>
  <c r="D30" i="13"/>
  <c r="C30" i="13"/>
  <c r="B30" i="13"/>
  <c r="G29" i="13"/>
  <c r="G28" i="13"/>
  <c r="G27" i="13"/>
  <c r="G26" i="13"/>
  <c r="K25" i="13"/>
  <c r="G25" i="13"/>
  <c r="G24" i="13"/>
  <c r="G23" i="13"/>
  <c r="N23" i="13" s="1"/>
  <c r="N25" i="13" l="1"/>
  <c r="N27" i="13"/>
  <c r="N28" i="13"/>
  <c r="N29" i="13"/>
  <c r="G30" i="13"/>
  <c r="K30" i="13"/>
  <c r="N24" i="13"/>
  <c r="N26" i="13"/>
  <c r="B9" i="13"/>
  <c r="N30" i="13" l="1"/>
  <c r="N6" i="12" l="1"/>
  <c r="N7" i="12"/>
  <c r="N8" i="12"/>
  <c r="N9" i="12"/>
  <c r="N10" i="12"/>
  <c r="N11" i="12"/>
  <c r="N12" i="12"/>
  <c r="N13" i="12"/>
  <c r="N14" i="12"/>
  <c r="N15" i="12"/>
  <c r="N16" i="12"/>
  <c r="N5" i="12"/>
  <c r="C15" i="11"/>
  <c r="D15" i="11"/>
  <c r="E15" i="11"/>
  <c r="F15" i="11"/>
  <c r="H15" i="11"/>
  <c r="I15" i="11"/>
  <c r="J15" i="11"/>
  <c r="L15" i="11"/>
  <c r="M15" i="11"/>
  <c r="B15" i="11"/>
  <c r="K9" i="11" l="1"/>
  <c r="K11" i="11"/>
  <c r="K12" i="11"/>
  <c r="K7" i="11"/>
  <c r="K8" i="11"/>
  <c r="K10" i="11"/>
  <c r="K14" i="11"/>
  <c r="K6" i="11"/>
  <c r="K5" i="11"/>
  <c r="K13" i="11"/>
  <c r="G9" i="11"/>
  <c r="G11" i="11"/>
  <c r="G12" i="11"/>
  <c r="G7" i="11"/>
  <c r="G8" i="11"/>
  <c r="G10" i="11"/>
  <c r="G14" i="11"/>
  <c r="G6" i="11"/>
  <c r="G5" i="11"/>
  <c r="G13" i="11"/>
  <c r="K6" i="9"/>
  <c r="K7" i="9"/>
  <c r="K8" i="9"/>
  <c r="K5" i="9"/>
  <c r="G6" i="9"/>
  <c r="G7" i="9"/>
  <c r="G8" i="9"/>
  <c r="G5" i="9"/>
  <c r="N5" i="9" s="1"/>
  <c r="M9" i="9"/>
  <c r="L9" i="9"/>
  <c r="J9" i="9"/>
  <c r="I9" i="9"/>
  <c r="H9" i="9"/>
  <c r="F9" i="9"/>
  <c r="E9" i="9"/>
  <c r="D9" i="9"/>
  <c r="C9" i="9"/>
  <c r="B9" i="9"/>
  <c r="C17" i="12"/>
  <c r="D17" i="12"/>
  <c r="E17" i="12"/>
  <c r="F17" i="12"/>
  <c r="G17" i="12"/>
  <c r="H17" i="12"/>
  <c r="I17" i="12"/>
  <c r="J17" i="12"/>
  <c r="K17" i="12"/>
  <c r="L17" i="12"/>
  <c r="M17" i="12"/>
  <c r="N17" i="12"/>
  <c r="B17" i="12"/>
  <c r="N5" i="11" l="1"/>
  <c r="G15" i="11"/>
  <c r="K15" i="11"/>
  <c r="N14" i="11"/>
  <c r="N13" i="11"/>
  <c r="N6" i="11"/>
  <c r="N10" i="11"/>
  <c r="N8" i="11"/>
  <c r="N9" i="11"/>
  <c r="N7" i="11"/>
  <c r="N12" i="11"/>
  <c r="N11" i="11"/>
  <c r="N8" i="9"/>
  <c r="N7" i="9"/>
  <c r="N6" i="9"/>
  <c r="K9" i="9"/>
  <c r="G9" i="9"/>
  <c r="F4" i="3"/>
  <c r="F5" i="3"/>
  <c r="F6" i="3"/>
  <c r="F7" i="3"/>
  <c r="F8" i="3"/>
  <c r="F9" i="3"/>
  <c r="F10" i="3"/>
  <c r="F11" i="3"/>
  <c r="F12" i="3"/>
  <c r="F13" i="3"/>
  <c r="N4" i="1"/>
  <c r="N9" i="9" l="1"/>
  <c r="N15" i="11"/>
  <c r="B5" i="5"/>
  <c r="B6" i="5"/>
  <c r="B7" i="5"/>
  <c r="B8" i="5"/>
  <c r="B9" i="5"/>
  <c r="B10" i="5"/>
  <c r="B11" i="5"/>
  <c r="B12" i="5"/>
  <c r="B13" i="5"/>
  <c r="B14" i="5"/>
  <c r="B15" i="5"/>
  <c r="B4" i="5"/>
  <c r="B16" i="5" l="1"/>
  <c r="C16" i="5"/>
  <c r="D16" i="5"/>
  <c r="C14" i="3" l="1"/>
  <c r="D14" i="3"/>
  <c r="E14" i="3"/>
  <c r="B14" i="3"/>
  <c r="C64" i="1"/>
  <c r="D64" i="1"/>
  <c r="E64" i="1"/>
  <c r="F64" i="1"/>
  <c r="G64" i="1"/>
  <c r="H64" i="1"/>
  <c r="I64" i="1"/>
  <c r="J64" i="1"/>
  <c r="K64" i="1"/>
  <c r="L64" i="1"/>
  <c r="M64" i="1"/>
  <c r="B64" i="1"/>
  <c r="N13" i="1"/>
  <c r="N16" i="1"/>
  <c r="N57" i="1"/>
  <c r="N58" i="1"/>
  <c r="N18" i="1"/>
  <c r="N21" i="1"/>
  <c r="N36" i="1"/>
  <c r="N10" i="1"/>
  <c r="N43" i="1"/>
  <c r="N29" i="1"/>
  <c r="N59" i="1"/>
  <c r="N26" i="1"/>
  <c r="N27" i="1"/>
  <c r="N44" i="1"/>
  <c r="N15" i="1"/>
  <c r="N32" i="1"/>
  <c r="N60" i="1"/>
  <c r="N61" i="1"/>
  <c r="N45" i="1"/>
  <c r="N46" i="1"/>
  <c r="N30" i="1"/>
  <c r="N47" i="1"/>
  <c r="N37" i="1"/>
  <c r="N33" i="1"/>
  <c r="N11" i="1"/>
  <c r="N12" i="1"/>
  <c r="N28" i="1"/>
  <c r="N40" i="1"/>
  <c r="N62" i="1"/>
  <c r="N48" i="1"/>
  <c r="N41" i="1"/>
  <c r="N49" i="1"/>
  <c r="N19" i="1"/>
  <c r="N20" i="1"/>
  <c r="N50" i="1"/>
  <c r="N51" i="1"/>
  <c r="N38" i="1"/>
  <c r="N63" i="1"/>
  <c r="N31" i="1"/>
  <c r="N52" i="1"/>
  <c r="N7" i="1"/>
  <c r="N39" i="1"/>
  <c r="N53" i="1"/>
  <c r="N17" i="1"/>
  <c r="N22" i="1"/>
  <c r="N6" i="1"/>
  <c r="N24" i="1"/>
  <c r="N54" i="1"/>
  <c r="N8" i="1"/>
  <c r="N23" i="1"/>
  <c r="N9" i="1"/>
  <c r="N34" i="1"/>
  <c r="N14" i="1"/>
  <c r="N42" i="1"/>
  <c r="N35" i="1"/>
  <c r="N55" i="1"/>
  <c r="N5" i="1"/>
  <c r="N56" i="1"/>
  <c r="N25" i="1"/>
  <c r="F14" i="3" l="1"/>
  <c r="N64" i="1"/>
</calcChain>
</file>

<file path=xl/sharedStrings.xml><?xml version="1.0" encoding="utf-8"?>
<sst xmlns="http://schemas.openxmlformats.org/spreadsheetml/2006/main" count="242" uniqueCount="129">
  <si>
    <t>Ríkisfang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</si>
  <si>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</si>
  <si>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</si>
  <si>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</si>
  <si>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</si>
  <si>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</si>
  <si>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</si>
  <si>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</si>
  <si>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</si>
  <si>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</si>
  <si>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</si>
  <si>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</si>
  <si>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</si>
  <si>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Samtals</t>
  </si>
  <si>
    <t>AL - Albanía</t>
  </si>
  <si>
    <t>BR - Brasilía</t>
  </si>
  <si>
    <t>CO - Kólumbía</t>
  </si>
  <si>
    <t>DE - Þýskaland</t>
  </si>
  <si>
    <t>DZ - Alsír</t>
  </si>
  <si>
    <t>EC - Ekvador</t>
  </si>
  <si>
    <t>EG - Egyptaland</t>
  </si>
  <si>
    <t>GE - Georgía</t>
  </si>
  <si>
    <t>GM - Gambía</t>
  </si>
  <si>
    <t>GT - Guatemala</t>
  </si>
  <si>
    <t>IQ - Írak</t>
  </si>
  <si>
    <t>IR - Íran</t>
  </si>
  <si>
    <t>JO - Jórdanía</t>
  </si>
  <si>
    <t>LY - Líbía</t>
  </si>
  <si>
    <t>MD - Moldóva</t>
  </si>
  <si>
    <t>MX - Mexíkó</t>
  </si>
  <si>
    <t>NG - Nígería</t>
  </si>
  <si>
    <t>PK - Pakistan</t>
  </si>
  <si>
    <t>PS - Palestína</t>
  </si>
  <si>
    <t>RO - Rúmenía</t>
  </si>
  <si>
    <t>RU - Rússland</t>
  </si>
  <si>
    <t>SN - Senegal</t>
  </si>
  <si>
    <t>SO - Sómalía</t>
  </si>
  <si>
    <t>SV - El Salvador</t>
  </si>
  <si>
    <t>SY - Sýrland</t>
  </si>
  <si>
    <t>TJ - Tajikistan</t>
  </si>
  <si>
    <t>TN - Túnis</t>
  </si>
  <si>
    <t>TR - Tyrkland</t>
  </si>
  <si>
    <t>UA - Úkraína</t>
  </si>
  <si>
    <t>UG - Úganda</t>
  </si>
  <si>
    <t>US - Bandaríkin</t>
  </si>
  <si>
    <t>VE - Venesúela</t>
  </si>
  <si>
    <t>AF - Afghanistan</t>
  </si>
  <si>
    <t>GH - Ghana</t>
  </si>
  <si>
    <t>Karlar</t>
  </si>
  <si>
    <t>Konur</t>
  </si>
  <si>
    <t>Drengir</t>
  </si>
  <si>
    <t>Stúlkur</t>
  </si>
  <si>
    <t>MA - Marokkó</t>
  </si>
  <si>
    <t>BY - Belarús</t>
  </si>
  <si>
    <t>CN - Kína</t>
  </si>
  <si>
    <t>GN - Gínea</t>
  </si>
  <si>
    <t>GR - Grikkland</t>
  </si>
  <si>
    <t>IN - Indland</t>
  </si>
  <si>
    <t>KG - Kirgistan</t>
  </si>
  <si>
    <t>KZ - Kasakstan</t>
  </si>
  <si>
    <t>LK - Srí-Lanka</t>
  </si>
  <si>
    <t>NA - Namibía</t>
  </si>
  <si>
    <t>TM - Turkmenistan</t>
  </si>
  <si>
    <t>XK - Kósóvó</t>
  </si>
  <si>
    <t>Umsóknir um vernd eftir ríkisfangi og mánuðum</t>
  </si>
  <si>
    <t>Umsóknir um vernd eftir ríkisfangi og kyni</t>
  </si>
  <si>
    <t>Mánuður</t>
  </si>
  <si>
    <t>Fyrstu umsóknir</t>
  </si>
  <si>
    <t>Önnur lok</t>
  </si>
  <si>
    <t>Vernd vegna fjöldaflótta</t>
  </si>
  <si>
    <t>Ekki tekið til efnismeðferðar</t>
  </si>
  <si>
    <t>Endurteknar umsóknir vísað frá</t>
  </si>
  <si>
    <t>Afgreiddar umsóknir um vernd eftir mánuðum og niðurstöðu</t>
  </si>
  <si>
    <t>SS - Suður Súdan</t>
  </si>
  <si>
    <t>Afgreiddar umsóknir um vernd eftir ríkisfangi og niðurstöðu</t>
  </si>
  <si>
    <t>Ekki fyrstu umsóknir</t>
  </si>
  <si>
    <t>Umsóknir um vernd eftir mánuðum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</si>
  <si>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</si>
  <si>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</si>
  <si>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</si>
  <si>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</si>
  <si>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</si>
  <si>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</si>
  <si>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</si>
  <si>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</si>
  <si>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</si>
  <si>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</si>
  <si>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</si>
  <si>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</si>
  <si>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MY - Malasía</t>
  </si>
  <si>
    <t>KR - Suður Kórea</t>
  </si>
  <si>
    <t>AE - Sameinuðu arabísku furstadæmin</t>
  </si>
  <si>
    <t>BD - Bangladesh</t>
  </si>
  <si>
    <t>PL - Pólland</t>
  </si>
  <si>
    <t>GB - Bretland</t>
  </si>
  <si>
    <t>CM - Cameroon</t>
  </si>
  <si>
    <t>SD - Súdan</t>
  </si>
  <si>
    <t>YE - Jemen</t>
  </si>
  <si>
    <t>ES - Spánn</t>
  </si>
  <si>
    <t>LS - Lesótó</t>
  </si>
  <si>
    <t>LT - Litháen</t>
  </si>
  <si>
    <t>LR - Liberia</t>
  </si>
  <si>
    <t>Vernd</t>
  </si>
  <si>
    <t>Viðbótarvernd</t>
  </si>
  <si>
    <t>Mannúðarleyfi</t>
  </si>
  <si>
    <t>Synjanir</t>
  </si>
  <si>
    <t>Vernd í öðru landi</t>
  </si>
  <si>
    <t>Öruggt þriðja ríki</t>
  </si>
  <si>
    <t>Efnismeðferð</t>
  </si>
  <si>
    <t>Dublin endursending</t>
  </si>
  <si>
    <t>Afgreitt í heild</t>
  </si>
  <si>
    <t>Stærstu 10 ríki</t>
  </si>
  <si>
    <t>Kyn</t>
  </si>
  <si>
    <t>Stærstu 10 ríki samtals</t>
  </si>
  <si>
    <t>Fjöldi umsókna í heild</t>
  </si>
  <si>
    <t>AF - Afganistan</t>
  </si>
  <si>
    <t>VE - Vensúela</t>
  </si>
  <si>
    <t>Afgreiddar umsóknir um vernd eftir kyni og niðurstöðu</t>
  </si>
  <si>
    <t>Umsóknir um vernd frá fylgdarlausum börnum eftir ríkisfangi og kyni</t>
  </si>
  <si>
    <t>Karlkyn</t>
  </si>
  <si>
    <t>Kvenkyn</t>
  </si>
  <si>
    <t>Afgreiddar umsóknir um vernd frá fylgdarlausum börnum eftir ríkisfangi og niðurstöðu</t>
  </si>
  <si>
    <t>Tölfræði verndarsviðs Útlendingastofnunar</t>
  </si>
  <si>
    <t>Uppruni gagna: Útlendingastofnun</t>
  </si>
  <si>
    <t xml:space="preserve">Tölfræðin sýnir fjölda umsókna um vernd og fjölda ákvarðana varðandi umsóknir um vernd eftir mánuðum, ríkisfangi og kyni. </t>
  </si>
  <si>
    <t>Tölurnar endurspegla ekki fjölda einstaklinga. Sami einstaklingurinn getur sótt um vernd oftar en einu sinni á sama árinu og stundum eru teknar fleiri en ein ákvörðun varðandi sömu umsóknina innan sama ársins.</t>
  </si>
  <si>
    <t xml:space="preserve">Tölfræðin sýnir aðeins ákvarðanir teknar af Útlendingastofnun á fyrsta stjórnsýslustigi. </t>
  </si>
  <si>
    <t xml:space="preserve">Fylgdarlaust barn er einstaklingur undir 18 ára aldri sem kom til Íslands og sótti um alþjóðlega vernd án foreldra eða annars forsjáraðila. </t>
  </si>
  <si>
    <t>Uppfært: 26.2.2026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</si>
</sst>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9" tint="0.79998168889431442"/>
      </patternFill>
    </fill>
  </fills>
  <borders count="27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thin">
        <color theme="9" tint="-0.249977111117893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/>
      <top style="thin">
        <color theme="9" tint="-0.249977111117893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/>
      </left>
      <right/>
      <top style="thin">
        <color theme="9"/>
      </top>
      <bottom style="thin">
        <color theme="9" tint="-0.249977111117893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4" tint="0.39997558519241921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2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3" borderId="3" xfId="0" applyFill="1" applyBorder="1"/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3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0" xfId="0" applyFont="1" applyBorder="1"/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4" borderId="3" xfId="0" applyFill="1" applyBorder="1"/>
    <xf numFmtId="9" fontId="0" fillId="0" borderId="0" xfId="1" applyFont="1" applyAlignment="1">
      <alignment vertical="center"/>
    </xf>
    <xf numFmtId="9" fontId="0" fillId="0" borderId="0" xfId="1" applyFont="1"/>
    <xf numFmtId="9" fontId="0" fillId="0" borderId="0" xfId="1" applyFont="1" applyAlignment="1">
      <alignment horizontal="left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5" borderId="17" xfId="0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/>
    <xf numFmtId="0" fontId="0" fillId="0" borderId="23" xfId="0" applyBorder="1"/>
    <xf numFmtId="0" fontId="0" fillId="0" borderId="0" xfId="0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7" fillId="4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6">
    <dxf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ill>
        <patternFill patternType="solid">
          <fgColor theme="9" tint="0.79998168889431442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9"/>
        </bottom>
      </border>
    </dxf>
    <dxf>
      <font>
        <b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9"/>
        </bottom>
      </border>
    </dxf>
    <dxf>
      <font>
        <b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7" formatCode="dd/mm/yyyy\ h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1726462</xdr:colOff>
      <xdr:row>14</xdr:row>
      <xdr:rowOff>144779</xdr:rowOff>
    </xdr:from>
    <xdr:to>
      <xdr:col>3</xdr:col>
      <xdr:colOff>99059</xdr:colOff>
      <xdr:row>17</xdr:row>
      <xdr:rowOff>121918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8663F-62F9-4287-BC72-08114A24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2762" y="3634739"/>
          <a:ext cx="3081757" cy="525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104696-C6C4-4BB1-AFD0-D99F782DF835}" name="Table3" displayName="Table3" ref="A3:D16" totalsRowCount="1" headerRowDxfId="65" totalsRowDxfId="64">
  <tableColumns count="4">
    <tableColumn id="1" xr3:uid="{7F5F0DD8-B1B1-48B1-B3D8-DC4722789C75}" name="Mánuður" totalsRowLabel="Samtals" totalsRowDxfId="63"/>
    <tableColumn id="2" xr3:uid="{B59BC069-BD07-43B2-8FE5-E1392E3CE27F}" name="Fyrstu umsóknir" totalsRowFunction="sum" totalsRowDxfId="62">
      <calculatedColumnFormula>Table3[[#This Row],[Samtals]]-Table3[[#This Row],[Ekki fyrstu umsóknir]]</calculatedColumnFormula>
    </tableColumn>
    <tableColumn id="3" xr3:uid="{AED3CBB6-ECE1-4320-A2C3-755EC21C056C}" name="Ekki fyrstu umsóknir" totalsRowFunction="sum" dataDxfId="61" totalsRowDxfId="60"/>
    <tableColumn id="4" xr3:uid="{1F065F9F-96B2-4E56-8139-8D13F74D10A0}" name="Samtals" totalsRowFunction="sum" totalsRowDxfId="59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DE5036-6FC7-4851-89FE-7FDB970D4394}" name="Table1" displayName="Table1" ref="A3:N64" totalsRowCount="1" headerRowDxfId="58" dataDxfId="56" totalsRowDxfId="55" headerRowBorderDxfId="57">
  <sortState xmlns:xlrd2="http://schemas.microsoft.com/office/spreadsheetml/2017/richdata2" ref="A4:N63">
    <sortCondition descending="1" ref="N3:N63"/>
  </sortState>
  <tableColumns count="14">
    <tableColumn id="1" xr3:uid="{1D869C0D-4321-46DE-9ECA-97DA5B4ABD3E}" name="Ríkisfang" totalsRowLabel="Samtals" dataDxfId="54" totalsRowDxfId="53"/>
    <tableColumn id="2" xr3:uid="{7AA3A755-19C3-4587-94D3-C19D0B9A924D}" name="Jan" totalsRowFunction="sum" dataDxfId="52" totalsRowDxfId="51"/>
    <tableColumn id="3" xr3:uid="{2638D993-0346-4E18-995A-A9BD1F510DCF}" name="Feb" totalsRowFunction="sum" dataDxfId="50" totalsRowDxfId="49"/>
    <tableColumn id="4" xr3:uid="{661F4C5C-056D-4F99-9A35-139BC4FFEC2D}" name="Mar" totalsRowFunction="sum" dataDxfId="48" totalsRowDxfId="47"/>
    <tableColumn id="5" xr3:uid="{348B8276-B135-42A8-9EAD-2D5B07DD2F2C}" name="Apr" totalsRowFunction="sum" dataDxfId="46" totalsRowDxfId="45"/>
    <tableColumn id="6" xr3:uid="{FA1968FE-FEC7-46C0-9B5F-84924FA25F0F}" name="Maí" totalsRowFunction="sum" dataDxfId="44" totalsRowDxfId="43"/>
    <tableColumn id="7" xr3:uid="{8CF0FB5B-C858-4279-B7C7-1B25997D468A}" name="Jún" totalsRowFunction="sum" dataDxfId="42" totalsRowDxfId="41"/>
    <tableColumn id="8" xr3:uid="{3987F66A-DCF2-4B6E-BA2D-74D3ABBC8EB0}" name="Júl" totalsRowFunction="sum" dataDxfId="40" totalsRowDxfId="39"/>
    <tableColumn id="9" xr3:uid="{ED79407D-D027-45A7-9A6D-5AACAEE454C1}" name="Ágú" totalsRowFunction="sum" dataDxfId="38" totalsRowDxfId="37"/>
    <tableColumn id="10" xr3:uid="{903FA280-83B6-48FC-B656-75240DEE64D5}" name="Sep" totalsRowFunction="sum" dataDxfId="36" totalsRowDxfId="35"/>
    <tableColumn id="11" xr3:uid="{B5B0B292-DED9-48A7-905B-3BA4034736DF}" name="Okt" totalsRowFunction="sum" dataDxfId="34" totalsRowDxfId="33"/>
    <tableColumn id="12" xr3:uid="{88596503-A0D9-44B5-BF10-5C8AEE5A64C6}" name="Nóv" totalsRowFunction="sum" dataDxfId="32" totalsRowDxfId="31"/>
    <tableColumn id="13" xr3:uid="{A35AD302-B72F-47CC-9D6F-C3FC18C4B248}" name="Des" totalsRowFunction="sum" dataDxfId="30" totalsRowDxfId="29"/>
    <tableColumn id="14" xr3:uid="{476AAFF8-0AB5-405E-98B9-68FBC148080E}" name="Samtals" totalsRowFunction="sum" dataDxfId="28" totalsRowDxfId="27">
      <calculatedColumnFormula>SUM(Table1[[#This Row],[Jan]:[Des]])</calculatedColumnFormula>
    </tableColumn>
  </tableColumns>
  <tableStyleInfo name="TableStyleLight21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CF189C-A968-41A6-A968-ABC5DDFD07B0}" name="Table4" displayName="Table4" ref="A3:F14" totalsRowCount="1" headerRowDxfId="26" dataDxfId="24" headerRowBorderDxfId="25">
  <tableColumns count="6">
    <tableColumn id="1" xr3:uid="{B9690956-0AF6-4A61-8ABE-F84956BC2B49}" name="Stærstu 10 ríki" totalsRowLabel="Stærstu 10 ríki samtals" dataDxfId="23" totalsRowDxfId="22"/>
    <tableColumn id="2" xr3:uid="{AFF11705-EF2D-44B1-B534-5061A27838E4}" name="Karlar" totalsRowFunction="sum" dataDxfId="21" totalsRowDxfId="20"/>
    <tableColumn id="3" xr3:uid="{AAF06336-4FA5-494E-82D2-3EE19A4C5D5C}" name="Konur" totalsRowFunction="sum" dataDxfId="19" totalsRowDxfId="18"/>
    <tableColumn id="4" xr3:uid="{DC3E29E0-EC2A-413C-90FB-4C55942F8A5A}" name="Drengir" totalsRowFunction="sum" dataDxfId="17" totalsRowDxfId="16"/>
    <tableColumn id="5" xr3:uid="{B9188702-B48A-4ADE-86B2-9E694BCFB772}" name="Stúlkur" totalsRowFunction="sum" dataDxfId="15" totalsRowDxfId="14"/>
    <tableColumn id="7" xr3:uid="{3118C2D8-B0A2-4208-9DF0-42BA6782C762}" name="Samtals" totalsRowFunction="sum" dataDxfId="13" totalsRowDxfId="12">
      <calculatedColumnFormula>SUM(Table4[[#This Row],[Karlar]:[Stúlkur]])</calculatedColumnFormula>
    </tableColumn>
  </tableColumns>
  <tableStyleInfo name="TableStyleLight21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9A5F4F-A052-4ECF-A99B-D8DBE49F7B64}" name="Table47" displayName="Table47" ref="A3:B9" totalsRowCount="1" headerRowDxfId="11" dataDxfId="9" headerRowBorderDxfId="10">
  <tableColumns count="2">
    <tableColumn id="1" xr3:uid="{60A7AD16-0FAF-4B38-B56D-2252F19B4FA4}" name="Ríkisfang" totalsRowLabel="Samtals" dataDxfId="8" totalsRowDxfId="7"/>
    <tableColumn id="7" xr3:uid="{6F233201-DFF0-47EA-BE3D-F5D3EB7BD01E}" name="Samtals" totalsRowFunction="sum" dataDxfId="6" totalsRowDxfId="5"/>
  </tableColumns>
  <tableStyleInfo name="TableStyleLight21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CD7DD-2CA7-4B93-87FB-34F839198CC5}" name="Table7" displayName="Table7" ref="A13:B16" totalsRowCount="1" tableBorderDxfId="4">
  <autoFilter ref="A13:B15" xr:uid="{B4DCD7DD-2CA7-4B93-87FB-34F839198CC5}">
    <filterColumn colId="0" hiddenButton="1"/>
    <filterColumn colId="1" hiddenButton="1"/>
  </autoFilter>
  <tableColumns count="2">
    <tableColumn id="1" xr3:uid="{03527C29-72D9-465A-BA56-0907E8EC30C2}" name="Kyn" totalsRowLabel="Samtals" dataDxfId="3" totalsRowDxfId="2"/>
    <tableColumn id="2" xr3:uid="{0531761C-ED02-40A1-8540-F9E0F9CE315F}" name="Samtals" totalsRowFunction="sum" dataDxfId="1" totalsRow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9870-B739-4182-9408-DCDD93CDFCFF}">
  <dimension ref="B2:D18"/>
  <sheetViews>
    <sheetView showGridLines="0" tabSelected="1" workbookViewId="0">
      <selection activeCell="G5" sqref="G5"/>
    </sheetView>
  </sheetViews>
  <sheetFormatPr defaultRowHeight="14.4" x14ac:dyDescent="0.3"/>
  <cols>
    <col min="2" max="2" width="3.88671875" customWidth="1"/>
    <col min="3" max="3" width="68.6640625" customWidth="1"/>
    <col min="4" max="4" width="3.5546875" customWidth="1"/>
  </cols>
  <sheetData>
    <row r="2" spans="2:4" x14ac:dyDescent="0.3">
      <c r="B2" s="45"/>
      <c r="C2" s="46"/>
      <c r="D2" s="47"/>
    </row>
    <row r="3" spans="2:4" ht="15.6" x14ac:dyDescent="0.3">
      <c r="B3" s="48"/>
      <c r="C3" s="49" t="s">
        <v>122</v>
      </c>
      <c r="D3" s="50"/>
    </row>
    <row r="4" spans="2:4" x14ac:dyDescent="0.3">
      <c r="B4" s="48"/>
      <c r="C4" t="s">
        <v>123</v>
      </c>
      <c r="D4" s="50"/>
    </row>
    <row r="5" spans="2:4" x14ac:dyDescent="0.3">
      <c r="B5" s="48"/>
      <c r="C5" t="s">
        <v>128</v>
      </c>
      <c r="D5" s="50"/>
    </row>
    <row r="6" spans="2:4" x14ac:dyDescent="0.3">
      <c r="B6" s="48"/>
      <c r="D6" s="50"/>
    </row>
    <row r="7" spans="2:4" ht="28.8" x14ac:dyDescent="0.3">
      <c r="B7" s="48"/>
      <c r="C7" s="51" t="s">
        <v>124</v>
      </c>
      <c r="D7" s="50"/>
    </row>
    <row r="8" spans="2:4" x14ac:dyDescent="0.3">
      <c r="B8" s="48"/>
      <c r="C8" s="51"/>
      <c r="D8" s="50"/>
    </row>
    <row r="9" spans="2:4" ht="43.2" x14ac:dyDescent="0.3">
      <c r="B9" s="48"/>
      <c r="C9" s="51" t="s">
        <v>125</v>
      </c>
      <c r="D9" s="50"/>
    </row>
    <row r="10" spans="2:4" x14ac:dyDescent="0.3">
      <c r="B10" s="48"/>
      <c r="C10" s="51"/>
      <c r="D10" s="50"/>
    </row>
    <row r="11" spans="2:4" ht="28.8" x14ac:dyDescent="0.3">
      <c r="B11" s="48"/>
      <c r="C11" s="51" t="s">
        <v>126</v>
      </c>
      <c r="D11" s="50"/>
    </row>
    <row r="12" spans="2:4" x14ac:dyDescent="0.3">
      <c r="B12" s="48"/>
      <c r="C12" s="51"/>
      <c r="D12" s="50"/>
    </row>
    <row r="13" spans="2:4" ht="28.8" x14ac:dyDescent="0.3">
      <c r="B13" s="48"/>
      <c r="C13" s="51" t="s">
        <v>127</v>
      </c>
      <c r="D13" s="50"/>
    </row>
    <row r="14" spans="2:4" x14ac:dyDescent="0.3">
      <c r="B14" s="48"/>
      <c r="C14" s="51"/>
      <c r="D14" s="50"/>
    </row>
    <row r="15" spans="2:4" x14ac:dyDescent="0.3">
      <c r="B15" s="48"/>
      <c r="D15" s="50"/>
    </row>
    <row r="16" spans="2:4" x14ac:dyDescent="0.3">
      <c r="B16" s="48"/>
      <c r="D16" s="50"/>
    </row>
    <row r="17" spans="2:4" x14ac:dyDescent="0.3">
      <c r="B17" s="48"/>
      <c r="D17" s="50"/>
    </row>
    <row r="18" spans="2:4" x14ac:dyDescent="0.3">
      <c r="B18" s="52"/>
      <c r="C18" s="53"/>
      <c r="D18" s="5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369E-62EB-488D-9618-3A3F14C6527B}">
  <dimension ref="A1:D16"/>
  <sheetViews>
    <sheetView showGridLines="0" workbookViewId="0"/>
  </sheetViews>
  <sheetFormatPr defaultRowHeight="14.4" x14ac:dyDescent="0.3"/>
  <cols>
    <col min="1" max="1" width="11.33203125" customWidth="1"/>
    <col min="2" max="2" width="16.88671875" bestFit="1" customWidth="1"/>
    <col min="3" max="3" width="21.44140625" bestFit="1" customWidth="1"/>
  </cols>
  <sheetData>
    <row r="1" spans="1:4" ht="18" x14ac:dyDescent="0.35">
      <c r="A1" s="10" t="s">
        <v>76</v>
      </c>
    </row>
    <row r="3" spans="1:4" s="24" customFormat="1" ht="15.6" x14ac:dyDescent="0.3">
      <c r="A3" s="33" t="s">
        <v>66</v>
      </c>
      <c r="B3" s="33" t="s">
        <v>67</v>
      </c>
      <c r="C3" s="33" t="s">
        <v>75</v>
      </c>
      <c r="D3" s="33" t="s">
        <v>13</v>
      </c>
    </row>
    <row r="4" spans="1:4" x14ac:dyDescent="0.3">
      <c r="A4" t="s">
        <v>77</v>
      </c>
      <c r="B4" s="1">
        <f>Table3[[#This Row],[Samtals]]-Table3[[#This Row],[Ekki fyrstu umsóknir]]</f>
        <v>156</v>
      </c>
      <c r="C4" s="1">
        <v>10</v>
      </c>
      <c r="D4" s="3">
        <v>166</v>
      </c>
    </row>
    <row r="5" spans="1:4" x14ac:dyDescent="0.3">
      <c r="A5" t="s">
        <v>78</v>
      </c>
      <c r="B5" s="1">
        <f>Table3[[#This Row],[Samtals]]-Table3[[#This Row],[Ekki fyrstu umsóknir]]</f>
        <v>232</v>
      </c>
      <c r="C5" s="1">
        <v>12</v>
      </c>
      <c r="D5" s="3">
        <v>244</v>
      </c>
    </row>
    <row r="6" spans="1:4" x14ac:dyDescent="0.3">
      <c r="A6" t="s">
        <v>79</v>
      </c>
      <c r="B6" s="1">
        <f>Table3[[#This Row],[Samtals]]-Table3[[#This Row],[Ekki fyrstu umsóknir]]</f>
        <v>172</v>
      </c>
      <c r="C6" s="1">
        <v>8</v>
      </c>
      <c r="D6" s="3">
        <v>180</v>
      </c>
    </row>
    <row r="7" spans="1:4" x14ac:dyDescent="0.3">
      <c r="A7" t="s">
        <v>80</v>
      </c>
      <c r="B7" s="1">
        <f>Table3[[#This Row],[Samtals]]-Table3[[#This Row],[Ekki fyrstu umsóknir]]</f>
        <v>154</v>
      </c>
      <c r="C7" s="1">
        <v>6</v>
      </c>
      <c r="D7" s="3">
        <v>160</v>
      </c>
    </row>
    <row r="8" spans="1:4" x14ac:dyDescent="0.3">
      <c r="A8" t="s">
        <v>81</v>
      </c>
      <c r="B8" s="1">
        <f>Table3[[#This Row],[Samtals]]-Table3[[#This Row],[Ekki fyrstu umsóknir]]</f>
        <v>180</v>
      </c>
      <c r="C8" s="1">
        <v>15</v>
      </c>
      <c r="D8" s="3">
        <v>195</v>
      </c>
    </row>
    <row r="9" spans="1:4" x14ac:dyDescent="0.3">
      <c r="A9" t="s">
        <v>82</v>
      </c>
      <c r="B9" s="1">
        <f>Table3[[#This Row],[Samtals]]-Table3[[#This Row],[Ekki fyrstu umsóknir]]</f>
        <v>166</v>
      </c>
      <c r="C9" s="1">
        <v>14</v>
      </c>
      <c r="D9" s="3">
        <v>180</v>
      </c>
    </row>
    <row r="10" spans="1:4" x14ac:dyDescent="0.3">
      <c r="A10" t="s">
        <v>83</v>
      </c>
      <c r="B10" s="1">
        <f>Table3[[#This Row],[Samtals]]-Table3[[#This Row],[Ekki fyrstu umsóknir]]</f>
        <v>153</v>
      </c>
      <c r="C10" s="1">
        <v>6</v>
      </c>
      <c r="D10" s="3">
        <v>159</v>
      </c>
    </row>
    <row r="11" spans="1:4" x14ac:dyDescent="0.3">
      <c r="A11" t="s">
        <v>84</v>
      </c>
      <c r="B11" s="1">
        <f>Table3[[#This Row],[Samtals]]-Table3[[#This Row],[Ekki fyrstu umsóknir]]</f>
        <v>122</v>
      </c>
      <c r="C11" s="1">
        <v>5</v>
      </c>
      <c r="D11" s="3">
        <v>127</v>
      </c>
    </row>
    <row r="12" spans="1:4" x14ac:dyDescent="0.3">
      <c r="A12" t="s">
        <v>85</v>
      </c>
      <c r="B12" s="1">
        <f>Table3[[#This Row],[Samtals]]-Table3[[#This Row],[Ekki fyrstu umsóknir]]</f>
        <v>128</v>
      </c>
      <c r="C12" s="1">
        <v>2</v>
      </c>
      <c r="D12" s="3">
        <v>130</v>
      </c>
    </row>
    <row r="13" spans="1:4" x14ac:dyDescent="0.3">
      <c r="A13" t="s">
        <v>86</v>
      </c>
      <c r="B13" s="1">
        <f>Table3[[#This Row],[Samtals]]-Table3[[#This Row],[Ekki fyrstu umsóknir]]</f>
        <v>136</v>
      </c>
      <c r="C13" s="1">
        <v>9</v>
      </c>
      <c r="D13" s="3">
        <v>145</v>
      </c>
    </row>
    <row r="14" spans="1:4" x14ac:dyDescent="0.3">
      <c r="A14" t="s">
        <v>87</v>
      </c>
      <c r="B14" s="1">
        <f>Table3[[#This Row],[Samtals]]-Table3[[#This Row],[Ekki fyrstu umsóknir]]</f>
        <v>125</v>
      </c>
      <c r="C14" s="1">
        <v>6</v>
      </c>
      <c r="D14" s="3">
        <v>131</v>
      </c>
    </row>
    <row r="15" spans="1:4" x14ac:dyDescent="0.3">
      <c r="A15" t="s">
        <v>88</v>
      </c>
      <c r="B15" s="1">
        <f>Table3[[#This Row],[Samtals]]-Table3[[#This Row],[Ekki fyrstu umsóknir]]</f>
        <v>120</v>
      </c>
      <c r="C15" s="1">
        <v>7</v>
      </c>
      <c r="D15" s="3">
        <v>127</v>
      </c>
    </row>
    <row r="16" spans="1:4" ht="17.399999999999999" customHeight="1" x14ac:dyDescent="0.3">
      <c r="A16" s="20" t="s">
        <v>13</v>
      </c>
      <c r="B16" s="23">
        <f>SUBTOTAL(109,Table3[Fyrstu umsóknir])</f>
        <v>1844</v>
      </c>
      <c r="C16" s="23">
        <f>SUBTOTAL(109,Table3[Ekki fyrstu umsóknir])</f>
        <v>100</v>
      </c>
      <c r="D16" s="30">
        <f>SUBTOTAL(109,Table3[Samtals])</f>
        <v>1944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04F5-A44D-4AFF-83CA-67D65A738843}">
  <dimension ref="A1:N64"/>
  <sheetViews>
    <sheetView showGridLines="0" workbookViewId="0"/>
  </sheetViews>
  <sheetFormatPr defaultRowHeight="14.4" x14ac:dyDescent="0.3"/>
  <cols>
    <col min="1" max="1" width="32.5546875" style="2" customWidth="1"/>
    <col min="2" max="13" width="6.5546875" customWidth="1"/>
    <col min="14" max="14" width="8.5546875" style="2" bestFit="1" customWidth="1"/>
  </cols>
  <sheetData>
    <row r="1" spans="1:14" ht="18" x14ac:dyDescent="0.35">
      <c r="A1" s="10" t="s">
        <v>64</v>
      </c>
    </row>
    <row r="3" spans="1:14" ht="15.6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4" x14ac:dyDescent="0.3">
      <c r="A4" s="9" t="s">
        <v>42</v>
      </c>
      <c r="B4" s="1">
        <v>96</v>
      </c>
      <c r="C4" s="1">
        <v>158</v>
      </c>
      <c r="D4" s="1">
        <v>117</v>
      </c>
      <c r="E4" s="1">
        <v>103</v>
      </c>
      <c r="F4" s="1">
        <v>141</v>
      </c>
      <c r="G4" s="1">
        <v>128</v>
      </c>
      <c r="H4" s="1">
        <v>97</v>
      </c>
      <c r="I4" s="1">
        <v>73</v>
      </c>
      <c r="J4" s="1">
        <v>69</v>
      </c>
      <c r="K4" s="1">
        <v>98</v>
      </c>
      <c r="L4" s="1">
        <v>73</v>
      </c>
      <c r="M4" s="1">
        <v>82</v>
      </c>
      <c r="N4" s="3">
        <f>SUM(Table1[[#This Row],[Jan]:[Des]])</f>
        <v>1235</v>
      </c>
    </row>
    <row r="5" spans="1:14" x14ac:dyDescent="0.3">
      <c r="A5" s="9" t="s">
        <v>45</v>
      </c>
      <c r="B5" s="1">
        <v>32</v>
      </c>
      <c r="C5" s="1">
        <v>33</v>
      </c>
      <c r="D5" s="1">
        <v>21</v>
      </c>
      <c r="E5" s="1">
        <v>19</v>
      </c>
      <c r="F5" s="1">
        <v>13</v>
      </c>
      <c r="G5" s="1">
        <v>13</v>
      </c>
      <c r="H5" s="1">
        <v>16</v>
      </c>
      <c r="I5" s="1">
        <v>5</v>
      </c>
      <c r="J5" s="1">
        <v>13</v>
      </c>
      <c r="K5" s="1">
        <v>11</v>
      </c>
      <c r="L5" s="1">
        <v>11</v>
      </c>
      <c r="M5" s="1">
        <v>6</v>
      </c>
      <c r="N5" s="3">
        <f>SUM(Table1[[#This Row],[Jan]:[Des]])</f>
        <v>193</v>
      </c>
    </row>
    <row r="6" spans="1:14" x14ac:dyDescent="0.3">
      <c r="A6" s="9" t="s">
        <v>32</v>
      </c>
      <c r="B6" s="1">
        <v>15</v>
      </c>
      <c r="C6" s="1">
        <v>8</v>
      </c>
      <c r="D6" s="1">
        <v>9</v>
      </c>
      <c r="E6" s="1">
        <v>11</v>
      </c>
      <c r="F6" s="1">
        <v>11</v>
      </c>
      <c r="G6" s="1">
        <v>10</v>
      </c>
      <c r="H6" s="1">
        <v>10</v>
      </c>
      <c r="I6" s="1">
        <v>8</v>
      </c>
      <c r="J6" s="1">
        <v>5</v>
      </c>
      <c r="K6" s="1">
        <v>7</v>
      </c>
      <c r="L6" s="1">
        <v>8</v>
      </c>
      <c r="M6" s="1">
        <v>13</v>
      </c>
      <c r="N6" s="3">
        <f>SUM(Table1[[#This Row],[Jan]:[Des]])</f>
        <v>115</v>
      </c>
    </row>
    <row r="7" spans="1:14" x14ac:dyDescent="0.3">
      <c r="A7" s="9" t="s">
        <v>30</v>
      </c>
      <c r="B7" s="1">
        <v>7</v>
      </c>
      <c r="C7" s="1">
        <v>7</v>
      </c>
      <c r="D7" s="1">
        <v>6</v>
      </c>
      <c r="E7" s="1">
        <v>5</v>
      </c>
      <c r="F7" s="1">
        <v>8</v>
      </c>
      <c r="G7" s="1">
        <v>4</v>
      </c>
      <c r="H7" s="1">
        <v>5</v>
      </c>
      <c r="I7" s="1"/>
      <c r="J7" s="1">
        <v>9</v>
      </c>
      <c r="K7" s="1">
        <v>1</v>
      </c>
      <c r="L7" s="1"/>
      <c r="M7" s="1"/>
      <c r="N7" s="3">
        <f>SUM(Table1[[#This Row],[Jan]:[Des]])</f>
        <v>52</v>
      </c>
    </row>
    <row r="8" spans="1:14" x14ac:dyDescent="0.3">
      <c r="A8" s="9" t="s">
        <v>46</v>
      </c>
      <c r="B8" s="1">
        <v>7</v>
      </c>
      <c r="C8" s="1">
        <v>4</v>
      </c>
      <c r="D8" s="1">
        <v>8</v>
      </c>
      <c r="E8" s="1">
        <v>7</v>
      </c>
      <c r="F8" s="1">
        <v>2</v>
      </c>
      <c r="G8" s="1">
        <v>4</v>
      </c>
      <c r="H8" s="1">
        <v>2</v>
      </c>
      <c r="I8" s="1">
        <v>5</v>
      </c>
      <c r="J8" s="1"/>
      <c r="K8" s="1"/>
      <c r="L8" s="1">
        <v>2</v>
      </c>
      <c r="M8" s="1">
        <v>2</v>
      </c>
      <c r="N8" s="3">
        <f>SUM(Table1[[#This Row],[Jan]:[Des]])</f>
        <v>43</v>
      </c>
    </row>
    <row r="9" spans="1:14" x14ac:dyDescent="0.3">
      <c r="A9" s="9" t="s">
        <v>24</v>
      </c>
      <c r="B9" s="1">
        <v>1</v>
      </c>
      <c r="C9" s="1">
        <v>3</v>
      </c>
      <c r="D9" s="1">
        <v>1</v>
      </c>
      <c r="E9" s="1"/>
      <c r="F9" s="1">
        <v>2</v>
      </c>
      <c r="G9" s="1">
        <v>6</v>
      </c>
      <c r="H9" s="1">
        <v>3</v>
      </c>
      <c r="I9" s="1">
        <v>13</v>
      </c>
      <c r="J9" s="1">
        <v>7</v>
      </c>
      <c r="K9" s="1"/>
      <c r="L9" s="1">
        <v>1</v>
      </c>
      <c r="M9" s="1">
        <v>3</v>
      </c>
      <c r="N9" s="3">
        <f>SUM(Table1[[#This Row],[Jan]:[Des]])</f>
        <v>40</v>
      </c>
    </row>
    <row r="10" spans="1:14" x14ac:dyDescent="0.3">
      <c r="A10" s="9" t="s">
        <v>16</v>
      </c>
      <c r="B10" s="1"/>
      <c r="C10" s="1">
        <v>1</v>
      </c>
      <c r="D10" s="1">
        <v>5</v>
      </c>
      <c r="E10" s="1"/>
      <c r="F10" s="1">
        <v>3</v>
      </c>
      <c r="G10" s="1">
        <v>5</v>
      </c>
      <c r="H10" s="1">
        <v>9</v>
      </c>
      <c r="I10" s="1">
        <v>7</v>
      </c>
      <c r="J10" s="1"/>
      <c r="K10" s="1">
        <v>3</v>
      </c>
      <c r="L10" s="1">
        <v>6</v>
      </c>
      <c r="M10" s="1"/>
      <c r="N10" s="3">
        <f>SUM(Table1[[#This Row],[Jan]:[Des]])</f>
        <v>39</v>
      </c>
    </row>
    <row r="11" spans="1:14" x14ac:dyDescent="0.3">
      <c r="A11" s="9" t="s">
        <v>38</v>
      </c>
      <c r="B11" s="1"/>
      <c r="C11" s="1"/>
      <c r="D11" s="1">
        <v>3</v>
      </c>
      <c r="E11" s="1">
        <v>5</v>
      </c>
      <c r="F11" s="1">
        <v>2</v>
      </c>
      <c r="G11" s="1">
        <v>6</v>
      </c>
      <c r="H11" s="1"/>
      <c r="I11" s="1">
        <v>1</v>
      </c>
      <c r="J11" s="1">
        <v>8</v>
      </c>
      <c r="K11" s="1">
        <v>1</v>
      </c>
      <c r="L11" s="1">
        <v>6</v>
      </c>
      <c r="M11" s="1">
        <v>3</v>
      </c>
      <c r="N11" s="3">
        <f>SUM(Table1[[#This Row],[Jan]:[Des]])</f>
        <v>35</v>
      </c>
    </row>
    <row r="12" spans="1:14" x14ac:dyDescent="0.3">
      <c r="A12" s="9" t="s">
        <v>41</v>
      </c>
      <c r="B12" s="1"/>
      <c r="C12" s="1"/>
      <c r="D12" s="1">
        <v>1</v>
      </c>
      <c r="E12" s="1">
        <v>6</v>
      </c>
      <c r="F12" s="1">
        <v>1</v>
      </c>
      <c r="G12" s="1"/>
      <c r="H12" s="1">
        <v>5</v>
      </c>
      <c r="I12" s="1"/>
      <c r="J12" s="1"/>
      <c r="K12" s="1">
        <v>3</v>
      </c>
      <c r="L12" s="1">
        <v>2</v>
      </c>
      <c r="M12" s="1"/>
      <c r="N12" s="3">
        <f>SUM(Table1[[#This Row],[Jan]:[Des]])</f>
        <v>18</v>
      </c>
    </row>
    <row r="13" spans="1:14" x14ac:dyDescent="0.3">
      <c r="A13" s="9" t="s">
        <v>25</v>
      </c>
      <c r="B13" s="1">
        <v>1</v>
      </c>
      <c r="C13" s="1">
        <v>3</v>
      </c>
      <c r="D13" s="1"/>
      <c r="E13" s="1">
        <v>1</v>
      </c>
      <c r="F13" s="1">
        <v>1</v>
      </c>
      <c r="G13" s="1"/>
      <c r="H13" s="1">
        <v>4</v>
      </c>
      <c r="I13" s="1">
        <v>2</v>
      </c>
      <c r="J13" s="1"/>
      <c r="K13" s="1"/>
      <c r="L13" s="1">
        <v>3</v>
      </c>
      <c r="M13" s="1"/>
      <c r="N13" s="3">
        <f>SUM(Table1[[#This Row],[Jan]:[Des]])</f>
        <v>15</v>
      </c>
    </row>
    <row r="14" spans="1:14" x14ac:dyDescent="0.3">
      <c r="A14" s="9" t="s">
        <v>63</v>
      </c>
      <c r="B14" s="1"/>
      <c r="C14" s="1">
        <v>11</v>
      </c>
      <c r="D14" s="1"/>
      <c r="E14" s="1"/>
      <c r="F14" s="1"/>
      <c r="G14" s="1"/>
      <c r="H14" s="1"/>
      <c r="I14" s="1">
        <v>2</v>
      </c>
      <c r="J14" s="1"/>
      <c r="K14" s="1"/>
      <c r="L14" s="1"/>
      <c r="M14" s="1"/>
      <c r="N14" s="3">
        <f>SUM(Table1[[#This Row],[Jan]:[Des]])</f>
        <v>13</v>
      </c>
    </row>
    <row r="15" spans="1:14" x14ac:dyDescent="0.3">
      <c r="A15" s="9" t="s">
        <v>21</v>
      </c>
      <c r="B15" s="1"/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>
        <v>2</v>
      </c>
      <c r="K15" s="1"/>
      <c r="L15" s="1">
        <v>4</v>
      </c>
      <c r="M15" s="1">
        <v>3</v>
      </c>
      <c r="N15" s="3">
        <f>SUM(Table1[[#This Row],[Jan]:[Des]])</f>
        <v>12</v>
      </c>
    </row>
    <row r="16" spans="1:14" x14ac:dyDescent="0.3">
      <c r="A16" s="9" t="s">
        <v>36</v>
      </c>
      <c r="B16" s="1">
        <v>1</v>
      </c>
      <c r="C16" s="1">
        <v>3</v>
      </c>
      <c r="D16" s="1">
        <v>1</v>
      </c>
      <c r="E16" s="1"/>
      <c r="F16" s="1"/>
      <c r="G16" s="1">
        <v>1</v>
      </c>
      <c r="H16" s="1">
        <v>2</v>
      </c>
      <c r="I16" s="1"/>
      <c r="J16" s="1">
        <v>1</v>
      </c>
      <c r="K16" s="1">
        <v>1</v>
      </c>
      <c r="L16" s="1"/>
      <c r="M16" s="1">
        <v>1</v>
      </c>
      <c r="N16" s="3">
        <f>SUM(Table1[[#This Row],[Jan]:[Des]])</f>
        <v>11</v>
      </c>
    </row>
    <row r="17" spans="1:14" x14ac:dyDescent="0.3">
      <c r="A17" s="9" t="s">
        <v>43</v>
      </c>
      <c r="B17" s="1"/>
      <c r="C17" s="1"/>
      <c r="D17" s="1">
        <v>1</v>
      </c>
      <c r="E17" s="1"/>
      <c r="F17" s="1"/>
      <c r="G17" s="1"/>
      <c r="H17" s="1"/>
      <c r="I17" s="1">
        <v>1</v>
      </c>
      <c r="J17" s="1">
        <v>3</v>
      </c>
      <c r="K17" s="1"/>
      <c r="L17" s="1">
        <v>3</v>
      </c>
      <c r="M17" s="1">
        <v>1</v>
      </c>
      <c r="N17" s="3">
        <f>SUM(Table1[[#This Row],[Jan]:[Des]])</f>
        <v>9</v>
      </c>
    </row>
    <row r="18" spans="1:14" x14ac:dyDescent="0.3">
      <c r="A18" s="9" t="s">
        <v>44</v>
      </c>
      <c r="B18" s="1"/>
      <c r="C18" s="1"/>
      <c r="D18" s="1"/>
      <c r="E18" s="1"/>
      <c r="F18" s="1"/>
      <c r="G18" s="1"/>
      <c r="H18" s="1">
        <v>1</v>
      </c>
      <c r="I18" s="1"/>
      <c r="J18" s="1">
        <v>4</v>
      </c>
      <c r="K18" s="1">
        <v>2</v>
      </c>
      <c r="L18" s="1">
        <v>1</v>
      </c>
      <c r="M18" s="1">
        <v>1</v>
      </c>
      <c r="N18" s="3">
        <f>SUM(Table1[[#This Row],[Jan]:[Des]])</f>
        <v>9</v>
      </c>
    </row>
    <row r="19" spans="1:14" x14ac:dyDescent="0.3">
      <c r="A19" s="9" t="s">
        <v>34</v>
      </c>
      <c r="B19" s="1">
        <v>1</v>
      </c>
      <c r="C19" s="1"/>
      <c r="D19" s="1">
        <v>1</v>
      </c>
      <c r="E19" s="1"/>
      <c r="F19" s="1">
        <v>1</v>
      </c>
      <c r="G19" s="1"/>
      <c r="H19" s="1">
        <v>1</v>
      </c>
      <c r="I19" s="1"/>
      <c r="J19" s="1">
        <v>1</v>
      </c>
      <c r="K19" s="1"/>
      <c r="L19" s="1"/>
      <c r="M19" s="1">
        <v>4</v>
      </c>
      <c r="N19" s="3">
        <f>SUM(Table1[[#This Row],[Jan]:[Des]])</f>
        <v>9</v>
      </c>
    </row>
    <row r="20" spans="1:14" x14ac:dyDescent="0.3">
      <c r="A20" s="9" t="s">
        <v>73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v>6</v>
      </c>
      <c r="N20" s="3">
        <f>SUM(Table1[[#This Row],[Jan]:[Des]])</f>
        <v>6</v>
      </c>
    </row>
    <row r="21" spans="1:14" x14ac:dyDescent="0.3">
      <c r="A21" s="9" t="s">
        <v>14</v>
      </c>
      <c r="B21" s="1"/>
      <c r="C21" s="1">
        <v>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3">
        <f>SUM(Table1[[#This Row],[Jan]:[Des]])</f>
        <v>5</v>
      </c>
    </row>
    <row r="22" spans="1:14" x14ac:dyDescent="0.3">
      <c r="A22" s="9" t="s">
        <v>54</v>
      </c>
      <c r="B22" s="1"/>
      <c r="C22" s="1"/>
      <c r="D22" s="1"/>
      <c r="E22" s="1"/>
      <c r="F22" s="1"/>
      <c r="G22" s="1"/>
      <c r="H22" s="1"/>
      <c r="I22" s="1">
        <v>1</v>
      </c>
      <c r="J22" s="1">
        <v>1</v>
      </c>
      <c r="K22" s="1">
        <v>2</v>
      </c>
      <c r="L22" s="1"/>
      <c r="M22" s="1"/>
      <c r="N22" s="3">
        <f>SUM(Table1[[#This Row],[Jan]:[Des]])</f>
        <v>4</v>
      </c>
    </row>
    <row r="23" spans="1:14" x14ac:dyDescent="0.3">
      <c r="A23" s="9" t="s">
        <v>29</v>
      </c>
      <c r="B23" s="1"/>
      <c r="C23" s="1"/>
      <c r="D23" s="1"/>
      <c r="E23" s="1"/>
      <c r="F23" s="1"/>
      <c r="G23" s="1">
        <v>1</v>
      </c>
      <c r="H23" s="1"/>
      <c r="I23" s="1"/>
      <c r="J23" s="1">
        <v>2</v>
      </c>
      <c r="K23" s="1">
        <v>1</v>
      </c>
      <c r="L23" s="1"/>
      <c r="M23" s="1"/>
      <c r="N23" s="3">
        <f>SUM(Table1[[#This Row],[Jan]:[Des]])</f>
        <v>4</v>
      </c>
    </row>
    <row r="24" spans="1:14" x14ac:dyDescent="0.3">
      <c r="A24" s="9" t="s">
        <v>26</v>
      </c>
      <c r="B24" s="1"/>
      <c r="C24" s="1"/>
      <c r="D24" s="1"/>
      <c r="E24" s="1"/>
      <c r="F24" s="1"/>
      <c r="G24" s="1"/>
      <c r="H24" s="1"/>
      <c r="I24" s="1"/>
      <c r="J24" s="1"/>
      <c r="K24" s="1">
        <v>1</v>
      </c>
      <c r="L24" s="1">
        <v>3</v>
      </c>
      <c r="M24" s="1"/>
      <c r="N24" s="3">
        <f>SUM(Table1[[#This Row],[Jan]:[Des]])</f>
        <v>4</v>
      </c>
    </row>
    <row r="25" spans="1:14" x14ac:dyDescent="0.3">
      <c r="A25" s="9" t="s">
        <v>19</v>
      </c>
      <c r="B25" s="1"/>
      <c r="C25" s="1"/>
      <c r="D25" s="1"/>
      <c r="E25" s="1"/>
      <c r="F25" s="1">
        <v>4</v>
      </c>
      <c r="G25" s="1"/>
      <c r="H25" s="1"/>
      <c r="I25" s="1"/>
      <c r="J25" s="1"/>
      <c r="K25" s="1"/>
      <c r="L25" s="1"/>
      <c r="M25" s="1"/>
      <c r="N25" s="3">
        <f>SUM(Table1[[#This Row],[Jan]:[Des]])</f>
        <v>4</v>
      </c>
    </row>
    <row r="26" spans="1:14" x14ac:dyDescent="0.3">
      <c r="A26" s="9" t="s">
        <v>27</v>
      </c>
      <c r="B26" s="1">
        <v>1</v>
      </c>
      <c r="C26" s="1"/>
      <c r="D26" s="1"/>
      <c r="E26" s="1"/>
      <c r="F26" s="1"/>
      <c r="G26" s="1"/>
      <c r="H26" s="1"/>
      <c r="I26" s="1">
        <v>2</v>
      </c>
      <c r="J26" s="1">
        <v>1</v>
      </c>
      <c r="K26" s="1"/>
      <c r="L26" s="1"/>
      <c r="M26" s="1"/>
      <c r="N26" s="3">
        <f>SUM(Table1[[#This Row],[Jan]:[Des]])</f>
        <v>4</v>
      </c>
    </row>
    <row r="27" spans="1:14" x14ac:dyDescent="0.3">
      <c r="A27" s="9" t="s">
        <v>53</v>
      </c>
      <c r="B27" s="1"/>
      <c r="C27" s="1"/>
      <c r="D27" s="1"/>
      <c r="E27" s="1"/>
      <c r="F27" s="1">
        <v>1</v>
      </c>
      <c r="G27" s="1"/>
      <c r="H27" s="1">
        <v>1</v>
      </c>
      <c r="I27" s="1"/>
      <c r="J27" s="1"/>
      <c r="K27" s="1">
        <v>1</v>
      </c>
      <c r="L27" s="1">
        <v>1</v>
      </c>
      <c r="M27" s="1"/>
      <c r="N27" s="3">
        <f>SUM(Table1[[#This Row],[Jan]:[Des]])</f>
        <v>4</v>
      </c>
    </row>
    <row r="28" spans="1:14" x14ac:dyDescent="0.3">
      <c r="A28" s="9" t="s">
        <v>33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>
        <v>3</v>
      </c>
      <c r="M28" s="1"/>
      <c r="N28" s="3">
        <f>SUM(Table1[[#This Row],[Jan]:[Des]])</f>
        <v>3</v>
      </c>
    </row>
    <row r="29" spans="1:14" x14ac:dyDescent="0.3">
      <c r="A29" s="9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>
        <v>3</v>
      </c>
      <c r="L29" s="1"/>
      <c r="M29" s="1"/>
      <c r="N29" s="3">
        <f>SUM(Table1[[#This Row],[Jan]:[Des]])</f>
        <v>3</v>
      </c>
    </row>
    <row r="30" spans="1:14" x14ac:dyDescent="0.3">
      <c r="A30" s="9" t="s">
        <v>89</v>
      </c>
      <c r="B30" s="1"/>
      <c r="C30" s="1"/>
      <c r="D30" s="1"/>
      <c r="E30" s="1"/>
      <c r="F30" s="1"/>
      <c r="G30" s="1"/>
      <c r="H30" s="1"/>
      <c r="I30" s="1">
        <v>2</v>
      </c>
      <c r="J30" s="1"/>
      <c r="K30" s="1"/>
      <c r="L30" s="1"/>
      <c r="M30" s="1">
        <v>1</v>
      </c>
      <c r="N30" s="3">
        <f>SUM(Table1[[#This Row],[Jan]:[Des]])</f>
        <v>3</v>
      </c>
    </row>
    <row r="31" spans="1:14" x14ac:dyDescent="0.3">
      <c r="A31" s="9" t="s">
        <v>58</v>
      </c>
      <c r="B31" s="1"/>
      <c r="C31" s="1"/>
      <c r="D31" s="1"/>
      <c r="E31" s="1"/>
      <c r="F31" s="1">
        <v>3</v>
      </c>
      <c r="G31" s="1"/>
      <c r="H31" s="1"/>
      <c r="I31" s="1"/>
      <c r="J31" s="1"/>
      <c r="K31" s="1"/>
      <c r="L31" s="1"/>
      <c r="M31" s="1"/>
      <c r="N31" s="3">
        <f>SUM(Table1[[#This Row],[Jan]:[Des]])</f>
        <v>3</v>
      </c>
    </row>
    <row r="32" spans="1:14" x14ac:dyDescent="0.3">
      <c r="A32" s="9" t="s">
        <v>31</v>
      </c>
      <c r="B32" s="1"/>
      <c r="C32" s="1"/>
      <c r="D32" s="1"/>
      <c r="E32" s="1"/>
      <c r="F32" s="1"/>
      <c r="G32" s="1"/>
      <c r="H32" s="1">
        <v>1</v>
      </c>
      <c r="I32" s="1"/>
      <c r="J32" s="1"/>
      <c r="K32" s="1">
        <v>2</v>
      </c>
      <c r="L32" s="1"/>
      <c r="M32" s="1"/>
      <c r="N32" s="3">
        <f>SUM(Table1[[#This Row],[Jan]:[Des]])</f>
        <v>3</v>
      </c>
    </row>
    <row r="33" spans="1:14" x14ac:dyDescent="0.3">
      <c r="A33" s="9" t="s">
        <v>18</v>
      </c>
      <c r="B33" s="1"/>
      <c r="C33" s="1">
        <v>2</v>
      </c>
      <c r="D33" s="1"/>
      <c r="E33" s="1"/>
      <c r="F33" s="1"/>
      <c r="G33" s="1"/>
      <c r="H33" s="1"/>
      <c r="I33" s="1"/>
      <c r="J33" s="1">
        <v>1</v>
      </c>
      <c r="K33" s="1"/>
      <c r="L33" s="1"/>
      <c r="M33" s="1"/>
      <c r="N33" s="3">
        <f>SUM(Table1[[#This Row],[Jan]:[Des]])</f>
        <v>3</v>
      </c>
    </row>
    <row r="34" spans="1:14" x14ac:dyDescent="0.3">
      <c r="A34" s="9" t="s">
        <v>90</v>
      </c>
      <c r="B34" s="1">
        <v>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">
        <f>SUM(Table1[[#This Row],[Jan]:[Des]])</f>
        <v>2</v>
      </c>
    </row>
    <row r="35" spans="1:14" x14ac:dyDescent="0.3">
      <c r="A35" s="9" t="s">
        <v>62</v>
      </c>
      <c r="B35" s="1"/>
      <c r="C35" s="1">
        <v>1</v>
      </c>
      <c r="D35" s="1">
        <v>1</v>
      </c>
      <c r="E35" s="1"/>
      <c r="F35" s="1"/>
      <c r="G35" s="1"/>
      <c r="H35" s="1"/>
      <c r="I35" s="1"/>
      <c r="J35" s="1"/>
      <c r="K35" s="1"/>
      <c r="L35" s="1"/>
      <c r="M35" s="1"/>
      <c r="N35" s="3">
        <f>SUM(Table1[[#This Row],[Jan]:[Des]])</f>
        <v>2</v>
      </c>
    </row>
    <row r="36" spans="1:14" x14ac:dyDescent="0.3">
      <c r="A36" s="9" t="s">
        <v>61</v>
      </c>
      <c r="B36" s="1"/>
      <c r="C36" s="1"/>
      <c r="D36" s="1">
        <v>2</v>
      </c>
      <c r="E36" s="1"/>
      <c r="F36" s="1"/>
      <c r="G36" s="1"/>
      <c r="H36" s="1"/>
      <c r="I36" s="1"/>
      <c r="J36" s="1"/>
      <c r="K36" s="1"/>
      <c r="L36" s="1"/>
      <c r="M36" s="1"/>
      <c r="N36" s="3">
        <f>SUM(Table1[[#This Row],[Jan]:[Des]])</f>
        <v>2</v>
      </c>
    </row>
    <row r="37" spans="1:14" x14ac:dyDescent="0.3">
      <c r="A37" s="9" t="s">
        <v>23</v>
      </c>
      <c r="B37" s="1"/>
      <c r="C37" s="1">
        <v>1</v>
      </c>
      <c r="D37" s="1"/>
      <c r="E37" s="1">
        <v>1</v>
      </c>
      <c r="F37" s="1"/>
      <c r="G37" s="1"/>
      <c r="H37" s="1"/>
      <c r="I37" s="1"/>
      <c r="J37" s="1"/>
      <c r="K37" s="1"/>
      <c r="L37" s="1"/>
      <c r="M37" s="1"/>
      <c r="N37" s="3">
        <f>SUM(Table1[[#This Row],[Jan]:[Des]])</f>
        <v>2</v>
      </c>
    </row>
    <row r="38" spans="1:14" x14ac:dyDescent="0.3">
      <c r="A38" s="9" t="s">
        <v>40</v>
      </c>
      <c r="B38" s="1"/>
      <c r="C38" s="1">
        <v>1</v>
      </c>
      <c r="D38" s="1"/>
      <c r="E38" s="1"/>
      <c r="F38" s="1"/>
      <c r="G38" s="1"/>
      <c r="H38" s="1"/>
      <c r="I38" s="1"/>
      <c r="J38" s="1"/>
      <c r="K38" s="1">
        <v>1</v>
      </c>
      <c r="L38" s="1"/>
      <c r="M38" s="1"/>
      <c r="N38" s="3">
        <f>SUM(Table1[[#This Row],[Jan]:[Des]])</f>
        <v>2</v>
      </c>
    </row>
    <row r="39" spans="1:14" x14ac:dyDescent="0.3">
      <c r="A39" s="9" t="s">
        <v>47</v>
      </c>
      <c r="B39" s="1">
        <v>1</v>
      </c>
      <c r="C39" s="1"/>
      <c r="D39" s="1"/>
      <c r="E39" s="1"/>
      <c r="F39" s="1"/>
      <c r="G39" s="1"/>
      <c r="H39" s="1"/>
      <c r="I39" s="1"/>
      <c r="J39" s="1"/>
      <c r="K39" s="1"/>
      <c r="L39" s="1">
        <v>1</v>
      </c>
      <c r="M39" s="1"/>
      <c r="N39" s="3">
        <f>SUM(Table1[[#This Row],[Jan]:[Des]])</f>
        <v>2</v>
      </c>
    </row>
    <row r="40" spans="1:14" x14ac:dyDescent="0.3">
      <c r="A40" s="9" t="s">
        <v>91</v>
      </c>
      <c r="B40" s="1"/>
      <c r="C40" s="1"/>
      <c r="D40" s="1"/>
      <c r="E40" s="1"/>
      <c r="F40" s="1">
        <v>1</v>
      </c>
      <c r="G40" s="1"/>
      <c r="H40" s="1"/>
      <c r="I40" s="1"/>
      <c r="J40" s="1">
        <v>1</v>
      </c>
      <c r="K40" s="1"/>
      <c r="L40" s="1"/>
      <c r="M40" s="1"/>
      <c r="N40" s="3">
        <f>SUM(Table1[[#This Row],[Jan]:[Des]])</f>
        <v>2</v>
      </c>
    </row>
    <row r="41" spans="1:14" x14ac:dyDescent="0.3">
      <c r="A41" s="9" t="s">
        <v>37</v>
      </c>
      <c r="B41" s="1"/>
      <c r="C41" s="1"/>
      <c r="D41" s="1"/>
      <c r="E41" s="1"/>
      <c r="F41" s="1"/>
      <c r="G41" s="1"/>
      <c r="H41" s="1"/>
      <c r="I41" s="1"/>
      <c r="J41" s="1"/>
      <c r="K41" s="1">
        <v>2</v>
      </c>
      <c r="L41" s="1"/>
      <c r="M41" s="1"/>
      <c r="N41" s="3">
        <f>SUM(Table1[[#This Row],[Jan]:[Des]])</f>
        <v>2</v>
      </c>
    </row>
    <row r="42" spans="1:14" x14ac:dyDescent="0.3">
      <c r="A42" s="9" t="s">
        <v>22</v>
      </c>
      <c r="B42" s="1"/>
      <c r="C42" s="1">
        <v>1</v>
      </c>
      <c r="D42" s="1">
        <v>1</v>
      </c>
      <c r="E42" s="1"/>
      <c r="F42" s="1"/>
      <c r="G42" s="1"/>
      <c r="H42" s="1"/>
      <c r="I42" s="1"/>
      <c r="J42" s="1"/>
      <c r="K42" s="1"/>
      <c r="L42" s="1"/>
      <c r="M42" s="1"/>
      <c r="N42" s="3">
        <f>SUM(Table1[[#This Row],[Jan]:[Des]])</f>
        <v>2</v>
      </c>
    </row>
    <row r="43" spans="1:14" x14ac:dyDescent="0.3">
      <c r="A43" s="9" t="s">
        <v>28</v>
      </c>
      <c r="B43" s="1"/>
      <c r="C43" s="1"/>
      <c r="D43" s="1"/>
      <c r="E43" s="1"/>
      <c r="F43" s="1"/>
      <c r="G43" s="1"/>
      <c r="H43" s="1"/>
      <c r="I43" s="1">
        <v>1</v>
      </c>
      <c r="J43" s="1"/>
      <c r="K43" s="1"/>
      <c r="L43" s="1">
        <v>1</v>
      </c>
      <c r="M43" s="1"/>
      <c r="N43" s="3">
        <f>SUM(Table1[[#This Row],[Jan]:[Des]])</f>
        <v>2</v>
      </c>
    </row>
    <row r="44" spans="1:14" x14ac:dyDescent="0.3">
      <c r="A44" s="9" t="s">
        <v>92</v>
      </c>
      <c r="B44" s="1"/>
      <c r="C44" s="1"/>
      <c r="D44" s="1"/>
      <c r="E44" s="1"/>
      <c r="F44" s="1"/>
      <c r="G44" s="1"/>
      <c r="H44" s="1"/>
      <c r="I44" s="1"/>
      <c r="J44" s="1"/>
      <c r="K44" s="1">
        <v>2</v>
      </c>
      <c r="L44" s="1"/>
      <c r="M44" s="1"/>
      <c r="N44" s="3">
        <f>SUM(Table1[[#This Row],[Jan]:[Des]])</f>
        <v>2</v>
      </c>
    </row>
    <row r="45" spans="1:14" x14ac:dyDescent="0.3">
      <c r="A45" s="9" t="s">
        <v>20</v>
      </c>
      <c r="B45" s="1"/>
      <c r="C45" s="1"/>
      <c r="D45" s="1"/>
      <c r="E45" s="1"/>
      <c r="F45" s="1"/>
      <c r="G45" s="1"/>
      <c r="H45" s="1">
        <v>1</v>
      </c>
      <c r="I45" s="1"/>
      <c r="J45" s="1"/>
      <c r="K45" s="1">
        <v>1</v>
      </c>
      <c r="L45" s="1"/>
      <c r="M45" s="1"/>
      <c r="N45" s="3">
        <f>SUM(Table1[[#This Row],[Jan]:[Des]])</f>
        <v>2</v>
      </c>
    </row>
    <row r="46" spans="1:14" x14ac:dyDescent="0.3">
      <c r="A46" s="9" t="s">
        <v>60</v>
      </c>
      <c r="B46" s="1"/>
      <c r="C46" s="1"/>
      <c r="D46" s="1"/>
      <c r="E46" s="1"/>
      <c r="F46" s="1"/>
      <c r="G46" s="1"/>
      <c r="H46" s="1"/>
      <c r="I46" s="1">
        <v>2</v>
      </c>
      <c r="J46" s="1"/>
      <c r="K46" s="1"/>
      <c r="L46" s="1"/>
      <c r="M46" s="1"/>
      <c r="N46" s="3">
        <f>SUM(Table1[[#This Row],[Jan]:[Des]])</f>
        <v>2</v>
      </c>
    </row>
    <row r="47" spans="1:14" x14ac:dyDescent="0.3">
      <c r="A47" s="9" t="s">
        <v>93</v>
      </c>
      <c r="B47" s="1"/>
      <c r="C47" s="1"/>
      <c r="D47" s="1">
        <v>1</v>
      </c>
      <c r="E47" s="1"/>
      <c r="F47" s="1"/>
      <c r="G47" s="1"/>
      <c r="H47" s="1"/>
      <c r="I47" s="1"/>
      <c r="J47" s="1"/>
      <c r="K47" s="1"/>
      <c r="L47" s="1"/>
      <c r="M47" s="1"/>
      <c r="N47" s="3">
        <f>SUM(Table1[[#This Row],[Jan]:[Des]])</f>
        <v>1</v>
      </c>
    </row>
    <row r="48" spans="1:14" x14ac:dyDescent="0.3">
      <c r="A48" s="9" t="s">
        <v>94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>
        <v>1</v>
      </c>
      <c r="M48" s="1"/>
      <c r="N48" s="3">
        <f>SUM(Table1[[#This Row],[Jan]:[Des]])</f>
        <v>1</v>
      </c>
    </row>
    <row r="49" spans="1:14" x14ac:dyDescent="0.3">
      <c r="A49" s="9" t="s">
        <v>57</v>
      </c>
      <c r="B49" s="1"/>
      <c r="C49" s="1"/>
      <c r="D49" s="1"/>
      <c r="E49" s="1">
        <v>1</v>
      </c>
      <c r="F49" s="1"/>
      <c r="G49" s="1"/>
      <c r="H49" s="1"/>
      <c r="I49" s="1"/>
      <c r="J49" s="1"/>
      <c r="K49" s="1"/>
      <c r="L49" s="1"/>
      <c r="M49" s="1"/>
      <c r="N49" s="3">
        <f>SUM(Table1[[#This Row],[Jan]:[Des]])</f>
        <v>1</v>
      </c>
    </row>
    <row r="50" spans="1:14" x14ac:dyDescent="0.3">
      <c r="A50" s="9" t="s">
        <v>55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3">
        <f>SUM(Table1[[#This Row],[Jan]:[Des]])</f>
        <v>1</v>
      </c>
    </row>
    <row r="51" spans="1:14" x14ac:dyDescent="0.3">
      <c r="A51" s="9" t="s">
        <v>95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>
        <v>1</v>
      </c>
      <c r="N51" s="3">
        <f>SUM(Table1[[#This Row],[Jan]:[Des]])</f>
        <v>1</v>
      </c>
    </row>
    <row r="52" spans="1:14" x14ac:dyDescent="0.3">
      <c r="A52" s="9" t="s">
        <v>96</v>
      </c>
      <c r="B52" s="1"/>
      <c r="C52" s="1"/>
      <c r="D52" s="1"/>
      <c r="E52" s="1"/>
      <c r="F52" s="1"/>
      <c r="G52" s="1">
        <v>1</v>
      </c>
      <c r="H52" s="1"/>
      <c r="I52" s="1"/>
      <c r="J52" s="1"/>
      <c r="K52" s="1"/>
      <c r="L52" s="1"/>
      <c r="M52" s="1"/>
      <c r="N52" s="3">
        <f>SUM(Table1[[#This Row],[Jan]:[Des]])</f>
        <v>1</v>
      </c>
    </row>
    <row r="53" spans="1:14" x14ac:dyDescent="0.3">
      <c r="A53" s="9" t="s">
        <v>97</v>
      </c>
      <c r="B53" s="1"/>
      <c r="C53" s="1"/>
      <c r="D53" s="1"/>
      <c r="E53" s="1"/>
      <c r="F53" s="1"/>
      <c r="G53" s="1"/>
      <c r="H53" s="1"/>
      <c r="I53" s="1"/>
      <c r="J53" s="1">
        <v>1</v>
      </c>
      <c r="K53" s="1"/>
      <c r="L53" s="1"/>
      <c r="M53" s="1"/>
      <c r="N53" s="3">
        <f>SUM(Table1[[#This Row],[Jan]:[Des]])</f>
        <v>1</v>
      </c>
    </row>
    <row r="54" spans="1:14" x14ac:dyDescent="0.3">
      <c r="A54" s="9" t="s">
        <v>35</v>
      </c>
      <c r="B54" s="1">
        <v>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">
        <f>SUM(Table1[[#This Row],[Jan]:[Des]])</f>
        <v>1</v>
      </c>
    </row>
    <row r="55" spans="1:14" x14ac:dyDescent="0.3">
      <c r="A55" s="9" t="s">
        <v>98</v>
      </c>
      <c r="B55" s="1"/>
      <c r="C55" s="1"/>
      <c r="D55" s="1"/>
      <c r="E55" s="1"/>
      <c r="F55" s="1"/>
      <c r="G55" s="1"/>
      <c r="H55" s="1"/>
      <c r="I55" s="1">
        <v>1</v>
      </c>
      <c r="J55" s="1"/>
      <c r="K55" s="1"/>
      <c r="L55" s="1"/>
      <c r="M55" s="1"/>
      <c r="N55" s="3">
        <f>SUM(Table1[[#This Row],[Jan]:[Des]])</f>
        <v>1</v>
      </c>
    </row>
    <row r="56" spans="1:14" x14ac:dyDescent="0.3">
      <c r="A56" s="9" t="s">
        <v>99</v>
      </c>
      <c r="B56" s="1"/>
      <c r="C56" s="1"/>
      <c r="D56" s="1"/>
      <c r="E56" s="1"/>
      <c r="F56" s="1"/>
      <c r="G56" s="1"/>
      <c r="H56" s="1"/>
      <c r="I56" s="1"/>
      <c r="J56" s="1"/>
      <c r="K56" s="1">
        <v>1</v>
      </c>
      <c r="L56" s="1"/>
      <c r="M56" s="1"/>
      <c r="N56" s="3">
        <f>SUM(Table1[[#This Row],[Jan]:[Des]])</f>
        <v>1</v>
      </c>
    </row>
    <row r="57" spans="1:14" x14ac:dyDescent="0.3">
      <c r="A57" s="9" t="s">
        <v>17</v>
      </c>
      <c r="B57" s="1"/>
      <c r="C57" s="1"/>
      <c r="D57" s="1"/>
      <c r="E57" s="1"/>
      <c r="F57" s="1"/>
      <c r="G57" s="1"/>
      <c r="H57" s="1"/>
      <c r="I57" s="1"/>
      <c r="J57" s="1">
        <v>1</v>
      </c>
      <c r="K57" s="1"/>
      <c r="L57" s="1"/>
      <c r="M57" s="1"/>
      <c r="N57" s="3">
        <f>SUM(Table1[[#This Row],[Jan]:[Des]])</f>
        <v>1</v>
      </c>
    </row>
    <row r="58" spans="1:14" x14ac:dyDescent="0.3">
      <c r="A58" s="9" t="s">
        <v>100</v>
      </c>
      <c r="B58" s="1"/>
      <c r="C58" s="1">
        <v>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3">
        <f>SUM(Table1[[#This Row],[Jan]:[Des]])</f>
        <v>1</v>
      </c>
    </row>
    <row r="59" spans="1:14" x14ac:dyDescent="0.3">
      <c r="A59" s="9" t="s">
        <v>15</v>
      </c>
      <c r="B59" s="1"/>
      <c r="C59" s="1"/>
      <c r="D59" s="1">
        <v>1</v>
      </c>
      <c r="E59" s="1"/>
      <c r="F59" s="1"/>
      <c r="G59" s="1"/>
      <c r="H59" s="1"/>
      <c r="I59" s="1"/>
      <c r="J59" s="1"/>
      <c r="K59" s="1"/>
      <c r="L59" s="1"/>
      <c r="M59" s="1"/>
      <c r="N59" s="3">
        <f>SUM(Table1[[#This Row],[Jan]:[Des]])</f>
        <v>1</v>
      </c>
    </row>
    <row r="60" spans="1:14" x14ac:dyDescent="0.3">
      <c r="A60" s="9" t="s">
        <v>56</v>
      </c>
      <c r="B60" s="1"/>
      <c r="C60" s="1"/>
      <c r="D60" s="1"/>
      <c r="E60" s="1">
        <v>1</v>
      </c>
      <c r="F60" s="1"/>
      <c r="G60" s="1"/>
      <c r="H60" s="1"/>
      <c r="I60" s="1"/>
      <c r="J60" s="1"/>
      <c r="K60" s="1"/>
      <c r="L60" s="1"/>
      <c r="M60" s="1"/>
      <c r="N60" s="3">
        <f>SUM(Table1[[#This Row],[Jan]:[Des]])</f>
        <v>1</v>
      </c>
    </row>
    <row r="61" spans="1:14" x14ac:dyDescent="0.3">
      <c r="A61" s="9" t="s">
        <v>59</v>
      </c>
      <c r="B61" s="1"/>
      <c r="C61" s="1"/>
      <c r="D61" s="1"/>
      <c r="E61" s="1"/>
      <c r="F61" s="1"/>
      <c r="G61" s="1"/>
      <c r="H61" s="1"/>
      <c r="I61" s="1"/>
      <c r="J61" s="1"/>
      <c r="K61" s="1">
        <v>1</v>
      </c>
      <c r="L61" s="1"/>
      <c r="M61" s="1"/>
      <c r="N61" s="3">
        <f>SUM(Table1[[#This Row],[Jan]:[Des]])</f>
        <v>1</v>
      </c>
    </row>
    <row r="62" spans="1:14" x14ac:dyDescent="0.3">
      <c r="A62" s="9" t="s">
        <v>39</v>
      </c>
      <c r="B62" s="1"/>
      <c r="C62" s="1"/>
      <c r="D62" s="1"/>
      <c r="E62" s="1"/>
      <c r="F62" s="1"/>
      <c r="G62" s="1"/>
      <c r="H62" s="1">
        <v>1</v>
      </c>
      <c r="I62" s="1"/>
      <c r="J62" s="1"/>
      <c r="K62" s="1"/>
      <c r="L62" s="1"/>
      <c r="M62" s="1"/>
      <c r="N62" s="3">
        <f>SUM(Table1[[#This Row],[Jan]:[Des]])</f>
        <v>1</v>
      </c>
    </row>
    <row r="63" spans="1:14" x14ac:dyDescent="0.3">
      <c r="A63" s="9" t="s">
        <v>101</v>
      </c>
      <c r="B63" s="1"/>
      <c r="C63" s="1"/>
      <c r="D63" s="1"/>
      <c r="E63" s="1"/>
      <c r="F63" s="1">
        <v>1</v>
      </c>
      <c r="G63" s="1"/>
      <c r="H63" s="1"/>
      <c r="I63" s="1"/>
      <c r="J63" s="1"/>
      <c r="K63" s="1"/>
      <c r="L63" s="1"/>
      <c r="M63" s="1"/>
      <c r="N63" s="3">
        <f>SUM(Table1[[#This Row],[Jan]:[Des]])</f>
        <v>1</v>
      </c>
    </row>
    <row r="64" spans="1:14" s="20" customFormat="1" ht="18.600000000000001" customHeight="1" x14ac:dyDescent="0.3">
      <c r="A64" s="26" t="s">
        <v>13</v>
      </c>
      <c r="B64" s="30">
        <f>SUBTOTAL(109,Table1[Jan])</f>
        <v>166</v>
      </c>
      <c r="C64" s="30">
        <f>SUBTOTAL(109,Table1[Feb])</f>
        <v>244</v>
      </c>
      <c r="D64" s="30">
        <f>SUBTOTAL(109,Table1[Mar])</f>
        <v>180</v>
      </c>
      <c r="E64" s="30">
        <f>SUBTOTAL(109,Table1[Apr])</f>
        <v>160</v>
      </c>
      <c r="F64" s="30">
        <f>SUBTOTAL(109,Table1[Maí])</f>
        <v>195</v>
      </c>
      <c r="G64" s="30">
        <f>SUBTOTAL(109,Table1[Jún])</f>
        <v>180</v>
      </c>
      <c r="H64" s="30">
        <f>SUBTOTAL(109,Table1[Júl])</f>
        <v>159</v>
      </c>
      <c r="I64" s="30">
        <f>SUBTOTAL(109,Table1[Ágú])</f>
        <v>127</v>
      </c>
      <c r="J64" s="30">
        <f>SUBTOTAL(109,Table1[Sep])</f>
        <v>130</v>
      </c>
      <c r="K64" s="30">
        <f>SUBTOTAL(109,Table1[Okt])</f>
        <v>145</v>
      </c>
      <c r="L64" s="30">
        <f>SUBTOTAL(109,Table1[Nóv])</f>
        <v>131</v>
      </c>
      <c r="M64" s="30">
        <f>SUBTOTAL(109,Table1[Des])</f>
        <v>127</v>
      </c>
      <c r="N64" s="30">
        <f>SUBTOTAL(109,Table1[Samtals])</f>
        <v>1944</v>
      </c>
    </row>
  </sheetData>
  <pageMargins left="0.7" right="0.7" top="0.75" bottom="0.75" header="0.3" footer="0.3"/>
  <pageSetup paperSize="9" orientation="portrait" horizontalDpi="30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F3CF-3AE1-4E62-BBF9-75DD7B9DAEB2}">
  <dimension ref="A1:G16"/>
  <sheetViews>
    <sheetView showGridLines="0" topLeftCell="A3" workbookViewId="0">
      <selection activeCell="A14" sqref="A14"/>
    </sheetView>
  </sheetViews>
  <sheetFormatPr defaultRowHeight="14.4" x14ac:dyDescent="0.3"/>
  <cols>
    <col min="1" max="1" width="28.44140625" style="2" customWidth="1"/>
    <col min="2" max="3" width="9.109375" style="1"/>
    <col min="4" max="4" width="9.6640625" style="1" customWidth="1"/>
    <col min="5" max="5" width="9.44140625" style="1" customWidth="1"/>
    <col min="6" max="6" width="10" style="3" customWidth="1"/>
    <col min="7" max="7" width="4.33203125" customWidth="1"/>
  </cols>
  <sheetData>
    <row r="1" spans="1:7" ht="18" x14ac:dyDescent="0.35">
      <c r="A1" s="10" t="s">
        <v>65</v>
      </c>
    </row>
    <row r="3" spans="1:7" ht="15.6" x14ac:dyDescent="0.3">
      <c r="A3" s="7" t="s">
        <v>111</v>
      </c>
      <c r="B3" s="8" t="s">
        <v>48</v>
      </c>
      <c r="C3" s="8" t="s">
        <v>49</v>
      </c>
      <c r="D3" s="8" t="s">
        <v>50</v>
      </c>
      <c r="E3" s="8" t="s">
        <v>51</v>
      </c>
      <c r="F3" s="8" t="s">
        <v>13</v>
      </c>
    </row>
    <row r="4" spans="1:7" x14ac:dyDescent="0.3">
      <c r="A4" s="9" t="s">
        <v>42</v>
      </c>
      <c r="B4" s="1">
        <v>451</v>
      </c>
      <c r="C4" s="1">
        <v>588</v>
      </c>
      <c r="D4" s="1">
        <v>112</v>
      </c>
      <c r="E4" s="1">
        <v>84</v>
      </c>
      <c r="F4" s="3">
        <f>SUM(Table4[[#This Row],[Karlar]:[Stúlkur]])</f>
        <v>1235</v>
      </c>
    </row>
    <row r="5" spans="1:7" x14ac:dyDescent="0.3">
      <c r="A5" s="9" t="s">
        <v>45</v>
      </c>
      <c r="B5" s="1">
        <v>63</v>
      </c>
      <c r="C5" s="1">
        <v>65</v>
      </c>
      <c r="D5" s="1">
        <v>24</v>
      </c>
      <c r="E5" s="1">
        <v>41</v>
      </c>
      <c r="F5" s="3">
        <f>SUM(Table4[[#This Row],[Karlar]:[Stúlkur]])</f>
        <v>193</v>
      </c>
    </row>
    <row r="6" spans="1:7" x14ac:dyDescent="0.3">
      <c r="A6" s="9" t="s">
        <v>32</v>
      </c>
      <c r="B6" s="1">
        <v>82</v>
      </c>
      <c r="C6" s="1">
        <v>13</v>
      </c>
      <c r="D6" s="1">
        <v>11</v>
      </c>
      <c r="E6" s="1">
        <v>9</v>
      </c>
      <c r="F6" s="3">
        <f>SUM(Table4[[#This Row],[Karlar]:[Stúlkur]])</f>
        <v>115</v>
      </c>
    </row>
    <row r="7" spans="1:7" x14ac:dyDescent="0.3">
      <c r="A7" s="9" t="s">
        <v>30</v>
      </c>
      <c r="B7" s="1">
        <v>11</v>
      </c>
      <c r="C7" s="1">
        <v>17</v>
      </c>
      <c r="D7" s="1">
        <v>11</v>
      </c>
      <c r="E7" s="1">
        <v>13</v>
      </c>
      <c r="F7" s="3">
        <f>SUM(Table4[[#This Row],[Karlar]:[Stúlkur]])</f>
        <v>52</v>
      </c>
    </row>
    <row r="8" spans="1:7" x14ac:dyDescent="0.3">
      <c r="A8" s="9" t="s">
        <v>46</v>
      </c>
      <c r="B8" s="1">
        <v>20</v>
      </c>
      <c r="C8" s="1">
        <v>19</v>
      </c>
      <c r="D8" s="1">
        <v>4</v>
      </c>
      <c r="F8" s="3">
        <f>SUM(Table4[[#This Row],[Karlar]:[Stúlkur]])</f>
        <v>43</v>
      </c>
    </row>
    <row r="9" spans="1:7" x14ac:dyDescent="0.3">
      <c r="A9" s="9" t="s">
        <v>24</v>
      </c>
      <c r="B9" s="1">
        <v>17</v>
      </c>
      <c r="C9" s="1">
        <v>6</v>
      </c>
      <c r="D9" s="1">
        <v>5</v>
      </c>
      <c r="E9" s="1">
        <v>12</v>
      </c>
      <c r="F9" s="3">
        <f>SUM(Table4[[#This Row],[Karlar]:[Stúlkur]])</f>
        <v>40</v>
      </c>
    </row>
    <row r="10" spans="1:7" x14ac:dyDescent="0.3">
      <c r="A10" s="9" t="s">
        <v>16</v>
      </c>
      <c r="B10" s="1">
        <v>21</v>
      </c>
      <c r="C10" s="1">
        <v>10</v>
      </c>
      <c r="D10" s="1">
        <v>1</v>
      </c>
      <c r="E10" s="1">
        <v>7</v>
      </c>
      <c r="F10" s="3">
        <f>SUM(Table4[[#This Row],[Karlar]:[Stúlkur]])</f>
        <v>39</v>
      </c>
    </row>
    <row r="11" spans="1:7" x14ac:dyDescent="0.3">
      <c r="A11" s="9" t="s">
        <v>38</v>
      </c>
      <c r="B11" s="1">
        <v>20</v>
      </c>
      <c r="C11" s="1">
        <v>4</v>
      </c>
      <c r="D11" s="1">
        <v>6</v>
      </c>
      <c r="E11" s="1">
        <v>5</v>
      </c>
      <c r="F11" s="3">
        <f>SUM(Table4[[#This Row],[Karlar]:[Stúlkur]])</f>
        <v>35</v>
      </c>
    </row>
    <row r="12" spans="1:7" x14ac:dyDescent="0.3">
      <c r="A12" s="9" t="s">
        <v>41</v>
      </c>
      <c r="B12" s="1">
        <v>11</v>
      </c>
      <c r="C12" s="1">
        <v>4</v>
      </c>
      <c r="D12" s="1">
        <v>1</v>
      </c>
      <c r="E12" s="1">
        <v>2</v>
      </c>
      <c r="F12" s="3">
        <f>SUM(Table4[[#This Row],[Karlar]:[Stúlkur]])</f>
        <v>18</v>
      </c>
    </row>
    <row r="13" spans="1:7" x14ac:dyDescent="0.3">
      <c r="A13" s="9" t="s">
        <v>25</v>
      </c>
      <c r="B13" s="1">
        <v>10</v>
      </c>
      <c r="C13" s="1">
        <v>4</v>
      </c>
      <c r="E13" s="1">
        <v>1</v>
      </c>
      <c r="F13" s="3">
        <f>SUM(Table4[[#This Row],[Karlar]:[Stúlkur]])</f>
        <v>15</v>
      </c>
    </row>
    <row r="14" spans="1:7" ht="16.8" customHeight="1" x14ac:dyDescent="0.3">
      <c r="A14" s="28" t="s">
        <v>113</v>
      </c>
      <c r="B14" s="1">
        <f>SUBTOTAL(109,Table4[Karlar])</f>
        <v>706</v>
      </c>
      <c r="C14" s="1">
        <f>SUBTOTAL(109,Table4[Konur])</f>
        <v>730</v>
      </c>
      <c r="D14" s="1">
        <f>SUBTOTAL(109,Table4[Drengir])</f>
        <v>175</v>
      </c>
      <c r="E14" s="1">
        <f>SUBTOTAL(109,Table4[Stúlkur])</f>
        <v>174</v>
      </c>
      <c r="F14" s="1">
        <f>SUBTOTAL(109,Table4[Samtals])</f>
        <v>1785</v>
      </c>
      <c r="G14" s="37"/>
    </row>
    <row r="15" spans="1:7" s="24" customFormat="1" ht="18" customHeight="1" x14ac:dyDescent="0.3">
      <c r="A15" s="34" t="s">
        <v>114</v>
      </c>
      <c r="B15" s="32">
        <v>797</v>
      </c>
      <c r="C15" s="32">
        <v>768</v>
      </c>
      <c r="D15" s="32">
        <v>194</v>
      </c>
      <c r="E15" s="32">
        <v>185</v>
      </c>
      <c r="F15" s="32">
        <v>1944</v>
      </c>
    </row>
    <row r="16" spans="1:7" x14ac:dyDescent="0.3">
      <c r="A16" s="2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D685-9336-465A-B8FF-2AA0863EE5F1}">
  <dimension ref="A1:N17"/>
  <sheetViews>
    <sheetView showGridLines="0" topLeftCell="H1" workbookViewId="0">
      <selection activeCell="E25" sqref="E25"/>
    </sheetView>
  </sheetViews>
  <sheetFormatPr defaultRowHeight="14.4" x14ac:dyDescent="0.3"/>
  <cols>
    <col min="1" max="1" width="13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3.44140625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14.44140625" bestFit="1" customWidth="1"/>
  </cols>
  <sheetData>
    <row r="1" spans="1:14" ht="18" x14ac:dyDescent="0.35">
      <c r="A1" s="10" t="s">
        <v>72</v>
      </c>
    </row>
    <row r="3" spans="1:14" s="21" customFormat="1" ht="25.2" customHeight="1" thickBot="1" x14ac:dyDescent="0.35">
      <c r="B3" s="60" t="s">
        <v>69</v>
      </c>
      <c r="C3" s="62" t="s">
        <v>108</v>
      </c>
      <c r="D3" s="63"/>
      <c r="E3" s="63"/>
      <c r="F3" s="63"/>
      <c r="G3" s="64"/>
      <c r="H3" s="62" t="s">
        <v>70</v>
      </c>
      <c r="I3" s="63"/>
      <c r="J3" s="63"/>
      <c r="K3" s="63"/>
      <c r="L3" s="60" t="s">
        <v>71</v>
      </c>
      <c r="M3" s="60" t="s">
        <v>68</v>
      </c>
      <c r="N3" s="60" t="s">
        <v>110</v>
      </c>
    </row>
    <row r="4" spans="1:14" s="20" customFormat="1" ht="31.8" thickBot="1" x14ac:dyDescent="0.35">
      <c r="A4" s="16" t="s">
        <v>66</v>
      </c>
      <c r="B4" s="61"/>
      <c r="C4" s="19" t="s">
        <v>102</v>
      </c>
      <c r="D4" s="19" t="s">
        <v>103</v>
      </c>
      <c r="E4" s="19" t="s">
        <v>104</v>
      </c>
      <c r="F4" s="19" t="s">
        <v>105</v>
      </c>
      <c r="G4" s="18" t="s">
        <v>13</v>
      </c>
      <c r="H4" s="17" t="s">
        <v>109</v>
      </c>
      <c r="I4" s="17" t="s">
        <v>106</v>
      </c>
      <c r="J4" s="17" t="s">
        <v>107</v>
      </c>
      <c r="K4" s="18" t="s">
        <v>13</v>
      </c>
      <c r="L4" s="61"/>
      <c r="M4" s="61"/>
      <c r="N4" s="61"/>
    </row>
    <row r="5" spans="1:14" x14ac:dyDescent="0.3">
      <c r="A5" s="11" t="s">
        <v>77</v>
      </c>
      <c r="B5" s="13">
        <v>96</v>
      </c>
      <c r="C5" s="13">
        <v>15</v>
      </c>
      <c r="D5" s="13">
        <v>11</v>
      </c>
      <c r="E5" s="13">
        <v>8</v>
      </c>
      <c r="F5" s="13">
        <v>99</v>
      </c>
      <c r="G5" s="14">
        <v>133</v>
      </c>
      <c r="H5" s="13">
        <v>12</v>
      </c>
      <c r="I5" s="13">
        <v>15</v>
      </c>
      <c r="J5" s="13">
        <v>19</v>
      </c>
      <c r="K5" s="14">
        <v>46</v>
      </c>
      <c r="L5" s="13">
        <v>5</v>
      </c>
      <c r="M5" s="13">
        <v>59</v>
      </c>
      <c r="N5" s="22">
        <f>B5+G5+K5+L5+M5</f>
        <v>339</v>
      </c>
    </row>
    <row r="6" spans="1:14" x14ac:dyDescent="0.3">
      <c r="A6" s="12" t="s">
        <v>78</v>
      </c>
      <c r="B6" s="15">
        <v>150</v>
      </c>
      <c r="C6" s="15">
        <v>8</v>
      </c>
      <c r="D6" s="15">
        <v>7</v>
      </c>
      <c r="E6" s="15">
        <v>11</v>
      </c>
      <c r="F6" s="15">
        <v>137</v>
      </c>
      <c r="G6" s="14">
        <v>163</v>
      </c>
      <c r="H6" s="15">
        <v>16</v>
      </c>
      <c r="I6" s="15">
        <v>18</v>
      </c>
      <c r="J6" s="15">
        <v>29</v>
      </c>
      <c r="K6" s="14">
        <v>63</v>
      </c>
      <c r="L6" s="15">
        <v>2</v>
      </c>
      <c r="M6" s="15">
        <v>63</v>
      </c>
      <c r="N6" s="22">
        <f t="shared" ref="N6:N16" si="0">B6+G6+K6+L6+M6</f>
        <v>441</v>
      </c>
    </row>
    <row r="7" spans="1:14" x14ac:dyDescent="0.3">
      <c r="A7" s="11" t="s">
        <v>79</v>
      </c>
      <c r="B7" s="13">
        <v>96</v>
      </c>
      <c r="C7" s="13">
        <v>12</v>
      </c>
      <c r="D7" s="13">
        <v>7</v>
      </c>
      <c r="E7" s="13">
        <v>9</v>
      </c>
      <c r="F7" s="13">
        <v>106</v>
      </c>
      <c r="G7" s="14">
        <v>134</v>
      </c>
      <c r="H7" s="13">
        <v>27</v>
      </c>
      <c r="I7" s="13">
        <v>9</v>
      </c>
      <c r="J7" s="13">
        <v>18</v>
      </c>
      <c r="K7" s="14">
        <v>54</v>
      </c>
      <c r="L7" s="13">
        <v>4</v>
      </c>
      <c r="M7" s="13">
        <v>28</v>
      </c>
      <c r="N7" s="22">
        <f t="shared" si="0"/>
        <v>316</v>
      </c>
    </row>
    <row r="8" spans="1:14" x14ac:dyDescent="0.3">
      <c r="A8" s="12" t="s">
        <v>80</v>
      </c>
      <c r="B8" s="15">
        <v>101</v>
      </c>
      <c r="C8" s="15">
        <v>4</v>
      </c>
      <c r="D8" s="15">
        <v>5</v>
      </c>
      <c r="E8" s="15">
        <v>16</v>
      </c>
      <c r="F8" s="15">
        <v>164</v>
      </c>
      <c r="G8" s="14">
        <v>189</v>
      </c>
      <c r="H8" s="15">
        <v>9</v>
      </c>
      <c r="I8" s="15">
        <v>9</v>
      </c>
      <c r="J8" s="15">
        <v>24</v>
      </c>
      <c r="K8" s="14">
        <v>42</v>
      </c>
      <c r="L8" s="15"/>
      <c r="M8" s="15">
        <v>10</v>
      </c>
      <c r="N8" s="22">
        <f t="shared" si="0"/>
        <v>342</v>
      </c>
    </row>
    <row r="9" spans="1:14" x14ac:dyDescent="0.3">
      <c r="A9" s="11" t="s">
        <v>81</v>
      </c>
      <c r="B9" s="13">
        <v>124</v>
      </c>
      <c r="C9" s="13">
        <v>6</v>
      </c>
      <c r="D9" s="13">
        <v>6</v>
      </c>
      <c r="E9" s="13">
        <v>12</v>
      </c>
      <c r="F9" s="13">
        <v>161</v>
      </c>
      <c r="G9" s="14">
        <v>185</v>
      </c>
      <c r="H9" s="13">
        <v>7</v>
      </c>
      <c r="I9" s="13">
        <v>7</v>
      </c>
      <c r="J9" s="13">
        <v>29</v>
      </c>
      <c r="K9" s="14">
        <v>43</v>
      </c>
      <c r="L9" s="13"/>
      <c r="M9" s="13">
        <v>15</v>
      </c>
      <c r="N9" s="22">
        <f t="shared" si="0"/>
        <v>367</v>
      </c>
    </row>
    <row r="10" spans="1:14" x14ac:dyDescent="0.3">
      <c r="A10" s="12" t="s">
        <v>82</v>
      </c>
      <c r="B10" s="15">
        <v>99</v>
      </c>
      <c r="C10" s="15">
        <v>11</v>
      </c>
      <c r="D10" s="15">
        <v>4</v>
      </c>
      <c r="E10" s="15">
        <v>13</v>
      </c>
      <c r="F10" s="15">
        <v>135</v>
      </c>
      <c r="G10" s="14">
        <v>163</v>
      </c>
      <c r="H10" s="15">
        <v>16</v>
      </c>
      <c r="I10" s="15">
        <v>6</v>
      </c>
      <c r="J10" s="15">
        <v>12</v>
      </c>
      <c r="K10" s="14">
        <v>34</v>
      </c>
      <c r="L10" s="15">
        <v>1</v>
      </c>
      <c r="M10" s="15">
        <v>27</v>
      </c>
      <c r="N10" s="22">
        <f t="shared" si="0"/>
        <v>324</v>
      </c>
    </row>
    <row r="11" spans="1:14" x14ac:dyDescent="0.3">
      <c r="A11" s="11" t="s">
        <v>83</v>
      </c>
      <c r="B11" s="13">
        <v>99</v>
      </c>
      <c r="C11" s="13">
        <v>7</v>
      </c>
      <c r="D11" s="13">
        <v>8</v>
      </c>
      <c r="E11" s="13">
        <v>5</v>
      </c>
      <c r="F11" s="13">
        <v>138</v>
      </c>
      <c r="G11" s="14">
        <v>158</v>
      </c>
      <c r="H11" s="13">
        <v>9</v>
      </c>
      <c r="I11" s="13">
        <v>3</v>
      </c>
      <c r="J11" s="13">
        <v>9</v>
      </c>
      <c r="K11" s="14">
        <v>21</v>
      </c>
      <c r="L11" s="13">
        <v>4</v>
      </c>
      <c r="M11" s="13">
        <v>30</v>
      </c>
      <c r="N11" s="22">
        <f t="shared" si="0"/>
        <v>312</v>
      </c>
    </row>
    <row r="12" spans="1:14" x14ac:dyDescent="0.3">
      <c r="A12" s="12" t="s">
        <v>84</v>
      </c>
      <c r="B12" s="15">
        <v>70</v>
      </c>
      <c r="C12" s="15">
        <v>5</v>
      </c>
      <c r="D12" s="15">
        <v>12</v>
      </c>
      <c r="E12" s="15">
        <v>10</v>
      </c>
      <c r="F12" s="15">
        <v>98</v>
      </c>
      <c r="G12" s="14">
        <v>125</v>
      </c>
      <c r="H12" s="15">
        <v>8</v>
      </c>
      <c r="I12" s="15">
        <v>10</v>
      </c>
      <c r="J12" s="15">
        <v>11</v>
      </c>
      <c r="K12" s="14">
        <v>29</v>
      </c>
      <c r="L12" s="15">
        <v>9</v>
      </c>
      <c r="M12" s="15">
        <v>13</v>
      </c>
      <c r="N12" s="22">
        <f t="shared" si="0"/>
        <v>246</v>
      </c>
    </row>
    <row r="13" spans="1:14" x14ac:dyDescent="0.3">
      <c r="A13" s="11" t="s">
        <v>85</v>
      </c>
      <c r="B13" s="13">
        <v>61</v>
      </c>
      <c r="C13" s="13">
        <v>6</v>
      </c>
      <c r="D13" s="13">
        <v>9</v>
      </c>
      <c r="E13" s="13">
        <v>13</v>
      </c>
      <c r="F13" s="13">
        <v>89</v>
      </c>
      <c r="G13" s="14">
        <v>117</v>
      </c>
      <c r="H13" s="13">
        <v>20</v>
      </c>
      <c r="I13" s="13">
        <v>7</v>
      </c>
      <c r="J13" s="13">
        <v>2</v>
      </c>
      <c r="K13" s="14">
        <v>29</v>
      </c>
      <c r="L13" s="13">
        <v>4</v>
      </c>
      <c r="M13" s="13">
        <v>17</v>
      </c>
      <c r="N13" s="22">
        <f t="shared" si="0"/>
        <v>228</v>
      </c>
    </row>
    <row r="14" spans="1:14" x14ac:dyDescent="0.3">
      <c r="A14" s="12" t="s">
        <v>86</v>
      </c>
      <c r="B14" s="15">
        <v>94</v>
      </c>
      <c r="C14" s="15">
        <v>10</v>
      </c>
      <c r="D14" s="15">
        <v>15</v>
      </c>
      <c r="E14" s="15">
        <v>18</v>
      </c>
      <c r="F14" s="15">
        <v>67</v>
      </c>
      <c r="G14" s="14">
        <v>110</v>
      </c>
      <c r="H14" s="15">
        <v>12</v>
      </c>
      <c r="I14" s="15">
        <v>8</v>
      </c>
      <c r="J14" s="15">
        <v>1</v>
      </c>
      <c r="K14" s="14">
        <v>21</v>
      </c>
      <c r="L14" s="15">
        <v>4</v>
      </c>
      <c r="M14" s="15">
        <v>8</v>
      </c>
      <c r="N14" s="22">
        <f t="shared" si="0"/>
        <v>237</v>
      </c>
    </row>
    <row r="15" spans="1:14" x14ac:dyDescent="0.3">
      <c r="A15" s="11" t="s">
        <v>87</v>
      </c>
      <c r="B15" s="13">
        <v>71</v>
      </c>
      <c r="C15" s="13">
        <v>1</v>
      </c>
      <c r="D15" s="13">
        <v>8</v>
      </c>
      <c r="E15" s="13">
        <v>11</v>
      </c>
      <c r="F15" s="13">
        <v>36</v>
      </c>
      <c r="G15" s="14">
        <v>56</v>
      </c>
      <c r="H15" s="13">
        <v>8</v>
      </c>
      <c r="I15" s="13">
        <v>4</v>
      </c>
      <c r="J15" s="13"/>
      <c r="K15" s="14">
        <v>12</v>
      </c>
      <c r="L15" s="13">
        <v>1</v>
      </c>
      <c r="M15" s="13">
        <v>13</v>
      </c>
      <c r="N15" s="22">
        <f t="shared" si="0"/>
        <v>153</v>
      </c>
    </row>
    <row r="16" spans="1:14" x14ac:dyDescent="0.3">
      <c r="A16" s="12" t="s">
        <v>88</v>
      </c>
      <c r="B16" s="15">
        <v>72</v>
      </c>
      <c r="C16" s="15">
        <v>1</v>
      </c>
      <c r="D16" s="15">
        <v>4</v>
      </c>
      <c r="E16" s="15">
        <v>2</v>
      </c>
      <c r="F16" s="15">
        <v>21</v>
      </c>
      <c r="G16" s="14">
        <v>28</v>
      </c>
      <c r="H16" s="15">
        <v>5</v>
      </c>
      <c r="I16" s="15"/>
      <c r="J16" s="15">
        <v>5</v>
      </c>
      <c r="K16" s="14">
        <v>10</v>
      </c>
      <c r="L16" s="15"/>
      <c r="M16" s="15">
        <v>1</v>
      </c>
      <c r="N16" s="22">
        <f t="shared" si="0"/>
        <v>111</v>
      </c>
    </row>
    <row r="17" spans="1:14" s="20" customFormat="1" ht="17.399999999999999" customHeight="1" x14ac:dyDescent="0.3">
      <c r="A17" s="27" t="s">
        <v>13</v>
      </c>
      <c r="B17" s="32">
        <f>SUM(B5:B16)</f>
        <v>1133</v>
      </c>
      <c r="C17" s="32">
        <f t="shared" ref="C17:N17" si="1">SUM(C5:C16)</f>
        <v>86</v>
      </c>
      <c r="D17" s="32">
        <f t="shared" si="1"/>
        <v>96</v>
      </c>
      <c r="E17" s="32">
        <f t="shared" si="1"/>
        <v>128</v>
      </c>
      <c r="F17" s="32">
        <f t="shared" si="1"/>
        <v>1251</v>
      </c>
      <c r="G17" s="32">
        <f t="shared" si="1"/>
        <v>1561</v>
      </c>
      <c r="H17" s="32">
        <f t="shared" si="1"/>
        <v>149</v>
      </c>
      <c r="I17" s="32">
        <f t="shared" si="1"/>
        <v>96</v>
      </c>
      <c r="J17" s="32">
        <f t="shared" si="1"/>
        <v>159</v>
      </c>
      <c r="K17" s="32">
        <f t="shared" si="1"/>
        <v>404</v>
      </c>
      <c r="L17" s="32">
        <f t="shared" si="1"/>
        <v>34</v>
      </c>
      <c r="M17" s="32">
        <f t="shared" si="1"/>
        <v>284</v>
      </c>
      <c r="N17" s="32">
        <f t="shared" si="1"/>
        <v>3416</v>
      </c>
    </row>
  </sheetData>
  <mergeCells count="6">
    <mergeCell ref="M3:M4"/>
    <mergeCell ref="N3:N4"/>
    <mergeCell ref="C3:G3"/>
    <mergeCell ref="H3:K3"/>
    <mergeCell ref="B3:B4"/>
    <mergeCell ref="L3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973D-1D32-4AC0-8945-D19217688C3F}">
  <dimension ref="A1:N10"/>
  <sheetViews>
    <sheetView showGridLines="0" workbookViewId="0">
      <selection activeCell="H27" sqref="H27"/>
    </sheetView>
  </sheetViews>
  <sheetFormatPr defaultRowHeight="14.4" x14ac:dyDescent="0.3"/>
  <cols>
    <col min="1" max="1" width="13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3.44140625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14.44140625" bestFit="1" customWidth="1"/>
  </cols>
  <sheetData>
    <row r="1" spans="1:14" ht="18" x14ac:dyDescent="0.35">
      <c r="A1" s="10" t="s">
        <v>117</v>
      </c>
    </row>
    <row r="3" spans="1:14" s="21" customFormat="1" ht="33.6" customHeight="1" thickBot="1" x14ac:dyDescent="0.35">
      <c r="B3" s="60" t="s">
        <v>69</v>
      </c>
      <c r="C3" s="62" t="s">
        <v>108</v>
      </c>
      <c r="D3" s="63"/>
      <c r="E3" s="63"/>
      <c r="F3" s="63"/>
      <c r="G3" s="64"/>
      <c r="H3" s="62" t="s">
        <v>70</v>
      </c>
      <c r="I3" s="63"/>
      <c r="J3" s="63"/>
      <c r="K3" s="63"/>
      <c r="L3" s="60" t="s">
        <v>71</v>
      </c>
      <c r="M3" s="60" t="s">
        <v>68</v>
      </c>
      <c r="N3" s="60" t="s">
        <v>110</v>
      </c>
    </row>
    <row r="4" spans="1:14" s="20" customFormat="1" ht="31.8" thickBot="1" x14ac:dyDescent="0.35">
      <c r="A4" s="16" t="s">
        <v>112</v>
      </c>
      <c r="B4" s="61"/>
      <c r="C4" s="19" t="s">
        <v>102</v>
      </c>
      <c r="D4" s="19" t="s">
        <v>103</v>
      </c>
      <c r="E4" s="19" t="s">
        <v>104</v>
      </c>
      <c r="F4" s="19" t="s">
        <v>105</v>
      </c>
      <c r="G4" s="18" t="s">
        <v>13</v>
      </c>
      <c r="H4" s="17" t="s">
        <v>109</v>
      </c>
      <c r="I4" s="17" t="s">
        <v>106</v>
      </c>
      <c r="J4" s="17" t="s">
        <v>107</v>
      </c>
      <c r="K4" s="18" t="s">
        <v>13</v>
      </c>
      <c r="L4" s="61"/>
      <c r="M4" s="61"/>
      <c r="N4" s="61"/>
    </row>
    <row r="5" spans="1:14" x14ac:dyDescent="0.3">
      <c r="A5" s="11" t="s">
        <v>48</v>
      </c>
      <c r="B5" s="13">
        <v>412</v>
      </c>
      <c r="C5" s="13">
        <v>32</v>
      </c>
      <c r="D5" s="13">
        <v>51</v>
      </c>
      <c r="E5" s="13">
        <v>36</v>
      </c>
      <c r="F5" s="13">
        <v>482</v>
      </c>
      <c r="G5" s="14">
        <f>SUM(C5:F5)</f>
        <v>601</v>
      </c>
      <c r="H5" s="13">
        <v>79</v>
      </c>
      <c r="I5" s="13">
        <v>54</v>
      </c>
      <c r="J5" s="13">
        <v>59</v>
      </c>
      <c r="K5" s="14">
        <f>SUM(H5:J5)</f>
        <v>192</v>
      </c>
      <c r="L5" s="13">
        <v>8</v>
      </c>
      <c r="M5" s="13">
        <v>129</v>
      </c>
      <c r="N5" s="22">
        <f>B5+G5+K5+L5+M5</f>
        <v>1342</v>
      </c>
    </row>
    <row r="6" spans="1:14" x14ac:dyDescent="0.3">
      <c r="A6" s="12" t="s">
        <v>49</v>
      </c>
      <c r="B6" s="15">
        <v>549</v>
      </c>
      <c r="C6" s="15">
        <v>35</v>
      </c>
      <c r="D6" s="15">
        <v>14</v>
      </c>
      <c r="E6" s="15">
        <v>43</v>
      </c>
      <c r="F6" s="15">
        <v>437</v>
      </c>
      <c r="G6" s="14">
        <f t="shared" ref="G6:G8" si="0">SUM(C6:F6)</f>
        <v>529</v>
      </c>
      <c r="H6" s="15">
        <v>35</v>
      </c>
      <c r="I6" s="15">
        <v>17</v>
      </c>
      <c r="J6" s="15">
        <v>64</v>
      </c>
      <c r="K6" s="14">
        <f t="shared" ref="K6:K8" si="1">SUM(H6:J6)</f>
        <v>116</v>
      </c>
      <c r="L6" s="15">
        <v>10</v>
      </c>
      <c r="M6" s="15">
        <v>90</v>
      </c>
      <c r="N6" s="22">
        <f t="shared" ref="N6:N8" si="2">B6+G6+K6+L6+M6</f>
        <v>1294</v>
      </c>
    </row>
    <row r="7" spans="1:14" x14ac:dyDescent="0.3">
      <c r="A7" s="11" t="s">
        <v>50</v>
      </c>
      <c r="B7" s="13">
        <v>96</v>
      </c>
      <c r="C7" s="13">
        <v>5</v>
      </c>
      <c r="D7" s="13">
        <v>20</v>
      </c>
      <c r="E7" s="13">
        <v>24</v>
      </c>
      <c r="F7" s="13">
        <v>149</v>
      </c>
      <c r="G7" s="14">
        <f t="shared" si="0"/>
        <v>198</v>
      </c>
      <c r="H7" s="13">
        <v>21</v>
      </c>
      <c r="I7" s="13">
        <v>13</v>
      </c>
      <c r="J7" s="13">
        <v>20</v>
      </c>
      <c r="K7" s="14">
        <f t="shared" si="1"/>
        <v>54</v>
      </c>
      <c r="L7" s="13">
        <v>7</v>
      </c>
      <c r="M7" s="13">
        <v>36</v>
      </c>
      <c r="N7" s="22">
        <f t="shared" si="2"/>
        <v>391</v>
      </c>
    </row>
    <row r="8" spans="1:14" x14ac:dyDescent="0.3">
      <c r="A8" s="12" t="s">
        <v>51</v>
      </c>
      <c r="B8" s="15">
        <v>76</v>
      </c>
      <c r="C8" s="15">
        <v>14</v>
      </c>
      <c r="D8" s="15">
        <v>11</v>
      </c>
      <c r="E8" s="15">
        <v>25</v>
      </c>
      <c r="F8" s="15">
        <v>183</v>
      </c>
      <c r="G8" s="14">
        <f t="shared" si="0"/>
        <v>233</v>
      </c>
      <c r="H8" s="15">
        <v>14</v>
      </c>
      <c r="I8" s="15">
        <v>12</v>
      </c>
      <c r="J8" s="15">
        <v>16</v>
      </c>
      <c r="K8" s="14">
        <f t="shared" si="1"/>
        <v>42</v>
      </c>
      <c r="L8" s="15">
        <v>9</v>
      </c>
      <c r="M8" s="15">
        <v>29</v>
      </c>
      <c r="N8" s="22">
        <f t="shared" si="2"/>
        <v>389</v>
      </c>
    </row>
    <row r="9" spans="1:14" s="20" customFormat="1" ht="18" customHeight="1" x14ac:dyDescent="0.3">
      <c r="A9" s="31" t="s">
        <v>13</v>
      </c>
      <c r="B9" s="32">
        <f t="shared" ref="B9:N9" si="3">SUM(B5:B8)</f>
        <v>1133</v>
      </c>
      <c r="C9" s="32">
        <f t="shared" si="3"/>
        <v>86</v>
      </c>
      <c r="D9" s="32">
        <f t="shared" si="3"/>
        <v>96</v>
      </c>
      <c r="E9" s="32">
        <f t="shared" si="3"/>
        <v>128</v>
      </c>
      <c r="F9" s="32">
        <f t="shared" si="3"/>
        <v>1251</v>
      </c>
      <c r="G9" s="32">
        <f t="shared" si="3"/>
        <v>1561</v>
      </c>
      <c r="H9" s="32">
        <f t="shared" si="3"/>
        <v>149</v>
      </c>
      <c r="I9" s="32">
        <f t="shared" si="3"/>
        <v>96</v>
      </c>
      <c r="J9" s="32">
        <f t="shared" si="3"/>
        <v>159</v>
      </c>
      <c r="K9" s="32">
        <f t="shared" si="3"/>
        <v>404</v>
      </c>
      <c r="L9" s="32">
        <f t="shared" si="3"/>
        <v>34</v>
      </c>
      <c r="M9" s="32">
        <f t="shared" si="3"/>
        <v>284</v>
      </c>
      <c r="N9" s="32">
        <f t="shared" si="3"/>
        <v>3416</v>
      </c>
    </row>
    <row r="10" spans="1:14" x14ac:dyDescent="0.3">
      <c r="A10" s="2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</sheetData>
  <mergeCells count="6">
    <mergeCell ref="N3:N4"/>
    <mergeCell ref="B3:B4"/>
    <mergeCell ref="C3:G3"/>
    <mergeCell ref="H3:K3"/>
    <mergeCell ref="L3:L4"/>
    <mergeCell ref="M3:M4"/>
  </mergeCells>
  <phoneticPr fontId="3" type="noConversion"/>
  <pageMargins left="0.7" right="0.7" top="0.75" bottom="0.75" header="0.3" footer="0.3"/>
  <ignoredErrors>
    <ignoredError sqref="G5:G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BB93-FE45-488D-ABDA-601313C75830}">
  <dimension ref="A1:O16"/>
  <sheetViews>
    <sheetView showGridLines="0" workbookViewId="0">
      <selection activeCell="L22" sqref="L22"/>
    </sheetView>
  </sheetViews>
  <sheetFormatPr defaultRowHeight="14.4" x14ac:dyDescent="0.3"/>
  <cols>
    <col min="1" max="1" width="20.109375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0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9.109375" bestFit="1" customWidth="1"/>
    <col min="15" max="15" width="4.21875" customWidth="1"/>
  </cols>
  <sheetData>
    <row r="1" spans="1:15" ht="18" x14ac:dyDescent="0.35">
      <c r="A1" s="10" t="s">
        <v>74</v>
      </c>
    </row>
    <row r="3" spans="1:15" s="21" customFormat="1" ht="25.2" customHeight="1" thickBot="1" x14ac:dyDescent="0.35">
      <c r="B3" s="60" t="s">
        <v>69</v>
      </c>
      <c r="C3" s="62" t="s">
        <v>108</v>
      </c>
      <c r="D3" s="63"/>
      <c r="E3" s="63"/>
      <c r="F3" s="63"/>
      <c r="G3" s="64"/>
      <c r="H3" s="62" t="s">
        <v>70</v>
      </c>
      <c r="I3" s="63"/>
      <c r="J3" s="63"/>
      <c r="K3" s="63"/>
      <c r="L3" s="60" t="s">
        <v>71</v>
      </c>
      <c r="M3" s="60" t="s">
        <v>68</v>
      </c>
      <c r="N3" s="60" t="s">
        <v>110</v>
      </c>
    </row>
    <row r="4" spans="1:15" s="20" customFormat="1" ht="31.8" thickBot="1" x14ac:dyDescent="0.35">
      <c r="A4" s="16" t="s">
        <v>111</v>
      </c>
      <c r="B4" s="61"/>
      <c r="C4" s="19" t="s">
        <v>102</v>
      </c>
      <c r="D4" s="19" t="s">
        <v>103</v>
      </c>
      <c r="E4" s="19" t="s">
        <v>104</v>
      </c>
      <c r="F4" s="19" t="s">
        <v>105</v>
      </c>
      <c r="G4" s="18" t="s">
        <v>13</v>
      </c>
      <c r="H4" s="17" t="s">
        <v>109</v>
      </c>
      <c r="I4" s="17" t="s">
        <v>106</v>
      </c>
      <c r="J4" s="17" t="s">
        <v>107</v>
      </c>
      <c r="K4" s="18" t="s">
        <v>13</v>
      </c>
      <c r="L4" s="61"/>
      <c r="M4" s="61"/>
      <c r="N4" s="61"/>
    </row>
    <row r="5" spans="1:15" x14ac:dyDescent="0.3">
      <c r="A5" s="35" t="s">
        <v>116</v>
      </c>
      <c r="B5" s="14"/>
      <c r="C5" s="14">
        <v>9</v>
      </c>
      <c r="D5" s="14"/>
      <c r="E5" s="14">
        <v>72</v>
      </c>
      <c r="F5" s="14">
        <v>983</v>
      </c>
      <c r="G5" s="14">
        <f t="shared" ref="G5:G13" si="0">C5+D5+E5+F5</f>
        <v>1064</v>
      </c>
      <c r="H5" s="14">
        <v>2</v>
      </c>
      <c r="I5" s="55"/>
      <c r="J5" s="14">
        <v>131</v>
      </c>
      <c r="K5" s="14">
        <f t="shared" ref="K5:K13" si="1">H5+I5+J5</f>
        <v>133</v>
      </c>
      <c r="L5" s="59">
        <v>12</v>
      </c>
      <c r="M5" s="14">
        <v>118</v>
      </c>
      <c r="N5" s="22">
        <f>B5+G5+K5+L5+M5</f>
        <v>1327</v>
      </c>
    </row>
    <row r="6" spans="1:15" x14ac:dyDescent="0.3">
      <c r="A6" s="12" t="s">
        <v>42</v>
      </c>
      <c r="B6" s="15">
        <v>1128</v>
      </c>
      <c r="C6" s="15"/>
      <c r="D6" s="15">
        <v>15</v>
      </c>
      <c r="E6" s="15"/>
      <c r="F6" s="15"/>
      <c r="G6" s="14">
        <f t="shared" si="0"/>
        <v>15</v>
      </c>
      <c r="H6" s="15">
        <v>41</v>
      </c>
      <c r="I6" s="56"/>
      <c r="J6" s="15">
        <v>6</v>
      </c>
      <c r="K6" s="14">
        <f t="shared" si="1"/>
        <v>47</v>
      </c>
      <c r="L6" s="15"/>
      <c r="M6" s="15">
        <v>32</v>
      </c>
      <c r="N6" s="22">
        <f t="shared" ref="N6:N13" si="2">B6+G6+K6+L6+M6</f>
        <v>1222</v>
      </c>
    </row>
    <row r="7" spans="1:15" x14ac:dyDescent="0.3">
      <c r="A7" s="11" t="s">
        <v>30</v>
      </c>
      <c r="B7" s="13"/>
      <c r="C7" s="13">
        <v>4</v>
      </c>
      <c r="D7" s="13"/>
      <c r="E7" s="13">
        <v>13</v>
      </c>
      <c r="F7" s="13">
        <v>36</v>
      </c>
      <c r="G7" s="14">
        <f t="shared" si="0"/>
        <v>53</v>
      </c>
      <c r="H7" s="13">
        <v>31</v>
      </c>
      <c r="I7" s="57">
        <v>22</v>
      </c>
      <c r="J7" s="13"/>
      <c r="K7" s="14">
        <f t="shared" si="1"/>
        <v>53</v>
      </c>
      <c r="L7" s="13">
        <v>7</v>
      </c>
      <c r="M7" s="13">
        <v>14</v>
      </c>
      <c r="N7" s="22">
        <f t="shared" si="2"/>
        <v>127</v>
      </c>
    </row>
    <row r="8" spans="1:15" x14ac:dyDescent="0.3">
      <c r="A8" s="12" t="s">
        <v>32</v>
      </c>
      <c r="B8" s="15"/>
      <c r="C8" s="15">
        <v>3</v>
      </c>
      <c r="D8" s="15">
        <v>58</v>
      </c>
      <c r="E8" s="15"/>
      <c r="F8" s="15">
        <v>1</v>
      </c>
      <c r="G8" s="14">
        <f t="shared" si="0"/>
        <v>62</v>
      </c>
      <c r="H8" s="15">
        <v>6</v>
      </c>
      <c r="I8" s="58">
        <v>43</v>
      </c>
      <c r="J8" s="15">
        <v>4</v>
      </c>
      <c r="K8" s="14">
        <f t="shared" si="1"/>
        <v>53</v>
      </c>
      <c r="L8" s="15">
        <v>2</v>
      </c>
      <c r="M8" s="58">
        <v>18</v>
      </c>
      <c r="N8" s="22">
        <f t="shared" si="2"/>
        <v>135</v>
      </c>
    </row>
    <row r="9" spans="1:15" x14ac:dyDescent="0.3">
      <c r="A9" s="35" t="s">
        <v>16</v>
      </c>
      <c r="B9" s="14"/>
      <c r="C9" s="14">
        <v>3</v>
      </c>
      <c r="D9" s="14"/>
      <c r="E9" s="14"/>
      <c r="F9" s="14">
        <v>41</v>
      </c>
      <c r="G9" s="14">
        <f t="shared" si="0"/>
        <v>44</v>
      </c>
      <c r="H9" s="14">
        <v>1</v>
      </c>
      <c r="I9" s="59"/>
      <c r="J9" s="14">
        <v>8</v>
      </c>
      <c r="K9" s="14">
        <f t="shared" si="1"/>
        <v>9</v>
      </c>
      <c r="L9" s="14">
        <v>9</v>
      </c>
      <c r="M9" s="14">
        <v>2</v>
      </c>
      <c r="N9" s="22">
        <f t="shared" si="2"/>
        <v>64</v>
      </c>
    </row>
    <row r="10" spans="1:15" x14ac:dyDescent="0.3">
      <c r="A10" s="12" t="s">
        <v>36</v>
      </c>
      <c r="B10" s="15"/>
      <c r="C10" s="15">
        <v>6</v>
      </c>
      <c r="D10" s="15"/>
      <c r="E10" s="15">
        <v>6</v>
      </c>
      <c r="F10" s="15">
        <v>50</v>
      </c>
      <c r="G10" s="14">
        <f t="shared" si="0"/>
        <v>62</v>
      </c>
      <c r="H10" s="15">
        <v>1</v>
      </c>
      <c r="I10" s="58">
        <v>7</v>
      </c>
      <c r="J10" s="15"/>
      <c r="K10" s="14">
        <f t="shared" si="1"/>
        <v>8</v>
      </c>
      <c r="L10" s="15"/>
      <c r="M10" s="15">
        <v>3</v>
      </c>
      <c r="N10" s="22">
        <f t="shared" si="2"/>
        <v>73</v>
      </c>
    </row>
    <row r="11" spans="1:15" x14ac:dyDescent="0.3">
      <c r="A11" s="11" t="s">
        <v>24</v>
      </c>
      <c r="B11" s="13"/>
      <c r="C11" s="13"/>
      <c r="D11" s="13"/>
      <c r="E11" s="13">
        <v>17</v>
      </c>
      <c r="F11" s="13">
        <v>26</v>
      </c>
      <c r="G11" s="14">
        <f t="shared" si="0"/>
        <v>43</v>
      </c>
      <c r="H11" s="13">
        <v>16</v>
      </c>
      <c r="I11" s="57">
        <v>7</v>
      </c>
      <c r="J11" s="13"/>
      <c r="K11" s="14">
        <f t="shared" si="1"/>
        <v>23</v>
      </c>
      <c r="L11" s="13"/>
      <c r="M11" s="13">
        <v>7</v>
      </c>
      <c r="N11" s="22">
        <f t="shared" si="2"/>
        <v>73</v>
      </c>
    </row>
    <row r="12" spans="1:15" x14ac:dyDescent="0.3">
      <c r="A12" s="12" t="s">
        <v>25</v>
      </c>
      <c r="B12" s="15"/>
      <c r="C12" s="15">
        <v>29</v>
      </c>
      <c r="D12" s="15"/>
      <c r="E12" s="15"/>
      <c r="F12" s="15">
        <v>2</v>
      </c>
      <c r="G12" s="14">
        <f t="shared" si="0"/>
        <v>31</v>
      </c>
      <c r="H12" s="15">
        <v>9</v>
      </c>
      <c r="I12" s="58">
        <v>1</v>
      </c>
      <c r="J12" s="15"/>
      <c r="K12" s="14">
        <f t="shared" si="1"/>
        <v>10</v>
      </c>
      <c r="L12" s="15"/>
      <c r="M12" s="15">
        <v>1</v>
      </c>
      <c r="N12" s="22">
        <f t="shared" si="2"/>
        <v>42</v>
      </c>
    </row>
    <row r="13" spans="1:15" x14ac:dyDescent="0.3">
      <c r="A13" s="11" t="s">
        <v>115</v>
      </c>
      <c r="B13" s="13"/>
      <c r="C13" s="13">
        <v>19</v>
      </c>
      <c r="D13" s="13">
        <v>8</v>
      </c>
      <c r="E13" s="13"/>
      <c r="F13" s="13"/>
      <c r="G13" s="14">
        <f t="shared" si="0"/>
        <v>27</v>
      </c>
      <c r="H13" s="13">
        <v>11</v>
      </c>
      <c r="I13" s="57">
        <v>7</v>
      </c>
      <c r="J13" s="13"/>
      <c r="K13" s="14">
        <f t="shared" si="1"/>
        <v>18</v>
      </c>
      <c r="L13" s="13"/>
      <c r="M13" s="13">
        <v>3</v>
      </c>
      <c r="N13" s="22">
        <f t="shared" si="2"/>
        <v>48</v>
      </c>
    </row>
    <row r="14" spans="1:15" x14ac:dyDescent="0.3">
      <c r="A14" s="12" t="s">
        <v>38</v>
      </c>
      <c r="B14" s="15"/>
      <c r="C14" s="15"/>
      <c r="D14" s="15">
        <v>12</v>
      </c>
      <c r="E14" s="15">
        <v>5</v>
      </c>
      <c r="F14" s="15">
        <v>1</v>
      </c>
      <c r="G14" s="14">
        <f t="shared" ref="G14" si="3">C14+D14+E14+F14</f>
        <v>18</v>
      </c>
      <c r="H14" s="15">
        <v>7</v>
      </c>
      <c r="I14" s="58">
        <v>2</v>
      </c>
      <c r="J14" s="15"/>
      <c r="K14" s="14">
        <f t="shared" ref="K14" si="4">H14+I14+J14</f>
        <v>9</v>
      </c>
      <c r="L14" s="15"/>
      <c r="M14" s="15">
        <v>4</v>
      </c>
      <c r="N14" s="22">
        <f t="shared" ref="N14" si="5">B14+G14+K14+L14+M14</f>
        <v>31</v>
      </c>
    </row>
    <row r="15" spans="1:15" s="20" customFormat="1" ht="19.8" customHeight="1" x14ac:dyDescent="0.3">
      <c r="A15" s="31" t="s">
        <v>113</v>
      </c>
      <c r="B15" s="32">
        <f>SUM(B5:B14)</f>
        <v>1128</v>
      </c>
      <c r="C15" s="32">
        <f t="shared" ref="C15:N15" si="6">SUM(C5:C14)</f>
        <v>73</v>
      </c>
      <c r="D15" s="32">
        <f t="shared" si="6"/>
        <v>93</v>
      </c>
      <c r="E15" s="32">
        <f t="shared" si="6"/>
        <v>113</v>
      </c>
      <c r="F15" s="32">
        <f t="shared" si="6"/>
        <v>1140</v>
      </c>
      <c r="G15" s="32">
        <f t="shared" si="6"/>
        <v>1419</v>
      </c>
      <c r="H15" s="32">
        <f t="shared" si="6"/>
        <v>125</v>
      </c>
      <c r="I15" s="32">
        <f t="shared" si="6"/>
        <v>89</v>
      </c>
      <c r="J15" s="32">
        <f t="shared" si="6"/>
        <v>149</v>
      </c>
      <c r="K15" s="32">
        <f t="shared" si="6"/>
        <v>363</v>
      </c>
      <c r="L15" s="32">
        <f t="shared" si="6"/>
        <v>30</v>
      </c>
      <c r="M15" s="32">
        <f t="shared" si="6"/>
        <v>202</v>
      </c>
      <c r="N15" s="32">
        <f t="shared" si="6"/>
        <v>3142</v>
      </c>
      <c r="O15" s="36"/>
    </row>
    <row r="16" spans="1:15" s="30" customFormat="1" ht="20.399999999999999" customHeight="1" x14ac:dyDescent="0.3">
      <c r="A16" s="27" t="s">
        <v>110</v>
      </c>
      <c r="B16" s="29">
        <v>1133</v>
      </c>
      <c r="C16" s="29">
        <v>86</v>
      </c>
      <c r="D16" s="29">
        <v>96</v>
      </c>
      <c r="E16" s="29">
        <v>128</v>
      </c>
      <c r="F16" s="29">
        <v>1251</v>
      </c>
      <c r="G16" s="29">
        <v>1561</v>
      </c>
      <c r="H16" s="29">
        <v>149</v>
      </c>
      <c r="I16" s="29">
        <v>96</v>
      </c>
      <c r="J16" s="29">
        <v>159</v>
      </c>
      <c r="K16" s="29">
        <v>404</v>
      </c>
      <c r="L16" s="29">
        <v>34</v>
      </c>
      <c r="M16" s="29">
        <v>284</v>
      </c>
      <c r="N16" s="29">
        <v>3416</v>
      </c>
    </row>
  </sheetData>
  <mergeCells count="6">
    <mergeCell ref="N3:N4"/>
    <mergeCell ref="B3:B4"/>
    <mergeCell ref="C3:G3"/>
    <mergeCell ref="H3:K3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DDF6-21CD-4E73-94BE-B46C55544F74}">
  <dimension ref="A1:O31"/>
  <sheetViews>
    <sheetView showGridLines="0" workbookViewId="0">
      <selection activeCell="L38" sqref="L38"/>
    </sheetView>
  </sheetViews>
  <sheetFormatPr defaultRowHeight="14.4" x14ac:dyDescent="0.3"/>
  <cols>
    <col min="1" max="1" width="20.109375" customWidth="1"/>
    <col min="2" max="2" width="12.6640625" bestFit="1" customWidth="1"/>
    <col min="3" max="3" width="10.88671875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0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9.109375" bestFit="1" customWidth="1"/>
    <col min="15" max="15" width="4.21875" customWidth="1"/>
  </cols>
  <sheetData>
    <row r="1" spans="1:4" ht="18" x14ac:dyDescent="0.35">
      <c r="A1" s="10" t="s">
        <v>118</v>
      </c>
      <c r="B1" s="1"/>
      <c r="C1" s="1"/>
      <c r="D1" s="3"/>
    </row>
    <row r="2" spans="1:4" x14ac:dyDescent="0.3">
      <c r="A2" s="2"/>
      <c r="B2" s="1"/>
      <c r="C2" s="1"/>
      <c r="D2" s="3"/>
    </row>
    <row r="3" spans="1:4" ht="15.6" x14ac:dyDescent="0.3">
      <c r="A3" s="7" t="s">
        <v>0</v>
      </c>
      <c r="B3" s="8" t="s">
        <v>13</v>
      </c>
    </row>
    <row r="4" spans="1:4" x14ac:dyDescent="0.3">
      <c r="A4" s="9" t="s">
        <v>46</v>
      </c>
      <c r="B4" s="3">
        <v>3</v>
      </c>
    </row>
    <row r="5" spans="1:4" x14ac:dyDescent="0.3">
      <c r="A5" s="9" t="s">
        <v>32</v>
      </c>
      <c r="B5" s="3">
        <v>6</v>
      </c>
    </row>
    <row r="6" spans="1:4" x14ac:dyDescent="0.3">
      <c r="A6" s="9" t="s">
        <v>36</v>
      </c>
      <c r="B6" s="3">
        <v>2</v>
      </c>
    </row>
    <row r="7" spans="1:4" x14ac:dyDescent="0.3">
      <c r="A7" s="9" t="s">
        <v>42</v>
      </c>
      <c r="B7" s="3">
        <v>19</v>
      </c>
    </row>
    <row r="8" spans="1:4" x14ac:dyDescent="0.3">
      <c r="A8" s="9" t="s">
        <v>45</v>
      </c>
      <c r="B8" s="3">
        <v>2</v>
      </c>
    </row>
    <row r="9" spans="1:4" x14ac:dyDescent="0.3">
      <c r="A9" s="28" t="s">
        <v>13</v>
      </c>
      <c r="B9" s="1">
        <f>SUBTOTAL(109,Table47[Samtals])</f>
        <v>32</v>
      </c>
      <c r="C9" s="38"/>
    </row>
    <row r="10" spans="1:4" x14ac:dyDescent="0.3">
      <c r="A10" s="34" t="s">
        <v>114</v>
      </c>
      <c r="B10" s="32">
        <v>1944</v>
      </c>
    </row>
    <row r="11" spans="1:4" x14ac:dyDescent="0.3">
      <c r="A11" s="26"/>
      <c r="B11" s="30"/>
      <c r="C11" s="30"/>
      <c r="D11" s="30"/>
    </row>
    <row r="12" spans="1:4" x14ac:dyDescent="0.3">
      <c r="A12" s="26"/>
      <c r="B12" s="30"/>
      <c r="C12" s="30"/>
      <c r="D12" s="30"/>
    </row>
    <row r="13" spans="1:4" ht="15.6" x14ac:dyDescent="0.3">
      <c r="A13" s="39" t="s">
        <v>112</v>
      </c>
      <c r="B13" s="40" t="s">
        <v>13</v>
      </c>
      <c r="C13" s="30"/>
      <c r="D13" s="30"/>
    </row>
    <row r="14" spans="1:4" x14ac:dyDescent="0.3">
      <c r="A14" s="41" t="s">
        <v>119</v>
      </c>
      <c r="B14" s="42">
        <v>24</v>
      </c>
      <c r="C14" s="30"/>
      <c r="D14" s="30"/>
    </row>
    <row r="15" spans="1:4" x14ac:dyDescent="0.3">
      <c r="A15" s="41" t="s">
        <v>120</v>
      </c>
      <c r="B15" s="42">
        <v>8</v>
      </c>
    </row>
    <row r="16" spans="1:4" x14ac:dyDescent="0.3">
      <c r="A16" s="43" t="s">
        <v>13</v>
      </c>
      <c r="B16" s="44">
        <f>SUBTOTAL(109,Table7[Samtals])</f>
        <v>32</v>
      </c>
    </row>
    <row r="19" spans="1:15" ht="18" x14ac:dyDescent="0.35">
      <c r="A19" s="10" t="s">
        <v>121</v>
      </c>
    </row>
    <row r="21" spans="1:15" ht="16.2" customHeight="1" thickBot="1" x14ac:dyDescent="0.35">
      <c r="A21" s="21"/>
      <c r="B21" s="60" t="s">
        <v>69</v>
      </c>
      <c r="C21" s="62" t="s">
        <v>108</v>
      </c>
      <c r="D21" s="63"/>
      <c r="E21" s="63"/>
      <c r="F21" s="63"/>
      <c r="G21" s="64"/>
      <c r="H21" s="62" t="s">
        <v>70</v>
      </c>
      <c r="I21" s="63"/>
      <c r="J21" s="63"/>
      <c r="K21" s="63"/>
      <c r="L21" s="60" t="s">
        <v>71</v>
      </c>
      <c r="M21" s="60" t="s">
        <v>68</v>
      </c>
      <c r="N21" s="60" t="s">
        <v>110</v>
      </c>
      <c r="O21" s="21"/>
    </row>
    <row r="22" spans="1:15" ht="31.8" thickBot="1" x14ac:dyDescent="0.35">
      <c r="A22" s="16" t="s">
        <v>0</v>
      </c>
      <c r="B22" s="61"/>
      <c r="C22" s="19" t="s">
        <v>102</v>
      </c>
      <c r="D22" s="19" t="s">
        <v>103</v>
      </c>
      <c r="E22" s="19" t="s">
        <v>104</v>
      </c>
      <c r="F22" s="19" t="s">
        <v>105</v>
      </c>
      <c r="G22" s="18" t="s">
        <v>13</v>
      </c>
      <c r="H22" s="17" t="s">
        <v>109</v>
      </c>
      <c r="I22" s="17" t="s">
        <v>106</v>
      </c>
      <c r="J22" s="17" t="s">
        <v>107</v>
      </c>
      <c r="K22" s="18" t="s">
        <v>13</v>
      </c>
      <c r="L22" s="61"/>
      <c r="M22" s="61"/>
      <c r="N22" s="61"/>
      <c r="O22" s="20"/>
    </row>
    <row r="23" spans="1:15" x14ac:dyDescent="0.3">
      <c r="A23" s="35" t="s">
        <v>42</v>
      </c>
      <c r="B23" s="14"/>
      <c r="C23" s="14"/>
      <c r="D23" s="14">
        <v>13</v>
      </c>
      <c r="E23" s="14"/>
      <c r="F23" s="14"/>
      <c r="G23" s="14">
        <f t="shared" ref="G23:G29" si="0">C23+D23+E23+F23</f>
        <v>13</v>
      </c>
      <c r="H23" s="14"/>
      <c r="I23" s="14"/>
      <c r="J23" s="14"/>
      <c r="K23" s="14"/>
      <c r="L23" s="14"/>
      <c r="M23" s="14">
        <v>3</v>
      </c>
      <c r="N23" s="22">
        <f t="shared" ref="N23:N29" si="1">B23+G23+K23+L23+M23</f>
        <v>16</v>
      </c>
    </row>
    <row r="24" spans="1:15" x14ac:dyDescent="0.3">
      <c r="A24" s="12" t="s">
        <v>32</v>
      </c>
      <c r="B24" s="15"/>
      <c r="C24" s="15"/>
      <c r="D24" s="15">
        <v>9</v>
      </c>
      <c r="E24" s="15"/>
      <c r="F24" s="15"/>
      <c r="G24" s="14">
        <f t="shared" si="0"/>
        <v>9</v>
      </c>
      <c r="H24" s="15"/>
      <c r="I24" s="15"/>
      <c r="J24" s="15"/>
      <c r="K24" s="14"/>
      <c r="L24" s="15"/>
      <c r="M24" s="15"/>
      <c r="N24" s="22">
        <f t="shared" si="1"/>
        <v>9</v>
      </c>
    </row>
    <row r="25" spans="1:15" x14ac:dyDescent="0.3">
      <c r="A25" s="11" t="s">
        <v>115</v>
      </c>
      <c r="B25" s="13"/>
      <c r="C25" s="13"/>
      <c r="D25" s="13">
        <v>2</v>
      </c>
      <c r="E25" s="13"/>
      <c r="F25" s="13"/>
      <c r="G25" s="14">
        <f t="shared" si="0"/>
        <v>2</v>
      </c>
      <c r="H25" s="13">
        <v>2</v>
      </c>
      <c r="I25" s="13"/>
      <c r="J25" s="13"/>
      <c r="K25" s="14">
        <f t="shared" ref="K25" si="2">H25+I25+J25</f>
        <v>2</v>
      </c>
      <c r="L25" s="13"/>
      <c r="M25" s="13"/>
      <c r="N25" s="22">
        <f t="shared" si="1"/>
        <v>4</v>
      </c>
    </row>
    <row r="26" spans="1:15" x14ac:dyDescent="0.3">
      <c r="A26" s="12" t="s">
        <v>45</v>
      </c>
      <c r="B26" s="15"/>
      <c r="C26" s="15"/>
      <c r="D26" s="15"/>
      <c r="E26" s="15">
        <v>2</v>
      </c>
      <c r="F26" s="15">
        <v>1</v>
      </c>
      <c r="G26" s="14">
        <f t="shared" si="0"/>
        <v>3</v>
      </c>
      <c r="H26" s="15"/>
      <c r="I26" s="15"/>
      <c r="J26" s="15"/>
      <c r="K26" s="14"/>
      <c r="L26" s="15"/>
      <c r="M26" s="15"/>
      <c r="N26" s="22">
        <f t="shared" si="1"/>
        <v>3</v>
      </c>
    </row>
    <row r="27" spans="1:15" x14ac:dyDescent="0.3">
      <c r="A27" s="35" t="s">
        <v>16</v>
      </c>
      <c r="B27" s="14"/>
      <c r="C27" s="14"/>
      <c r="D27" s="14"/>
      <c r="E27" s="14"/>
      <c r="F27" s="14">
        <v>1</v>
      </c>
      <c r="G27" s="14">
        <f t="shared" si="0"/>
        <v>1</v>
      </c>
      <c r="H27" s="14"/>
      <c r="I27" s="14"/>
      <c r="J27" s="14"/>
      <c r="K27" s="14"/>
      <c r="L27" s="14"/>
      <c r="M27" s="14"/>
      <c r="N27" s="22">
        <f t="shared" si="1"/>
        <v>1</v>
      </c>
    </row>
    <row r="28" spans="1:15" x14ac:dyDescent="0.3">
      <c r="A28" s="12" t="s">
        <v>24</v>
      </c>
      <c r="B28" s="15"/>
      <c r="C28" s="15"/>
      <c r="D28" s="15"/>
      <c r="E28" s="15">
        <v>1</v>
      </c>
      <c r="F28" s="15"/>
      <c r="G28" s="14">
        <f t="shared" si="0"/>
        <v>1</v>
      </c>
      <c r="H28" s="15"/>
      <c r="I28" s="15"/>
      <c r="J28" s="15"/>
      <c r="K28" s="14"/>
      <c r="L28" s="15"/>
      <c r="M28" s="15"/>
      <c r="N28" s="22">
        <f t="shared" si="1"/>
        <v>1</v>
      </c>
    </row>
    <row r="29" spans="1:15" x14ac:dyDescent="0.3">
      <c r="A29" s="11" t="s">
        <v>36</v>
      </c>
      <c r="B29" s="13"/>
      <c r="C29" s="13"/>
      <c r="D29" s="13"/>
      <c r="E29" s="13"/>
      <c r="F29" s="13">
        <v>1</v>
      </c>
      <c r="G29" s="14">
        <f t="shared" si="0"/>
        <v>1</v>
      </c>
      <c r="H29" s="13"/>
      <c r="I29" s="13"/>
      <c r="J29" s="13"/>
      <c r="K29" s="14"/>
      <c r="L29" s="13"/>
      <c r="M29" s="13"/>
      <c r="N29" s="22">
        <f t="shared" si="1"/>
        <v>1</v>
      </c>
    </row>
    <row r="30" spans="1:15" x14ac:dyDescent="0.3">
      <c r="A30" s="31" t="s">
        <v>13</v>
      </c>
      <c r="B30" s="32">
        <f t="shared" ref="B30:N30" si="3">SUM(B23:B29)</f>
        <v>0</v>
      </c>
      <c r="C30" s="32">
        <f t="shared" si="3"/>
        <v>0</v>
      </c>
      <c r="D30" s="32">
        <f t="shared" si="3"/>
        <v>24</v>
      </c>
      <c r="E30" s="32">
        <f t="shared" si="3"/>
        <v>3</v>
      </c>
      <c r="F30" s="32">
        <f t="shared" si="3"/>
        <v>3</v>
      </c>
      <c r="G30" s="32">
        <f t="shared" si="3"/>
        <v>30</v>
      </c>
      <c r="H30" s="32">
        <f t="shared" si="3"/>
        <v>2</v>
      </c>
      <c r="I30" s="32">
        <f t="shared" si="3"/>
        <v>0</v>
      </c>
      <c r="J30" s="32">
        <f t="shared" si="3"/>
        <v>0</v>
      </c>
      <c r="K30" s="32">
        <f t="shared" si="3"/>
        <v>2</v>
      </c>
      <c r="L30" s="32">
        <f t="shared" si="3"/>
        <v>0</v>
      </c>
      <c r="M30" s="32">
        <f t="shared" si="3"/>
        <v>3</v>
      </c>
      <c r="N30" s="32">
        <f t="shared" si="3"/>
        <v>35</v>
      </c>
      <c r="O30" s="36"/>
    </row>
    <row r="31" spans="1:15" x14ac:dyDescent="0.3">
      <c r="A31" s="27" t="s">
        <v>110</v>
      </c>
      <c r="B31" s="29">
        <v>1133</v>
      </c>
      <c r="C31" s="29">
        <v>86</v>
      </c>
      <c r="D31" s="29">
        <v>96</v>
      </c>
      <c r="E31" s="29">
        <v>128</v>
      </c>
      <c r="F31" s="29">
        <v>1251</v>
      </c>
      <c r="G31" s="29">
        <v>1561</v>
      </c>
      <c r="H31" s="29">
        <v>149</v>
      </c>
      <c r="I31" s="29">
        <v>96</v>
      </c>
      <c r="J31" s="29">
        <v>159</v>
      </c>
      <c r="K31" s="29">
        <v>404</v>
      </c>
      <c r="L31" s="29">
        <v>34</v>
      </c>
      <c r="M31" s="29">
        <v>284</v>
      </c>
      <c r="N31" s="29">
        <v>3416</v>
      </c>
      <c r="O31" s="30"/>
    </row>
  </sheetData>
  <mergeCells count="6">
    <mergeCell ref="N21:N22"/>
    <mergeCell ref="B21:B22"/>
    <mergeCell ref="C21:G21"/>
    <mergeCell ref="H21:K21"/>
    <mergeCell ref="L21:L22"/>
    <mergeCell ref="M21:M22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Um tölurnar</vt:lpstr>
      <vt:lpstr>Umsóknir, mánuðir</vt:lpstr>
      <vt:lpstr>Umsóknir, mánuðir, ríkisfang</vt:lpstr>
      <vt:lpstr>Umsóknir, kyn, ríkisfang</vt:lpstr>
      <vt:lpstr>Ákvarðanir, mánuðir</vt:lpstr>
      <vt:lpstr>Ákvarðanir, kyn</vt:lpstr>
      <vt:lpstr>Ákvarðanir, ríkisfang</vt:lpstr>
      <vt:lpstr>Fylgdarlaus börn</vt:lpstr>
    </vt:vector>
  </TitlesOfParts>
  <Company>Logreglan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Tölfræði verndarsviðs 2024</dc:title>
  <dc:creator>thorhildurh</dc:creator>
  <cp:lastModifiedBy>Þórhildur Ósk Hagalín</cp:lastModifiedBy>
  <dcterms:created xsi:type="dcterms:W3CDTF">2023-01-27T10:09:11Z</dcterms:created>
  <dcterms:modified xsi:type="dcterms:W3CDTF">2026-02-26T10:28:39Z</dcterms:modified>
  <cp:contentStatus/>
</cp:coreProperties>
</file>