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postogfjar.sharepoint.com/sites/Almennstjornsysla/Shared Documents/General/Tölfræði/Skýrsla um fjarskiptamarkað/Skýrsla 2022 - 2024/Excel töflur til birtingar/"/>
    </mc:Choice>
  </mc:AlternateContent>
  <xr:revisionPtr revIDLastSave="784" documentId="13_ncr:1_{994660BE-DB4A-445C-97BF-842FA0D6CA52}" xr6:coauthVersionLast="47" xr6:coauthVersionMax="47" xr10:uidLastSave="{62AA8DC9-278E-4E2B-96E1-168472E41FFE}"/>
  <bookViews>
    <workbookView xWindow="-120" yWindow="-120" windowWidth="29040" windowHeight="15720" tabRatio="872" xr2:uid="{00000000-000D-0000-FFFF-FFFF00000000}"/>
  </bookViews>
  <sheets>
    <sheet name="Helstu stærðir " sheetId="45" r:id="rId1"/>
    <sheet name="T1" sheetId="1" r:id="rId2"/>
    <sheet name="T2" sheetId="2" r:id="rId3"/>
    <sheet name="T3" sheetId="5" r:id="rId4"/>
    <sheet name="T4" sheetId="6" r:id="rId5"/>
    <sheet name="T5" sheetId="7" r:id="rId6"/>
    <sheet name="T6" sheetId="8" r:id="rId7"/>
    <sheet name="T7" sheetId="9" r:id="rId8"/>
    <sheet name="T8" sheetId="10" r:id="rId9"/>
    <sheet name="T9" sheetId="11" r:id="rId10"/>
    <sheet name="T10" sheetId="12" r:id="rId11"/>
    <sheet name="T11" sheetId="13" r:id="rId12"/>
    <sheet name="T12" sheetId="14" r:id="rId13"/>
    <sheet name="T13" sheetId="15" r:id="rId14"/>
    <sheet name="T14" sheetId="16" r:id="rId15"/>
    <sheet name="T15" sheetId="17" r:id="rId16"/>
    <sheet name="T16" sheetId="18" r:id="rId17"/>
    <sheet name="T17" sheetId="19" r:id="rId18"/>
    <sheet name="T18" sheetId="20" r:id="rId19"/>
    <sheet name="T19" sheetId="21" r:id="rId20"/>
    <sheet name="T20" sheetId="22" r:id="rId21"/>
    <sheet name="T21" sheetId="23" r:id="rId22"/>
    <sheet name="T22" sheetId="24" r:id="rId23"/>
    <sheet name="T23" sheetId="25" r:id="rId24"/>
    <sheet name="T24" sheetId="41" r:id="rId25"/>
    <sheet name="T25" sheetId="26" r:id="rId26"/>
    <sheet name="T26" sheetId="27" r:id="rId27"/>
    <sheet name="T27" sheetId="28" r:id="rId28"/>
    <sheet name="T28" sheetId="29" r:id="rId29"/>
    <sheet name="T29" sheetId="30" r:id="rId30"/>
    <sheet name="T30" sheetId="31" r:id="rId31"/>
    <sheet name="T31" sheetId="32" r:id="rId32"/>
    <sheet name="T32" sheetId="33" r:id="rId33"/>
    <sheet name="T33" sheetId="34" r:id="rId34"/>
    <sheet name="T34" sheetId="42" r:id="rId35"/>
    <sheet name="T35" sheetId="43" r:id="rId36"/>
    <sheet name="T36" sheetId="44" r:id="rId37"/>
    <sheet name="T37" sheetId="35" r:id="rId38"/>
    <sheet name="T38" sheetId="46" r:id="rId39"/>
    <sheet name="T39" sheetId="36" r:id="rId40"/>
    <sheet name="T40" sheetId="37" r:id="rId41"/>
    <sheet name="Aðilar " sheetId="40" r:id="rId4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44" l="1"/>
  <c r="G8" i="44"/>
  <c r="F8" i="44"/>
  <c r="H8" i="43"/>
  <c r="G8" i="43"/>
  <c r="F8" i="43"/>
  <c r="H8" i="25"/>
  <c r="G8" i="25"/>
  <c r="F8" i="25"/>
  <c r="D18" i="7"/>
  <c r="H18" i="7" s="1"/>
  <c r="C18" i="7"/>
  <c r="B18" i="7"/>
  <c r="D17" i="7"/>
  <c r="C17" i="7"/>
  <c r="B17" i="7"/>
  <c r="D16" i="7"/>
  <c r="C16" i="7"/>
  <c r="B16" i="7"/>
  <c r="D15" i="7"/>
  <c r="C15" i="7"/>
  <c r="B15" i="7"/>
  <c r="D14" i="7"/>
  <c r="C14" i="7"/>
  <c r="B14" i="7"/>
  <c r="D12" i="7"/>
  <c r="C12" i="7"/>
  <c r="B12" i="7"/>
  <c r="D11" i="7"/>
  <c r="C11" i="7"/>
  <c r="C10" i="7" s="1"/>
  <c r="B11" i="7"/>
  <c r="D10" i="7"/>
  <c r="H17" i="7" s="1"/>
  <c r="H8" i="7"/>
  <c r="G8" i="7"/>
  <c r="F8" i="7"/>
  <c r="G17" i="7" l="1"/>
  <c r="G16" i="7"/>
  <c r="G15" i="7"/>
  <c r="G14" i="7"/>
  <c r="G12" i="7"/>
  <c r="G11" i="7"/>
  <c r="G10" i="7" s="1"/>
  <c r="G18" i="7"/>
  <c r="B10" i="7"/>
  <c r="F15" i="7" s="1"/>
  <c r="H11" i="7"/>
  <c r="H12" i="7"/>
  <c r="H14" i="7"/>
  <c r="H15" i="7"/>
  <c r="H16" i="7"/>
  <c r="F12" i="7" l="1"/>
  <c r="F16" i="7"/>
  <c r="F18" i="7"/>
  <c r="F11" i="7"/>
  <c r="F10" i="7" s="1"/>
  <c r="F14" i="7"/>
  <c r="F17" i="7"/>
  <c r="H10" i="7"/>
</calcChain>
</file>

<file path=xl/sharedStrings.xml><?xml version="1.0" encoding="utf-8"?>
<sst xmlns="http://schemas.openxmlformats.org/spreadsheetml/2006/main" count="1074" uniqueCount="587">
  <si>
    <t>Fastanet</t>
  </si>
  <si>
    <t xml:space="preserve">Tafla 1. Helstu stærðir á fastaneti </t>
  </si>
  <si>
    <t xml:space="preserve">Table 1. Main indicators in the fixed network </t>
  </si>
  <si>
    <t>Mynd 1. Heildarfjöldi áskrifenda með fastlínusíma</t>
  </si>
  <si>
    <t>Picture 1. Total subscribers with fixed network phone</t>
  </si>
  <si>
    <t>Í lok árs / End of</t>
  </si>
  <si>
    <t>PSTN aðgangslínur / PSTN subscribers lines</t>
  </si>
  <si>
    <t>ISDN línur (2B) / ISDN (2B) subscribers lines</t>
  </si>
  <si>
    <t>ISDN línur (30B) / ISDN (30B) subscribers lines</t>
  </si>
  <si>
    <t>Netsími (49X-XXXX) / IP phone</t>
  </si>
  <si>
    <t>VoIP sími / VoIP phone</t>
  </si>
  <si>
    <t>( 1.000 mínútur / minutes)</t>
  </si>
  <si>
    <t>Símtöl úr fastlínusíma / Calls from fixed networks</t>
  </si>
  <si>
    <t>Símtöl til fastaneta / Calls to fixed networks</t>
  </si>
  <si>
    <t>Símtöl til útlanda / Outgoing international calls</t>
  </si>
  <si>
    <t>Símtöl til farsímaneta / Calls to mobile networks</t>
  </si>
  <si>
    <t>Table 2. Total subscribers with fixed network phone</t>
  </si>
  <si>
    <t>Tafla 2. Heildarfjöldi áskrifenda með fastlínusíma</t>
  </si>
  <si>
    <t>Fjöldi</t>
  </si>
  <si>
    <t>Markaðshlutdeild</t>
  </si>
  <si>
    <t>Number</t>
  </si>
  <si>
    <t>Market share</t>
  </si>
  <si>
    <t>Samtals / Total</t>
  </si>
  <si>
    <t xml:space="preserve"> - Heimili / Private</t>
  </si>
  <si>
    <t xml:space="preserve"> - Fyrirtæki / Business</t>
  </si>
  <si>
    <t xml:space="preserve"> - Síminn </t>
  </si>
  <si>
    <t xml:space="preserve"> - Vodafone </t>
  </si>
  <si>
    <t>…</t>
  </si>
  <si>
    <t xml:space="preserve"> - Aðrir / Others</t>
  </si>
  <si>
    <t>Mynd 2. Heildarfjöldi áskrifenda eftir fyrirtækjum</t>
  </si>
  <si>
    <t>Picture 2. Total number of subscribers by companies</t>
  </si>
  <si>
    <t>Á ári / Per year</t>
  </si>
  <si>
    <t xml:space="preserve"> - Símtöl til fastaneta / Calls to fixed networks</t>
  </si>
  <si>
    <t xml:space="preserve"> - Símtöl til útlanda / Outgoing international calls</t>
  </si>
  <si>
    <t xml:space="preserve"> - Símtöl til farsímaneta / Calls to mobile networks</t>
  </si>
  <si>
    <t>Mynd 7. Markaðshlutdeild skipt eftir fyrirtækjum</t>
  </si>
  <si>
    <t>Picture 7. Market share by companies</t>
  </si>
  <si>
    <t xml:space="preserve"> - Vodafone</t>
  </si>
  <si>
    <t>Farsímanet</t>
  </si>
  <si>
    <t>Heildarfjöldi farsíma áskrifta / Total mobile subscriptions</t>
  </si>
  <si>
    <t>Gagnaáskrift eingöngu / Data only subscriptions</t>
  </si>
  <si>
    <t>Fjöldi mínútna úr farsímum / Total minutes from mobile</t>
  </si>
  <si>
    <t>( 1.000 símtöl / calls)</t>
  </si>
  <si>
    <t>Fjöldi símtala úr farsímum / Total calls from mobile</t>
  </si>
  <si>
    <t>(1.000 skilaboð / Messages)</t>
  </si>
  <si>
    <t>SMS skeyti send úr farsímum / SMS sent from mobile</t>
  </si>
  <si>
    <t>MMS skeyti send úr farsímum / MMS sent from mobile</t>
  </si>
  <si>
    <t xml:space="preserve">Fjöldi áskrifta </t>
  </si>
  <si>
    <t xml:space="preserve">Total subscriptions </t>
  </si>
  <si>
    <t xml:space="preserve"> - Nova</t>
  </si>
  <si>
    <t xml:space="preserve"> - Síminn</t>
  </si>
  <si>
    <t xml:space="preserve">Mynd 11. Markaðshlutdeild skipt eftir fyrirtækjum </t>
  </si>
  <si>
    <t xml:space="preserve">Mynd 12. Markaðshlutdeild skipt eftir fyrirtækjum </t>
  </si>
  <si>
    <t>Fyrirframgreidd símakort</t>
  </si>
  <si>
    <t>Pre-paid phone cards</t>
  </si>
  <si>
    <t>Fjöldi virkra símakorta</t>
  </si>
  <si>
    <t>Active phone cards</t>
  </si>
  <si>
    <t xml:space="preserve"> - Virk 2G / Active 2G </t>
  </si>
  <si>
    <t xml:space="preserve"> - Virk 3G / Active 3G</t>
  </si>
  <si>
    <t xml:space="preserve"> - Virk 4G / Active 4G</t>
  </si>
  <si>
    <t>Fjöldi númeraflutninga</t>
  </si>
  <si>
    <t>Number of portings</t>
  </si>
  <si>
    <t xml:space="preserve"> - Númeraflutningur fastanet / Portings fixed network</t>
  </si>
  <si>
    <t xml:space="preserve"> - Númeraflutningur farsímanet / Portings mobile network</t>
  </si>
  <si>
    <t>Numbers</t>
  </si>
  <si>
    <t xml:space="preserve"> - Símtöl í fastanet / Calls to fixed network</t>
  </si>
  <si>
    <t xml:space="preserve">Mynd 18. Markaðshlutdeild skipt eftir fyrirtækjum </t>
  </si>
  <si>
    <t xml:space="preserve">Mynd 19. Markaðshlutdeild skipt eftir fyrirtækjum </t>
  </si>
  <si>
    <t xml:space="preserve">Mynd 20. Markaðshlutdeild skipt eftir fyrirtækjum </t>
  </si>
  <si>
    <t xml:space="preserve">Mynd 21. Markaðshlutdeild skipt eftir fyrirtækjum </t>
  </si>
  <si>
    <t xml:space="preserve">Picture 21. Market share by companies </t>
  </si>
  <si>
    <t>SMS</t>
  </si>
  <si>
    <t>MMS</t>
  </si>
  <si>
    <t xml:space="preserve">Mynd 22. Markaðshlutdeild skipt eftir fyrirtækjum </t>
  </si>
  <si>
    <t xml:space="preserve">Picture 22. Market share by companies </t>
  </si>
  <si>
    <t>Breiðbandstenging farsíma</t>
  </si>
  <si>
    <t>Mobile broadband</t>
  </si>
  <si>
    <t xml:space="preserve">Mobile broadband </t>
  </si>
  <si>
    <t>Farsímanet / gögn</t>
  </si>
  <si>
    <t>Mobile network / Data</t>
  </si>
  <si>
    <t>Farsímanet / Tal og gögn</t>
  </si>
  <si>
    <t>Mobile network / Voice and data</t>
  </si>
  <si>
    <t>Mynd 26. Gagnamagn skipt eftir fyrirtækjum</t>
  </si>
  <si>
    <t>Picture 26. Data traffic by companies</t>
  </si>
  <si>
    <t>Farsímanet / Eingöngu gögn</t>
  </si>
  <si>
    <t>Mobile network / Data only</t>
  </si>
  <si>
    <t>Internet</t>
  </si>
  <si>
    <t xml:space="preserve"> - Ljósleiðari / Fiber</t>
  </si>
  <si>
    <t xml:space="preserve"> - xDSL</t>
  </si>
  <si>
    <t xml:space="preserve"> - Örbylgja / Wireless-radio</t>
  </si>
  <si>
    <t xml:space="preserve"> - Hringdu</t>
  </si>
  <si>
    <t>xDSL</t>
  </si>
  <si>
    <t>2013</t>
  </si>
  <si>
    <t>2014</t>
  </si>
  <si>
    <t>2015</t>
  </si>
  <si>
    <t>Velta og fjárfesting</t>
  </si>
  <si>
    <t>Í milljónum króna / In millions of krónur</t>
  </si>
  <si>
    <t xml:space="preserve"> - Fastanetið / Fixed network</t>
  </si>
  <si>
    <t xml:space="preserve"> - Talsímarekstur / Fixed network phone</t>
  </si>
  <si>
    <t xml:space="preserve"> - Farsímarekstur / Mobile network</t>
  </si>
  <si>
    <t xml:space="preserve"> - Gagnafl. og Internet þjón. / Data transfer and Internet service</t>
  </si>
  <si>
    <t xml:space="preserve"> - Aðrar tekjur / Other income</t>
  </si>
  <si>
    <t xml:space="preserve"> - Stoðsvið / Support services</t>
  </si>
  <si>
    <t>Skráð fjarskiptafyrirtæki</t>
  </si>
  <si>
    <t>Tegund starfsemi</t>
  </si>
  <si>
    <t>Ábótinn ehf.</t>
  </si>
  <si>
    <t>Fjölnet ehf.</t>
  </si>
  <si>
    <t>GlobalCall ehf.</t>
  </si>
  <si>
    <t>Hringdu ehf.</t>
  </si>
  <si>
    <t>Hringiðan ehf./Vortex Inc.</t>
  </si>
  <si>
    <t>Magnavík ehf.</t>
  </si>
  <si>
    <t>Orkufjarskipti hf.</t>
  </si>
  <si>
    <t>Síminn hf.</t>
  </si>
  <si>
    <t>Snerpa ehf.</t>
  </si>
  <si>
    <t>TSC ehf.</t>
  </si>
  <si>
    <t>Tölvun ehf.</t>
  </si>
  <si>
    <t>Data transmission service</t>
  </si>
  <si>
    <t>Data transmission and service</t>
  </si>
  <si>
    <t>Voice telephony, mobile, data transmission and network</t>
  </si>
  <si>
    <t>Voice telephony, data transmission and network</t>
  </si>
  <si>
    <t>Voice telephony</t>
  </si>
  <si>
    <t>Voice telephony and data transmission service</t>
  </si>
  <si>
    <t>Voice telephony and data transmission</t>
  </si>
  <si>
    <t>Electronic communication network</t>
  </si>
  <si>
    <t>Network, voice telephony and data transmisson</t>
  </si>
  <si>
    <t>Fiber optical network</t>
  </si>
  <si>
    <t>Helstu stærðir</t>
  </si>
  <si>
    <t>Breyting %</t>
  </si>
  <si>
    <t>Main indicators</t>
  </si>
  <si>
    <t>Change %</t>
  </si>
  <si>
    <r>
      <t xml:space="preserve">Fastlínusími / </t>
    </r>
    <r>
      <rPr>
        <i/>
        <sz val="8"/>
        <color theme="1"/>
        <rFont val="Verdana"/>
        <family val="2"/>
      </rPr>
      <t>Fixed network phone</t>
    </r>
  </si>
  <si>
    <r>
      <t xml:space="preserve"> - Þar af VoIP sími / </t>
    </r>
    <r>
      <rPr>
        <i/>
        <sz val="8"/>
        <color theme="1"/>
        <rFont val="Verdana"/>
        <family val="2"/>
      </rPr>
      <t>There of VoIP phone</t>
    </r>
  </si>
  <si>
    <r>
      <t xml:space="preserve">Fjöldi mín. úr fastlínusíma / </t>
    </r>
    <r>
      <rPr>
        <i/>
        <sz val="8"/>
        <color theme="1"/>
        <rFont val="Verdana"/>
        <family val="2"/>
      </rPr>
      <t>Traffic in the fixed network, (1.000)</t>
    </r>
  </si>
  <si>
    <r>
      <t xml:space="preserve">Heildarfjöldi farsímaáskrifta / </t>
    </r>
    <r>
      <rPr>
        <i/>
        <sz val="8"/>
        <color theme="1"/>
        <rFont val="Verdana"/>
        <family val="2"/>
      </rPr>
      <t>Total mobile subscriptions</t>
    </r>
  </si>
  <si>
    <r>
      <t xml:space="preserve">Gagnaáskrift eingöngu / </t>
    </r>
    <r>
      <rPr>
        <i/>
        <sz val="8"/>
        <color theme="1"/>
        <rFont val="Verdana"/>
        <family val="2"/>
      </rPr>
      <t>Data only subscriptions</t>
    </r>
  </si>
  <si>
    <r>
      <t xml:space="preserve">Fyrirfram greidd símakort / </t>
    </r>
    <r>
      <rPr>
        <i/>
        <sz val="8"/>
        <color theme="1"/>
        <rFont val="Verdana"/>
        <family val="2"/>
      </rPr>
      <t>Pre-paid phone cards</t>
    </r>
  </si>
  <si>
    <r>
      <t xml:space="preserve">Fjöldi mín. úr farsíma / </t>
    </r>
    <r>
      <rPr>
        <i/>
        <sz val="8"/>
        <color theme="1"/>
        <rFont val="Verdana"/>
        <family val="2"/>
      </rPr>
      <t>Traffic in the mobile network, (1.000)</t>
    </r>
  </si>
  <si>
    <r>
      <t xml:space="preserve">Send SMS / </t>
    </r>
    <r>
      <rPr>
        <i/>
        <sz val="8"/>
        <color theme="1"/>
        <rFont val="Verdana"/>
        <family val="2"/>
      </rPr>
      <t>SMS sent from mobile, (1.000)</t>
    </r>
  </si>
  <si>
    <r>
      <t xml:space="preserve">Send MMS / </t>
    </r>
    <r>
      <rPr>
        <i/>
        <sz val="8"/>
        <color theme="1"/>
        <rFont val="Verdana"/>
        <family val="2"/>
      </rPr>
      <t>MMS sent from mobile, (1.000)</t>
    </r>
  </si>
  <si>
    <r>
      <t xml:space="preserve">Netþjónusta á farsímaneti / </t>
    </r>
    <r>
      <rPr>
        <i/>
        <sz val="8"/>
        <color theme="1"/>
        <rFont val="Verdana"/>
        <family val="2"/>
      </rPr>
      <t>Data only subscriptions</t>
    </r>
  </si>
  <si>
    <r>
      <t xml:space="preserve">Fjöldi internettenginga / </t>
    </r>
    <r>
      <rPr>
        <i/>
        <sz val="8"/>
        <color theme="1"/>
        <rFont val="Verdana"/>
        <family val="2"/>
      </rPr>
      <t>Number of internet subscriptions</t>
    </r>
  </si>
  <si>
    <r>
      <t xml:space="preserve">Ljósleiðari / </t>
    </r>
    <r>
      <rPr>
        <i/>
        <sz val="8"/>
        <color theme="1"/>
        <rFont val="Verdana"/>
        <family val="2"/>
      </rPr>
      <t>Fiber</t>
    </r>
  </si>
  <si>
    <r>
      <t xml:space="preserve">IP sjónvarp / </t>
    </r>
    <r>
      <rPr>
        <i/>
        <sz val="8"/>
        <color theme="1"/>
        <rFont val="Verdana"/>
        <family val="2"/>
      </rPr>
      <t>IP-TV</t>
    </r>
  </si>
  <si>
    <r>
      <t xml:space="preserve">Heildartekjur / </t>
    </r>
    <r>
      <rPr>
        <i/>
        <sz val="8"/>
        <color theme="1"/>
        <rFont val="Verdana"/>
        <family val="2"/>
      </rPr>
      <t>Total income from telecommunication</t>
    </r>
  </si>
  <si>
    <t>Árvakur hf.</t>
  </si>
  <si>
    <t>Ásaljós</t>
  </si>
  <si>
    <t xml:space="preserve">Bloomberg Finance L.P. </t>
  </si>
  <si>
    <t>Boðleið Þjónusta ehf.</t>
  </si>
  <si>
    <t>BT Solutions Limited, útibú á Íslandi</t>
  </si>
  <si>
    <t>Colt Technology Services AB</t>
  </si>
  <si>
    <t>DCN Hub ehf.</t>
  </si>
  <si>
    <t>DVD-Margmiðlun ehf.</t>
  </si>
  <si>
    <t>Eyja- og Miklaholts- hreppur</t>
  </si>
  <si>
    <t>Factor ehf.</t>
  </si>
  <si>
    <t>Farice ehf.</t>
  </si>
  <si>
    <t>Fjarskiptafélag Skeiða- og Gnúpverjahrepps ehf.</t>
  </si>
  <si>
    <t>Gagnaveitan ehf.</t>
  </si>
  <si>
    <t xml:space="preserve">Gagnaveita Hornafjarðar ehf. </t>
  </si>
  <si>
    <t>Gagnaveita Suðurlands ehf.</t>
  </si>
  <si>
    <t>Halló ehf.</t>
  </si>
  <si>
    <t>Hátíðni hf.</t>
  </si>
  <si>
    <t>Hitaveita Tálknafjarðarhrepps</t>
  </si>
  <si>
    <t>Hvalfjarðarsveit</t>
  </si>
  <si>
    <t xml:space="preserve">Icelandair ehf. </t>
  </si>
  <si>
    <t xml:space="preserve">Internet á Íslandi hf. </t>
  </si>
  <si>
    <t>Isavia ehf.</t>
  </si>
  <si>
    <t>Kukl ehf.</t>
  </si>
  <si>
    <t>Landhelgisgæsla Íslands</t>
  </si>
  <si>
    <t>LíF í Mýrdal ehf.</t>
  </si>
  <si>
    <t>Ljós og gagnaleiðari ehf.</t>
  </si>
  <si>
    <t>Martölvan ehf.</t>
  </si>
  <si>
    <t>Neyðarlínan hf.</t>
  </si>
  <si>
    <t>OnAir S.A.R.L.</t>
  </si>
  <si>
    <t>Opin kerfi ehf.</t>
  </si>
  <si>
    <t>Rafey ehf.</t>
  </si>
  <si>
    <t>Ríkisútvarpið ohf.</t>
  </si>
  <si>
    <t>TELE Greenland A/S</t>
  </si>
  <si>
    <t>Tismi BV</t>
  </si>
  <si>
    <t>Þekking - Tristan hf.</t>
  </si>
  <si>
    <t>Öryggisfjarskipti ehf.</t>
  </si>
  <si>
    <t>Directory enquiry service</t>
  </si>
  <si>
    <t>Operation of fixed electronic communication network</t>
  </si>
  <si>
    <t>Leased line and network</t>
  </si>
  <si>
    <t>Voice telephony, mobile telephony and operation of fixed data transmission network</t>
  </si>
  <si>
    <t>Data transmission services</t>
  </si>
  <si>
    <t>Mobile and data transmission services</t>
  </si>
  <si>
    <t>Submarine cable and data transmission service</t>
  </si>
  <si>
    <t>Fixed data transmission network</t>
  </si>
  <si>
    <t>Submarine cable</t>
  </si>
  <si>
    <t>Data transmission network</t>
  </si>
  <si>
    <t>Electronic communication services</t>
  </si>
  <si>
    <t>Electronic communucation networks</t>
  </si>
  <si>
    <t>Voice transmission service for aircrafts and operation of fixed electronic communication network</t>
  </si>
  <si>
    <t>Publication of directories, directory enquiry service</t>
  </si>
  <si>
    <t>Operation of fixed electronic communication network and data transmission service</t>
  </si>
  <si>
    <t>Voice telephony - emergency service</t>
  </si>
  <si>
    <t>Mobile communication services on aircraft (MCA)</t>
  </si>
  <si>
    <t>Operation of wireless electronic communication network</t>
  </si>
  <si>
    <t>Voice and mobile telephony</t>
  </si>
  <si>
    <t>Telecommunication service and network / TETRA</t>
  </si>
  <si>
    <t>Fjöldi TÍT áskrifta / Number of M2M subscriptions</t>
  </si>
  <si>
    <t>Ljósleiðari / Fiber</t>
  </si>
  <si>
    <t>Hlutfall ljósleiðari %  Fiber ratio %</t>
  </si>
  <si>
    <t>Upplýsingaþjónusta um símanúmer/</t>
  </si>
  <si>
    <t>Farsíma- og gagnaflutningsþjónusta/</t>
  </si>
  <si>
    <t>Gagnaflutningsþjónusta/</t>
  </si>
  <si>
    <t>Gagnaflutningsnet og –þjónusta/</t>
  </si>
  <si>
    <t>Rekstur fastlínu fjarskiptanets/</t>
  </si>
  <si>
    <t>Leigulínuþjónusta og almennt fjarskiptanet/</t>
  </si>
  <si>
    <t>Talsímaþjónusta, farsímaþjónusta og rekstur fastlínu fjarskiptanets/</t>
  </si>
  <si>
    <t>Talsíma- og gagnaflutningsþjónusta/</t>
  </si>
  <si>
    <t>Gagnaflutningsnet- og gagnaflutningsþjónusta/</t>
  </si>
  <si>
    <t>Sæstrengur/</t>
  </si>
  <si>
    <t>Gagnaflutningsnet/</t>
  </si>
  <si>
    <t>Talsímaþjónusta, farsímaþjónusta, gagnaflutningsþjónusta og fjarskiptanet/</t>
  </si>
  <si>
    <t>Talsíma-, gagnaflutningsþjónusta og fjarskiptanet/</t>
  </si>
  <si>
    <t>Fjarskiptaþjónusta/</t>
  </si>
  <si>
    <t>Fjarskiptanet/</t>
  </si>
  <si>
    <t>Talsímaþjónusta/</t>
  </si>
  <si>
    <t>Hljóðvarps- og/eða sjónvarpsdreifing/</t>
  </si>
  <si>
    <t>Gagnaflutningsþjónusta um fastanet/</t>
  </si>
  <si>
    <t>Fjarskiptanet, talsíma- og gagnaflutningsþjónusta/</t>
  </si>
  <si>
    <t>Talþjónusta við flugvélar og rekstur fastlínu fjarskiptakerfis/</t>
  </si>
  <si>
    <t>Útgáfa síma- og vistfangaskrár. Upplýsingaþjónusta um símanúmer/</t>
  </si>
  <si>
    <t>Rekstur og útleiga NATO ljósleiðarastrengs/</t>
  </si>
  <si>
    <t>Management and lease of NATO´s optical fibre network</t>
  </si>
  <si>
    <t>Transmission of radio and television signals</t>
  </si>
  <si>
    <t>Gagnaflutsningsnet/</t>
  </si>
  <si>
    <t>Talsíma, gagnaflutningsþjónusta og fjarskiptanet/</t>
  </si>
  <si>
    <t>Talsímaþjónusta/neyðarsímsvörun/</t>
  </si>
  <si>
    <t>Farsímaþjónusta um borð í flugvélum (MCA)/</t>
  </si>
  <si>
    <t>Fjarskiptaþjónusta: Hljóðvarp og sjónvarp/</t>
  </si>
  <si>
    <t>Talsímaþjónusta, GSM, gagnaflutningsnet o.fl./</t>
  </si>
  <si>
    <t>Fjarskiptanet/ tal- og gagnaflutningsþjónusta/</t>
  </si>
  <si>
    <t>Ljósleiðaranet/</t>
  </si>
  <si>
    <t>Tal- og farsímaþjónusta/</t>
  </si>
  <si>
    <t>Fjarskiptaþjónusta og fjarskiptanet/TETRA/</t>
  </si>
  <si>
    <t>2016</t>
  </si>
  <si>
    <t>Fjarskiptafélag Skagabyggðar</t>
  </si>
  <si>
    <t>Ljósfesti ehf.</t>
  </si>
  <si>
    <t>Nordic Networks ehf.</t>
  </si>
  <si>
    <t>Rangárljós</t>
  </si>
  <si>
    <t>Sensa ehf.</t>
  </si>
  <si>
    <t>Operation of fixed electronic communications network</t>
  </si>
  <si>
    <r>
      <t xml:space="preserve">Fjárfesting / </t>
    </r>
    <r>
      <rPr>
        <i/>
        <sz val="8"/>
        <color theme="1"/>
        <rFont val="Verdana"/>
        <family val="2"/>
      </rPr>
      <t>Investment in the telecommunication</t>
    </r>
  </si>
  <si>
    <t>Mynd 6. Markaðshlutdeild skipt eftir fyrirtækjum</t>
  </si>
  <si>
    <t>Mynd 30. Markaðshlutdeild skipt eftir fyrirtækjum</t>
  </si>
  <si>
    <t>Farsímanet / Gagnamagn</t>
  </si>
  <si>
    <t>Mobile network / Data traffic</t>
  </si>
  <si>
    <t>Tafla 3. Heildarfjöldi mínútna á fastaneti</t>
  </si>
  <si>
    <t>Table 3. Total traffic in the fixed network</t>
  </si>
  <si>
    <t>Mynd 3. Heildarfjöldi mínútna á fastaneti</t>
  </si>
  <si>
    <t>Picture 3. Total traffic in the fixed network</t>
  </si>
  <si>
    <t>Tafla 4. Heildarfjöldi mínútna á fastaneti</t>
  </si>
  <si>
    <t>Table 4. Total traffic in the fixed network</t>
  </si>
  <si>
    <t>Mynd 4. Markaðshlutdeild skipt eftir fyrirtækjum</t>
  </si>
  <si>
    <t>Picture 4. Market share by companies</t>
  </si>
  <si>
    <t>Tafla 5. Símtöl til fastaneta</t>
  </si>
  <si>
    <t>Table 5. Calls to fixed networks</t>
  </si>
  <si>
    <t>Mynd 5. Markaðshlutdeild skipt eftir fyrirtækjum</t>
  </si>
  <si>
    <t>Picture 5. Market share by companies</t>
  </si>
  <si>
    <t>Tafla 6. Símtöl til útlanda</t>
  </si>
  <si>
    <t>Table 6. Outgoing international calls</t>
  </si>
  <si>
    <t xml:space="preserve">Picture 6. Market share by companies </t>
  </si>
  <si>
    <t>Tafla 7. Símtöl til farsímaneta</t>
  </si>
  <si>
    <t>Table 7. Calls to mobile networks</t>
  </si>
  <si>
    <t>Tafla 8. Helstu stærðir á farsímaneti</t>
  </si>
  <si>
    <t>Table 8. Main indicators in mobile networks</t>
  </si>
  <si>
    <t>Mynd 8. Heildarfjöldi farsímaáskrifta</t>
  </si>
  <si>
    <t>Picture 8. Total mobile subscriptions</t>
  </si>
  <si>
    <t xml:space="preserve">Farsímaáskriftir með talþjónustu / Mobile voice </t>
  </si>
  <si>
    <t>Tafla 9. Heildarfjöldi áskrifta</t>
  </si>
  <si>
    <t>Table 9. Total subscriptions</t>
  </si>
  <si>
    <t xml:space="preserve">Mynd 9. Markaðshlutdeild skipt eftir fyrirtækjum </t>
  </si>
  <si>
    <t xml:space="preserve">Picture 9.  Market share by companies </t>
  </si>
  <si>
    <t>Tafla 10. Fjöldi áskrifta með talþjónustu</t>
  </si>
  <si>
    <t>Table 10. Mobile voice subscriptions</t>
  </si>
  <si>
    <t xml:space="preserve">Mynd 10. Markaðshlutdeild skipt eftir fyrirtækjum </t>
  </si>
  <si>
    <t>Picture 10.  Market share by companies</t>
  </si>
  <si>
    <t xml:space="preserve">Picture 11. Market share by companies </t>
  </si>
  <si>
    <t>Tafla 12. Fyrirframgreidd símakort</t>
  </si>
  <si>
    <t>Table 12. Pre-paid phone cards</t>
  </si>
  <si>
    <t xml:space="preserve">Picture 12. Market share by companies </t>
  </si>
  <si>
    <t>Tafla 13. Fjöldi virkra símakorta á farsímaneti</t>
  </si>
  <si>
    <t>Table 13. Number of active phone cards on mobile networks</t>
  </si>
  <si>
    <t>Mynd 13. Hlutdeild skipt eftir tegund</t>
  </si>
  <si>
    <t>Picture 13. Share by type</t>
  </si>
  <si>
    <t>Tafla 14. Fjöldi númeraflutninga</t>
  </si>
  <si>
    <t>Table 14. Number of portings</t>
  </si>
  <si>
    <t>Mynd 14. Fjöldi númeraflutninga</t>
  </si>
  <si>
    <t>Picture 14. Number of portings</t>
  </si>
  <si>
    <t>Tafla 15. Heildarfjöldi mínútna úr farsímum</t>
  </si>
  <si>
    <t>Table 15. Total minutes from mobile phones</t>
  </si>
  <si>
    <t>Mynd 15. Heildarfjöldi mínútna úr farsímum</t>
  </si>
  <si>
    <t xml:space="preserve">Picture 15. Total minutes from mobile phones </t>
  </si>
  <si>
    <t>Tafla 16. Heildarfjöldi mínútna úr farsímum</t>
  </si>
  <si>
    <t>Table 16. Total minutes from mobile phones</t>
  </si>
  <si>
    <t xml:space="preserve">Mynd 16. Markaðshlutdeild skipt eftir fyrirtækjum </t>
  </si>
  <si>
    <t xml:space="preserve">Picture 16. Market share by companies </t>
  </si>
  <si>
    <t>Tafla 17. Fjöldi mínútna úr farsímum til fastanets</t>
  </si>
  <si>
    <t>Table 17. Total minutes from mobile to fixed network</t>
  </si>
  <si>
    <t xml:space="preserve">Mynd 17. Markaðshlutdeild skipt eftir fyrirtækjum </t>
  </si>
  <si>
    <t>Picture 17. Market share by companies</t>
  </si>
  <si>
    <t>Tafla 18. Fjöldi mínútna úr farsímum í farsíma</t>
  </si>
  <si>
    <t>Table 18.  Total minutes from mobile to mobile</t>
  </si>
  <si>
    <t>Picture 18. Market share by company</t>
  </si>
  <si>
    <t>Tafla 19. Fjöldi mínútna úr farsímum til útlanda</t>
  </si>
  <si>
    <t>Table 19. Total mobile outgoing international calls</t>
  </si>
  <si>
    <t xml:space="preserve">Picture 19. Market share by companies </t>
  </si>
  <si>
    <t>Tafla 20. Fjöldi SMS og MMS skilaboða eftir fyrirtækjum</t>
  </si>
  <si>
    <t>Table 20. Total SMS and MMS messages by companies</t>
  </si>
  <si>
    <t xml:space="preserve">Picture 20. Market share by companies </t>
  </si>
  <si>
    <t>Tafla 21. Fjöldi áskrifta fyrir netið í farsímann</t>
  </si>
  <si>
    <t xml:space="preserve">Table 21. Mobile broadband, number of voice and data subscriptions  </t>
  </si>
  <si>
    <t>Tafla 22. Fjöldi áskrifta fyrir netþjónustu á farsímaneti</t>
  </si>
  <si>
    <t xml:space="preserve">Table 22. Mobile broadband, number of data only subscriptions </t>
  </si>
  <si>
    <t>Tafla 23. Gagnamagn á farsímaneti</t>
  </si>
  <si>
    <t>Table 23. Data traffic in mobile networks</t>
  </si>
  <si>
    <t xml:space="preserve">Mynd 23. Gagnamagn á farsímaneti </t>
  </si>
  <si>
    <t xml:space="preserve">Picture 23. Data traffic in mobile networks </t>
  </si>
  <si>
    <t>Tafla 24. Gagnamagn á farsímaneti</t>
  </si>
  <si>
    <t>Table 24. Data traffic in mobile networks</t>
  </si>
  <si>
    <t>Mynd 24. Gagnamagn skipt eftir fyrirtækjum</t>
  </si>
  <si>
    <t>Picture 24. Data traffic by companies</t>
  </si>
  <si>
    <t>Table 25. Data traffic in mobile networks, voice and data</t>
  </si>
  <si>
    <t>Tafla 25. Gagnamagn, netið í farsímann</t>
  </si>
  <si>
    <t>Mynd 25. Gagnamagn skipt eftir fyrirtækjum</t>
  </si>
  <si>
    <t>Picture 25. Data traffic by companies</t>
  </si>
  <si>
    <t>Tafla 26. Gagnamagn, eingöngu gagnaáskrift</t>
  </si>
  <si>
    <t>Table 26. Data traffic in mobile network, data only subscriptions</t>
  </si>
  <si>
    <t>Tafla 27. Fjöldi tenginga eftir tegund</t>
  </si>
  <si>
    <t>Table 27.  Total subscriptions by type</t>
  </si>
  <si>
    <t>Mynd 27. Hlutfall tenginga eftir tegund</t>
  </si>
  <si>
    <t>Picture 27. Connection rate by type</t>
  </si>
  <si>
    <t>Tafla 28. Fjöldi internettenginga eftir fyrirtækjum</t>
  </si>
  <si>
    <t>Table 28.  Total subscriptions by companies</t>
  </si>
  <si>
    <t>Mynd 28. Markaðshlutdeild skipt eftir fyrirtækjum</t>
  </si>
  <si>
    <t>Picture 28. Market share by companies</t>
  </si>
  <si>
    <t>Tafla 29. Fjöldi xDSL tenginga eftir fyrirtækjum</t>
  </si>
  <si>
    <t xml:space="preserve">Table 29.  Total xDSL subscriptions by companies </t>
  </si>
  <si>
    <t>Mynd 29. xDSL tengingum skipt eftir aðgangstækni</t>
  </si>
  <si>
    <t>Picture 29. xDSL internet connection by access technology</t>
  </si>
  <si>
    <t>Tafla 30. Fjöldi ljósleiðara internettenginga</t>
  </si>
  <si>
    <t>Table 30.  Total fiber internet connection</t>
  </si>
  <si>
    <t>Picture 30.  Market share by companies</t>
  </si>
  <si>
    <t>Tafla 31. Fjöldi xDSL og ljósleiðara internettenginga</t>
  </si>
  <si>
    <t>Table 31.  Total xDSL and fiber internet connection</t>
  </si>
  <si>
    <t>Mynd 31. Fjöldi xDSL og ljósleiðara internettenginga</t>
  </si>
  <si>
    <t>Picture 31.  Total xDSL and fiber internet connection</t>
  </si>
  <si>
    <t>2017</t>
  </si>
  <si>
    <t>Tafla 32. Fjöldi tenginga eftir niðurhalshraða</t>
  </si>
  <si>
    <t>Table 32.  Total subscriptions by downstream speeds</t>
  </si>
  <si>
    <t>Mynd 32. Hlutfall tenginga eftir niðurhalshraða tengingar</t>
  </si>
  <si>
    <t>Picture 32. Total subscriptions by downstream speeds</t>
  </si>
  <si>
    <t xml:space="preserve"> -  10 - 30 Mbit/s</t>
  </si>
  <si>
    <t xml:space="preserve"> -  30 - 100 Mbit/s</t>
  </si>
  <si>
    <t xml:space="preserve"> -  100 - 500 Mbit/s</t>
  </si>
  <si>
    <t xml:space="preserve"> -  500 - 1000 Mbit/s</t>
  </si>
  <si>
    <t>Tafla 33. Fjöldi tenginga eftir upphalshraða</t>
  </si>
  <si>
    <t>Table 33.  Total subscriptions by upstream speeds</t>
  </si>
  <si>
    <t>Mynd 33. Hlutfall tenginga eftir upphalshalshraða tengingar</t>
  </si>
  <si>
    <t>Picture 33. Total subscriptions by upstream speeds</t>
  </si>
  <si>
    <t>1819 Nýr valkostur ehf.</t>
  </si>
  <si>
    <t>Alza ehf.</t>
  </si>
  <si>
    <t>Gagnaflutningsþjónusta um þráðlaus- og fastanet/</t>
  </si>
  <si>
    <t>Data transmission service via fixed and wireless electronic communication networks</t>
  </si>
  <si>
    <t>Alþingi</t>
  </si>
  <si>
    <t>Hljóðvarps og/eða sjónvarpsdreifing/</t>
  </si>
  <si>
    <t>Transmission of radio and television signal</t>
  </si>
  <si>
    <t>Austurljós ehf.</t>
  </si>
  <si>
    <t>Gagnaflutningsnet og þjónusta/</t>
  </si>
  <si>
    <t>Data transmisison and service</t>
  </si>
  <si>
    <t>Dalaveitur ehf.</t>
  </si>
  <si>
    <t>Data transmission service via fixed electronic communicaiton network</t>
  </si>
  <si>
    <t>Fjarskiptafélag Svalbarðshrepps ehf.</t>
  </si>
  <si>
    <t>Hljóðsmárinn ehf.</t>
  </si>
  <si>
    <t>Hópkaup ehf.</t>
  </si>
  <si>
    <t>Hótel Laki ehf.</t>
  </si>
  <si>
    <t>Húnanet ehf.</t>
  </si>
  <si>
    <t>Já hf.</t>
  </si>
  <si>
    <t>Rekstur fastlínu- og þráðlauss fjarskiptanets, gagnaflutningsþjónusta um þráðlaus og fastanet og hljóðvarps og/eða sjónvarpsdreifing/</t>
  </si>
  <si>
    <t>Leiðarljós ehf.</t>
  </si>
  <si>
    <t>Ljóspunktur ehf.</t>
  </si>
  <si>
    <t>Sæstrengur og gagnaflutningsþjónusta/</t>
  </si>
  <si>
    <t>Premis ehf.</t>
  </si>
  <si>
    <t>Tal- og farsímaþjónusta, rekstur þráðlauss og fastlínu fjarskiptanets og gagnaflutningsþjónusta um fastanet og þráðlaus net/</t>
  </si>
  <si>
    <t xml:space="preserve">Voice telephony and mobile services, operation of fixed and wireless electronic communication networks and fixed and wireless data transmission services </t>
  </si>
  <si>
    <t>Sumarsól ehf.</t>
  </si>
  <si>
    <t>Tech Support á Íslandi ehf.</t>
  </si>
  <si>
    <t>Talsímaþjónusta, gagnaflutningsþjónusta um fastanet og þráðlaus net/</t>
  </si>
  <si>
    <t>Voice telephony and fixed and wireless data transmission services</t>
  </si>
  <si>
    <t>Fixed line network data transmission</t>
  </si>
  <si>
    <t>Yellow Mobile B.V.</t>
  </si>
  <si>
    <t>Talsíma- og farsímaþjónusta, rekstur fastlínu- og þráðlauss fjarskiptanets og gagna-flutningsþjónusta um um fastanet og þráðlaus net/</t>
  </si>
  <si>
    <t>Voice and mobile telephony, operation of fixed and wireless electronic communication networks, data transmission via fixed and wireless electronic communications networks</t>
  </si>
  <si>
    <t xml:space="preserve">Samningsbundnar áskriftir </t>
  </si>
  <si>
    <t>Contract subscriptions</t>
  </si>
  <si>
    <t>Tafla 11. Samningsbundnar áskriftir</t>
  </si>
  <si>
    <t>Table 11. Contarct subscriptions</t>
  </si>
  <si>
    <t>2018</t>
  </si>
  <si>
    <t>Advania Ísland ehf.</t>
  </si>
  <si>
    <t>Century Link Iceland ehf.</t>
  </si>
  <si>
    <t>Rekstur fjarskiptanets og gagnaflutningsþjónusta/</t>
  </si>
  <si>
    <t>Cubic Telecom Limited</t>
  </si>
  <si>
    <t>Rekstur fastlínu- og þráðlauss fjarskiptanets og gagnaflutningsþjónusta um þráðlaus net/</t>
  </si>
  <si>
    <t>Operation of fixed and wireless electronic communications network and data transmission via wireless electronic communications networks</t>
  </si>
  <si>
    <t xml:space="preserve">Ferðaþjónustan Húsafelli ehf. </t>
  </si>
  <si>
    <t>Fjarskiptafélag Reykhólahrepps</t>
  </si>
  <si>
    <t>Hitaveita Egilsstaða/Fella ehf.</t>
  </si>
  <si>
    <t>Operation of fixed and wireless electronic communication networks, data transmission via fixed and wireless electronic communications networks and transmission of radio and television signals</t>
  </si>
  <si>
    <t>Netvöktun ehf.</t>
  </si>
  <si>
    <t>Talsímaþjónusta, rekstur fastlínu og þráðlauss fjarskiptanets og gagnaflutningsþjónusta um fasta- og þráðlaus net/</t>
  </si>
  <si>
    <t>Voice telephony, operation of fixed and wireless electronic communications networks and fixed and wireless data transmission service</t>
  </si>
  <si>
    <t>Origo hf.</t>
  </si>
  <si>
    <t>Protegion ehf.</t>
  </si>
  <si>
    <t>Sýn hf.</t>
  </si>
  <si>
    <t>Zendensk International Limited</t>
  </si>
  <si>
    <t>SMS og VoIP þjónusta í gegnum ský/</t>
  </si>
  <si>
    <t>SMS and VoIP services using software via the cloud</t>
  </si>
  <si>
    <t>Tafla 37. Heildarfjöldi áskrifenda með sjónvarp yfir IP-net</t>
  </si>
  <si>
    <t>Table 37.  Number of IPTV subscriptions</t>
  </si>
  <si>
    <t>Mynd 37. Heildarfjöldi áskrifenda eftir fyrirtækjum</t>
  </si>
  <si>
    <t>Picture 37. Number of IPTV subscriptions by companies</t>
  </si>
  <si>
    <t>Tafla 34. Gagnamagn á fastaneti</t>
  </si>
  <si>
    <t>Table 33.  Fixed broadband, Data traffic</t>
  </si>
  <si>
    <t>Mynd 34. Gagnamagn á fastaneti</t>
  </si>
  <si>
    <t>Picture 34. Fixed broadband, Data traffic</t>
  </si>
  <si>
    <t>Fastanet / Gagnamagn</t>
  </si>
  <si>
    <t>Fixed broadband / Data traffic</t>
  </si>
  <si>
    <t xml:space="preserve"> - Niðurhal / Download</t>
  </si>
  <si>
    <t xml:space="preserve"> - Upphal / Upload</t>
  </si>
  <si>
    <t>Tafla 35. Gagnamagn á fastaneti, Niðurhal</t>
  </si>
  <si>
    <t>Table 35.  Fixed broadband, Download</t>
  </si>
  <si>
    <t>Mynd 35. Markaðshlutdeild skipt eftir fyrirtækjum</t>
  </si>
  <si>
    <t>Picture 35. Market shares by companies</t>
  </si>
  <si>
    <t>Fastanet, Niðurhal</t>
  </si>
  <si>
    <t>Fixed broadband, Download</t>
  </si>
  <si>
    <t>Tafla 36. Gagnamagn á fastaneti, Upphal</t>
  </si>
  <si>
    <t>Table 36.  Fixed broadband, Upload</t>
  </si>
  <si>
    <t>Fastanet, Upphal</t>
  </si>
  <si>
    <t>Fixed broadband, Upload</t>
  </si>
  <si>
    <t>Mynd 36. Gagnamagn á fastaneti, Upphal</t>
  </si>
  <si>
    <t>Picture 36. Fixed broadband, Upload</t>
  </si>
  <si>
    <t>TB</t>
  </si>
  <si>
    <t xml:space="preserve"> - Kapal módem / Cable</t>
  </si>
  <si>
    <t>2019</t>
  </si>
  <si>
    <t xml:space="preserve"> - Sjónvarpsþjón. og önnur fjölmiðlun / Television and other media</t>
  </si>
  <si>
    <t>Bláskógaljós</t>
  </si>
  <si>
    <t>Cronus ehf.</t>
  </si>
  <si>
    <t>Transmission of radio and television singals</t>
  </si>
  <si>
    <t>DIDWW Ireland Limited</t>
  </si>
  <si>
    <t>Gagnaflutnings- og talsímaþjónusta/</t>
  </si>
  <si>
    <t>Data transmission and telephony service</t>
  </si>
  <si>
    <t>Digriklettur ehf.</t>
  </si>
  <si>
    <t>Gagnaveita Helgafellssveitar ehf.</t>
  </si>
  <si>
    <t xml:space="preserve">Hitaveita Drangsness </t>
  </si>
  <si>
    <t>Hrafnshóll ehf.</t>
  </si>
  <si>
    <t>Lindin, kristið útvarp</t>
  </si>
  <si>
    <t>Ljósleiðari Borgarbyggðar</t>
  </si>
  <si>
    <t>Lýsir ehf.</t>
  </si>
  <si>
    <t>Rekstur þráðlauss fjarskiptanets/</t>
  </si>
  <si>
    <t>Operation of wireless electronic communication networks</t>
  </si>
  <si>
    <t>Refinitiv Norge A/S</t>
  </si>
  <si>
    <t>Splitti ehf.</t>
  </si>
  <si>
    <t>Talsíma- og farsímaþjónusta, gagnaflutningsþjónusta um fastanet og þráðlaus net og upplýsingaþjónusta um símanúmer/</t>
  </si>
  <si>
    <t>Voice telephony, mobile, fixed and wireless data transmission and directory enquiry services</t>
  </si>
  <si>
    <t>TRS ehf.</t>
  </si>
  <si>
    <t>Twilio Ireland Limited</t>
  </si>
  <si>
    <t>Vengo ehf.</t>
  </si>
  <si>
    <t>Fixed data transmission service</t>
  </si>
  <si>
    <t>Örugg afritun ehf.</t>
  </si>
  <si>
    <r>
      <t xml:space="preserve">Áskriftir með talþjónustu / </t>
    </r>
    <r>
      <rPr>
        <i/>
        <sz val="8"/>
        <color theme="1"/>
        <rFont val="Verdana"/>
        <family val="2"/>
      </rPr>
      <t xml:space="preserve">Mobile voice subscriptions </t>
    </r>
  </si>
  <si>
    <r>
      <t>Samningsbundnar áskriftir / Contract</t>
    </r>
    <r>
      <rPr>
        <i/>
        <sz val="8"/>
        <color theme="1"/>
        <rFont val="Verdana"/>
        <family val="2"/>
      </rPr>
      <t xml:space="preserve"> subscriptions</t>
    </r>
  </si>
  <si>
    <r>
      <t xml:space="preserve">Gagnamagn á farsímaneti / </t>
    </r>
    <r>
      <rPr>
        <i/>
        <sz val="8"/>
        <color theme="1"/>
        <rFont val="Verdana"/>
        <family val="2"/>
      </rPr>
      <t>Data traffic in mobile networks, (TB)</t>
    </r>
  </si>
  <si>
    <r>
      <t xml:space="preserve">Gagnamagn, netið í símann / </t>
    </r>
    <r>
      <rPr>
        <i/>
        <sz val="8"/>
        <color theme="1"/>
        <rFont val="Verdana"/>
        <family val="2"/>
      </rPr>
      <t>Data traffic, voice and data, (TB)</t>
    </r>
  </si>
  <si>
    <r>
      <t xml:space="preserve">Netþjónusta á farsímaneti / </t>
    </r>
    <r>
      <rPr>
        <i/>
        <sz val="8"/>
        <color theme="1"/>
        <rFont val="Verdana"/>
        <family val="2"/>
      </rPr>
      <t>Data traffic, only data, (TB)</t>
    </r>
  </si>
  <si>
    <t xml:space="preserve"> - Virk 5G / Active 5G</t>
  </si>
  <si>
    <t>2020</t>
  </si>
  <si>
    <t>EchoStar Mobile Limited</t>
  </si>
  <si>
    <t>Mobile satellite services</t>
  </si>
  <si>
    <t>Flóaljós</t>
  </si>
  <si>
    <t>Globalstar Europe Satellite Services Ltd.</t>
  </si>
  <si>
    <t>Gervihnattaþjónusta/</t>
  </si>
  <si>
    <t xml:space="preserve">Satellite services </t>
  </si>
  <si>
    <t>Hrunaljós</t>
  </si>
  <si>
    <t>Operation of fixed electonic communications network</t>
  </si>
  <si>
    <t>Isavia ANS ehf.</t>
  </si>
  <si>
    <t>Swarm Technologies Inc.</t>
  </si>
  <si>
    <t>Gervihnattaþjónusta fyrir IoT og M2M tæki/</t>
  </si>
  <si>
    <t>Narrow-band Satellite Connectivity for IoT and M2M devices</t>
  </si>
  <si>
    <t xml:space="preserve"> -  &gt; 256 kbps - 10 Mbit/s</t>
  </si>
  <si>
    <t xml:space="preserve"> - &gt; 256 kbps - 10 Mbit/s</t>
  </si>
  <si>
    <t>Leaf Space s.r.l.</t>
  </si>
  <si>
    <t>Gagnaflutningsþjónusta um gervitungl/</t>
  </si>
  <si>
    <t xml:space="preserve">Satellite internet services </t>
  </si>
  <si>
    <t>OneWeb communications s.a.r.l.</t>
  </si>
  <si>
    <t>Starlink Internet services Limited</t>
  </si>
  <si>
    <t>Studio Norn ehf.</t>
  </si>
  <si>
    <t>Tölvuþjónustan ehf.</t>
  </si>
  <si>
    <t>Verne Global hf.</t>
  </si>
  <si>
    <t>2021</t>
  </si>
  <si>
    <t xml:space="preserve"> - Hringdu*</t>
  </si>
  <si>
    <t>*Tölur fyrir Hringdu eru áætlaðar / Figures for Hringdu are estimated.</t>
  </si>
  <si>
    <t>2022</t>
  </si>
  <si>
    <t>Astrocast SA</t>
  </si>
  <si>
    <t>Cisco International Limted</t>
  </si>
  <si>
    <t>Voice telephony, cloud-based voice calling and SMS services</t>
  </si>
  <si>
    <t>FOSSA System S.L.</t>
  </si>
  <si>
    <t>Garmin (Europe) Limtied</t>
  </si>
  <si>
    <t>Gagnaflutningsþjónusta, Gervihnattaþjónusta/</t>
  </si>
  <si>
    <t>Data transmission service, Satellite service</t>
  </si>
  <si>
    <t>Ljósleiðarinn ehf.</t>
  </si>
  <si>
    <t>Loopup Spain SL</t>
  </si>
  <si>
    <t>Netpandan ehf.</t>
  </si>
  <si>
    <t>Rafal</t>
  </si>
  <si>
    <t>Gagnaflutningsþjónusta um þráðlaus net/</t>
  </si>
  <si>
    <t>Data transmission service via wireless electronic communications network</t>
  </si>
  <si>
    <t>Svartsteinn ehf.</t>
  </si>
  <si>
    <t>Gervihnattaþjónusta fyrir fastanet og M2M tæki/</t>
  </si>
  <si>
    <t>Vonage B.V.</t>
  </si>
  <si>
    <t xml:space="preserve"> - Tal og gögn /</t>
  </si>
  <si>
    <t xml:space="preserve"> -  Voice and data</t>
  </si>
  <si>
    <t xml:space="preserve"> - Eingöngu gögn /</t>
  </si>
  <si>
    <t xml:space="preserve"> -  Data only</t>
  </si>
  <si>
    <t>2023</t>
  </si>
  <si>
    <t xml:space="preserve"> -  1000 - 2500 Mbit/s  </t>
  </si>
  <si>
    <t xml:space="preserve"> - &gt; = 2500 Mbit/s  </t>
  </si>
  <si>
    <t xml:space="preserve"> -  1000 - 2500 Mbit/s </t>
  </si>
  <si>
    <t xml:space="preserve"> - &gt; = 2500 Mbit/s </t>
  </si>
  <si>
    <t>Bundled subscriptions</t>
  </si>
  <si>
    <t xml:space="preserve"> - Tvær þjónustur / Double play</t>
  </si>
  <si>
    <t xml:space="preserve"> - Þrjár þjónustur / Triple play</t>
  </si>
  <si>
    <t xml:space="preserve"> - Fjórar þjónustur / Quadruple play</t>
  </si>
  <si>
    <t>Table 38. Total number of bundled subscriptions</t>
  </si>
  <si>
    <t>Picture 38. Total bundled subscriptions by services</t>
  </si>
  <si>
    <t>Heildarfjöldi pakkaáskrifta</t>
  </si>
  <si>
    <t>Tafla 38. Heildarfjöldi pakkaáskrifta</t>
  </si>
  <si>
    <t>Pakkaáskriftir</t>
  </si>
  <si>
    <t>Mynd 38. Fjöldi pakkaáskrifta eftir tegund þjónustu</t>
  </si>
  <si>
    <t>Darknet ehf.</t>
  </si>
  <si>
    <t>iCall ehf.</t>
  </si>
  <si>
    <t>Tal og farsímaþjónusta, gagnaflutningsþjónusta/</t>
  </si>
  <si>
    <t>in2com limited trading as in2tel</t>
  </si>
  <si>
    <t>Ljósleiðari Árneshrepps</t>
  </si>
  <si>
    <t>Míla hf.</t>
  </si>
  <si>
    <t>Nova hf.</t>
  </si>
  <si>
    <t>Tengir hf.</t>
  </si>
  <si>
    <t>TP Global Operations Limited</t>
  </si>
  <si>
    <t>Wireless data transmission</t>
  </si>
  <si>
    <t>Vesturbyggð</t>
  </si>
  <si>
    <r>
      <t xml:space="preserve">Netið í símann / </t>
    </r>
    <r>
      <rPr>
        <i/>
        <sz val="8"/>
        <color theme="1"/>
        <rFont val="Verdana"/>
        <family val="2"/>
      </rPr>
      <t>Voice and data subscriptions</t>
    </r>
  </si>
  <si>
    <r>
      <t xml:space="preserve">Gagnamagn á fastaneti / </t>
    </r>
    <r>
      <rPr>
        <i/>
        <sz val="8"/>
        <color theme="1"/>
        <rFont val="Verdana"/>
        <family val="2"/>
      </rPr>
      <t>Fixed broadband, data traffic, (TB)</t>
    </r>
  </si>
  <si>
    <r>
      <t xml:space="preserve">Gagnamagn á fastaneti, Niðurhal / </t>
    </r>
    <r>
      <rPr>
        <i/>
        <sz val="8"/>
        <color theme="1"/>
        <rFont val="Verdana"/>
        <family val="2"/>
      </rPr>
      <t>Fixed broadband, Download, (TB)</t>
    </r>
  </si>
  <si>
    <r>
      <t xml:space="preserve">Gagnamagn á fastaneti, Upphal / </t>
    </r>
    <r>
      <rPr>
        <i/>
        <sz val="8"/>
        <color theme="1"/>
        <rFont val="Verdana"/>
        <family val="2"/>
      </rPr>
      <t>Fixed broadband, Upload, (TB)</t>
    </r>
  </si>
  <si>
    <r>
      <t xml:space="preserve">Heildarfjöldi pakkaáskrifta - </t>
    </r>
    <r>
      <rPr>
        <i/>
        <sz val="8"/>
        <color theme="1"/>
        <rFont val="Verdana"/>
        <family val="2"/>
      </rPr>
      <t>Total number of Bundled subscriptions</t>
    </r>
  </si>
  <si>
    <t>Tafla 39. Heildartekjur eftir fjarskiptastarfsemi</t>
  </si>
  <si>
    <t>Table 39.  Total income from telecommunication</t>
  </si>
  <si>
    <t xml:space="preserve">Mynd 39. Heildartekjur eftir fjarskiptastarfsemi </t>
  </si>
  <si>
    <t xml:space="preserve">Picture 39. Total income from telecommunication </t>
  </si>
  <si>
    <t>Tafla 40. Fjárfestingar eftir fjarskiptastarfsemi</t>
  </si>
  <si>
    <t>Table 40.  Investment in telecommunication</t>
  </si>
  <si>
    <t>Mynd 40. Fjárfestingar eftir fjarskiptastarfsemi</t>
  </si>
  <si>
    <t>Picture 40. Investment in telecommunication</t>
  </si>
  <si>
    <t>2024</t>
  </si>
  <si>
    <t>BERJAYA HOTELS ICELAND hf.</t>
  </si>
  <si>
    <r>
      <t xml:space="preserve">Rekstur breiðbandskerfis fyrir útvarpsdreifingu/ </t>
    </r>
    <r>
      <rPr>
        <i/>
        <sz val="10"/>
        <color theme="1"/>
        <rFont val="Verdana"/>
        <family val="2"/>
      </rPr>
      <t>Broadcast cable network</t>
    </r>
  </si>
  <si>
    <r>
      <t>Gagnaflutningsnet/</t>
    </r>
    <r>
      <rPr>
        <i/>
        <sz val="10"/>
        <color theme="1"/>
        <rFont val="Verdana"/>
        <family val="2"/>
      </rPr>
      <t xml:space="preserve"> Data transmission network</t>
    </r>
  </si>
  <si>
    <t>Gogo Business Aviation LLC</t>
  </si>
  <si>
    <t>Annað/</t>
  </si>
  <si>
    <t>Other</t>
  </si>
  <si>
    <r>
      <t>Fjarskiptanet/</t>
    </r>
    <r>
      <rPr>
        <i/>
        <sz val="10"/>
        <color theme="1"/>
        <rFont val="Verdana"/>
        <family val="2"/>
      </rPr>
      <t>Network</t>
    </r>
  </si>
  <si>
    <r>
      <t xml:space="preserve">Talsímaþjónsusta/ </t>
    </r>
    <r>
      <rPr>
        <i/>
        <sz val="10"/>
        <color theme="1"/>
        <rFont val="Verdana"/>
        <family val="2"/>
      </rPr>
      <t>Voice telephony</t>
    </r>
  </si>
  <si>
    <t>Kapalvæðing ehf.</t>
  </si>
  <si>
    <t>Farsímaþjónusta, Gagnaflutningsþjónusta um fastanet, gagnaflutningsþjónustu um þráðlaus net, Hljóðvarps- og/eða sjónvarpsdreifing/</t>
  </si>
  <si>
    <t>Mobile services, fixed and wireless data transmission services and transmission of radio and television signals.</t>
  </si>
  <si>
    <t>Lolo Company AB</t>
  </si>
  <si>
    <t>Microsoft Ireland Operations Limited</t>
  </si>
  <si>
    <r>
      <t xml:space="preserve">Fjarskiptanet/ </t>
    </r>
    <r>
      <rPr>
        <i/>
        <sz val="10"/>
        <color rgb="FF000000"/>
        <rFont val="Verdana"/>
        <family val="2"/>
      </rPr>
      <t>Network</t>
    </r>
    <r>
      <rPr>
        <sz val="10"/>
        <color rgb="FF000000"/>
        <rFont val="Verdana"/>
        <family val="2"/>
      </rPr>
      <t xml:space="preserve">  </t>
    </r>
  </si>
  <si>
    <t>Narayana OÜ</t>
  </si>
  <si>
    <t>Farsímaþjónusta,Talsímaþjónusta/</t>
  </si>
  <si>
    <t>Mobile service, Voice telephony</t>
  </si>
  <si>
    <t>Rivada Space Networks GmbH</t>
  </si>
  <si>
    <t>S126 ehf.</t>
  </si>
  <si>
    <t>Gagnaflutningur um fastanet/</t>
  </si>
  <si>
    <t>Transatel SAS</t>
  </si>
  <si>
    <t>Farsímaþjónusta, Annað/</t>
  </si>
  <si>
    <t>Mobile and 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</si>
</sst>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d/mm/yyyy\ \ 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sz val="9"/>
      <color theme="1"/>
      <name val="Verdana"/>
      <family val="2"/>
    </font>
    <font>
      <b/>
      <sz val="10"/>
      <color theme="1"/>
      <name val="Verdana"/>
      <family val="2"/>
    </font>
    <font>
      <sz val="8"/>
      <color theme="1"/>
      <name val="Verdana"/>
      <family val="2"/>
    </font>
    <font>
      <i/>
      <sz val="10"/>
      <color theme="1"/>
      <name val="Verdana"/>
      <family val="2"/>
    </font>
    <font>
      <i/>
      <sz val="10"/>
      <name val="Verdana"/>
      <family val="2"/>
    </font>
    <font>
      <i/>
      <sz val="8"/>
      <color theme="1"/>
      <name val="Verdana"/>
      <family val="2"/>
    </font>
    <font>
      <sz val="8"/>
      <color rgb="FFFF0000"/>
      <name val="Verdana"/>
      <family val="2"/>
    </font>
    <font>
      <i/>
      <sz val="9"/>
      <color theme="1"/>
      <name val="Verdana"/>
      <family val="2"/>
    </font>
    <font>
      <i/>
      <sz val="9"/>
      <color rgb="FF000000"/>
      <name val="Verdana"/>
      <family val="2"/>
    </font>
    <font>
      <sz val="9"/>
      <color rgb="FF000000"/>
      <name val="Verdana"/>
      <family val="2"/>
    </font>
    <font>
      <sz val="11"/>
      <name val="Verdana"/>
      <family val="2"/>
    </font>
    <font>
      <sz val="9"/>
      <name val="Verdana"/>
      <family val="2"/>
    </font>
    <font>
      <i/>
      <sz val="8"/>
      <name val="Verdana"/>
      <family val="2"/>
    </font>
    <font>
      <sz val="8"/>
      <name val="Verdana"/>
      <family val="2"/>
    </font>
    <font>
      <i/>
      <sz val="10"/>
      <color rgb="FF000000"/>
      <name val="Verdana"/>
      <family val="2"/>
    </font>
    <font>
      <sz val="10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0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4" fillId="3" borderId="0" xfId="0" applyFont="1" applyFill="1"/>
    <xf numFmtId="0" fontId="4" fillId="4" borderId="0" xfId="0" applyFont="1" applyFill="1"/>
    <xf numFmtId="3" fontId="4" fillId="4" borderId="0" xfId="0" applyNumberFormat="1" applyFont="1" applyFill="1"/>
    <xf numFmtId="3" fontId="4" fillId="3" borderId="0" xfId="0" applyNumberFormat="1" applyFont="1" applyFill="1"/>
    <xf numFmtId="0" fontId="4" fillId="4" borderId="2" xfId="0" applyFont="1" applyFill="1" applyBorder="1"/>
    <xf numFmtId="3" fontId="4" fillId="4" borderId="2" xfId="0" applyNumberFormat="1" applyFont="1" applyFill="1" applyBorder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164" fontId="4" fillId="4" borderId="0" xfId="1" applyNumberFormat="1" applyFont="1" applyFill="1" applyBorder="1"/>
    <xf numFmtId="164" fontId="4" fillId="3" borderId="0" xfId="1" applyNumberFormat="1" applyFont="1" applyFill="1"/>
    <xf numFmtId="164" fontId="4" fillId="4" borderId="0" xfId="1" applyNumberFormat="1" applyFont="1" applyFill="1"/>
    <xf numFmtId="49" fontId="4" fillId="4" borderId="0" xfId="0" applyNumberFormat="1" applyFont="1" applyFill="1" applyAlignment="1">
      <alignment horizontal="left"/>
    </xf>
    <xf numFmtId="164" fontId="4" fillId="4" borderId="0" xfId="1" applyNumberFormat="1" applyFont="1" applyFill="1" applyAlignment="1">
      <alignment horizontal="right"/>
    </xf>
    <xf numFmtId="3" fontId="4" fillId="3" borderId="0" xfId="0" applyNumberFormat="1" applyFont="1" applyFill="1" applyAlignment="1">
      <alignment horizontal="right"/>
    </xf>
    <xf numFmtId="164" fontId="4" fillId="3" borderId="0" xfId="1" applyNumberFormat="1" applyFont="1" applyFill="1" applyAlignment="1">
      <alignment horizontal="right"/>
    </xf>
    <xf numFmtId="164" fontId="4" fillId="4" borderId="2" xfId="1" applyNumberFormat="1" applyFont="1" applyFill="1" applyBorder="1"/>
    <xf numFmtId="0" fontId="9" fillId="0" borderId="0" xfId="0" applyFont="1" applyAlignment="1">
      <alignment vertical="center"/>
    </xf>
    <xf numFmtId="164" fontId="4" fillId="3" borderId="0" xfId="1" applyNumberFormat="1" applyFont="1" applyFill="1" applyBorder="1"/>
    <xf numFmtId="164" fontId="4" fillId="4" borderId="2" xfId="1" applyNumberFormat="1" applyFont="1" applyFill="1" applyBorder="1" applyAlignment="1">
      <alignment horizontal="right"/>
    </xf>
    <xf numFmtId="0" fontId="7" fillId="0" borderId="0" xfId="0" applyFont="1"/>
    <xf numFmtId="164" fontId="4" fillId="3" borderId="0" xfId="0" applyNumberFormat="1" applyFont="1" applyFill="1"/>
    <xf numFmtId="3" fontId="4" fillId="4" borderId="0" xfId="0" applyNumberFormat="1" applyFont="1" applyFill="1" applyAlignment="1">
      <alignment horizontal="right"/>
    </xf>
    <xf numFmtId="164" fontId="4" fillId="4" borderId="0" xfId="1" applyNumberFormat="1" applyFont="1" applyFill="1" applyBorder="1" applyAlignment="1">
      <alignment horizontal="right"/>
    </xf>
    <xf numFmtId="164" fontId="4" fillId="3" borderId="0" xfId="1" applyNumberFormat="1" applyFont="1" applyFill="1" applyBorder="1" applyAlignment="1">
      <alignment horizontal="right"/>
    </xf>
    <xf numFmtId="3" fontId="4" fillId="4" borderId="2" xfId="0" applyNumberFormat="1" applyFont="1" applyFill="1" applyBorder="1" applyAlignment="1">
      <alignment horizontal="right"/>
    </xf>
    <xf numFmtId="9" fontId="4" fillId="3" borderId="0" xfId="1" applyFont="1" applyFill="1"/>
    <xf numFmtId="0" fontId="4" fillId="3" borderId="2" xfId="0" applyFont="1" applyFill="1" applyBorder="1"/>
    <xf numFmtId="3" fontId="4" fillId="3" borderId="2" xfId="0" applyNumberFormat="1" applyFont="1" applyFill="1" applyBorder="1"/>
    <xf numFmtId="3" fontId="4" fillId="3" borderId="2" xfId="0" applyNumberFormat="1" applyFont="1" applyFill="1" applyBorder="1" applyAlignment="1">
      <alignment horizontal="right"/>
    </xf>
    <xf numFmtId="164" fontId="4" fillId="3" borderId="2" xfId="1" applyNumberFormat="1" applyFont="1" applyFill="1" applyBorder="1"/>
    <xf numFmtId="164" fontId="4" fillId="3" borderId="2" xfId="1" applyNumberFormat="1" applyFont="1" applyFill="1" applyBorder="1" applyAlignment="1">
      <alignment horizontal="right"/>
    </xf>
    <xf numFmtId="0" fontId="4" fillId="3" borderId="0" xfId="0" applyFont="1" applyFill="1" applyAlignment="1">
      <alignment horizontal="center"/>
    </xf>
    <xf numFmtId="3" fontId="4" fillId="4" borderId="0" xfId="1" applyNumberFormat="1" applyFont="1" applyFill="1" applyAlignment="1">
      <alignment horizontal="right"/>
    </xf>
    <xf numFmtId="3" fontId="4" fillId="3" borderId="0" xfId="1" applyNumberFormat="1" applyFont="1" applyFill="1" applyAlignment="1">
      <alignment horizontal="right"/>
    </xf>
    <xf numFmtId="3" fontId="4" fillId="3" borderId="0" xfId="1" applyNumberFormat="1" applyFont="1" applyFill="1"/>
    <xf numFmtId="3" fontId="4" fillId="4" borderId="2" xfId="1" applyNumberFormat="1" applyFont="1" applyFill="1" applyBorder="1" applyAlignment="1">
      <alignment horizontal="right"/>
    </xf>
    <xf numFmtId="3" fontId="4" fillId="4" borderId="2" xfId="1" applyNumberFormat="1" applyFont="1" applyFill="1" applyBorder="1"/>
    <xf numFmtId="0" fontId="11" fillId="0" borderId="0" xfId="0" applyFont="1" applyAlignment="1">
      <alignment vertical="center"/>
    </xf>
    <xf numFmtId="9" fontId="4" fillId="3" borderId="0" xfId="1" applyFont="1" applyFill="1" applyBorder="1" applyAlignment="1">
      <alignment horizontal="right"/>
    </xf>
    <xf numFmtId="0" fontId="2" fillId="0" borderId="0" xfId="0" applyFont="1"/>
    <xf numFmtId="0" fontId="12" fillId="3" borderId="0" xfId="0" applyFont="1" applyFill="1"/>
    <xf numFmtId="49" fontId="4" fillId="4" borderId="0" xfId="0" applyNumberFormat="1" applyFont="1" applyFill="1"/>
    <xf numFmtId="0" fontId="4" fillId="3" borderId="0" xfId="0" applyFont="1" applyFill="1" applyAlignment="1">
      <alignment horizontal="right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7" fillId="3" borderId="0" xfId="0" applyFont="1" applyFill="1"/>
    <xf numFmtId="0" fontId="10" fillId="4" borderId="0" xfId="0" applyFont="1" applyFill="1" applyAlignment="1">
      <alignment vertical="center"/>
    </xf>
    <xf numFmtId="3" fontId="10" fillId="4" borderId="3" xfId="0" applyNumberFormat="1" applyFont="1" applyFill="1" applyBorder="1" applyAlignment="1">
      <alignment vertical="center"/>
    </xf>
    <xf numFmtId="0" fontId="10" fillId="3" borderId="0" xfId="0" applyFont="1" applyFill="1" applyAlignment="1">
      <alignment vertical="center"/>
    </xf>
    <xf numFmtId="3" fontId="10" fillId="3" borderId="3" xfId="0" applyNumberFormat="1" applyFont="1" applyFill="1" applyBorder="1" applyAlignment="1">
      <alignment vertical="center"/>
    </xf>
    <xf numFmtId="164" fontId="14" fillId="4" borderId="3" xfId="1" applyNumberFormat="1" applyFont="1" applyFill="1" applyBorder="1" applyAlignment="1">
      <alignment horizontal="center" vertical="center"/>
    </xf>
    <xf numFmtId="164" fontId="14" fillId="3" borderId="3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3" fontId="4" fillId="0" borderId="0" xfId="0" applyNumberFormat="1" applyFont="1" applyAlignment="1">
      <alignment horizontal="right"/>
    </xf>
    <xf numFmtId="9" fontId="4" fillId="0" borderId="0" xfId="1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3" fontId="4" fillId="0" borderId="0" xfId="0" applyNumberFormat="1" applyFont="1"/>
    <xf numFmtId="164" fontId="4" fillId="0" borderId="0" xfId="1" applyNumberFormat="1" applyFont="1" applyFill="1" applyBorder="1"/>
    <xf numFmtId="164" fontId="4" fillId="0" borderId="0" xfId="1" applyNumberFormat="1" applyFont="1" applyFill="1" applyBorder="1" applyAlignment="1">
      <alignment horizontal="right"/>
    </xf>
    <xf numFmtId="49" fontId="4" fillId="3" borderId="2" xfId="0" applyNumberFormat="1" applyFont="1" applyFill="1" applyBorder="1"/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left"/>
    </xf>
    <xf numFmtId="49" fontId="4" fillId="0" borderId="0" xfId="0" applyNumberFormat="1" applyFont="1"/>
    <xf numFmtId="164" fontId="4" fillId="4" borderId="0" xfId="1" applyNumberFormat="1" applyFont="1" applyFill="1" applyAlignment="1">
      <alignment horizontal="center"/>
    </xf>
    <xf numFmtId="164" fontId="4" fillId="3" borderId="0" xfId="1" applyNumberFormat="1" applyFont="1" applyFill="1" applyAlignment="1">
      <alignment horizontal="center"/>
    </xf>
    <xf numFmtId="164" fontId="4" fillId="3" borderId="0" xfId="0" applyNumberFormat="1" applyFont="1" applyFill="1" applyAlignment="1">
      <alignment horizontal="center"/>
    </xf>
    <xf numFmtId="164" fontId="4" fillId="4" borderId="0" xfId="1" applyNumberFormat="1" applyFont="1" applyFill="1" applyBorder="1" applyAlignment="1">
      <alignment horizontal="center"/>
    </xf>
    <xf numFmtId="164" fontId="4" fillId="3" borderId="0" xfId="1" applyNumberFormat="1" applyFont="1" applyFill="1" applyBorder="1" applyAlignment="1">
      <alignment horizontal="center"/>
    </xf>
    <xf numFmtId="164" fontId="4" fillId="3" borderId="2" xfId="1" applyNumberFormat="1" applyFont="1" applyFill="1" applyBorder="1" applyAlignment="1">
      <alignment horizontal="center"/>
    </xf>
    <xf numFmtId="0" fontId="5" fillId="3" borderId="0" xfId="0" applyFont="1" applyFill="1"/>
    <xf numFmtId="0" fontId="4" fillId="3" borderId="0" xfId="0" applyFont="1" applyFill="1" applyAlignment="1">
      <alignment horizontal="left"/>
    </xf>
    <xf numFmtId="164" fontId="4" fillId="3" borderId="0" xfId="0" applyNumberFormat="1" applyFont="1" applyFill="1" applyAlignment="1">
      <alignment horizontal="right"/>
    </xf>
    <xf numFmtId="49" fontId="4" fillId="3" borderId="0" xfId="0" applyNumberFormat="1" applyFont="1" applyFill="1" applyAlignment="1">
      <alignment horizontal="left"/>
    </xf>
    <xf numFmtId="3" fontId="5" fillId="3" borderId="0" xfId="0" applyNumberFormat="1" applyFont="1" applyFill="1"/>
    <xf numFmtId="0" fontId="4" fillId="4" borderId="0" xfId="0" applyFont="1" applyFill="1" applyAlignment="1">
      <alignment horizontal="left"/>
    </xf>
    <xf numFmtId="164" fontId="4" fillId="0" borderId="0" xfId="0" applyNumberFormat="1" applyFont="1"/>
    <xf numFmtId="164" fontId="4" fillId="3" borderId="2" xfId="0" applyNumberFormat="1" applyFont="1" applyFill="1" applyBorder="1" applyAlignment="1">
      <alignment horizontal="right"/>
    </xf>
    <xf numFmtId="49" fontId="4" fillId="4" borderId="2" xfId="0" applyNumberFormat="1" applyFont="1" applyFill="1" applyBorder="1" applyAlignment="1">
      <alignment horizontal="left"/>
    </xf>
    <xf numFmtId="0" fontId="18" fillId="0" borderId="0" xfId="0" applyFont="1"/>
    <xf numFmtId="0" fontId="19" fillId="0" borderId="0" xfId="0" applyFont="1" applyAlignment="1">
      <alignment vertical="center"/>
    </xf>
    <xf numFmtId="0" fontId="0" fillId="0" borderId="0" xfId="0" applyAlignment="1">
      <alignment horizontal="center"/>
    </xf>
    <xf numFmtId="49" fontId="4" fillId="4" borderId="2" xfId="0" applyNumberFormat="1" applyFont="1" applyFill="1" applyBorder="1"/>
    <xf numFmtId="164" fontId="4" fillId="0" borderId="0" xfId="1" applyNumberFormat="1" applyFont="1" applyFill="1" applyBorder="1" applyAlignment="1"/>
    <xf numFmtId="9" fontId="4" fillId="0" borderId="0" xfId="1" applyFont="1" applyFill="1" applyBorder="1" applyAlignment="1"/>
    <xf numFmtId="0" fontId="20" fillId="4" borderId="0" xfId="0" applyFont="1" applyFill="1" applyAlignment="1">
      <alignment vertical="center"/>
    </xf>
    <xf numFmtId="0" fontId="20" fillId="4" borderId="2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left"/>
    </xf>
    <xf numFmtId="164" fontId="21" fillId="3" borderId="3" xfId="1" applyNumberFormat="1" applyFont="1" applyFill="1" applyBorder="1" applyAlignment="1">
      <alignment horizontal="center" vertical="center"/>
    </xf>
    <xf numFmtId="164" fontId="21" fillId="4" borderId="3" xfId="1" applyNumberFormat="1" applyFont="1" applyFill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9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22" fillId="0" borderId="4" xfId="0" applyFont="1" applyBorder="1" applyAlignment="1">
      <alignment vertical="center"/>
    </xf>
    <xf numFmtId="0" fontId="11" fillId="0" borderId="4" xfId="0" applyFont="1" applyBorder="1" applyAlignment="1">
      <alignment vertical="center" wrapText="1"/>
    </xf>
    <xf numFmtId="0" fontId="8" fillId="0" borderId="4" xfId="0" applyFont="1" applyBorder="1" applyAlignment="1">
      <alignment vertical="center"/>
    </xf>
    <xf numFmtId="0" fontId="15" fillId="0" borderId="5" xfId="0" applyFont="1" applyBorder="1" applyAlignment="1">
      <alignment vertical="center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23" fillId="0" borderId="4" xfId="0" applyFont="1" applyBorder="1" applyAlignment="1">
      <alignment vertical="center"/>
    </xf>
    <xf numFmtId="0" fontId="8" fillId="0" borderId="4" xfId="0" applyFont="1" applyBorder="1" applyAlignment="1">
      <alignment vertical="center" wrapText="1"/>
    </xf>
    <xf numFmtId="0" fontId="15" fillId="0" borderId="5" xfId="0" applyFont="1" applyBorder="1" applyAlignment="1">
      <alignment vertical="center" wrapText="1"/>
    </xf>
    <xf numFmtId="165" fontId="11" fillId="0" borderId="4" xfId="0" applyNumberFormat="1" applyFont="1" applyBorder="1" applyAlignment="1">
      <alignment horizontal="left" vertical="top" wrapText="1"/>
    </xf>
    <xf numFmtId="165" fontId="7" fillId="0" borderId="4" xfId="0" applyNumberFormat="1" applyFont="1" applyBorder="1" applyAlignment="1">
      <alignment horizontal="left" vertical="top" wrapText="1"/>
    </xf>
    <xf numFmtId="0" fontId="15" fillId="0" borderId="4" xfId="0" applyFont="1" applyBorder="1" applyAlignment="1">
      <alignment vertical="center"/>
    </xf>
    <xf numFmtId="0" fontId="17" fillId="0" borderId="4" xfId="0" applyFont="1" applyBorder="1" applyAlignment="1">
      <alignment vertical="center"/>
    </xf>
    <xf numFmtId="0" fontId="16" fillId="0" borderId="4" xfId="0" applyFont="1" applyBorder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/>
    <xf numFmtId="0" fontId="4" fillId="4" borderId="0" xfId="0" applyFont="1" applyFill="1"/>
    <xf numFmtId="0" fontId="4" fillId="3" borderId="0" xfId="0" applyFont="1" applyFill="1"/>
    <xf numFmtId="0" fontId="4" fillId="3" borderId="2" xfId="0" applyFont="1" applyFill="1" applyBorder="1"/>
    <xf numFmtId="0" fontId="4" fillId="2" borderId="0" xfId="0" applyFont="1" applyFill="1" applyAlignment="1">
      <alignment horizontal="center"/>
    </xf>
    <xf numFmtId="3" fontId="4" fillId="3" borderId="2" xfId="0" applyNumberFormat="1" applyFont="1" applyFill="1" applyBorder="1" applyAlignment="1">
      <alignment horizontal="center"/>
    </xf>
    <xf numFmtId="0" fontId="4" fillId="4" borderId="0" xfId="0" applyFont="1" applyFill="1" applyAlignment="1">
      <alignment vertical="center"/>
    </xf>
    <xf numFmtId="0" fontId="0" fillId="0" borderId="0" xfId="0" applyAlignment="1">
      <alignment vertical="center"/>
    </xf>
    <xf numFmtId="3" fontId="4" fillId="4" borderId="0" xfId="0" applyNumberFormat="1" applyFont="1" applyFill="1" applyAlignment="1">
      <alignment vertical="center"/>
    </xf>
    <xf numFmtId="164" fontId="4" fillId="4" borderId="0" xfId="1" applyNumberFormat="1" applyFont="1" applyFill="1" applyAlignment="1">
      <alignment horizontal="right" vertical="center"/>
    </xf>
    <xf numFmtId="0" fontId="0" fillId="0" borderId="0" xfId="0" applyAlignment="1">
      <alignment horizontal="right" vertical="center"/>
    </xf>
    <xf numFmtId="164" fontId="4" fillId="4" borderId="0" xfId="1" applyNumberFormat="1" applyFont="1" applyFill="1" applyAlignment="1">
      <alignment vertical="center"/>
    </xf>
    <xf numFmtId="0" fontId="7" fillId="0" borderId="4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7" fillId="0" borderId="4" xfId="0" applyFont="1" applyBorder="1" applyAlignment="1">
      <alignment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48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0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9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0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3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4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5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6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7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8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9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0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24</xdr:row>
      <xdr:rowOff>9525</xdr:rowOff>
    </xdr:from>
    <xdr:to>
      <xdr:col>7</xdr:col>
      <xdr:colOff>296124</xdr:colOff>
      <xdr:row>39</xdr:row>
      <xdr:rowOff>29586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82CBFF2-84C7-76FC-6BAC-BB1343E0E3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4591050"/>
          <a:ext cx="5401524" cy="287756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23</xdr:row>
      <xdr:rowOff>9525</xdr:rowOff>
    </xdr:from>
    <xdr:to>
      <xdr:col>8</xdr:col>
      <xdr:colOff>38949</xdr:colOff>
      <xdr:row>38</xdr:row>
      <xdr:rowOff>35683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7B3CDDB-AADA-1886-0CFF-340C177A3B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4400550"/>
          <a:ext cx="5401524" cy="28836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18</xdr:row>
      <xdr:rowOff>0</xdr:rowOff>
    </xdr:from>
    <xdr:to>
      <xdr:col>6</xdr:col>
      <xdr:colOff>181824</xdr:colOff>
      <xdr:row>33</xdr:row>
      <xdr:rowOff>20061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8A48629-2A5F-F814-76A3-C6CC251AE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438525"/>
          <a:ext cx="5401524" cy="287756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23</xdr:row>
      <xdr:rowOff>0</xdr:rowOff>
    </xdr:from>
    <xdr:to>
      <xdr:col>8</xdr:col>
      <xdr:colOff>140643</xdr:colOff>
      <xdr:row>41</xdr:row>
      <xdr:rowOff>174048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C6667EE-9693-5B4E-02FF-C0C4F03120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4391025"/>
          <a:ext cx="5017443" cy="360304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24</xdr:row>
      <xdr:rowOff>0</xdr:rowOff>
    </xdr:from>
    <xdr:to>
      <xdr:col>6</xdr:col>
      <xdr:colOff>467121</xdr:colOff>
      <xdr:row>42</xdr:row>
      <xdr:rowOff>167952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5E6A478-0C7A-BA6C-33FC-B998C80220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4581525"/>
          <a:ext cx="4572396" cy="35969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23</xdr:row>
      <xdr:rowOff>0</xdr:rowOff>
    </xdr:from>
    <xdr:to>
      <xdr:col>6</xdr:col>
      <xdr:colOff>241163</xdr:colOff>
      <xdr:row>41</xdr:row>
      <xdr:rowOff>167952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33D1D8D-C569-B0E8-38A4-BD2B0DE009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4581525"/>
          <a:ext cx="4279763" cy="35969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22</xdr:row>
      <xdr:rowOff>0</xdr:rowOff>
    </xdr:from>
    <xdr:to>
      <xdr:col>9</xdr:col>
      <xdr:colOff>173420</xdr:colOff>
      <xdr:row>40</xdr:row>
      <xdr:rowOff>167952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D8122C5-65C9-4872-0C06-19D84EF258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4200525"/>
          <a:ext cx="5145470" cy="359695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25</xdr:row>
      <xdr:rowOff>0</xdr:rowOff>
    </xdr:from>
    <xdr:to>
      <xdr:col>3</xdr:col>
      <xdr:colOff>181824</xdr:colOff>
      <xdr:row>40</xdr:row>
      <xdr:rowOff>26158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E1EFEC6-CCF4-8BFC-03AC-82FC92ED4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72025"/>
          <a:ext cx="5401524" cy="288365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19</xdr:row>
      <xdr:rowOff>0</xdr:rowOff>
    </xdr:from>
    <xdr:to>
      <xdr:col>9</xdr:col>
      <xdr:colOff>457249</xdr:colOff>
      <xdr:row>37</xdr:row>
      <xdr:rowOff>174048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5184CE5-8916-EE03-E7E9-7F0775FAD1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629025"/>
          <a:ext cx="4962574" cy="360304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19</xdr:row>
      <xdr:rowOff>171450</xdr:rowOff>
    </xdr:from>
    <xdr:to>
      <xdr:col>9</xdr:col>
      <xdr:colOff>511357</xdr:colOff>
      <xdr:row>38</xdr:row>
      <xdr:rowOff>154998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19BBF7C-D1AE-195D-CD89-FAFE2DA44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800475"/>
          <a:ext cx="5035732" cy="360304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20</xdr:row>
      <xdr:rowOff>0</xdr:rowOff>
    </xdr:from>
    <xdr:to>
      <xdr:col>10</xdr:col>
      <xdr:colOff>22154</xdr:colOff>
      <xdr:row>38</xdr:row>
      <xdr:rowOff>167952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72D5EC9-4E2B-36D2-3239-6B2A96BFA7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3819525"/>
          <a:ext cx="5041829" cy="359695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18</xdr:row>
      <xdr:rowOff>0</xdr:rowOff>
    </xdr:from>
    <xdr:to>
      <xdr:col>9</xdr:col>
      <xdr:colOff>603179</xdr:colOff>
      <xdr:row>36</xdr:row>
      <xdr:rowOff>174048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B324AD8-D9AD-8BEF-4CE1-D4A80C57AB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438525"/>
          <a:ext cx="5041829" cy="3603048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19</xdr:row>
      <xdr:rowOff>9525</xdr:rowOff>
    </xdr:from>
    <xdr:to>
      <xdr:col>10</xdr:col>
      <xdr:colOff>67524</xdr:colOff>
      <xdr:row>34</xdr:row>
      <xdr:rowOff>35683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EF81DC-DE57-C0C9-934B-3180A3F4CA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638550"/>
          <a:ext cx="5401524" cy="2883658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17</xdr:row>
      <xdr:rowOff>0</xdr:rowOff>
    </xdr:from>
    <xdr:to>
      <xdr:col>9</xdr:col>
      <xdr:colOff>118578</xdr:colOff>
      <xdr:row>32</xdr:row>
      <xdr:rowOff>20061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8B4FCB9-C168-36D4-CA6B-F0817D798F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" y="3248025"/>
          <a:ext cx="5395428" cy="2877561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18</xdr:row>
      <xdr:rowOff>9525</xdr:rowOff>
    </xdr:from>
    <xdr:to>
      <xdr:col>5</xdr:col>
      <xdr:colOff>585303</xdr:colOff>
      <xdr:row>33</xdr:row>
      <xdr:rowOff>29586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F6E6525-5363-9426-23D6-60A8CF4EB1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448050"/>
          <a:ext cx="5395428" cy="2877561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19</xdr:row>
      <xdr:rowOff>180975</xdr:rowOff>
    </xdr:from>
    <xdr:to>
      <xdr:col>8</xdr:col>
      <xdr:colOff>374579</xdr:colOff>
      <xdr:row>38</xdr:row>
      <xdr:rowOff>164523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DC1864D-1574-ABC2-3B52-F20844E39A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810000"/>
          <a:ext cx="5041829" cy="3603048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20</xdr:row>
      <xdr:rowOff>0</xdr:rowOff>
    </xdr:from>
    <xdr:to>
      <xdr:col>9</xdr:col>
      <xdr:colOff>88829</xdr:colOff>
      <xdr:row>38</xdr:row>
      <xdr:rowOff>167952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A2241E0-B58C-49C9-0E59-F10BB3D520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3819525"/>
          <a:ext cx="5041829" cy="3596952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20</xdr:row>
      <xdr:rowOff>0</xdr:rowOff>
    </xdr:from>
    <xdr:to>
      <xdr:col>9</xdr:col>
      <xdr:colOff>92257</xdr:colOff>
      <xdr:row>38</xdr:row>
      <xdr:rowOff>174048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22A0A02-CD4E-D63A-4448-64CBA395C0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3819525"/>
          <a:ext cx="5035732" cy="3603048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20</xdr:row>
      <xdr:rowOff>0</xdr:rowOff>
    </xdr:from>
    <xdr:to>
      <xdr:col>9</xdr:col>
      <xdr:colOff>145979</xdr:colOff>
      <xdr:row>38</xdr:row>
      <xdr:rowOff>174048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F0B85EA-BE7A-D8EE-0335-485ECB230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3819525"/>
          <a:ext cx="5041829" cy="3603048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5</xdr:col>
      <xdr:colOff>39111</xdr:colOff>
      <xdr:row>43</xdr:row>
      <xdr:rowOff>143500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835891D-3AA4-06C2-198D-24C80C398D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534025"/>
          <a:ext cx="2877561" cy="28105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29</xdr:row>
      <xdr:rowOff>0</xdr:rowOff>
    </xdr:from>
    <xdr:to>
      <xdr:col>11</xdr:col>
      <xdr:colOff>439161</xdr:colOff>
      <xdr:row>43</xdr:row>
      <xdr:rowOff>143500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BC4ECFE-5177-A2C0-0981-BA34755FE8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57600" y="5534025"/>
          <a:ext cx="2877561" cy="281050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19</xdr:row>
      <xdr:rowOff>180975</xdr:rowOff>
    </xdr:from>
    <xdr:to>
      <xdr:col>9</xdr:col>
      <xdr:colOff>536504</xdr:colOff>
      <xdr:row>38</xdr:row>
      <xdr:rowOff>158427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79558D2-559F-F404-9143-5653504DEE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3810000"/>
          <a:ext cx="5041829" cy="3596952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19</xdr:row>
      <xdr:rowOff>0</xdr:rowOff>
    </xdr:from>
    <xdr:to>
      <xdr:col>10</xdr:col>
      <xdr:colOff>138762</xdr:colOff>
      <xdr:row>37</xdr:row>
      <xdr:rowOff>174048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3DA7EF0-3A0F-C44C-9D24-C9BF461F50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629025"/>
          <a:ext cx="5291787" cy="3603048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20</xdr:row>
      <xdr:rowOff>0</xdr:rowOff>
    </xdr:from>
    <xdr:to>
      <xdr:col>7</xdr:col>
      <xdr:colOff>498791</xdr:colOff>
      <xdr:row>35</xdr:row>
      <xdr:rowOff>26158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2A81AC-30B5-7BC7-A15E-EA5FA2F8B5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3829050"/>
          <a:ext cx="5108891" cy="2883658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19</xdr:row>
      <xdr:rowOff>180975</xdr:rowOff>
    </xdr:from>
    <xdr:to>
      <xdr:col>10</xdr:col>
      <xdr:colOff>133052</xdr:colOff>
      <xdr:row>38</xdr:row>
      <xdr:rowOff>158427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AD1844C-248B-C18F-54DF-DCCC8884BB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3810000"/>
          <a:ext cx="5352752" cy="3596952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20</xdr:row>
      <xdr:rowOff>9525</xdr:rowOff>
    </xdr:from>
    <xdr:to>
      <xdr:col>10</xdr:col>
      <xdr:colOff>236693</xdr:colOff>
      <xdr:row>38</xdr:row>
      <xdr:rowOff>177477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0D08DB-439D-BBB4-FEA1-BD24CB8E73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3829050"/>
          <a:ext cx="5456393" cy="3596952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20</xdr:row>
      <xdr:rowOff>0</xdr:rowOff>
    </xdr:from>
    <xdr:to>
      <xdr:col>9</xdr:col>
      <xdr:colOff>317429</xdr:colOff>
      <xdr:row>37</xdr:row>
      <xdr:rowOff>157266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74410CB-F767-62A0-E554-7BC4C5F029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3819525"/>
          <a:ext cx="5041829" cy="3395766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17</xdr:row>
      <xdr:rowOff>0</xdr:rowOff>
    </xdr:from>
    <xdr:to>
      <xdr:col>4</xdr:col>
      <xdr:colOff>400899</xdr:colOff>
      <xdr:row>32</xdr:row>
      <xdr:rowOff>20061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19AEC07-4920-A1AD-3E4E-C11372AC4B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248025"/>
          <a:ext cx="5401524" cy="2877561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20</xdr:row>
      <xdr:rowOff>0</xdr:rowOff>
    </xdr:from>
    <xdr:to>
      <xdr:col>8</xdr:col>
      <xdr:colOff>107879</xdr:colOff>
      <xdr:row>39</xdr:row>
      <xdr:rowOff>14031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7E959A-9FE6-8602-8885-0A9E079F4F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3819525"/>
          <a:ext cx="5041829" cy="3633531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19</xdr:row>
      <xdr:rowOff>0</xdr:rowOff>
    </xdr:from>
    <xdr:to>
      <xdr:col>8</xdr:col>
      <xdr:colOff>155504</xdr:colOff>
      <xdr:row>37</xdr:row>
      <xdr:rowOff>174048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A00DC87-B7EE-2CB8-AE35-57FDD81CB3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3629025"/>
          <a:ext cx="5041829" cy="3603048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20</xdr:row>
      <xdr:rowOff>0</xdr:rowOff>
    </xdr:from>
    <xdr:to>
      <xdr:col>8</xdr:col>
      <xdr:colOff>251914</xdr:colOff>
      <xdr:row>38</xdr:row>
      <xdr:rowOff>174048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3F3CBF4-725C-DCC1-4A34-A9225A2FD1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819525"/>
          <a:ext cx="5243014" cy="3603048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27</xdr:row>
      <xdr:rowOff>0</xdr:rowOff>
    </xdr:from>
    <xdr:to>
      <xdr:col>4</xdr:col>
      <xdr:colOff>772374</xdr:colOff>
      <xdr:row>42</xdr:row>
      <xdr:rowOff>26158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AE3AED6-FCC7-A4A5-0C8C-C559E30172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5095875"/>
          <a:ext cx="5401524" cy="2883658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22</xdr:row>
      <xdr:rowOff>0</xdr:rowOff>
    </xdr:from>
    <xdr:to>
      <xdr:col>7</xdr:col>
      <xdr:colOff>258024</xdr:colOff>
      <xdr:row>37</xdr:row>
      <xdr:rowOff>26158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6A589E9-0A39-03C5-0785-B282498F40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4200525"/>
          <a:ext cx="5401524" cy="2883658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22</xdr:row>
      <xdr:rowOff>0</xdr:rowOff>
    </xdr:from>
    <xdr:to>
      <xdr:col>7</xdr:col>
      <xdr:colOff>334224</xdr:colOff>
      <xdr:row>37</xdr:row>
      <xdr:rowOff>20061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BFCA67D-51A4-6096-757B-B83FEC6C7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200525"/>
          <a:ext cx="5401524" cy="2877561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17</xdr:row>
      <xdr:rowOff>0</xdr:rowOff>
    </xdr:from>
    <xdr:to>
      <xdr:col>8</xdr:col>
      <xdr:colOff>191349</xdr:colOff>
      <xdr:row>32</xdr:row>
      <xdr:rowOff>20061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B3EA890-4236-7709-FD16-AFDAB9EBB5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248025"/>
          <a:ext cx="5401524" cy="2877561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22</xdr:row>
      <xdr:rowOff>180975</xdr:rowOff>
    </xdr:from>
    <xdr:to>
      <xdr:col>7</xdr:col>
      <xdr:colOff>500298</xdr:colOff>
      <xdr:row>41</xdr:row>
      <xdr:rowOff>164523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D62F35-6D74-63CD-46BE-C5265FA32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4381500"/>
          <a:ext cx="4919898" cy="3603048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22</xdr:row>
      <xdr:rowOff>0</xdr:rowOff>
    </xdr:from>
    <xdr:to>
      <xdr:col>7</xdr:col>
      <xdr:colOff>456102</xdr:colOff>
      <xdr:row>40</xdr:row>
      <xdr:rowOff>174048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F26820F-656D-49EB-A7B0-BEB2AEE14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4200525"/>
          <a:ext cx="4913802" cy="3603048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20</xdr:row>
      <xdr:rowOff>9525</xdr:rowOff>
    </xdr:from>
    <xdr:to>
      <xdr:col>8</xdr:col>
      <xdr:colOff>453434</xdr:colOff>
      <xdr:row>35</xdr:row>
      <xdr:rowOff>78359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97CB2DC-D4E1-1152-4A43-A62F64011D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829050"/>
          <a:ext cx="4901609" cy="2926334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23</xdr:row>
      <xdr:rowOff>0</xdr:rowOff>
    </xdr:from>
    <xdr:to>
      <xdr:col>12</xdr:col>
      <xdr:colOff>118855</xdr:colOff>
      <xdr:row>49</xdr:row>
      <xdr:rowOff>33960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431968C-9167-5469-7AAC-7995B5A182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4391025"/>
          <a:ext cx="8596105" cy="4986960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19</xdr:row>
      <xdr:rowOff>0</xdr:rowOff>
    </xdr:from>
    <xdr:to>
      <xdr:col>4</xdr:col>
      <xdr:colOff>101114</xdr:colOff>
      <xdr:row>33</xdr:row>
      <xdr:rowOff>186175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2A2D20-E61E-D932-041C-835026843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3629025"/>
          <a:ext cx="6120914" cy="2853175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19</xdr:row>
      <xdr:rowOff>0</xdr:rowOff>
    </xdr:from>
    <xdr:to>
      <xdr:col>4</xdr:col>
      <xdr:colOff>185319</xdr:colOff>
      <xdr:row>34</xdr:row>
      <xdr:rowOff>10536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4E465EB-ED85-4F50-79D3-871F643A98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629025"/>
          <a:ext cx="6157494" cy="28775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45B20-98B2-48D7-86CA-7E80A78D5032}">
  <dimension ref="A2:D30"/>
  <sheetViews>
    <sheetView showGridLines="0" tabSelected="1" workbookViewId="0"/>
  </sheetViews>
  <sheetFormatPr defaultRowHeight="15" x14ac:dyDescent="0.25"/>
  <cols>
    <col min="1" max="1" width="55.85546875" bestFit="1" customWidth="1"/>
    <col min="2" max="2" width="11.28515625" customWidth="1"/>
    <col min="3" max="4" width="11" customWidth="1"/>
  </cols>
  <sheetData>
    <row r="2" spans="1:4" ht="20.100000000000001" customHeight="1" x14ac:dyDescent="0.25">
      <c r="A2" s="52" t="s">
        <v>126</v>
      </c>
      <c r="B2" s="120">
        <v>2024</v>
      </c>
      <c r="C2" s="120">
        <v>2023</v>
      </c>
      <c r="D2" s="53" t="s">
        <v>127</v>
      </c>
    </row>
    <row r="3" spans="1:4" ht="20.100000000000001" customHeight="1" x14ac:dyDescent="0.25">
      <c r="A3" s="54" t="s">
        <v>128</v>
      </c>
      <c r="B3" s="120"/>
      <c r="C3" s="120"/>
      <c r="D3" s="53" t="s">
        <v>129</v>
      </c>
    </row>
    <row r="4" spans="1:4" ht="20.100000000000001" customHeight="1" x14ac:dyDescent="0.25">
      <c r="A4" s="55"/>
      <c r="B4" s="55"/>
      <c r="C4" s="55"/>
      <c r="D4" s="55"/>
    </row>
    <row r="5" spans="1:4" ht="20.100000000000001" customHeight="1" x14ac:dyDescent="0.25">
      <c r="A5" s="56" t="s">
        <v>130</v>
      </c>
      <c r="B5" s="57">
        <v>68518</v>
      </c>
      <c r="C5" s="57">
        <v>82491</v>
      </c>
      <c r="D5" s="60">
        <v>-0.16938817567977116</v>
      </c>
    </row>
    <row r="6" spans="1:4" ht="20.100000000000001" customHeight="1" x14ac:dyDescent="0.25">
      <c r="A6" s="58" t="s">
        <v>131</v>
      </c>
      <c r="B6" s="59">
        <v>67333</v>
      </c>
      <c r="C6" s="59">
        <v>76717</v>
      </c>
      <c r="D6" s="61">
        <v>-0.12231969446146229</v>
      </c>
    </row>
    <row r="7" spans="1:4" ht="20.100000000000001" customHeight="1" x14ac:dyDescent="0.25">
      <c r="A7" s="56" t="s">
        <v>132</v>
      </c>
      <c r="B7" s="57">
        <v>92294</v>
      </c>
      <c r="C7" s="57">
        <v>107472</v>
      </c>
      <c r="D7" s="60">
        <v>-0.14122748250707162</v>
      </c>
    </row>
    <row r="8" spans="1:4" ht="20.100000000000001" customHeight="1" x14ac:dyDescent="0.25">
      <c r="A8" s="58" t="s">
        <v>133</v>
      </c>
      <c r="B8" s="59">
        <v>550520</v>
      </c>
      <c r="C8" s="59">
        <v>541296</v>
      </c>
      <c r="D8" s="99">
        <v>1.7040584079690335E-2</v>
      </c>
    </row>
    <row r="9" spans="1:4" ht="20.100000000000001" customHeight="1" x14ac:dyDescent="0.25">
      <c r="A9" s="56" t="s">
        <v>471</v>
      </c>
      <c r="B9" s="57">
        <v>475724</v>
      </c>
      <c r="C9" s="57">
        <v>470788</v>
      </c>
      <c r="D9" s="100">
        <v>1.0484549308818369E-2</v>
      </c>
    </row>
    <row r="10" spans="1:4" ht="20.100000000000001" customHeight="1" x14ac:dyDescent="0.25">
      <c r="A10" s="58" t="s">
        <v>134</v>
      </c>
      <c r="B10" s="59">
        <v>74796</v>
      </c>
      <c r="C10" s="59">
        <v>70508</v>
      </c>
      <c r="D10" s="99">
        <v>6.0815793952459396E-2</v>
      </c>
    </row>
    <row r="11" spans="1:4" ht="20.100000000000001" customHeight="1" x14ac:dyDescent="0.25">
      <c r="A11" s="56" t="s">
        <v>472</v>
      </c>
      <c r="B11" s="57">
        <v>349078</v>
      </c>
      <c r="C11" s="57">
        <v>327959</v>
      </c>
      <c r="D11" s="100">
        <v>6.4395244527517104E-2</v>
      </c>
    </row>
    <row r="12" spans="1:4" ht="20.100000000000001" customHeight="1" x14ac:dyDescent="0.25">
      <c r="A12" s="58" t="s">
        <v>135</v>
      </c>
      <c r="B12" s="59">
        <v>126646</v>
      </c>
      <c r="C12" s="59">
        <v>142829</v>
      </c>
      <c r="D12" s="61">
        <v>-0.11330332075418859</v>
      </c>
    </row>
    <row r="13" spans="1:4" ht="20.100000000000001" customHeight="1" x14ac:dyDescent="0.25">
      <c r="A13" s="56" t="s">
        <v>136</v>
      </c>
      <c r="B13" s="57">
        <v>1078846</v>
      </c>
      <c r="C13" s="57">
        <v>1084856</v>
      </c>
      <c r="D13" s="60">
        <v>-5.5399057570774124E-3</v>
      </c>
    </row>
    <row r="14" spans="1:4" ht="20.100000000000001" customHeight="1" x14ac:dyDescent="0.25">
      <c r="A14" s="58" t="s">
        <v>137</v>
      </c>
      <c r="B14" s="59">
        <v>138972</v>
      </c>
      <c r="C14" s="59">
        <v>139266</v>
      </c>
      <c r="D14" s="61">
        <v>-2.1110680280901351E-3</v>
      </c>
    </row>
    <row r="15" spans="1:4" ht="20.100000000000001" customHeight="1" x14ac:dyDescent="0.25">
      <c r="A15" s="56" t="s">
        <v>138</v>
      </c>
      <c r="B15" s="57">
        <v>7820</v>
      </c>
      <c r="C15" s="57">
        <v>7616</v>
      </c>
      <c r="D15" s="100">
        <v>2.6785714285714191E-2</v>
      </c>
    </row>
    <row r="16" spans="1:4" ht="20.100000000000001" customHeight="1" x14ac:dyDescent="0.25">
      <c r="A16" s="58" t="s">
        <v>550</v>
      </c>
      <c r="B16" s="59">
        <v>421798</v>
      </c>
      <c r="C16" s="59">
        <v>407740</v>
      </c>
      <c r="D16" s="99">
        <v>3.4477853534114811E-2</v>
      </c>
    </row>
    <row r="17" spans="1:4" ht="20.100000000000001" customHeight="1" x14ac:dyDescent="0.25">
      <c r="A17" s="56" t="s">
        <v>139</v>
      </c>
      <c r="B17" s="57">
        <v>74796</v>
      </c>
      <c r="C17" s="57">
        <v>70508</v>
      </c>
      <c r="D17" s="100">
        <v>6.0815793952459396E-2</v>
      </c>
    </row>
    <row r="18" spans="1:4" ht="20.100000000000001" customHeight="1" x14ac:dyDescent="0.25">
      <c r="A18" s="58" t="s">
        <v>473</v>
      </c>
      <c r="B18" s="59">
        <v>180603</v>
      </c>
      <c r="C18" s="59">
        <v>152970</v>
      </c>
      <c r="D18" s="99">
        <v>0.18064326338497749</v>
      </c>
    </row>
    <row r="19" spans="1:4" ht="20.100000000000001" customHeight="1" x14ac:dyDescent="0.25">
      <c r="A19" s="56" t="s">
        <v>474</v>
      </c>
      <c r="B19" s="57">
        <v>111225</v>
      </c>
      <c r="C19" s="57">
        <v>88864</v>
      </c>
      <c r="D19" s="100">
        <v>0.25163170687792591</v>
      </c>
    </row>
    <row r="20" spans="1:4" ht="20.100000000000001" customHeight="1" x14ac:dyDescent="0.25">
      <c r="A20" s="58" t="s">
        <v>475</v>
      </c>
      <c r="B20" s="59">
        <v>69377</v>
      </c>
      <c r="C20" s="59">
        <v>64106</v>
      </c>
      <c r="D20" s="99">
        <v>8.2223192836863968E-2</v>
      </c>
    </row>
    <row r="21" spans="1:4" ht="20.100000000000001" customHeight="1" x14ac:dyDescent="0.25">
      <c r="A21" s="56" t="s">
        <v>140</v>
      </c>
      <c r="B21" s="57">
        <v>147619</v>
      </c>
      <c r="C21" s="57">
        <v>145042</v>
      </c>
      <c r="D21" s="100">
        <v>1.7767267412197807E-2</v>
      </c>
    </row>
    <row r="22" spans="1:4" ht="20.100000000000001" customHeight="1" x14ac:dyDescent="0.25">
      <c r="A22" s="58" t="s">
        <v>141</v>
      </c>
      <c r="B22" s="59">
        <v>137522</v>
      </c>
      <c r="C22" s="59">
        <v>128584</v>
      </c>
      <c r="D22" s="99">
        <v>6.9510981148509954E-2</v>
      </c>
    </row>
    <row r="23" spans="1:4" ht="20.100000000000001" customHeight="1" x14ac:dyDescent="0.25">
      <c r="A23" s="56" t="s">
        <v>91</v>
      </c>
      <c r="B23" s="57">
        <v>9893</v>
      </c>
      <c r="C23" s="57">
        <v>16230</v>
      </c>
      <c r="D23" s="60">
        <v>-0.39044978434996924</v>
      </c>
    </row>
    <row r="24" spans="1:4" ht="20.100000000000001" customHeight="1" x14ac:dyDescent="0.25">
      <c r="A24" s="58" t="s">
        <v>551</v>
      </c>
      <c r="B24" s="59">
        <v>812604</v>
      </c>
      <c r="C24" s="59">
        <v>800117</v>
      </c>
      <c r="D24" s="99">
        <v>1.5606467554120318E-2</v>
      </c>
    </row>
    <row r="25" spans="1:4" ht="20.100000000000001" customHeight="1" x14ac:dyDescent="0.25">
      <c r="A25" s="56" t="s">
        <v>552</v>
      </c>
      <c r="B25" s="57">
        <v>726292</v>
      </c>
      <c r="C25" s="57">
        <v>730650</v>
      </c>
      <c r="D25" s="60">
        <v>-5.9645521111338917E-3</v>
      </c>
    </row>
    <row r="26" spans="1:4" ht="20.100000000000001" customHeight="1" x14ac:dyDescent="0.25">
      <c r="A26" s="58" t="s">
        <v>553</v>
      </c>
      <c r="B26" s="59">
        <v>86312</v>
      </c>
      <c r="C26" s="59">
        <v>69466</v>
      </c>
      <c r="D26" s="99">
        <v>0.24250712578815525</v>
      </c>
    </row>
    <row r="27" spans="1:4" ht="20.100000000000001" customHeight="1" x14ac:dyDescent="0.25">
      <c r="A27" s="56" t="s">
        <v>142</v>
      </c>
      <c r="B27" s="57">
        <v>73182</v>
      </c>
      <c r="C27" s="57">
        <v>79317</v>
      </c>
      <c r="D27" s="60">
        <v>-7.7347857331971692E-2</v>
      </c>
    </row>
    <row r="28" spans="1:4" ht="20.100000000000001" customHeight="1" x14ac:dyDescent="0.25">
      <c r="A28" s="58" t="s">
        <v>554</v>
      </c>
      <c r="B28" s="59">
        <v>82908</v>
      </c>
      <c r="C28" s="59">
        <v>80320</v>
      </c>
      <c r="D28" s="99">
        <v>3.2221115537848677E-2</v>
      </c>
    </row>
    <row r="29" spans="1:4" ht="20.100000000000001" customHeight="1" x14ac:dyDescent="0.25">
      <c r="A29" s="56" t="s">
        <v>143</v>
      </c>
      <c r="B29" s="57">
        <v>79776</v>
      </c>
      <c r="C29" s="57">
        <v>76935</v>
      </c>
      <c r="D29" s="100">
        <v>3.6927276272177734E-2</v>
      </c>
    </row>
    <row r="30" spans="1:4" ht="20.100000000000001" customHeight="1" x14ac:dyDescent="0.25">
      <c r="A30" s="58" t="s">
        <v>244</v>
      </c>
      <c r="B30" s="59">
        <v>10183</v>
      </c>
      <c r="C30" s="59">
        <v>12372</v>
      </c>
      <c r="D30" s="61">
        <v>-0.17693178144196575</v>
      </c>
    </row>
  </sheetData>
  <mergeCells count="2">
    <mergeCell ref="B2:B3"/>
    <mergeCell ref="C2:C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3"/>
  <sheetViews>
    <sheetView showGridLines="0" workbookViewId="0">
      <selection activeCell="A2" sqref="A2"/>
    </sheetView>
  </sheetViews>
  <sheetFormatPr defaultRowHeight="15" x14ac:dyDescent="0.25"/>
  <cols>
    <col min="1" max="1" width="15.5703125" customWidth="1"/>
    <col min="6" max="8" width="12.7109375" customWidth="1"/>
  </cols>
  <sheetData>
    <row r="1" spans="1:8" ht="15.75" x14ac:dyDescent="0.25">
      <c r="A1" s="1" t="s">
        <v>0</v>
      </c>
    </row>
    <row r="2" spans="1:8" x14ac:dyDescent="0.25">
      <c r="A2" s="2"/>
    </row>
    <row r="3" spans="1:8" x14ac:dyDescent="0.25">
      <c r="A3" s="3" t="s">
        <v>1</v>
      </c>
    </row>
    <row r="4" spans="1:8" x14ac:dyDescent="0.25">
      <c r="A4" s="2" t="s">
        <v>2</v>
      </c>
    </row>
    <row r="6" spans="1:8" x14ac:dyDescent="0.25">
      <c r="A6" s="4"/>
      <c r="B6" s="4"/>
      <c r="C6" s="4"/>
      <c r="D6" s="4"/>
      <c r="E6" s="4"/>
      <c r="F6" s="5">
        <v>2022</v>
      </c>
      <c r="G6" s="5">
        <v>2023</v>
      </c>
      <c r="H6" s="5">
        <v>2024</v>
      </c>
    </row>
    <row r="7" spans="1:8" x14ac:dyDescent="0.25">
      <c r="A7" s="6"/>
      <c r="B7" s="6"/>
      <c r="C7" s="6"/>
      <c r="D7" s="6"/>
      <c r="E7" s="6"/>
      <c r="F7" s="6"/>
      <c r="G7" s="6"/>
      <c r="H7" s="6"/>
    </row>
    <row r="8" spans="1:8" x14ac:dyDescent="0.25">
      <c r="A8" s="7" t="s">
        <v>6</v>
      </c>
      <c r="B8" s="7"/>
      <c r="C8" s="7"/>
      <c r="D8" s="7"/>
      <c r="E8" s="7"/>
      <c r="F8" s="8">
        <v>34527</v>
      </c>
      <c r="G8" s="8">
        <v>10656</v>
      </c>
      <c r="H8" s="8">
        <v>4910</v>
      </c>
    </row>
    <row r="9" spans="1:8" x14ac:dyDescent="0.25">
      <c r="A9" s="6" t="s">
        <v>7</v>
      </c>
      <c r="B9" s="6"/>
      <c r="C9" s="6"/>
      <c r="D9" s="6"/>
      <c r="E9" s="6"/>
      <c r="F9" s="9">
        <v>507</v>
      </c>
      <c r="G9" s="9">
        <v>204</v>
      </c>
      <c r="H9" s="9">
        <v>79</v>
      </c>
    </row>
    <row r="10" spans="1:8" x14ac:dyDescent="0.25">
      <c r="A10" s="7" t="s">
        <v>8</v>
      </c>
      <c r="B10" s="7"/>
      <c r="C10" s="7"/>
      <c r="D10" s="7"/>
      <c r="E10" s="7"/>
      <c r="F10" s="8">
        <v>137</v>
      </c>
      <c r="G10" s="8">
        <v>75</v>
      </c>
      <c r="H10" s="8">
        <v>36</v>
      </c>
    </row>
    <row r="11" spans="1:8" x14ac:dyDescent="0.25">
      <c r="A11" s="81"/>
      <c r="B11" s="6"/>
      <c r="C11" s="6"/>
      <c r="D11" s="6"/>
      <c r="E11" s="6"/>
      <c r="F11" s="85"/>
      <c r="G11" s="85"/>
      <c r="H11" s="85"/>
    </row>
    <row r="12" spans="1:8" x14ac:dyDescent="0.25">
      <c r="A12" s="7" t="s">
        <v>10</v>
      </c>
      <c r="B12" s="7"/>
      <c r="C12" s="7"/>
      <c r="D12" s="7"/>
      <c r="E12" s="7"/>
      <c r="F12" s="8">
        <v>80106</v>
      </c>
      <c r="G12" s="8">
        <v>76717</v>
      </c>
      <c r="H12" s="8">
        <v>67333</v>
      </c>
    </row>
    <row r="13" spans="1:8" x14ac:dyDescent="0.25">
      <c r="A13" s="6" t="s">
        <v>9</v>
      </c>
      <c r="B13" s="6"/>
      <c r="C13" s="6"/>
      <c r="D13" s="6"/>
      <c r="E13" s="6"/>
      <c r="F13" s="9">
        <v>865</v>
      </c>
      <c r="G13" s="9">
        <v>853</v>
      </c>
      <c r="H13" s="9">
        <v>771</v>
      </c>
    </row>
    <row r="14" spans="1:8" x14ac:dyDescent="0.25">
      <c r="A14" s="7"/>
      <c r="B14" s="7"/>
      <c r="C14" s="7"/>
      <c r="D14" s="7"/>
      <c r="E14" s="7"/>
      <c r="F14" s="8"/>
      <c r="G14" s="8"/>
      <c r="H14" s="8"/>
    </row>
    <row r="15" spans="1:8" x14ac:dyDescent="0.25">
      <c r="A15" s="6" t="s">
        <v>11</v>
      </c>
      <c r="B15" s="6"/>
      <c r="C15" s="6"/>
      <c r="D15" s="6"/>
      <c r="E15" s="6"/>
      <c r="F15" s="6"/>
      <c r="G15" s="6"/>
      <c r="H15" s="6"/>
    </row>
    <row r="16" spans="1:8" x14ac:dyDescent="0.25">
      <c r="A16" s="7" t="s">
        <v>12</v>
      </c>
      <c r="B16" s="7"/>
      <c r="C16" s="7"/>
      <c r="D16" s="7"/>
      <c r="E16" s="7"/>
      <c r="F16" s="8">
        <v>129154.05500000001</v>
      </c>
      <c r="G16" s="8">
        <v>107472.215</v>
      </c>
      <c r="H16" s="8">
        <v>92294.307000000001</v>
      </c>
    </row>
    <row r="17" spans="1:8" x14ac:dyDescent="0.25">
      <c r="A17" s="6" t="s">
        <v>13</v>
      </c>
      <c r="B17" s="6"/>
      <c r="C17" s="6"/>
      <c r="D17" s="6"/>
      <c r="E17" s="6"/>
      <c r="F17" s="9">
        <v>74562.028000000006</v>
      </c>
      <c r="G17" s="9">
        <v>61176.31</v>
      </c>
      <c r="H17" s="9">
        <v>50489.891000000003</v>
      </c>
    </row>
    <row r="18" spans="1:8" x14ac:dyDescent="0.25">
      <c r="A18" s="7" t="s">
        <v>14</v>
      </c>
      <c r="B18" s="7"/>
      <c r="C18" s="7"/>
      <c r="D18" s="7"/>
      <c r="E18" s="7"/>
      <c r="F18" s="8">
        <v>2790.8220000000001</v>
      </c>
      <c r="G18" s="8">
        <v>2631.6320000000001</v>
      </c>
      <c r="H18" s="8">
        <v>2081.288</v>
      </c>
    </row>
    <row r="19" spans="1:8" x14ac:dyDescent="0.25">
      <c r="A19" s="35" t="s">
        <v>15</v>
      </c>
      <c r="B19" s="35"/>
      <c r="C19" s="35"/>
      <c r="D19" s="35"/>
      <c r="E19" s="35"/>
      <c r="F19" s="36">
        <v>51801.205000000002</v>
      </c>
      <c r="G19" s="36">
        <v>43664.273000000001</v>
      </c>
      <c r="H19" s="36">
        <v>39723.127999999997</v>
      </c>
    </row>
    <row r="20" spans="1:8" x14ac:dyDescent="0.25">
      <c r="A20" s="2"/>
      <c r="B20" s="2"/>
      <c r="C20" s="2"/>
      <c r="D20" s="2"/>
      <c r="E20" s="2"/>
      <c r="F20" s="68"/>
      <c r="G20" s="68"/>
      <c r="H20" s="68"/>
    </row>
    <row r="21" spans="1:8" x14ac:dyDescent="0.25">
      <c r="A21" s="2"/>
      <c r="B21" s="2"/>
      <c r="C21" s="2"/>
      <c r="D21" s="2"/>
      <c r="E21" s="2"/>
      <c r="F21" s="68"/>
      <c r="G21" s="68"/>
      <c r="H21" s="68"/>
    </row>
    <row r="22" spans="1:8" x14ac:dyDescent="0.25">
      <c r="A22" s="3" t="s">
        <v>3</v>
      </c>
    </row>
    <row r="23" spans="1:8" x14ac:dyDescent="0.25">
      <c r="A23" s="3" t="s">
        <v>4</v>
      </c>
    </row>
  </sheetData>
  <pageMargins left="0.70866141732283472" right="0.70866141732283472" top="0.74803149606299213" bottom="0.74803149606299213" header="0.31496062992125984" footer="0.31496062992125984"/>
  <pageSetup paperSize="9" scale="98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2"/>
  <sheetViews>
    <sheetView showGridLines="0" workbookViewId="0">
      <selection activeCell="B2" sqref="B2"/>
    </sheetView>
  </sheetViews>
  <sheetFormatPr defaultRowHeight="15" x14ac:dyDescent="0.25"/>
  <cols>
    <col min="1" max="1" width="23.5703125" customWidth="1"/>
    <col min="5" max="5" width="2.7109375" customWidth="1"/>
  </cols>
  <sheetData>
    <row r="1" spans="1:8" ht="15.75" x14ac:dyDescent="0.25">
      <c r="A1" s="1" t="s">
        <v>0</v>
      </c>
    </row>
    <row r="2" spans="1:8" x14ac:dyDescent="0.25">
      <c r="A2" s="2"/>
    </row>
    <row r="3" spans="1:8" x14ac:dyDescent="0.25">
      <c r="A3" s="14" t="s">
        <v>17</v>
      </c>
      <c r="B3" s="13"/>
      <c r="C3" s="13"/>
      <c r="D3" s="13"/>
      <c r="E3" s="13"/>
    </row>
    <row r="4" spans="1:8" x14ac:dyDescent="0.25">
      <c r="A4" s="13" t="s">
        <v>16</v>
      </c>
    </row>
    <row r="6" spans="1:8" x14ac:dyDescent="0.25">
      <c r="A6" s="4"/>
      <c r="B6" s="121" t="s">
        <v>18</v>
      </c>
      <c r="C6" s="121"/>
      <c r="D6" s="121"/>
      <c r="E6" s="4"/>
      <c r="F6" s="121" t="s">
        <v>19</v>
      </c>
      <c r="G6" s="121"/>
      <c r="H6" s="121"/>
    </row>
    <row r="7" spans="1:8" x14ac:dyDescent="0.25">
      <c r="A7" s="15"/>
      <c r="B7" s="122" t="s">
        <v>20</v>
      </c>
      <c r="C7" s="122"/>
      <c r="D7" s="122"/>
      <c r="E7" s="15"/>
      <c r="F7" s="122" t="s">
        <v>21</v>
      </c>
      <c r="G7" s="122"/>
      <c r="H7" s="122"/>
    </row>
    <row r="8" spans="1:8" x14ac:dyDescent="0.25">
      <c r="A8" s="15" t="s">
        <v>5</v>
      </c>
      <c r="B8" s="16">
        <v>2022</v>
      </c>
      <c r="C8" s="16">
        <v>2023</v>
      </c>
      <c r="D8" s="16">
        <v>2024</v>
      </c>
      <c r="E8" s="16"/>
      <c r="F8" s="16">
        <v>2022</v>
      </c>
      <c r="G8" s="16">
        <v>2023</v>
      </c>
      <c r="H8" s="16">
        <v>2024</v>
      </c>
    </row>
    <row r="9" spans="1:8" x14ac:dyDescent="0.25">
      <c r="A9" s="6"/>
      <c r="B9" s="9"/>
      <c r="C9" s="9"/>
      <c r="D9" s="9"/>
      <c r="E9" s="6"/>
      <c r="F9" s="6"/>
      <c r="G9" s="6"/>
      <c r="H9" s="6"/>
    </row>
    <row r="10" spans="1:8" x14ac:dyDescent="0.25">
      <c r="A10" s="7" t="s">
        <v>22</v>
      </c>
      <c r="B10" s="8">
        <v>93048</v>
      </c>
      <c r="C10" s="8">
        <v>82491</v>
      </c>
      <c r="D10" s="8">
        <v>68518</v>
      </c>
      <c r="E10" s="7"/>
      <c r="F10" s="17">
        <v>1</v>
      </c>
      <c r="G10" s="17">
        <v>1</v>
      </c>
      <c r="H10" s="17">
        <v>1</v>
      </c>
    </row>
    <row r="11" spans="1:8" x14ac:dyDescent="0.25">
      <c r="A11" s="6" t="s">
        <v>23</v>
      </c>
      <c r="B11" s="9">
        <v>55829</v>
      </c>
      <c r="C11" s="9">
        <v>44673</v>
      </c>
      <c r="D11" s="9">
        <v>35657</v>
      </c>
      <c r="E11" s="6"/>
      <c r="F11" s="18">
        <v>0.60000214942825203</v>
      </c>
      <c r="G11" s="18">
        <v>0.54154998727133874</v>
      </c>
      <c r="H11" s="18">
        <v>0.52040339764733357</v>
      </c>
    </row>
    <row r="12" spans="1:8" x14ac:dyDescent="0.25">
      <c r="A12" s="7" t="s">
        <v>24</v>
      </c>
      <c r="B12" s="8">
        <v>37219</v>
      </c>
      <c r="C12" s="8">
        <v>37818</v>
      </c>
      <c r="D12" s="8">
        <v>32861</v>
      </c>
      <c r="E12" s="7"/>
      <c r="F12" s="19">
        <v>0.39999785057174791</v>
      </c>
      <c r="G12" s="19">
        <v>0.45845001272866132</v>
      </c>
      <c r="H12" s="19">
        <v>0.47959660235266643</v>
      </c>
    </row>
    <row r="13" spans="1:8" x14ac:dyDescent="0.25">
      <c r="A13" s="6"/>
      <c r="B13" s="81"/>
      <c r="C13" s="81"/>
      <c r="D13" s="81"/>
      <c r="E13" s="6"/>
      <c r="F13" s="6"/>
      <c r="G13" s="6"/>
      <c r="H13" s="6"/>
    </row>
    <row r="14" spans="1:8" x14ac:dyDescent="0.25">
      <c r="A14" s="7" t="s">
        <v>25</v>
      </c>
      <c r="B14" s="8">
        <v>66101</v>
      </c>
      <c r="C14" s="8">
        <v>55502</v>
      </c>
      <c r="D14" s="8">
        <v>42701</v>
      </c>
      <c r="E14" s="7"/>
      <c r="F14" s="19">
        <v>0.71039678445533483</v>
      </c>
      <c r="G14" s="19">
        <v>0.67282491423306789</v>
      </c>
      <c r="H14" s="19">
        <v>0.62320849995621586</v>
      </c>
    </row>
    <row r="15" spans="1:8" x14ac:dyDescent="0.25">
      <c r="A15" s="6" t="s">
        <v>90</v>
      </c>
      <c r="B15" s="9">
        <v>6484</v>
      </c>
      <c r="C15" s="9">
        <v>9378</v>
      </c>
      <c r="D15" s="9">
        <v>10251</v>
      </c>
      <c r="E15" s="6"/>
      <c r="F15" s="18">
        <v>6.9684463932593935E-2</v>
      </c>
      <c r="G15" s="18">
        <v>0.11368512928683129</v>
      </c>
      <c r="H15" s="18">
        <v>0.149610321375405</v>
      </c>
    </row>
    <row r="16" spans="1:8" x14ac:dyDescent="0.25">
      <c r="A16" s="20" t="s">
        <v>37</v>
      </c>
      <c r="B16" s="30">
        <v>13527</v>
      </c>
      <c r="C16" s="30">
        <v>10338</v>
      </c>
      <c r="D16" s="30">
        <v>8620</v>
      </c>
      <c r="E16" s="7"/>
      <c r="F16" s="21">
        <v>0.14537657982976529</v>
      </c>
      <c r="G16" s="21">
        <v>0.12532276248317997</v>
      </c>
      <c r="H16" s="21">
        <v>0.12580635745351587</v>
      </c>
    </row>
    <row r="17" spans="1:8" x14ac:dyDescent="0.25">
      <c r="A17" s="6" t="s">
        <v>49</v>
      </c>
      <c r="B17" s="22">
        <v>6660</v>
      </c>
      <c r="C17" s="22">
        <v>7014</v>
      </c>
      <c r="D17" s="22">
        <v>6674</v>
      </c>
      <c r="E17" s="6"/>
      <c r="F17" s="32">
        <v>7.1575960794428684E-2</v>
      </c>
      <c r="G17" s="32">
        <v>8.5027457540822637E-2</v>
      </c>
      <c r="H17" s="32">
        <v>9.7405061443708224E-2</v>
      </c>
    </row>
    <row r="18" spans="1:8" x14ac:dyDescent="0.25">
      <c r="A18" s="89" t="s">
        <v>28</v>
      </c>
      <c r="B18" s="33">
        <v>276</v>
      </c>
      <c r="C18" s="33">
        <v>259</v>
      </c>
      <c r="D18" s="33">
        <v>272</v>
      </c>
      <c r="E18" s="10"/>
      <c r="F18" s="27">
        <v>2.9662109878772248E-3</v>
      </c>
      <c r="G18" s="27">
        <v>3.1397364560982409E-3</v>
      </c>
      <c r="H18" s="27">
        <v>3.969759771155025E-3</v>
      </c>
    </row>
    <row r="19" spans="1:8" x14ac:dyDescent="0.25">
      <c r="A19" s="2"/>
      <c r="B19" s="68"/>
      <c r="C19" s="68"/>
      <c r="D19" s="68"/>
      <c r="E19" s="2"/>
      <c r="F19" s="69"/>
      <c r="G19" s="69"/>
      <c r="H19" s="69"/>
    </row>
    <row r="20" spans="1:8" x14ac:dyDescent="0.25">
      <c r="A20" s="2"/>
      <c r="B20" s="68"/>
      <c r="C20" s="68"/>
      <c r="D20" s="68"/>
      <c r="E20" s="2"/>
      <c r="F20" s="69"/>
      <c r="G20" s="69"/>
      <c r="H20" s="69"/>
    </row>
    <row r="21" spans="1:8" x14ac:dyDescent="0.25">
      <c r="A21" s="25" t="s">
        <v>29</v>
      </c>
    </row>
    <row r="22" spans="1:8" x14ac:dyDescent="0.25">
      <c r="A22" s="13" t="s">
        <v>30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6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17"/>
  <sheetViews>
    <sheetView showGridLines="0" workbookViewId="0">
      <selection activeCell="B2" sqref="B2"/>
    </sheetView>
  </sheetViews>
  <sheetFormatPr defaultRowHeight="15" x14ac:dyDescent="0.25"/>
  <cols>
    <col min="1" max="1" width="33.140625" customWidth="1"/>
  </cols>
  <sheetData>
    <row r="1" spans="1:6" ht="15.75" x14ac:dyDescent="0.25">
      <c r="A1" s="1" t="s">
        <v>0</v>
      </c>
    </row>
    <row r="3" spans="1:6" x14ac:dyDescent="0.25">
      <c r="A3" s="25" t="s">
        <v>249</v>
      </c>
    </row>
    <row r="4" spans="1:6" x14ac:dyDescent="0.25">
      <c r="A4" s="13" t="s">
        <v>250</v>
      </c>
    </row>
    <row r="6" spans="1:6" x14ac:dyDescent="0.25">
      <c r="A6" s="4"/>
      <c r="B6" s="4"/>
      <c r="C6" s="4"/>
      <c r="D6" s="121" t="s">
        <v>18</v>
      </c>
      <c r="E6" s="121"/>
      <c r="F6" s="121"/>
    </row>
    <row r="7" spans="1:6" x14ac:dyDescent="0.25">
      <c r="A7" s="15"/>
      <c r="B7" s="15"/>
      <c r="C7" s="15"/>
      <c r="D7" s="122" t="s">
        <v>20</v>
      </c>
      <c r="E7" s="122"/>
      <c r="F7" s="122"/>
    </row>
    <row r="8" spans="1:6" x14ac:dyDescent="0.25">
      <c r="A8" s="15"/>
      <c r="B8" s="15"/>
      <c r="C8" s="15"/>
      <c r="D8" s="16">
        <v>2022</v>
      </c>
      <c r="E8" s="16">
        <v>2023</v>
      </c>
      <c r="F8" s="16">
        <v>2024</v>
      </c>
    </row>
    <row r="9" spans="1:6" x14ac:dyDescent="0.25">
      <c r="A9" s="6" t="s">
        <v>11</v>
      </c>
      <c r="B9" s="6"/>
      <c r="C9" s="6"/>
      <c r="D9" s="9"/>
      <c r="E9" s="9"/>
      <c r="F9" s="9"/>
    </row>
    <row r="10" spans="1:6" x14ac:dyDescent="0.25">
      <c r="A10" s="7" t="s">
        <v>22</v>
      </c>
      <c r="B10" s="7"/>
      <c r="C10" s="7"/>
      <c r="D10" s="8">
        <v>129154.05500000001</v>
      </c>
      <c r="E10" s="8">
        <v>107472.215</v>
      </c>
      <c r="F10" s="8">
        <v>93800.497000000003</v>
      </c>
    </row>
    <row r="11" spans="1:6" x14ac:dyDescent="0.25">
      <c r="A11" s="6" t="s">
        <v>32</v>
      </c>
      <c r="B11" s="6"/>
      <c r="C11" s="6"/>
      <c r="D11" s="9">
        <v>74562.028000000006</v>
      </c>
      <c r="E11" s="9">
        <v>61176.31</v>
      </c>
      <c r="F11" s="9">
        <v>50489.891000000003</v>
      </c>
    </row>
    <row r="12" spans="1:6" x14ac:dyDescent="0.25">
      <c r="A12" s="7" t="s">
        <v>33</v>
      </c>
      <c r="B12" s="7"/>
      <c r="C12" s="7"/>
      <c r="D12" s="8">
        <v>2790.8220000000001</v>
      </c>
      <c r="E12" s="8">
        <v>2631.6320000000001</v>
      </c>
      <c r="F12" s="8">
        <v>2081.288</v>
      </c>
    </row>
    <row r="13" spans="1:6" x14ac:dyDescent="0.25">
      <c r="A13" s="35" t="s">
        <v>34</v>
      </c>
      <c r="B13" s="35"/>
      <c r="C13" s="35"/>
      <c r="D13" s="36">
        <v>51801.205000000002</v>
      </c>
      <c r="E13" s="36">
        <v>43664.273000000001</v>
      </c>
      <c r="F13" s="36">
        <v>41229.317999999999</v>
      </c>
    </row>
    <row r="16" spans="1:6" x14ac:dyDescent="0.25">
      <c r="A16" s="25" t="s">
        <v>251</v>
      </c>
    </row>
    <row r="17" spans="1:1" x14ac:dyDescent="0.25">
      <c r="A17" s="13" t="s">
        <v>252</v>
      </c>
    </row>
  </sheetData>
  <mergeCells count="2">
    <mergeCell ref="D6:F6"/>
    <mergeCell ref="D7:F7"/>
  </mergeCells>
  <pageMargins left="0.70866141732283472" right="0.70866141732283472" top="0.74803149606299213" bottom="0.74803149606299213" header="0.31496062992125984" footer="0.31496062992125984"/>
  <pageSetup paperSize="9" scale="9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2"/>
  <sheetViews>
    <sheetView showGridLines="0" workbookViewId="0">
      <selection activeCell="A2" sqref="A2"/>
    </sheetView>
  </sheetViews>
  <sheetFormatPr defaultRowHeight="15" x14ac:dyDescent="0.25"/>
  <cols>
    <col min="1" max="1" width="10.85546875" customWidth="1"/>
    <col min="2" max="2" width="15" customWidth="1"/>
    <col min="3" max="3" width="9.140625" customWidth="1"/>
    <col min="6" max="6" width="3.140625" customWidth="1"/>
    <col min="7" max="7" width="9.140625" customWidth="1"/>
  </cols>
  <sheetData>
    <row r="1" spans="1:10" ht="15.75" x14ac:dyDescent="0.25">
      <c r="A1" s="1" t="s">
        <v>0</v>
      </c>
    </row>
    <row r="3" spans="1:10" x14ac:dyDescent="0.25">
      <c r="A3" s="25" t="s">
        <v>253</v>
      </c>
    </row>
    <row r="4" spans="1:10" x14ac:dyDescent="0.25">
      <c r="A4" s="28" t="s">
        <v>254</v>
      </c>
    </row>
    <row r="6" spans="1:10" x14ac:dyDescent="0.25">
      <c r="A6" s="4"/>
      <c r="B6" s="4"/>
      <c r="C6" s="121" t="s">
        <v>18</v>
      </c>
      <c r="D6" s="121"/>
      <c r="E6" s="121"/>
      <c r="F6" s="4"/>
      <c r="G6" s="121" t="s">
        <v>19</v>
      </c>
      <c r="H6" s="121"/>
      <c r="I6" s="121"/>
      <c r="J6" s="65"/>
    </row>
    <row r="7" spans="1:10" x14ac:dyDescent="0.25">
      <c r="A7" s="15"/>
      <c r="B7" s="15"/>
      <c r="C7" s="122" t="s">
        <v>20</v>
      </c>
      <c r="D7" s="122"/>
      <c r="E7" s="122"/>
      <c r="F7" s="15"/>
      <c r="G7" s="122" t="s">
        <v>21</v>
      </c>
      <c r="H7" s="122"/>
      <c r="I7" s="122"/>
      <c r="J7" s="65"/>
    </row>
    <row r="8" spans="1:10" x14ac:dyDescent="0.25">
      <c r="A8" s="15"/>
      <c r="B8" s="15"/>
      <c r="C8" s="16">
        <v>2022</v>
      </c>
      <c r="D8" s="16">
        <v>2023</v>
      </c>
      <c r="E8" s="16">
        <v>2024</v>
      </c>
      <c r="F8" s="16"/>
      <c r="G8" s="16">
        <v>2022</v>
      </c>
      <c r="H8" s="16">
        <v>2023</v>
      </c>
      <c r="I8" s="16">
        <v>2024</v>
      </c>
      <c r="J8" s="62"/>
    </row>
    <row r="9" spans="1:10" x14ac:dyDescent="0.25">
      <c r="A9" s="6" t="s">
        <v>11</v>
      </c>
      <c r="B9" s="6"/>
      <c r="C9" s="9"/>
      <c r="D9" s="9"/>
      <c r="E9" s="9"/>
      <c r="F9" s="6"/>
      <c r="G9" s="6"/>
      <c r="H9" s="6"/>
      <c r="I9" s="6"/>
      <c r="J9" s="2"/>
    </row>
    <row r="10" spans="1:10" x14ac:dyDescent="0.25">
      <c r="A10" s="7" t="s">
        <v>22</v>
      </c>
      <c r="B10" s="7"/>
      <c r="C10" s="8">
        <v>129154.05499999999</v>
      </c>
      <c r="D10" s="8">
        <v>107472.215</v>
      </c>
      <c r="E10" s="8">
        <v>92294.307000000001</v>
      </c>
      <c r="F10" s="7"/>
      <c r="G10" s="19">
        <v>1</v>
      </c>
      <c r="H10" s="19">
        <v>1</v>
      </c>
      <c r="I10" s="19">
        <v>0.99999999999999989</v>
      </c>
      <c r="J10" s="69"/>
    </row>
    <row r="11" spans="1:10" x14ac:dyDescent="0.25">
      <c r="A11" s="6" t="s">
        <v>23</v>
      </c>
      <c r="B11" s="6"/>
      <c r="C11" s="9">
        <v>43278.072</v>
      </c>
      <c r="D11" s="9">
        <v>29977.19</v>
      </c>
      <c r="E11" s="9">
        <v>21903.800999999999</v>
      </c>
      <c r="F11" s="6"/>
      <c r="G11" s="18">
        <v>0.3350887589243714</v>
      </c>
      <c r="H11" s="18">
        <v>0.27892967498622784</v>
      </c>
      <c r="I11" s="18">
        <v>0.23732559149070809</v>
      </c>
      <c r="J11" s="69"/>
    </row>
    <row r="12" spans="1:10" x14ac:dyDescent="0.25">
      <c r="A12" s="7" t="s">
        <v>24</v>
      </c>
      <c r="B12" s="7"/>
      <c r="C12" s="8">
        <v>85875.982999999993</v>
      </c>
      <c r="D12" s="8">
        <v>77495.024999999994</v>
      </c>
      <c r="E12" s="8">
        <v>70390.505999999994</v>
      </c>
      <c r="F12" s="7"/>
      <c r="G12" s="19">
        <v>0.6649112410756286</v>
      </c>
      <c r="H12" s="19">
        <v>0.72107032501377211</v>
      </c>
      <c r="I12" s="19">
        <v>0.7626744085092918</v>
      </c>
      <c r="J12" s="69"/>
    </row>
    <row r="13" spans="1:10" x14ac:dyDescent="0.25">
      <c r="A13" s="6"/>
      <c r="B13" s="6"/>
      <c r="C13" s="9"/>
      <c r="D13" s="9"/>
      <c r="E13" s="9"/>
      <c r="F13" s="6"/>
      <c r="G13" s="29"/>
      <c r="H13" s="29"/>
      <c r="I13" s="29"/>
      <c r="J13" s="87"/>
    </row>
    <row r="14" spans="1:10" x14ac:dyDescent="0.25">
      <c r="A14" s="7" t="s">
        <v>25</v>
      </c>
      <c r="B14" s="7"/>
      <c r="C14" s="8">
        <v>67125.653999999995</v>
      </c>
      <c r="D14" s="8">
        <v>55570.968000000001</v>
      </c>
      <c r="E14" s="8">
        <v>45551.786999999997</v>
      </c>
      <c r="F14" s="7"/>
      <c r="G14" s="17">
        <v>0.51973322866246818</v>
      </c>
      <c r="H14" s="17">
        <v>0.51707288251200556</v>
      </c>
      <c r="I14" s="17">
        <v>0.49354926084444184</v>
      </c>
      <c r="J14" s="69"/>
    </row>
    <row r="15" spans="1:10" x14ac:dyDescent="0.25">
      <c r="A15" s="6" t="s">
        <v>26</v>
      </c>
      <c r="B15" s="6"/>
      <c r="C15" s="9">
        <v>44366.462</v>
      </c>
      <c r="D15" s="9">
        <v>35124.231</v>
      </c>
      <c r="E15" s="9">
        <v>31323.016</v>
      </c>
      <c r="F15" s="6"/>
      <c r="G15" s="26">
        <v>0.34351582689370458</v>
      </c>
      <c r="H15" s="26">
        <v>0.32682150451630687</v>
      </c>
      <c r="I15" s="26">
        <v>0.33938188625220406</v>
      </c>
      <c r="J15" s="69"/>
    </row>
    <row r="16" spans="1:10" x14ac:dyDescent="0.25">
      <c r="A16" s="7" t="s">
        <v>90</v>
      </c>
      <c r="B16" s="7"/>
      <c r="C16" s="8">
        <v>9168.84</v>
      </c>
      <c r="D16" s="8">
        <v>8752.2369999999992</v>
      </c>
      <c r="E16" s="8">
        <v>9095.7569999999996</v>
      </c>
      <c r="F16" s="7"/>
      <c r="G16" s="17">
        <v>7.0991499260321334E-2</v>
      </c>
      <c r="H16" s="17">
        <v>8.1437206816664193E-2</v>
      </c>
      <c r="I16" s="17">
        <v>9.8551658229580716E-2</v>
      </c>
      <c r="J16" s="69"/>
    </row>
    <row r="17" spans="1:10" x14ac:dyDescent="0.25">
      <c r="A17" s="6" t="s">
        <v>49</v>
      </c>
      <c r="B17" s="6"/>
      <c r="C17" s="9">
        <v>7564.83</v>
      </c>
      <c r="D17" s="9">
        <v>7170.777</v>
      </c>
      <c r="E17" s="9">
        <v>5865.652</v>
      </c>
      <c r="F17" s="6"/>
      <c r="G17" s="26">
        <v>5.8572144715084637E-2</v>
      </c>
      <c r="H17" s="26">
        <v>6.6722147673238155E-2</v>
      </c>
      <c r="I17" s="26">
        <v>6.3553779107957328E-2</v>
      </c>
      <c r="J17" s="70"/>
    </row>
    <row r="18" spans="1:10" x14ac:dyDescent="0.25">
      <c r="A18" s="10" t="s">
        <v>28</v>
      </c>
      <c r="B18" s="10"/>
      <c r="C18" s="11">
        <v>928.26900000000001</v>
      </c>
      <c r="D18" s="11">
        <v>854.00199999999995</v>
      </c>
      <c r="E18" s="11">
        <v>458.09500000000003</v>
      </c>
      <c r="F18" s="10"/>
      <c r="G18" s="24">
        <v>7.18730046842122E-3</v>
      </c>
      <c r="H18" s="24">
        <v>7.9462584817852691E-3</v>
      </c>
      <c r="I18" s="24">
        <v>4.9634155658159936E-3</v>
      </c>
      <c r="J18" s="70"/>
    </row>
    <row r="19" spans="1:10" x14ac:dyDescent="0.25">
      <c r="A19" s="74"/>
      <c r="B19" s="2"/>
      <c r="C19" s="2"/>
      <c r="D19" s="63"/>
      <c r="E19" s="63"/>
      <c r="F19" s="63"/>
      <c r="G19" s="2"/>
      <c r="H19" s="69"/>
      <c r="I19" s="70"/>
      <c r="J19" s="70"/>
    </row>
    <row r="20" spans="1:10" x14ac:dyDescent="0.25">
      <c r="A20" s="74"/>
      <c r="B20" s="2"/>
      <c r="C20" s="2"/>
      <c r="D20" s="63"/>
      <c r="E20" s="63"/>
      <c r="F20" s="63"/>
      <c r="G20" s="2"/>
      <c r="H20" s="69"/>
      <c r="I20" s="70"/>
      <c r="J20" s="70"/>
    </row>
    <row r="21" spans="1:10" x14ac:dyDescent="0.25">
      <c r="A21" s="25" t="s">
        <v>255</v>
      </c>
    </row>
    <row r="22" spans="1:10" x14ac:dyDescent="0.25">
      <c r="A22" s="13" t="s">
        <v>256</v>
      </c>
    </row>
  </sheetData>
  <mergeCells count="4">
    <mergeCell ref="C6:E6"/>
    <mergeCell ref="G6:I6"/>
    <mergeCell ref="C7:E7"/>
    <mergeCell ref="G7:I7"/>
  </mergeCell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3"/>
  <sheetViews>
    <sheetView showGridLines="0" workbookViewId="0">
      <selection activeCell="K16" sqref="K16"/>
    </sheetView>
  </sheetViews>
  <sheetFormatPr defaultRowHeight="15" x14ac:dyDescent="0.25"/>
  <cols>
    <col min="1" max="1" width="26" customWidth="1"/>
    <col min="3" max="3" width="9.140625" customWidth="1"/>
    <col min="5" max="5" width="1.7109375" customWidth="1"/>
  </cols>
  <sheetData>
    <row r="1" spans="1:8" ht="15.75" x14ac:dyDescent="0.25">
      <c r="A1" s="1" t="s">
        <v>0</v>
      </c>
    </row>
    <row r="3" spans="1:8" x14ac:dyDescent="0.25">
      <c r="A3" s="25" t="s">
        <v>257</v>
      </c>
    </row>
    <row r="4" spans="1:8" x14ac:dyDescent="0.25">
      <c r="A4" s="13" t="s">
        <v>258</v>
      </c>
    </row>
    <row r="6" spans="1:8" x14ac:dyDescent="0.25">
      <c r="A6" s="4"/>
      <c r="B6" s="121" t="s">
        <v>18</v>
      </c>
      <c r="C6" s="121"/>
      <c r="D6" s="121"/>
      <c r="E6" s="4"/>
      <c r="F6" s="121" t="s">
        <v>19</v>
      </c>
      <c r="G6" s="121"/>
      <c r="H6" s="121"/>
    </row>
    <row r="7" spans="1:8" x14ac:dyDescent="0.25">
      <c r="A7" s="15"/>
      <c r="B7" s="122" t="s">
        <v>20</v>
      </c>
      <c r="C7" s="122"/>
      <c r="D7" s="122"/>
      <c r="E7" s="15"/>
      <c r="F7" s="122" t="s">
        <v>21</v>
      </c>
      <c r="G7" s="122"/>
      <c r="H7" s="122"/>
    </row>
    <row r="8" spans="1:8" x14ac:dyDescent="0.25">
      <c r="A8" s="15"/>
      <c r="B8" s="16">
        <v>2022</v>
      </c>
      <c r="C8" s="16">
        <v>2023</v>
      </c>
      <c r="D8" s="16">
        <v>2024</v>
      </c>
      <c r="E8" s="16"/>
      <c r="F8" s="16">
        <f>B8</f>
        <v>2022</v>
      </c>
      <c r="G8" s="16">
        <f t="shared" ref="G8:H8" si="0">C8</f>
        <v>2023</v>
      </c>
      <c r="H8" s="16">
        <f t="shared" si="0"/>
        <v>2024</v>
      </c>
    </row>
    <row r="9" spans="1:8" x14ac:dyDescent="0.25">
      <c r="A9" s="6" t="s">
        <v>11</v>
      </c>
      <c r="B9" s="6"/>
      <c r="C9" s="6"/>
      <c r="D9" s="6"/>
      <c r="E9" s="6"/>
      <c r="F9" s="6"/>
      <c r="G9" s="6"/>
      <c r="H9" s="6"/>
    </row>
    <row r="10" spans="1:8" x14ac:dyDescent="0.25">
      <c r="A10" s="7" t="s">
        <v>22</v>
      </c>
      <c r="B10" s="8">
        <f t="shared" ref="B10:D10" si="1">+B11+B12</f>
        <v>74562.027999999991</v>
      </c>
      <c r="C10" s="8">
        <f t="shared" si="1"/>
        <v>61176.31</v>
      </c>
      <c r="D10" s="8">
        <f t="shared" si="1"/>
        <v>50489.891000000003</v>
      </c>
      <c r="E10" s="7"/>
      <c r="F10" s="19">
        <f>+F11+F12</f>
        <v>1.0000000000000002</v>
      </c>
      <c r="G10" s="19">
        <f>+G11+G12</f>
        <v>1</v>
      </c>
      <c r="H10" s="19">
        <f>+H11+H12</f>
        <v>0.99999999999999989</v>
      </c>
    </row>
    <row r="11" spans="1:8" x14ac:dyDescent="0.25">
      <c r="A11" s="6" t="s">
        <v>23</v>
      </c>
      <c r="B11" s="9">
        <f>28903015/1000</f>
        <v>28903.014999999999</v>
      </c>
      <c r="C11" s="9">
        <f>18951037/1000</f>
        <v>18951.037</v>
      </c>
      <c r="D11" s="9">
        <f>13360953/1000</f>
        <v>13360.953</v>
      </c>
      <c r="E11" s="6"/>
      <c r="F11" s="18">
        <f>+B11/B10</f>
        <v>0.38763718980390399</v>
      </c>
      <c r="G11" s="18">
        <f>+C11/C10</f>
        <v>0.30977737951177509</v>
      </c>
      <c r="H11" s="18">
        <f>+D11/D10</f>
        <v>0.26462629915362657</v>
      </c>
    </row>
    <row r="12" spans="1:8" x14ac:dyDescent="0.25">
      <c r="A12" s="7" t="s">
        <v>24</v>
      </c>
      <c r="B12" s="8">
        <f>45659013/1000</f>
        <v>45659.012999999999</v>
      </c>
      <c r="C12" s="8">
        <f>42225273/1000</f>
        <v>42225.273000000001</v>
      </c>
      <c r="D12" s="8">
        <f>37128938/1000</f>
        <v>37128.938000000002</v>
      </c>
      <c r="E12" s="7"/>
      <c r="F12" s="19">
        <f>+B12/B10</f>
        <v>0.61236281019609617</v>
      </c>
      <c r="G12" s="19">
        <f>+C12/C10</f>
        <v>0.69022262048822502</v>
      </c>
      <c r="H12" s="19">
        <f>+D12/D10</f>
        <v>0.73537370084637332</v>
      </c>
    </row>
    <row r="13" spans="1:8" x14ac:dyDescent="0.25">
      <c r="A13" s="6"/>
      <c r="B13" s="9"/>
      <c r="C13" s="9"/>
      <c r="D13" s="9"/>
      <c r="E13" s="6"/>
      <c r="F13" s="18"/>
      <c r="G13" s="18"/>
      <c r="H13" s="18"/>
    </row>
    <row r="14" spans="1:8" x14ac:dyDescent="0.25">
      <c r="A14" s="7" t="s">
        <v>25</v>
      </c>
      <c r="B14" s="8">
        <f>43371817/1000</f>
        <v>43371.817000000003</v>
      </c>
      <c r="C14" s="8">
        <f>36168608/1000</f>
        <v>36168.608</v>
      </c>
      <c r="D14" s="8">
        <f>28780084/1000</f>
        <v>28780.083999999999</v>
      </c>
      <c r="E14" s="7"/>
      <c r="F14" s="19">
        <f>+B14/B10</f>
        <v>0.58168773252787609</v>
      </c>
      <c r="G14" s="19">
        <f>+C14/C10</f>
        <v>0.5912191827195854</v>
      </c>
      <c r="H14" s="19">
        <f>+D14/D10</f>
        <v>0.57001675840417232</v>
      </c>
    </row>
    <row r="15" spans="1:8" x14ac:dyDescent="0.25">
      <c r="A15" s="6" t="s">
        <v>26</v>
      </c>
      <c r="B15" s="9">
        <f>20781578/1000</f>
        <v>20781.578000000001</v>
      </c>
      <c r="C15" s="9">
        <f>14532094/1000</f>
        <v>14532.093999999999</v>
      </c>
      <c r="D15" s="9">
        <f>11165259/1000</f>
        <v>11165.259</v>
      </c>
      <c r="E15" s="6"/>
      <c r="F15" s="18">
        <f>+B15/B10</f>
        <v>0.27871529996474886</v>
      </c>
      <c r="G15" s="18">
        <f>+C15/C10</f>
        <v>0.23754446778499716</v>
      </c>
      <c r="H15" s="18">
        <f>+D15/D10</f>
        <v>0.22113850473553209</v>
      </c>
    </row>
    <row r="16" spans="1:8" x14ac:dyDescent="0.25">
      <c r="A16" s="50" t="s">
        <v>90</v>
      </c>
      <c r="B16" s="30">
        <f>7165733/1000</f>
        <v>7165.7330000000002</v>
      </c>
      <c r="C16" s="30">
        <f>7191836/1000</f>
        <v>7191.8360000000002</v>
      </c>
      <c r="D16" s="30">
        <f>7999817/1000</f>
        <v>7999.817</v>
      </c>
      <c r="E16" s="7"/>
      <c r="F16" s="21">
        <f>B16/B10</f>
        <v>9.6104320016617589E-2</v>
      </c>
      <c r="G16" s="21">
        <f>C16/C10</f>
        <v>0.1175591662851192</v>
      </c>
      <c r="H16" s="21">
        <f>D16/D10</f>
        <v>0.15844393484628436</v>
      </c>
    </row>
    <row r="17" spans="1:8" x14ac:dyDescent="0.25">
      <c r="A17" s="6" t="s">
        <v>49</v>
      </c>
      <c r="B17" s="22">
        <f>3005882/1000</f>
        <v>3005.8820000000001</v>
      </c>
      <c r="C17" s="22">
        <f>3108771/1000</f>
        <v>3108.7710000000002</v>
      </c>
      <c r="D17" s="22">
        <f>2365225/1000</f>
        <v>2365.2249999999999</v>
      </c>
      <c r="E17" s="6"/>
      <c r="F17" s="32">
        <f>B17/B10</f>
        <v>4.0313844467857025E-2</v>
      </c>
      <c r="G17" s="32">
        <f>C17/C10</f>
        <v>5.0816582431990429E-2</v>
      </c>
      <c r="H17" s="32">
        <f>D17/D10</f>
        <v>4.6845516065780371E-2</v>
      </c>
    </row>
    <row r="18" spans="1:8" x14ac:dyDescent="0.25">
      <c r="A18" s="93" t="s">
        <v>28</v>
      </c>
      <c r="B18" s="33">
        <f>237018/1000</f>
        <v>237.018</v>
      </c>
      <c r="C18" s="33">
        <f>175001/1000</f>
        <v>175.001</v>
      </c>
      <c r="D18" s="33">
        <f>179506/1000</f>
        <v>179.506</v>
      </c>
      <c r="E18" s="10"/>
      <c r="F18" s="27">
        <f>B18/B10</f>
        <v>3.1788030229006115E-3</v>
      </c>
      <c r="G18" s="27">
        <f>C18/C10</f>
        <v>2.8606007783078123E-3</v>
      </c>
      <c r="H18" s="27">
        <f>D18/D10</f>
        <v>3.5552859482307058E-3</v>
      </c>
    </row>
    <row r="19" spans="1:8" x14ac:dyDescent="0.25">
      <c r="A19" s="2"/>
      <c r="B19" s="68"/>
      <c r="C19" s="2"/>
      <c r="D19" s="69"/>
      <c r="E19" s="69"/>
      <c r="F19" s="69"/>
      <c r="G19" s="70"/>
      <c r="H19" s="70"/>
    </row>
    <row r="20" spans="1:8" x14ac:dyDescent="0.25">
      <c r="A20" s="2"/>
      <c r="B20" s="63"/>
      <c r="C20" s="63"/>
      <c r="D20" s="68"/>
      <c r="E20" s="2"/>
      <c r="F20" s="70"/>
      <c r="G20" s="70"/>
      <c r="H20" s="69"/>
    </row>
    <row r="21" spans="1:8" x14ac:dyDescent="0.25">
      <c r="A21" s="2"/>
      <c r="B21" s="63"/>
      <c r="C21" s="63"/>
      <c r="D21" s="68"/>
      <c r="E21" s="2"/>
      <c r="F21" s="70"/>
      <c r="G21" s="70"/>
      <c r="H21" s="69"/>
    </row>
    <row r="22" spans="1:8" x14ac:dyDescent="0.25">
      <c r="A22" s="25" t="s">
        <v>259</v>
      </c>
    </row>
    <row r="23" spans="1:8" x14ac:dyDescent="0.25">
      <c r="A23" s="13" t="s">
        <v>260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22"/>
  <sheetViews>
    <sheetView showGridLines="0" workbookViewId="0">
      <selection activeCell="A2" sqref="A2"/>
    </sheetView>
  </sheetViews>
  <sheetFormatPr defaultRowHeight="15" x14ac:dyDescent="0.25"/>
  <cols>
    <col min="1" max="1" width="23.5703125" customWidth="1"/>
    <col min="2" max="3" width="8.5703125" customWidth="1"/>
    <col min="5" max="5" width="1.7109375" customWidth="1"/>
    <col min="6" max="8" width="10.140625" customWidth="1"/>
  </cols>
  <sheetData>
    <row r="1" spans="1:9" ht="15.75" x14ac:dyDescent="0.25">
      <c r="A1" s="1" t="s">
        <v>0</v>
      </c>
    </row>
    <row r="3" spans="1:9" x14ac:dyDescent="0.25">
      <c r="A3" s="25" t="s">
        <v>261</v>
      </c>
    </row>
    <row r="4" spans="1:9" x14ac:dyDescent="0.25">
      <c r="A4" s="13" t="s">
        <v>262</v>
      </c>
    </row>
    <row r="5" spans="1:9" x14ac:dyDescent="0.25">
      <c r="A5" s="13"/>
    </row>
    <row r="6" spans="1:9" x14ac:dyDescent="0.25">
      <c r="A6" s="4"/>
      <c r="B6" s="121" t="s">
        <v>18</v>
      </c>
      <c r="C6" s="123"/>
      <c r="D6" s="123"/>
      <c r="E6" s="4"/>
      <c r="F6" s="121" t="s">
        <v>19</v>
      </c>
      <c r="G6" s="123"/>
      <c r="H6" s="123"/>
      <c r="I6" s="92"/>
    </row>
    <row r="7" spans="1:9" x14ac:dyDescent="0.25">
      <c r="A7" s="15"/>
      <c r="B7" s="122" t="s">
        <v>20</v>
      </c>
      <c r="C7" s="124"/>
      <c r="D7" s="124"/>
      <c r="E7" s="15"/>
      <c r="F7" s="122" t="s">
        <v>21</v>
      </c>
      <c r="G7" s="124"/>
      <c r="H7" s="124"/>
      <c r="I7" s="92"/>
    </row>
    <row r="8" spans="1:9" x14ac:dyDescent="0.25">
      <c r="A8" s="15"/>
      <c r="B8" s="16">
        <v>2022</v>
      </c>
      <c r="C8" s="16">
        <v>2023</v>
      </c>
      <c r="D8" s="16">
        <v>2024</v>
      </c>
      <c r="E8" s="16"/>
      <c r="F8" s="16">
        <v>2022</v>
      </c>
      <c r="G8" s="16">
        <v>2023</v>
      </c>
      <c r="H8" s="16">
        <v>2024</v>
      </c>
      <c r="I8" s="62"/>
    </row>
    <row r="9" spans="1:9" x14ac:dyDescent="0.25">
      <c r="A9" s="6" t="s">
        <v>11</v>
      </c>
      <c r="B9" s="6"/>
      <c r="C9" s="6"/>
      <c r="D9" s="6"/>
      <c r="E9" s="6"/>
      <c r="F9" s="6"/>
      <c r="G9" s="6"/>
      <c r="H9" s="6"/>
      <c r="I9" s="2"/>
    </row>
    <row r="10" spans="1:9" x14ac:dyDescent="0.25">
      <c r="A10" s="7" t="s">
        <v>22</v>
      </c>
      <c r="B10" s="8">
        <v>2790.8220000000001</v>
      </c>
      <c r="C10" s="8">
        <v>2631.6320000000001</v>
      </c>
      <c r="D10" s="8">
        <v>2081.288</v>
      </c>
      <c r="E10" s="7"/>
      <c r="F10" s="19">
        <v>1</v>
      </c>
      <c r="G10" s="19">
        <v>1</v>
      </c>
      <c r="H10" s="19">
        <v>1</v>
      </c>
      <c r="I10" s="94"/>
    </row>
    <row r="11" spans="1:9" x14ac:dyDescent="0.25">
      <c r="A11" s="6" t="s">
        <v>23</v>
      </c>
      <c r="B11" s="9">
        <v>1374.0830000000001</v>
      </c>
      <c r="C11" s="9">
        <v>1120.3620000000001</v>
      </c>
      <c r="D11" s="9">
        <v>569.96100000000001</v>
      </c>
      <c r="E11" s="6"/>
      <c r="F11" s="18">
        <v>0.49235780712635918</v>
      </c>
      <c r="G11" s="18">
        <v>0.42572897730381759</v>
      </c>
      <c r="H11" s="18">
        <v>0.27385013510864425</v>
      </c>
      <c r="I11" s="94"/>
    </row>
    <row r="12" spans="1:9" x14ac:dyDescent="0.25">
      <c r="A12" s="7" t="s">
        <v>24</v>
      </c>
      <c r="B12" s="8">
        <v>1416.739</v>
      </c>
      <c r="C12" s="8">
        <v>1511.27</v>
      </c>
      <c r="D12" s="8">
        <v>1511.327</v>
      </c>
      <c r="E12" s="7"/>
      <c r="F12" s="19">
        <v>0.50764219287364076</v>
      </c>
      <c r="G12" s="19">
        <v>0.57427102269618246</v>
      </c>
      <c r="H12" s="19">
        <v>0.72614986489135569</v>
      </c>
      <c r="I12" s="94"/>
    </row>
    <row r="13" spans="1:9" x14ac:dyDescent="0.25">
      <c r="A13" s="6"/>
      <c r="B13" s="9"/>
      <c r="C13" s="9"/>
      <c r="D13" s="9"/>
      <c r="E13" s="6"/>
      <c r="F13" s="34"/>
      <c r="G13" s="34"/>
      <c r="H13" s="34"/>
      <c r="I13" s="95"/>
    </row>
    <row r="14" spans="1:9" x14ac:dyDescent="0.25">
      <c r="A14" s="7" t="s">
        <v>37</v>
      </c>
      <c r="B14" s="8">
        <v>909.34199999999998</v>
      </c>
      <c r="C14" s="8">
        <v>929.42600000000004</v>
      </c>
      <c r="D14" s="8">
        <v>961.07100000000003</v>
      </c>
      <c r="E14" s="7"/>
      <c r="F14" s="19">
        <v>0.32583303413832909</v>
      </c>
      <c r="G14" s="19">
        <v>0.35317475999683845</v>
      </c>
      <c r="H14" s="19">
        <v>0.46176742478695887</v>
      </c>
      <c r="I14" s="94"/>
    </row>
    <row r="15" spans="1:9" x14ac:dyDescent="0.25">
      <c r="A15" s="6" t="s">
        <v>50</v>
      </c>
      <c r="B15" s="9">
        <v>1044.0129999999999</v>
      </c>
      <c r="C15" s="9">
        <v>789.69399999999996</v>
      </c>
      <c r="D15" s="9">
        <v>644.78099999999995</v>
      </c>
      <c r="E15" s="6"/>
      <c r="F15" s="18">
        <v>0.37408799271325793</v>
      </c>
      <c r="G15" s="18">
        <v>0.300077670434164</v>
      </c>
      <c r="H15" s="18">
        <v>0.3097990282940179</v>
      </c>
      <c r="I15" s="94"/>
    </row>
    <row r="16" spans="1:9" x14ac:dyDescent="0.25">
      <c r="A16" s="7" t="s">
        <v>49</v>
      </c>
      <c r="B16" s="8">
        <v>224.82</v>
      </c>
      <c r="C16" s="8">
        <v>234.886</v>
      </c>
      <c r="D16" s="8">
        <v>202.22900000000001</v>
      </c>
      <c r="E16" s="7"/>
      <c r="F16" s="19">
        <v>8.0556911189606492E-2</v>
      </c>
      <c r="G16" s="19">
        <v>8.9254880621606664E-2</v>
      </c>
      <c r="H16" s="19">
        <v>9.7165313017708269E-2</v>
      </c>
      <c r="I16" s="94"/>
    </row>
    <row r="17" spans="1:9" x14ac:dyDescent="0.25">
      <c r="A17" s="6" t="s">
        <v>90</v>
      </c>
      <c r="B17" s="9">
        <v>123.754</v>
      </c>
      <c r="C17" s="9">
        <v>172.47499999999999</v>
      </c>
      <c r="D17" s="9">
        <v>166.221</v>
      </c>
      <c r="E17" s="6"/>
      <c r="F17" s="18">
        <v>4.434320784342391E-2</v>
      </c>
      <c r="G17" s="18">
        <v>6.55391787301568E-2</v>
      </c>
      <c r="H17" s="18">
        <v>7.9864487759502764E-2</v>
      </c>
      <c r="I17" s="94"/>
    </row>
    <row r="18" spans="1:9" x14ac:dyDescent="0.25">
      <c r="A18" s="10" t="s">
        <v>28</v>
      </c>
      <c r="B18" s="11">
        <v>488.89299999999997</v>
      </c>
      <c r="C18" s="11">
        <v>505.15100000000001</v>
      </c>
      <c r="D18" s="11">
        <v>106.986</v>
      </c>
      <c r="E18" s="10"/>
      <c r="F18" s="24">
        <v>0.17517885411538248</v>
      </c>
      <c r="G18" s="24">
        <v>0.19195351021723403</v>
      </c>
      <c r="H18" s="24">
        <v>5.1403746141812187E-2</v>
      </c>
      <c r="I18" s="94"/>
    </row>
    <row r="19" spans="1:9" x14ac:dyDescent="0.25">
      <c r="A19" s="2"/>
      <c r="B19" s="68"/>
      <c r="C19" s="68"/>
      <c r="D19" s="68"/>
      <c r="E19" s="2"/>
      <c r="F19" s="69"/>
      <c r="G19" s="69"/>
      <c r="H19" s="69"/>
      <c r="I19" s="94"/>
    </row>
    <row r="20" spans="1:9" x14ac:dyDescent="0.25">
      <c r="A20" s="2"/>
      <c r="B20" s="2"/>
      <c r="C20" s="63"/>
      <c r="D20" s="63"/>
      <c r="E20" s="63"/>
      <c r="F20" s="2"/>
      <c r="G20" s="69"/>
      <c r="H20" s="70"/>
      <c r="I20" s="70"/>
    </row>
    <row r="21" spans="1:9" x14ac:dyDescent="0.25">
      <c r="A21" s="25" t="s">
        <v>245</v>
      </c>
    </row>
    <row r="22" spans="1:9" x14ac:dyDescent="0.25">
      <c r="A22" s="13" t="s">
        <v>263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21"/>
  <sheetViews>
    <sheetView showGridLines="0" workbookViewId="0">
      <selection activeCell="E2" sqref="E2"/>
    </sheetView>
  </sheetViews>
  <sheetFormatPr defaultRowHeight="15" x14ac:dyDescent="0.25"/>
  <cols>
    <col min="7" max="7" width="3" customWidth="1"/>
  </cols>
  <sheetData>
    <row r="1" spans="1:10" ht="15.75" x14ac:dyDescent="0.25">
      <c r="A1" s="1" t="s">
        <v>0</v>
      </c>
    </row>
    <row r="3" spans="1:10" x14ac:dyDescent="0.25">
      <c r="A3" s="25" t="s">
        <v>264</v>
      </c>
    </row>
    <row r="4" spans="1:10" x14ac:dyDescent="0.25">
      <c r="A4" s="13" t="s">
        <v>265</v>
      </c>
    </row>
    <row r="5" spans="1:10" x14ac:dyDescent="0.25">
      <c r="A5" s="12"/>
    </row>
    <row r="6" spans="1:10" x14ac:dyDescent="0.25">
      <c r="A6" s="4"/>
      <c r="B6" s="4"/>
      <c r="C6" s="4"/>
      <c r="D6" s="121" t="s">
        <v>18</v>
      </c>
      <c r="E6" s="121"/>
      <c r="F6" s="121"/>
      <c r="G6" s="4"/>
      <c r="H6" s="121" t="s">
        <v>19</v>
      </c>
      <c r="I6" s="121"/>
      <c r="J6" s="121"/>
    </row>
    <row r="7" spans="1:10" x14ac:dyDescent="0.25">
      <c r="A7" s="15"/>
      <c r="B7" s="15"/>
      <c r="C7" s="15"/>
      <c r="D7" s="122" t="s">
        <v>20</v>
      </c>
      <c r="E7" s="122"/>
      <c r="F7" s="122"/>
      <c r="G7" s="15"/>
      <c r="H7" s="122" t="s">
        <v>21</v>
      </c>
      <c r="I7" s="122"/>
      <c r="J7" s="122"/>
    </row>
    <row r="8" spans="1:10" x14ac:dyDescent="0.25">
      <c r="A8" s="15"/>
      <c r="B8" s="15"/>
      <c r="C8" s="15"/>
      <c r="D8" s="16">
        <v>2022</v>
      </c>
      <c r="E8" s="16">
        <v>2023</v>
      </c>
      <c r="F8" s="16">
        <v>2024</v>
      </c>
      <c r="G8" s="16"/>
      <c r="H8" s="16">
        <v>2022</v>
      </c>
      <c r="I8" s="16">
        <v>2023</v>
      </c>
      <c r="J8" s="16">
        <v>2024</v>
      </c>
    </row>
    <row r="9" spans="1:10" x14ac:dyDescent="0.25">
      <c r="A9" s="6" t="s">
        <v>11</v>
      </c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22</v>
      </c>
      <c r="B10" s="7"/>
      <c r="C10" s="7"/>
      <c r="D10" s="8">
        <v>51801.205000000002</v>
      </c>
      <c r="E10" s="8">
        <v>43664.273000000001</v>
      </c>
      <c r="F10" s="8">
        <v>39723.128000000004</v>
      </c>
      <c r="G10" s="7"/>
      <c r="H10" s="19">
        <v>1</v>
      </c>
      <c r="I10" s="19">
        <v>1</v>
      </c>
      <c r="J10" s="19">
        <v>1</v>
      </c>
    </row>
    <row r="11" spans="1:10" x14ac:dyDescent="0.25">
      <c r="A11" s="6" t="s">
        <v>23</v>
      </c>
      <c r="B11" s="6"/>
      <c r="C11" s="6"/>
      <c r="D11" s="9">
        <v>13000.974</v>
      </c>
      <c r="E11" s="9">
        <v>9905.7909999999993</v>
      </c>
      <c r="F11" s="9">
        <v>7972.8869999999997</v>
      </c>
      <c r="G11" s="6"/>
      <c r="H11" s="18">
        <v>0.25097821566119938</v>
      </c>
      <c r="I11" s="18">
        <v>0.22686261145353318</v>
      </c>
      <c r="J11" s="18">
        <v>0.20071145958092723</v>
      </c>
    </row>
    <row r="12" spans="1:10" x14ac:dyDescent="0.25">
      <c r="A12" s="7" t="s">
        <v>24</v>
      </c>
      <c r="B12" s="7"/>
      <c r="C12" s="7"/>
      <c r="D12" s="8">
        <v>38800.231</v>
      </c>
      <c r="E12" s="8">
        <v>33758.482000000004</v>
      </c>
      <c r="F12" s="8">
        <v>31750.241000000002</v>
      </c>
      <c r="G12" s="7"/>
      <c r="H12" s="19">
        <v>0.74902178433880062</v>
      </c>
      <c r="I12" s="19">
        <v>0.77313738854646685</v>
      </c>
      <c r="J12" s="19">
        <v>0.79928854041907271</v>
      </c>
    </row>
    <row r="13" spans="1:10" x14ac:dyDescent="0.25">
      <c r="A13" s="6"/>
      <c r="B13" s="6"/>
      <c r="C13" s="6"/>
      <c r="D13" s="9"/>
      <c r="E13" s="9"/>
      <c r="F13" s="9"/>
      <c r="G13" s="6"/>
      <c r="H13" s="18"/>
      <c r="I13" s="18"/>
      <c r="J13" s="18"/>
    </row>
    <row r="14" spans="1:10" x14ac:dyDescent="0.25">
      <c r="A14" s="7" t="s">
        <v>37</v>
      </c>
      <c r="B14" s="7"/>
      <c r="C14" s="7"/>
      <c r="D14" s="8">
        <v>22675.542000000001</v>
      </c>
      <c r="E14" s="8">
        <v>19662.710999999999</v>
      </c>
      <c r="F14" s="8">
        <v>19196.686000000002</v>
      </c>
      <c r="G14" s="7"/>
      <c r="H14" s="19">
        <v>0.43774159307684057</v>
      </c>
      <c r="I14" s="19">
        <v>0.45031577647015902</v>
      </c>
      <c r="J14" s="19">
        <v>0.48326219425620259</v>
      </c>
    </row>
    <row r="15" spans="1:10" x14ac:dyDescent="0.25">
      <c r="A15" s="6" t="s">
        <v>50</v>
      </c>
      <c r="B15" s="6"/>
      <c r="C15" s="6"/>
      <c r="D15" s="9">
        <v>22709.824000000001</v>
      </c>
      <c r="E15" s="9">
        <v>18612.666000000001</v>
      </c>
      <c r="F15" s="9">
        <v>16126.922</v>
      </c>
      <c r="G15" s="6"/>
      <c r="H15" s="18">
        <v>0.43840339235351766</v>
      </c>
      <c r="I15" s="18">
        <v>0.42626762616659164</v>
      </c>
      <c r="J15" s="18">
        <v>0.40598318440582015</v>
      </c>
    </row>
    <row r="16" spans="1:10" x14ac:dyDescent="0.25">
      <c r="A16" s="7" t="s">
        <v>49</v>
      </c>
      <c r="B16" s="7"/>
      <c r="C16" s="7"/>
      <c r="D16" s="30">
        <v>4334.1279999999997</v>
      </c>
      <c r="E16" s="30">
        <v>3827.12</v>
      </c>
      <c r="F16" s="30">
        <v>3298.1979999999999</v>
      </c>
      <c r="G16" s="7"/>
      <c r="H16" s="31">
        <v>8.36684783684086E-2</v>
      </c>
      <c r="I16" s="31">
        <v>8.7648774090433146E-2</v>
      </c>
      <c r="J16" s="31">
        <v>8.3029664733351299E-2</v>
      </c>
    </row>
    <row r="17" spans="1:10" x14ac:dyDescent="0.25">
      <c r="A17" s="35" t="s">
        <v>28</v>
      </c>
      <c r="B17" s="35"/>
      <c r="C17" s="35"/>
      <c r="D17" s="37">
        <v>2081.7109999999998</v>
      </c>
      <c r="E17" s="37">
        <v>1561.7760000000001</v>
      </c>
      <c r="F17" s="37">
        <v>1101.3219999999999</v>
      </c>
      <c r="G17" s="35"/>
      <c r="H17" s="39">
        <v>4.018653620123315E-2</v>
      </c>
      <c r="I17" s="39">
        <v>3.5767823272816197E-2</v>
      </c>
      <c r="J17" s="39">
        <v>2.7724956604625893E-2</v>
      </c>
    </row>
    <row r="18" spans="1:10" x14ac:dyDescent="0.25">
      <c r="A18" s="2"/>
      <c r="B18" s="2"/>
      <c r="C18" s="2"/>
      <c r="D18" s="63"/>
      <c r="E18" s="63"/>
      <c r="F18" s="63"/>
      <c r="G18" s="2"/>
      <c r="H18" s="70"/>
      <c r="I18" s="70"/>
      <c r="J18" s="70"/>
    </row>
    <row r="19" spans="1:10" x14ac:dyDescent="0.25">
      <c r="A19" s="2"/>
      <c r="B19" s="2"/>
      <c r="C19" s="2"/>
      <c r="D19" s="63"/>
      <c r="E19" s="68"/>
      <c r="F19" s="63"/>
      <c r="G19" s="2"/>
      <c r="H19" s="70"/>
      <c r="I19" s="69"/>
      <c r="J19" s="70"/>
    </row>
    <row r="20" spans="1:10" x14ac:dyDescent="0.25">
      <c r="A20" s="25" t="s">
        <v>35</v>
      </c>
    </row>
    <row r="21" spans="1:10" x14ac:dyDescent="0.25">
      <c r="A21" s="13" t="s">
        <v>36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24"/>
  <sheetViews>
    <sheetView showGridLines="0" topLeftCell="A3" workbookViewId="0">
      <selection activeCell="B4" sqref="B4"/>
    </sheetView>
  </sheetViews>
  <sheetFormatPr defaultRowHeight="15" x14ac:dyDescent="0.25"/>
  <cols>
    <col min="1" max="1" width="56.140625" customWidth="1"/>
    <col min="2" max="4" width="11.7109375" customWidth="1"/>
  </cols>
  <sheetData>
    <row r="1" spans="1:8" ht="15.75" x14ac:dyDescent="0.25">
      <c r="A1" s="1" t="s">
        <v>38</v>
      </c>
    </row>
    <row r="3" spans="1:8" x14ac:dyDescent="0.25">
      <c r="A3" s="25" t="s">
        <v>266</v>
      </c>
    </row>
    <row r="4" spans="1:8" x14ac:dyDescent="0.25">
      <c r="A4" s="13" t="s">
        <v>267</v>
      </c>
    </row>
    <row r="6" spans="1:8" x14ac:dyDescent="0.25">
      <c r="A6" s="4"/>
      <c r="B6" s="5">
        <v>2022</v>
      </c>
      <c r="C6" s="5">
        <v>2023</v>
      </c>
      <c r="D6" s="5">
        <v>2024</v>
      </c>
      <c r="E6" s="2"/>
      <c r="F6" s="62"/>
      <c r="G6" s="62"/>
      <c r="H6" s="62"/>
    </row>
    <row r="7" spans="1:8" x14ac:dyDescent="0.25">
      <c r="A7" s="15"/>
      <c r="B7" s="15"/>
      <c r="C7" s="15"/>
      <c r="D7" s="15"/>
      <c r="E7" s="2"/>
      <c r="F7" s="2"/>
      <c r="G7" s="2"/>
      <c r="H7" s="2"/>
    </row>
    <row r="8" spans="1:8" x14ac:dyDescent="0.25">
      <c r="A8" s="6" t="s">
        <v>39</v>
      </c>
      <c r="B8" s="9">
        <v>514976</v>
      </c>
      <c r="C8" s="9">
        <v>541296</v>
      </c>
      <c r="D8" s="9">
        <v>550520</v>
      </c>
      <c r="E8" s="2"/>
      <c r="F8" s="68"/>
      <c r="G8" s="68"/>
      <c r="H8" s="68"/>
    </row>
    <row r="9" spans="1:8" x14ac:dyDescent="0.25">
      <c r="A9" s="7" t="s">
        <v>270</v>
      </c>
      <c r="B9" s="8">
        <v>450118</v>
      </c>
      <c r="C9" s="8">
        <v>470788</v>
      </c>
      <c r="D9" s="8">
        <v>475724</v>
      </c>
      <c r="E9" s="2"/>
      <c r="F9" s="68"/>
      <c r="G9" s="68"/>
      <c r="H9" s="68"/>
    </row>
    <row r="10" spans="1:8" x14ac:dyDescent="0.25">
      <c r="A10" s="6" t="s">
        <v>40</v>
      </c>
      <c r="B10" s="9">
        <v>64858</v>
      </c>
      <c r="C10" s="9">
        <v>70508</v>
      </c>
      <c r="D10" s="9">
        <v>74796</v>
      </c>
      <c r="E10" s="2"/>
      <c r="F10" s="68"/>
      <c r="G10" s="68"/>
      <c r="H10" s="68"/>
    </row>
    <row r="11" spans="1:8" x14ac:dyDescent="0.25">
      <c r="A11" s="7"/>
      <c r="B11" s="8"/>
      <c r="C11" s="8"/>
      <c r="D11" s="8"/>
      <c r="E11" s="2"/>
      <c r="F11" s="68"/>
      <c r="G11" s="68"/>
      <c r="H11" s="68"/>
    </row>
    <row r="12" spans="1:8" x14ac:dyDescent="0.25">
      <c r="A12" s="6" t="s">
        <v>200</v>
      </c>
      <c r="B12" s="9">
        <v>724095</v>
      </c>
      <c r="C12" s="9">
        <v>433237</v>
      </c>
      <c r="D12" s="9">
        <v>388260</v>
      </c>
      <c r="E12" s="2"/>
      <c r="F12" s="68"/>
      <c r="G12" s="68"/>
      <c r="H12" s="68"/>
    </row>
    <row r="13" spans="1:8" x14ac:dyDescent="0.25">
      <c r="A13" s="7"/>
      <c r="B13" s="8"/>
      <c r="C13" s="8"/>
      <c r="D13" s="8"/>
      <c r="E13" s="2"/>
      <c r="F13" s="68"/>
      <c r="G13" s="68"/>
      <c r="H13" s="68"/>
    </row>
    <row r="14" spans="1:8" x14ac:dyDescent="0.25">
      <c r="A14" s="6" t="s">
        <v>11</v>
      </c>
      <c r="B14" s="9"/>
      <c r="C14" s="9"/>
      <c r="D14" s="9"/>
      <c r="E14" s="2"/>
      <c r="F14" s="68"/>
      <c r="G14" s="68"/>
      <c r="H14" s="68"/>
    </row>
    <row r="15" spans="1:8" x14ac:dyDescent="0.25">
      <c r="A15" s="7" t="s">
        <v>41</v>
      </c>
      <c r="B15" s="8">
        <v>1144011.5419999999</v>
      </c>
      <c r="C15" s="8">
        <v>1084855.6159999999</v>
      </c>
      <c r="D15" s="8">
        <v>1078846.129</v>
      </c>
      <c r="E15" s="2"/>
      <c r="F15" s="68"/>
      <c r="G15" s="68"/>
      <c r="H15" s="68"/>
    </row>
    <row r="16" spans="1:8" x14ac:dyDescent="0.25">
      <c r="A16" s="6" t="s">
        <v>42</v>
      </c>
      <c r="B16" s="9"/>
      <c r="C16" s="9"/>
      <c r="D16" s="9"/>
      <c r="E16" s="2"/>
      <c r="F16" s="68"/>
      <c r="G16" s="68"/>
      <c r="H16" s="68"/>
    </row>
    <row r="17" spans="1:8" x14ac:dyDescent="0.25">
      <c r="A17" s="7" t="s">
        <v>43</v>
      </c>
      <c r="B17" s="8">
        <v>360187.09299999999</v>
      </c>
      <c r="C17" s="8">
        <v>347364.52799999999</v>
      </c>
      <c r="D17" s="8">
        <v>317957.65000000002</v>
      </c>
      <c r="E17" s="2"/>
      <c r="F17" s="68"/>
      <c r="G17" s="68"/>
      <c r="H17" s="68"/>
    </row>
    <row r="18" spans="1:8" x14ac:dyDescent="0.25">
      <c r="A18" s="6" t="s">
        <v>44</v>
      </c>
      <c r="B18" s="9"/>
      <c r="C18" s="9"/>
      <c r="D18" s="9"/>
      <c r="E18" s="2"/>
      <c r="F18" s="68"/>
      <c r="G18" s="68"/>
      <c r="H18" s="68"/>
    </row>
    <row r="19" spans="1:8" x14ac:dyDescent="0.25">
      <c r="A19" s="7" t="s">
        <v>45</v>
      </c>
      <c r="B19" s="8">
        <v>142016.677</v>
      </c>
      <c r="C19" s="8">
        <v>139266.45300000001</v>
      </c>
      <c r="D19" s="8">
        <v>138972.42199999999</v>
      </c>
      <c r="E19" s="2"/>
      <c r="F19" s="68"/>
      <c r="G19" s="68"/>
      <c r="H19" s="68"/>
    </row>
    <row r="20" spans="1:8" x14ac:dyDescent="0.25">
      <c r="A20" s="35" t="s">
        <v>46</v>
      </c>
      <c r="B20" s="36">
        <v>6919.0020000000004</v>
      </c>
      <c r="C20" s="36">
        <v>7615.7749999999996</v>
      </c>
      <c r="D20" s="36">
        <v>7819.6970000000001</v>
      </c>
      <c r="E20" s="2"/>
      <c r="F20" s="68"/>
      <c r="G20" s="68"/>
      <c r="H20" s="68"/>
    </row>
    <row r="23" spans="1:8" x14ac:dyDescent="0.25">
      <c r="A23" s="25" t="s">
        <v>268</v>
      </c>
    </row>
    <row r="24" spans="1:8" x14ac:dyDescent="0.25">
      <c r="A24" s="13" t="s">
        <v>269</v>
      </c>
    </row>
  </sheetData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18"/>
  <sheetViews>
    <sheetView showGridLines="0" workbookViewId="0">
      <selection activeCell="F13" sqref="F13"/>
    </sheetView>
  </sheetViews>
  <sheetFormatPr defaultRowHeight="15" x14ac:dyDescent="0.25"/>
  <cols>
    <col min="3" max="3" width="1.7109375" customWidth="1"/>
    <col min="7" max="7" width="2.85546875" customWidth="1"/>
  </cols>
  <sheetData>
    <row r="1" spans="1:10" ht="15.75" x14ac:dyDescent="0.25">
      <c r="A1" s="1" t="s">
        <v>38</v>
      </c>
    </row>
    <row r="3" spans="1:10" x14ac:dyDescent="0.25">
      <c r="A3" s="25" t="s">
        <v>271</v>
      </c>
    </row>
    <row r="4" spans="1:10" x14ac:dyDescent="0.25">
      <c r="A4" s="13" t="s">
        <v>272</v>
      </c>
    </row>
    <row r="6" spans="1:10" x14ac:dyDescent="0.25">
      <c r="A6" s="4"/>
      <c r="B6" s="4"/>
      <c r="C6" s="4"/>
      <c r="D6" s="121" t="s">
        <v>47</v>
      </c>
      <c r="E6" s="123"/>
      <c r="F6" s="123"/>
      <c r="G6" s="4"/>
      <c r="H6" s="121" t="s">
        <v>19</v>
      </c>
      <c r="I6" s="123"/>
      <c r="J6" s="123"/>
    </row>
    <row r="7" spans="1:10" x14ac:dyDescent="0.25">
      <c r="A7" s="15"/>
      <c r="B7" s="15"/>
      <c r="C7" s="15"/>
      <c r="D7" s="122" t="s">
        <v>48</v>
      </c>
      <c r="E7" s="124"/>
      <c r="F7" s="124"/>
      <c r="G7" s="15"/>
      <c r="H7" s="122" t="s">
        <v>21</v>
      </c>
      <c r="I7" s="124"/>
      <c r="J7" s="124"/>
    </row>
    <row r="8" spans="1:10" x14ac:dyDescent="0.25">
      <c r="A8" s="15" t="s">
        <v>5</v>
      </c>
      <c r="B8" s="15"/>
      <c r="C8" s="15"/>
      <c r="D8" s="16">
        <v>2022</v>
      </c>
      <c r="E8" s="16">
        <v>2023</v>
      </c>
      <c r="F8" s="16">
        <v>2024</v>
      </c>
      <c r="G8" s="16"/>
      <c r="H8" s="16">
        <v>2022</v>
      </c>
      <c r="I8" s="16">
        <v>2023</v>
      </c>
      <c r="J8" s="16">
        <v>2024</v>
      </c>
    </row>
    <row r="9" spans="1:10" x14ac:dyDescent="0.25">
      <c r="A9" s="6"/>
      <c r="B9" s="6"/>
      <c r="C9" s="6"/>
      <c r="D9" s="40"/>
      <c r="E9" s="40"/>
      <c r="F9" s="40"/>
      <c r="G9" s="6"/>
      <c r="H9" s="40"/>
      <c r="I9" s="40"/>
      <c r="J9" s="40"/>
    </row>
    <row r="10" spans="1:10" x14ac:dyDescent="0.25">
      <c r="A10" s="7" t="s">
        <v>22</v>
      </c>
      <c r="B10" s="7"/>
      <c r="C10" s="7"/>
      <c r="D10" s="8">
        <v>514976</v>
      </c>
      <c r="E10" s="8">
        <v>541296</v>
      </c>
      <c r="F10" s="8">
        <v>550520</v>
      </c>
      <c r="G10" s="7"/>
      <c r="H10" s="19">
        <v>0.99999999999999989</v>
      </c>
      <c r="I10" s="19">
        <v>1</v>
      </c>
      <c r="J10" s="19">
        <v>1</v>
      </c>
    </row>
    <row r="11" spans="1:10" x14ac:dyDescent="0.25">
      <c r="A11" s="82" t="s">
        <v>50</v>
      </c>
      <c r="B11" s="82"/>
      <c r="C11" s="82"/>
      <c r="D11" s="9">
        <v>187785</v>
      </c>
      <c r="E11" s="9">
        <v>200166</v>
      </c>
      <c r="F11" s="9">
        <v>200018</v>
      </c>
      <c r="G11" s="6"/>
      <c r="H11" s="32">
        <v>0.36464806126887467</v>
      </c>
      <c r="I11" s="32">
        <v>0.36979028110313028</v>
      </c>
      <c r="J11" s="26">
        <v>0.36332558308508317</v>
      </c>
    </row>
    <row r="12" spans="1:10" x14ac:dyDescent="0.25">
      <c r="A12" s="7" t="s">
        <v>49</v>
      </c>
      <c r="B12" s="7"/>
      <c r="C12" s="7"/>
      <c r="D12" s="8">
        <v>173516</v>
      </c>
      <c r="E12" s="8">
        <v>175171</v>
      </c>
      <c r="F12" s="8">
        <v>175563</v>
      </c>
      <c r="G12" s="7"/>
      <c r="H12" s="19">
        <v>0.33693997390169639</v>
      </c>
      <c r="I12" s="19">
        <v>0.32361406697998879</v>
      </c>
      <c r="J12" s="19">
        <v>0.31890394536074984</v>
      </c>
    </row>
    <row r="13" spans="1:10" x14ac:dyDescent="0.25">
      <c r="A13" s="6" t="s">
        <v>37</v>
      </c>
      <c r="B13" s="6"/>
      <c r="C13" s="6"/>
      <c r="D13" s="9">
        <v>128241</v>
      </c>
      <c r="E13" s="9">
        <v>138009</v>
      </c>
      <c r="F13" s="9">
        <v>143217</v>
      </c>
      <c r="G13" s="6"/>
      <c r="H13" s="32">
        <v>0.24902325545268128</v>
      </c>
      <c r="I13" s="32">
        <v>0.25496031746031744</v>
      </c>
      <c r="J13" s="32">
        <v>0.26014858679067066</v>
      </c>
    </row>
    <row r="14" spans="1:10" x14ac:dyDescent="0.25">
      <c r="A14" s="7" t="s">
        <v>90</v>
      </c>
      <c r="B14" s="7"/>
      <c r="C14" s="7"/>
      <c r="D14" s="8">
        <v>24236</v>
      </c>
      <c r="E14" s="8">
        <v>26665</v>
      </c>
      <c r="F14" s="8">
        <v>30298</v>
      </c>
      <c r="G14" s="7"/>
      <c r="H14" s="19">
        <v>4.7062387373392155E-2</v>
      </c>
      <c r="I14" s="19">
        <v>4.9261402264195557E-2</v>
      </c>
      <c r="J14" s="19">
        <v>5.503523941001235E-2</v>
      </c>
    </row>
    <row r="15" spans="1:10" x14ac:dyDescent="0.25">
      <c r="A15" s="35" t="s">
        <v>28</v>
      </c>
      <c r="B15" s="35"/>
      <c r="C15" s="35"/>
      <c r="D15" s="36">
        <v>1198</v>
      </c>
      <c r="E15" s="36">
        <v>1285</v>
      </c>
      <c r="F15" s="36">
        <v>1424</v>
      </c>
      <c r="G15" s="35"/>
      <c r="H15" s="39">
        <v>2.326322003355496E-3</v>
      </c>
      <c r="I15" s="39">
        <v>2.3739321923679467E-3</v>
      </c>
      <c r="J15" s="39">
        <v>2.5866453534839789E-3</v>
      </c>
    </row>
    <row r="16" spans="1:10" x14ac:dyDescent="0.25">
      <c r="A16" s="125"/>
      <c r="B16" s="125"/>
      <c r="C16" s="2"/>
      <c r="D16" s="68"/>
      <c r="E16" s="68"/>
      <c r="F16" s="68"/>
      <c r="G16" s="2"/>
      <c r="H16" s="69"/>
      <c r="I16" s="69"/>
      <c r="J16" s="69"/>
    </row>
    <row r="17" spans="1:1" x14ac:dyDescent="0.25">
      <c r="A17" s="25" t="s">
        <v>273</v>
      </c>
    </row>
    <row r="18" spans="1:1" x14ac:dyDescent="0.25">
      <c r="A18" s="13" t="s">
        <v>274</v>
      </c>
    </row>
  </sheetData>
  <mergeCells count="5">
    <mergeCell ref="D6:F6"/>
    <mergeCell ref="H6:J6"/>
    <mergeCell ref="D7:F7"/>
    <mergeCell ref="H7:J7"/>
    <mergeCell ref="A16:B16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19"/>
  <sheetViews>
    <sheetView showGridLines="0" workbookViewId="0">
      <selection activeCell="J19" sqref="J19"/>
    </sheetView>
  </sheetViews>
  <sheetFormatPr defaultRowHeight="15" x14ac:dyDescent="0.25"/>
  <cols>
    <col min="1" max="1" width="14.28515625" customWidth="1"/>
    <col min="2" max="2" width="2.28515625" customWidth="1"/>
    <col min="3" max="3" width="3.5703125" customWidth="1"/>
    <col min="7" max="7" width="3" customWidth="1"/>
  </cols>
  <sheetData>
    <row r="1" spans="1:10" ht="15.75" x14ac:dyDescent="0.25">
      <c r="A1" s="1" t="s">
        <v>38</v>
      </c>
    </row>
    <row r="3" spans="1:10" x14ac:dyDescent="0.25">
      <c r="A3" s="25" t="s">
        <v>275</v>
      </c>
    </row>
    <row r="4" spans="1:10" x14ac:dyDescent="0.25">
      <c r="A4" s="13" t="s">
        <v>276</v>
      </c>
    </row>
    <row r="6" spans="1:10" x14ac:dyDescent="0.25">
      <c r="A6" s="4"/>
      <c r="B6" s="4"/>
      <c r="C6" s="4"/>
      <c r="D6" s="121" t="s">
        <v>47</v>
      </c>
      <c r="E6" s="123"/>
      <c r="F6" s="123"/>
      <c r="G6" s="4"/>
      <c r="H6" s="121" t="s">
        <v>19</v>
      </c>
      <c r="I6" s="123"/>
      <c r="J6" s="123"/>
    </row>
    <row r="7" spans="1:10" x14ac:dyDescent="0.25">
      <c r="A7" s="15"/>
      <c r="B7" s="15"/>
      <c r="C7" s="15"/>
      <c r="D7" s="122" t="s">
        <v>48</v>
      </c>
      <c r="E7" s="124"/>
      <c r="F7" s="124"/>
      <c r="G7" s="15"/>
      <c r="H7" s="122" t="s">
        <v>21</v>
      </c>
      <c r="I7" s="124"/>
      <c r="J7" s="124"/>
    </row>
    <row r="8" spans="1:10" x14ac:dyDescent="0.25">
      <c r="A8" s="15" t="s">
        <v>5</v>
      </c>
      <c r="B8" s="15"/>
      <c r="C8" s="15"/>
      <c r="D8" s="16">
        <v>2022</v>
      </c>
      <c r="E8" s="16">
        <v>2023</v>
      </c>
      <c r="F8" s="16">
        <v>2024</v>
      </c>
      <c r="G8" s="16"/>
      <c r="H8" s="16">
        <v>2022</v>
      </c>
      <c r="I8" s="16">
        <v>2023</v>
      </c>
      <c r="J8" s="16">
        <v>2024</v>
      </c>
    </row>
    <row r="9" spans="1:10" x14ac:dyDescent="0.25">
      <c r="A9" s="6"/>
      <c r="B9" s="6"/>
      <c r="C9" s="6"/>
      <c r="D9" s="40"/>
      <c r="E9" s="40"/>
      <c r="F9" s="40"/>
      <c r="G9" s="6"/>
      <c r="H9" s="40"/>
      <c r="I9" s="40"/>
      <c r="J9" s="40"/>
    </row>
    <row r="10" spans="1:10" x14ac:dyDescent="0.25">
      <c r="A10" s="7" t="s">
        <v>22</v>
      </c>
      <c r="B10" s="7"/>
      <c r="C10" s="7"/>
      <c r="D10" s="8">
        <v>450118</v>
      </c>
      <c r="E10" s="8">
        <v>470788</v>
      </c>
      <c r="F10" s="8">
        <v>475724</v>
      </c>
      <c r="G10" s="7"/>
      <c r="H10" s="19">
        <v>1</v>
      </c>
      <c r="I10" s="19">
        <v>0.99999999999999989</v>
      </c>
      <c r="J10" s="19">
        <v>1</v>
      </c>
    </row>
    <row r="11" spans="1:10" x14ac:dyDescent="0.25">
      <c r="A11" s="82" t="s">
        <v>50</v>
      </c>
      <c r="B11" s="82"/>
      <c r="C11" s="82"/>
      <c r="D11" s="9">
        <v>166835</v>
      </c>
      <c r="E11" s="9">
        <v>177352</v>
      </c>
      <c r="F11" s="9">
        <v>175938</v>
      </c>
      <c r="G11" s="6"/>
      <c r="H11" s="32">
        <v>0.37064725249823377</v>
      </c>
      <c r="I11" s="32">
        <v>0.37671308529529213</v>
      </c>
      <c r="J11" s="26">
        <v>0.36983208751292768</v>
      </c>
    </row>
    <row r="12" spans="1:10" x14ac:dyDescent="0.25">
      <c r="A12" s="7" t="s">
        <v>49</v>
      </c>
      <c r="B12" s="7"/>
      <c r="C12" s="7"/>
      <c r="D12" s="8">
        <v>153758</v>
      </c>
      <c r="E12" s="8">
        <v>154812</v>
      </c>
      <c r="F12" s="8">
        <v>155189</v>
      </c>
      <c r="G12" s="7"/>
      <c r="H12" s="19">
        <v>0.34159487067835548</v>
      </c>
      <c r="I12" s="19">
        <v>0.32883590915656302</v>
      </c>
      <c r="J12" s="19">
        <v>0.32621646164582824</v>
      </c>
    </row>
    <row r="13" spans="1:10" x14ac:dyDescent="0.25">
      <c r="A13" s="6" t="s">
        <v>37</v>
      </c>
      <c r="B13" s="6"/>
      <c r="C13" s="6"/>
      <c r="D13" s="9">
        <v>105726</v>
      </c>
      <c r="E13" s="9">
        <v>112732</v>
      </c>
      <c r="F13" s="9">
        <v>115435</v>
      </c>
      <c r="G13" s="6"/>
      <c r="H13" s="32">
        <v>0.23488507458044336</v>
      </c>
      <c r="I13" s="32">
        <v>0.23945385183989396</v>
      </c>
      <c r="J13" s="32">
        <v>0.24265120111661384</v>
      </c>
    </row>
    <row r="14" spans="1:10" x14ac:dyDescent="0.25">
      <c r="A14" s="7" t="s">
        <v>90</v>
      </c>
      <c r="B14" s="7"/>
      <c r="C14" s="7"/>
      <c r="D14" s="8">
        <v>22868</v>
      </c>
      <c r="E14" s="8">
        <v>24901</v>
      </c>
      <c r="F14" s="8">
        <v>28055</v>
      </c>
      <c r="G14" s="7"/>
      <c r="H14" s="17">
        <v>5.0804455720499957E-2</v>
      </c>
      <c r="I14" s="17">
        <v>5.2892172272870165E-2</v>
      </c>
      <c r="J14" s="17">
        <v>5.897327021550311E-2</v>
      </c>
    </row>
    <row r="15" spans="1:10" x14ac:dyDescent="0.25">
      <c r="A15" s="35" t="s">
        <v>28</v>
      </c>
      <c r="B15" s="35"/>
      <c r="C15" s="35"/>
      <c r="D15" s="36">
        <v>931</v>
      </c>
      <c r="E15" s="36">
        <v>991</v>
      </c>
      <c r="F15" s="36">
        <v>1107</v>
      </c>
      <c r="G15" s="35"/>
      <c r="H15" s="39">
        <v>2.0683465224674417E-3</v>
      </c>
      <c r="I15" s="39">
        <v>2.1049814353806809E-3</v>
      </c>
      <c r="J15" s="39">
        <v>2.3269795091271409E-3</v>
      </c>
    </row>
    <row r="16" spans="1:10" x14ac:dyDescent="0.25">
      <c r="A16" s="125"/>
      <c r="B16" s="125"/>
      <c r="C16" s="2"/>
      <c r="D16" s="68"/>
      <c r="E16" s="68"/>
      <c r="F16" s="68"/>
      <c r="G16" s="2"/>
      <c r="H16" s="69"/>
      <c r="I16" s="69"/>
      <c r="J16" s="69"/>
    </row>
    <row r="17" spans="1:10" x14ac:dyDescent="0.25">
      <c r="A17" s="2"/>
      <c r="B17" s="2"/>
      <c r="C17" s="2"/>
      <c r="D17" s="68"/>
      <c r="E17" s="68"/>
      <c r="F17" s="68"/>
      <c r="G17" s="2"/>
      <c r="H17" s="69"/>
      <c r="I17" s="69"/>
      <c r="J17" s="69"/>
    </row>
    <row r="18" spans="1:10" x14ac:dyDescent="0.25">
      <c r="A18" s="25" t="s">
        <v>277</v>
      </c>
    </row>
    <row r="19" spans="1:10" x14ac:dyDescent="0.25">
      <c r="A19" s="13" t="s">
        <v>278</v>
      </c>
    </row>
  </sheetData>
  <mergeCells count="5">
    <mergeCell ref="D6:F6"/>
    <mergeCell ref="H6:J6"/>
    <mergeCell ref="D7:F7"/>
    <mergeCell ref="H7:J7"/>
    <mergeCell ref="A16:B16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9"/>
  <sheetViews>
    <sheetView showGridLines="0" workbookViewId="0">
      <selection activeCell="J17" sqref="J17"/>
    </sheetView>
  </sheetViews>
  <sheetFormatPr defaultRowHeight="15" x14ac:dyDescent="0.25"/>
  <cols>
    <col min="3" max="3" width="1.140625" customWidth="1"/>
    <col min="7" max="7" width="2.85546875" customWidth="1"/>
  </cols>
  <sheetData>
    <row r="1" spans="1:10" ht="15.75" x14ac:dyDescent="0.25">
      <c r="A1" s="1" t="s">
        <v>38</v>
      </c>
    </row>
    <row r="3" spans="1:10" x14ac:dyDescent="0.25">
      <c r="A3" s="25" t="s">
        <v>397</v>
      </c>
    </row>
    <row r="4" spans="1:10" x14ac:dyDescent="0.25">
      <c r="A4" s="13" t="s">
        <v>398</v>
      </c>
    </row>
    <row r="6" spans="1:10" x14ac:dyDescent="0.25">
      <c r="A6" s="4"/>
      <c r="B6" s="4"/>
      <c r="C6" s="4"/>
      <c r="D6" s="121" t="s">
        <v>395</v>
      </c>
      <c r="E6" s="121"/>
      <c r="F6" s="121"/>
      <c r="G6" s="4"/>
      <c r="H6" s="121" t="s">
        <v>19</v>
      </c>
      <c r="I6" s="121"/>
      <c r="J6" s="121"/>
    </row>
    <row r="7" spans="1:10" x14ac:dyDescent="0.25">
      <c r="A7" s="15"/>
      <c r="B7" s="15"/>
      <c r="C7" s="15"/>
      <c r="D7" s="122" t="s">
        <v>396</v>
      </c>
      <c r="E7" s="122"/>
      <c r="F7" s="122"/>
      <c r="G7" s="15"/>
      <c r="H7" s="122" t="s">
        <v>21</v>
      </c>
      <c r="I7" s="122"/>
      <c r="J7" s="122"/>
    </row>
    <row r="8" spans="1:10" x14ac:dyDescent="0.25">
      <c r="A8" s="15" t="s">
        <v>5</v>
      </c>
      <c r="B8" s="15"/>
      <c r="C8" s="15"/>
      <c r="D8" s="16">
        <v>2022</v>
      </c>
      <c r="E8" s="16">
        <v>2023</v>
      </c>
      <c r="F8" s="16">
        <v>2024</v>
      </c>
      <c r="G8" s="16"/>
      <c r="H8" s="16">
        <v>2022</v>
      </c>
      <c r="I8" s="16">
        <v>2023</v>
      </c>
      <c r="J8" s="16">
        <v>2024</v>
      </c>
    </row>
    <row r="9" spans="1:10" x14ac:dyDescent="0.25">
      <c r="A9" s="6"/>
      <c r="B9" s="6"/>
      <c r="C9" s="6"/>
      <c r="D9" s="40"/>
      <c r="E9" s="40"/>
      <c r="F9" s="40"/>
      <c r="G9" s="6"/>
      <c r="H9" s="40"/>
      <c r="I9" s="40"/>
      <c r="J9" s="40"/>
    </row>
    <row r="10" spans="1:10" x14ac:dyDescent="0.25">
      <c r="A10" s="126" t="s">
        <v>22</v>
      </c>
      <c r="B10" s="126"/>
      <c r="C10" s="7"/>
      <c r="D10" s="8">
        <v>300654</v>
      </c>
      <c r="E10" s="8">
        <v>327959</v>
      </c>
      <c r="F10" s="8">
        <v>349078</v>
      </c>
      <c r="G10" s="7"/>
      <c r="H10" s="19">
        <v>1</v>
      </c>
      <c r="I10" s="19">
        <v>1</v>
      </c>
      <c r="J10" s="19">
        <v>1</v>
      </c>
    </row>
    <row r="11" spans="1:10" x14ac:dyDescent="0.25">
      <c r="A11" s="127" t="s">
        <v>25</v>
      </c>
      <c r="B11" s="127"/>
      <c r="C11" s="6"/>
      <c r="D11" s="9">
        <v>121736</v>
      </c>
      <c r="E11" s="9">
        <v>136110</v>
      </c>
      <c r="F11" s="9">
        <v>142946</v>
      </c>
      <c r="G11" s="6"/>
      <c r="H11" s="18">
        <v>0.40490397599898886</v>
      </c>
      <c r="I11" s="18">
        <v>0.41502138986885556</v>
      </c>
      <c r="J11" s="18">
        <v>0.40949587198276605</v>
      </c>
    </row>
    <row r="12" spans="1:10" x14ac:dyDescent="0.25">
      <c r="A12" s="126" t="s">
        <v>26</v>
      </c>
      <c r="B12" s="126"/>
      <c r="C12" s="7"/>
      <c r="D12" s="8">
        <v>80287</v>
      </c>
      <c r="E12" s="8">
        <v>88721</v>
      </c>
      <c r="F12" s="8">
        <v>94060</v>
      </c>
      <c r="G12" s="7"/>
      <c r="H12" s="17">
        <v>0.2670411835531874</v>
      </c>
      <c r="I12" s="17">
        <v>0.27052466924219187</v>
      </c>
      <c r="J12" s="17">
        <v>0.26945267246861732</v>
      </c>
    </row>
    <row r="13" spans="1:10" x14ac:dyDescent="0.25">
      <c r="A13" s="127" t="s">
        <v>49</v>
      </c>
      <c r="B13" s="127"/>
      <c r="C13" s="6"/>
      <c r="D13" s="9">
        <v>74832</v>
      </c>
      <c r="E13" s="9">
        <v>77236</v>
      </c>
      <c r="F13" s="9">
        <v>82910</v>
      </c>
      <c r="G13" s="6"/>
      <c r="H13" s="18">
        <v>0.24889740366002117</v>
      </c>
      <c r="I13" s="83">
        <v>0.23550504788708346</v>
      </c>
      <c r="J13" s="26">
        <v>0.23751138713983694</v>
      </c>
    </row>
    <row r="14" spans="1:10" x14ac:dyDescent="0.25">
      <c r="A14" s="126" t="s">
        <v>90</v>
      </c>
      <c r="B14" s="126"/>
      <c r="C14" s="7"/>
      <c r="D14" s="8">
        <v>22868</v>
      </c>
      <c r="E14" s="8">
        <v>24901</v>
      </c>
      <c r="F14" s="8">
        <v>28055</v>
      </c>
      <c r="G14" s="7"/>
      <c r="H14" s="17">
        <v>7.606085400493591E-2</v>
      </c>
      <c r="I14" s="17">
        <v>7.5927173823557209E-2</v>
      </c>
      <c r="J14" s="17">
        <v>8.0368857390038906E-2</v>
      </c>
    </row>
    <row r="15" spans="1:10" x14ac:dyDescent="0.25">
      <c r="A15" s="128" t="s">
        <v>28</v>
      </c>
      <c r="B15" s="128"/>
      <c r="C15" s="35"/>
      <c r="D15" s="36">
        <v>931</v>
      </c>
      <c r="E15" s="36">
        <v>991</v>
      </c>
      <c r="F15" s="36">
        <v>1107</v>
      </c>
      <c r="G15" s="35"/>
      <c r="H15" s="38">
        <v>3.0965827828666839E-3</v>
      </c>
      <c r="I15" s="88">
        <v>3.0217191783119229E-3</v>
      </c>
      <c r="J15" s="38">
        <v>3.1712110187407973E-3</v>
      </c>
    </row>
    <row r="16" spans="1:10" x14ac:dyDescent="0.25">
      <c r="A16" s="125"/>
      <c r="B16" s="125"/>
      <c r="C16" s="2"/>
      <c r="D16" s="68"/>
      <c r="E16" s="68"/>
      <c r="F16" s="68"/>
      <c r="G16" s="2"/>
      <c r="H16" s="69"/>
      <c r="I16" s="69"/>
      <c r="J16" s="69"/>
    </row>
    <row r="17" spans="1:10" x14ac:dyDescent="0.25">
      <c r="A17" s="2"/>
      <c r="B17" s="2"/>
      <c r="C17" s="2"/>
      <c r="D17" s="68"/>
      <c r="E17" s="68"/>
      <c r="F17" s="68"/>
      <c r="G17" s="2"/>
      <c r="H17" s="69"/>
      <c r="I17" s="69"/>
      <c r="J17" s="69"/>
    </row>
    <row r="18" spans="1:10" x14ac:dyDescent="0.25">
      <c r="A18" s="25" t="s">
        <v>51</v>
      </c>
    </row>
    <row r="19" spans="1:10" x14ac:dyDescent="0.25">
      <c r="A19" s="13" t="s">
        <v>279</v>
      </c>
    </row>
  </sheetData>
  <mergeCells count="11">
    <mergeCell ref="A11:B11"/>
    <mergeCell ref="D6:F6"/>
    <mergeCell ref="H6:J6"/>
    <mergeCell ref="D7:F7"/>
    <mergeCell ref="H7:J7"/>
    <mergeCell ref="A10:B10"/>
    <mergeCell ref="A12:B12"/>
    <mergeCell ref="A13:B13"/>
    <mergeCell ref="A14:B14"/>
    <mergeCell ref="A15:B15"/>
    <mergeCell ref="A16:B16"/>
  </mergeCells>
  <pageMargins left="0.7" right="0.7" top="0.75" bottom="0.75" header="0.3" footer="0.3"/>
  <pageSetup paperSize="9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17"/>
  <sheetViews>
    <sheetView showGridLines="0" workbookViewId="0">
      <selection activeCell="J16" sqref="J16"/>
    </sheetView>
  </sheetViews>
  <sheetFormatPr defaultRowHeight="15" x14ac:dyDescent="0.25"/>
  <cols>
    <col min="3" max="3" width="1.140625" customWidth="1"/>
    <col min="7" max="7" width="2.5703125" customWidth="1"/>
  </cols>
  <sheetData>
    <row r="1" spans="1:10" ht="15.75" x14ac:dyDescent="0.25">
      <c r="A1" s="1" t="s">
        <v>38</v>
      </c>
    </row>
    <row r="3" spans="1:10" x14ac:dyDescent="0.25">
      <c r="A3" s="25" t="s">
        <v>280</v>
      </c>
    </row>
    <row r="4" spans="1:10" x14ac:dyDescent="0.25">
      <c r="A4" s="13" t="s">
        <v>281</v>
      </c>
    </row>
    <row r="6" spans="1:10" x14ac:dyDescent="0.25">
      <c r="A6" s="4"/>
      <c r="B6" s="4"/>
      <c r="C6" s="4"/>
      <c r="D6" s="121" t="s">
        <v>53</v>
      </c>
      <c r="E6" s="121"/>
      <c r="F6" s="121"/>
      <c r="G6" s="4"/>
      <c r="H6" s="121" t="s">
        <v>19</v>
      </c>
      <c r="I6" s="121"/>
      <c r="J6" s="121"/>
    </row>
    <row r="7" spans="1:10" x14ac:dyDescent="0.25">
      <c r="A7" s="15"/>
      <c r="B7" s="15"/>
      <c r="C7" s="15"/>
      <c r="D7" s="122" t="s">
        <v>54</v>
      </c>
      <c r="E7" s="124"/>
      <c r="F7" s="124"/>
      <c r="G7" s="15"/>
      <c r="H7" s="122" t="s">
        <v>21</v>
      </c>
      <c r="I7" s="124"/>
      <c r="J7" s="124"/>
    </row>
    <row r="8" spans="1:10" x14ac:dyDescent="0.25">
      <c r="A8" s="15" t="s">
        <v>5</v>
      </c>
      <c r="B8" s="15"/>
      <c r="C8" s="15"/>
      <c r="D8" s="16">
        <v>2022</v>
      </c>
      <c r="E8" s="16">
        <v>2023</v>
      </c>
      <c r="F8" s="16">
        <v>2024</v>
      </c>
      <c r="G8" s="16"/>
      <c r="H8" s="16">
        <v>2022</v>
      </c>
      <c r="I8" s="16">
        <v>2023</v>
      </c>
      <c r="J8" s="16">
        <v>2024</v>
      </c>
    </row>
    <row r="9" spans="1:10" x14ac:dyDescent="0.25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22</v>
      </c>
      <c r="B10" s="7"/>
      <c r="C10" s="7"/>
      <c r="D10" s="8">
        <v>149464</v>
      </c>
      <c r="E10" s="8">
        <v>142829</v>
      </c>
      <c r="F10" s="8">
        <v>126646</v>
      </c>
      <c r="G10" s="7"/>
      <c r="H10" s="19">
        <v>1</v>
      </c>
      <c r="I10" s="19">
        <v>1</v>
      </c>
      <c r="J10" s="19">
        <v>1</v>
      </c>
    </row>
    <row r="11" spans="1:10" x14ac:dyDescent="0.25">
      <c r="A11" s="6" t="s">
        <v>49</v>
      </c>
      <c r="B11" s="6"/>
      <c r="C11" s="6"/>
      <c r="D11" s="9">
        <v>78926</v>
      </c>
      <c r="E11" s="9">
        <v>77576</v>
      </c>
      <c r="F11" s="9">
        <v>72279</v>
      </c>
      <c r="G11" s="6"/>
      <c r="H11" s="18">
        <v>0.52806026869346467</v>
      </c>
      <c r="I11" s="18">
        <v>0.54313899838268143</v>
      </c>
      <c r="J11" s="18">
        <v>0.57071680116229495</v>
      </c>
    </row>
    <row r="12" spans="1:10" x14ac:dyDescent="0.25">
      <c r="A12" s="7" t="s">
        <v>50</v>
      </c>
      <c r="B12" s="7"/>
      <c r="C12" s="7"/>
      <c r="D12" s="8">
        <v>45099</v>
      </c>
      <c r="E12" s="8">
        <v>41242</v>
      </c>
      <c r="F12" s="8">
        <v>32992</v>
      </c>
      <c r="G12" s="7"/>
      <c r="H12" s="19">
        <v>0.30173821120805011</v>
      </c>
      <c r="I12" s="19">
        <v>0.28875088392413306</v>
      </c>
      <c r="J12" s="19">
        <v>0.26050566145002607</v>
      </c>
    </row>
    <row r="13" spans="1:10" x14ac:dyDescent="0.25">
      <c r="A13" s="35" t="s">
        <v>37</v>
      </c>
      <c r="B13" s="35"/>
      <c r="C13" s="35"/>
      <c r="D13" s="36">
        <v>25439</v>
      </c>
      <c r="E13" s="36">
        <v>24011</v>
      </c>
      <c r="F13" s="36">
        <v>21375</v>
      </c>
      <c r="G13" s="35"/>
      <c r="H13" s="39">
        <v>0.17020152009848524</v>
      </c>
      <c r="I13" s="38">
        <v>0.16811011769318557</v>
      </c>
      <c r="J13" s="38">
        <v>0.16877753738767903</v>
      </c>
    </row>
    <row r="14" spans="1:10" x14ac:dyDescent="0.25">
      <c r="A14" s="2"/>
      <c r="B14" s="2"/>
      <c r="C14" s="2"/>
      <c r="D14" s="63"/>
      <c r="E14" s="63"/>
      <c r="F14" s="63"/>
      <c r="G14" s="2"/>
      <c r="H14" s="70"/>
      <c r="I14" s="70"/>
      <c r="J14" s="70"/>
    </row>
    <row r="15" spans="1:10" x14ac:dyDescent="0.25">
      <c r="A15" s="2"/>
      <c r="B15" s="2"/>
      <c r="C15" s="2"/>
      <c r="D15" s="63"/>
      <c r="E15" s="63"/>
      <c r="F15" s="63"/>
      <c r="G15" s="2"/>
      <c r="H15" s="70"/>
      <c r="I15" s="70"/>
      <c r="J15" s="70"/>
    </row>
    <row r="16" spans="1:10" x14ac:dyDescent="0.25">
      <c r="A16" s="25" t="s">
        <v>52</v>
      </c>
    </row>
    <row r="17" spans="1:1" x14ac:dyDescent="0.25">
      <c r="A17" s="13" t="s">
        <v>282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8"/>
  <sheetViews>
    <sheetView showGridLines="0" workbookViewId="0">
      <selection activeCell="I17" sqref="I17"/>
    </sheetView>
  </sheetViews>
  <sheetFormatPr defaultRowHeight="15" x14ac:dyDescent="0.25"/>
  <cols>
    <col min="3" max="3" width="4.7109375" customWidth="1"/>
    <col min="7" max="7" width="3.140625" customWidth="1"/>
  </cols>
  <sheetData>
    <row r="1" spans="1:10" ht="15.75" x14ac:dyDescent="0.25">
      <c r="A1" s="1" t="s">
        <v>38</v>
      </c>
    </row>
    <row r="3" spans="1:10" x14ac:dyDescent="0.25">
      <c r="A3" s="25" t="s">
        <v>283</v>
      </c>
    </row>
    <row r="4" spans="1:10" x14ac:dyDescent="0.25">
      <c r="A4" s="13" t="s">
        <v>284</v>
      </c>
    </row>
    <row r="6" spans="1:10" x14ac:dyDescent="0.25">
      <c r="A6" s="4"/>
      <c r="B6" s="4"/>
      <c r="C6" s="4"/>
      <c r="D6" s="121" t="s">
        <v>55</v>
      </c>
      <c r="E6" s="121"/>
      <c r="F6" s="121"/>
      <c r="G6" s="4"/>
      <c r="H6" s="121" t="s">
        <v>19</v>
      </c>
      <c r="I6" s="121"/>
      <c r="J6" s="121"/>
    </row>
    <row r="7" spans="1:10" x14ac:dyDescent="0.25">
      <c r="A7" s="15"/>
      <c r="B7" s="15"/>
      <c r="C7" s="15"/>
      <c r="D7" s="122" t="s">
        <v>56</v>
      </c>
      <c r="E7" s="122"/>
      <c r="F7" s="122"/>
      <c r="G7" s="15"/>
      <c r="H7" s="122" t="s">
        <v>21</v>
      </c>
      <c r="I7" s="122"/>
      <c r="J7" s="122"/>
    </row>
    <row r="8" spans="1:10" x14ac:dyDescent="0.25">
      <c r="A8" s="15"/>
      <c r="B8" s="15"/>
      <c r="C8" s="15"/>
      <c r="D8" s="16">
        <v>2022</v>
      </c>
      <c r="E8" s="16">
        <v>2023</v>
      </c>
      <c r="F8" s="16">
        <v>2024</v>
      </c>
      <c r="G8" s="16"/>
      <c r="H8" s="16">
        <v>2022</v>
      </c>
      <c r="I8" s="16">
        <v>2023</v>
      </c>
      <c r="J8" s="16">
        <v>2024</v>
      </c>
    </row>
    <row r="9" spans="1:10" x14ac:dyDescent="0.25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22</v>
      </c>
      <c r="B10" s="7"/>
      <c r="C10" s="7"/>
      <c r="D10" s="8">
        <v>514976</v>
      </c>
      <c r="E10" s="8">
        <v>538553</v>
      </c>
      <c r="F10" s="8">
        <v>543739</v>
      </c>
      <c r="G10" s="7"/>
      <c r="H10" s="21">
        <v>1</v>
      </c>
      <c r="I10" s="21">
        <v>1</v>
      </c>
      <c r="J10" s="21">
        <v>1</v>
      </c>
    </row>
    <row r="11" spans="1:10" x14ac:dyDescent="0.25">
      <c r="A11" s="6" t="s">
        <v>57</v>
      </c>
      <c r="B11" s="6"/>
      <c r="C11" s="6"/>
      <c r="D11" s="9">
        <v>28732</v>
      </c>
      <c r="E11" s="9">
        <v>21469</v>
      </c>
      <c r="F11" s="9">
        <v>14317</v>
      </c>
      <c r="G11" s="6"/>
      <c r="H11" s="23">
        <v>5.5792891319207109E-2</v>
      </c>
      <c r="I11" s="23">
        <v>3.9864228775997906E-2</v>
      </c>
      <c r="J11" s="18">
        <v>2.6330647608503344E-2</v>
      </c>
    </row>
    <row r="12" spans="1:10" x14ac:dyDescent="0.25">
      <c r="A12" s="7" t="s">
        <v>58</v>
      </c>
      <c r="B12" s="7"/>
      <c r="C12" s="7"/>
      <c r="D12" s="8">
        <v>34041</v>
      </c>
      <c r="E12" s="8">
        <v>30192</v>
      </c>
      <c r="F12" s="8">
        <v>27078</v>
      </c>
      <c r="G12" s="7"/>
      <c r="H12" s="31">
        <v>6.610210961287516E-2</v>
      </c>
      <c r="I12" s="31">
        <v>5.6061334724716042E-2</v>
      </c>
      <c r="J12" s="17">
        <v>4.9799628130408155E-2</v>
      </c>
    </row>
    <row r="13" spans="1:10" x14ac:dyDescent="0.25">
      <c r="A13" s="6" t="s">
        <v>59</v>
      </c>
      <c r="B13" s="6"/>
      <c r="C13" s="6"/>
      <c r="D13" s="9">
        <v>342453</v>
      </c>
      <c r="E13" s="9">
        <v>291114</v>
      </c>
      <c r="F13" s="9">
        <v>268328</v>
      </c>
      <c r="G13" s="6"/>
      <c r="H13" s="32">
        <v>0.66498827129807991</v>
      </c>
      <c r="I13" s="32">
        <v>0.5405484696956474</v>
      </c>
      <c r="J13" s="26">
        <v>0.49348676478972447</v>
      </c>
    </row>
    <row r="14" spans="1:10" x14ac:dyDescent="0.25">
      <c r="A14" s="10" t="s">
        <v>476</v>
      </c>
      <c r="B14" s="10"/>
      <c r="C14" s="10"/>
      <c r="D14" s="33">
        <v>109750</v>
      </c>
      <c r="E14" s="33">
        <v>195778</v>
      </c>
      <c r="F14" s="11">
        <v>234016</v>
      </c>
      <c r="G14" s="10"/>
      <c r="H14" s="27">
        <v>0.21311672776983781</v>
      </c>
      <c r="I14" s="27">
        <v>0.36352596680363863</v>
      </c>
      <c r="J14" s="24">
        <v>0.43038295947136401</v>
      </c>
    </row>
    <row r="17" spans="1:1" x14ac:dyDescent="0.25">
      <c r="A17" s="25" t="s">
        <v>285</v>
      </c>
    </row>
    <row r="18" spans="1:1" x14ac:dyDescent="0.25">
      <c r="A18" s="13" t="s">
        <v>286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6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16"/>
  <sheetViews>
    <sheetView showGridLines="0" workbookViewId="0">
      <selection activeCell="K15" sqref="K15"/>
    </sheetView>
  </sheetViews>
  <sheetFormatPr defaultRowHeight="15" x14ac:dyDescent="0.25"/>
  <sheetData>
    <row r="1" spans="1:10" ht="15.75" x14ac:dyDescent="0.25">
      <c r="A1" s="1" t="s">
        <v>38</v>
      </c>
    </row>
    <row r="3" spans="1:10" x14ac:dyDescent="0.25">
      <c r="A3" s="25" t="s">
        <v>287</v>
      </c>
    </row>
    <row r="4" spans="1:10" x14ac:dyDescent="0.25">
      <c r="A4" s="13" t="s">
        <v>288</v>
      </c>
    </row>
    <row r="6" spans="1:10" x14ac:dyDescent="0.25">
      <c r="A6" s="4"/>
      <c r="B6" s="4"/>
      <c r="C6" s="4"/>
      <c r="D6" s="121"/>
      <c r="E6" s="121"/>
      <c r="F6" s="121"/>
      <c r="G6" s="4"/>
      <c r="H6" s="121" t="s">
        <v>60</v>
      </c>
      <c r="I6" s="121"/>
      <c r="J6" s="121"/>
    </row>
    <row r="7" spans="1:10" x14ac:dyDescent="0.25">
      <c r="A7" s="15"/>
      <c r="B7" s="15"/>
      <c r="C7" s="15"/>
      <c r="D7" s="129"/>
      <c r="E7" s="129"/>
      <c r="F7" s="129"/>
      <c r="G7" s="15"/>
      <c r="H7" s="122" t="s">
        <v>61</v>
      </c>
      <c r="I7" s="122"/>
      <c r="J7" s="122"/>
    </row>
    <row r="8" spans="1:10" x14ac:dyDescent="0.25">
      <c r="A8" s="15" t="s">
        <v>5</v>
      </c>
      <c r="B8" s="15"/>
      <c r="C8" s="15"/>
      <c r="D8" s="16"/>
      <c r="E8" s="16"/>
      <c r="F8" s="16"/>
      <c r="G8" s="16"/>
      <c r="H8" s="16">
        <v>2022</v>
      </c>
      <c r="I8" s="16">
        <v>2023</v>
      </c>
      <c r="J8" s="16">
        <v>2024</v>
      </c>
    </row>
    <row r="9" spans="1:10" x14ac:dyDescent="0.25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22</v>
      </c>
      <c r="B10" s="7"/>
      <c r="C10" s="7"/>
      <c r="D10" s="8"/>
      <c r="E10" s="8"/>
      <c r="F10" s="8"/>
      <c r="G10" s="7"/>
      <c r="H10" s="41">
        <v>34017</v>
      </c>
      <c r="I10" s="41">
        <v>40786</v>
      </c>
      <c r="J10" s="41">
        <v>44027</v>
      </c>
    </row>
    <row r="11" spans="1:10" x14ac:dyDescent="0.25">
      <c r="A11" s="6" t="s">
        <v>62</v>
      </c>
      <c r="B11" s="6"/>
      <c r="C11" s="6"/>
      <c r="D11" s="9"/>
      <c r="E11" s="9"/>
      <c r="F11" s="9"/>
      <c r="G11" s="6"/>
      <c r="H11" s="42">
        <v>2641</v>
      </c>
      <c r="I11" s="42">
        <v>2267</v>
      </c>
      <c r="J11" s="43">
        <v>2166</v>
      </c>
    </row>
    <row r="12" spans="1:10" x14ac:dyDescent="0.25">
      <c r="A12" s="10" t="s">
        <v>63</v>
      </c>
      <c r="B12" s="10"/>
      <c r="C12" s="10"/>
      <c r="D12" s="11"/>
      <c r="E12" s="11"/>
      <c r="F12" s="11"/>
      <c r="G12" s="10"/>
      <c r="H12" s="44">
        <v>31376</v>
      </c>
      <c r="I12" s="44">
        <v>38519</v>
      </c>
      <c r="J12" s="45">
        <v>41861</v>
      </c>
    </row>
    <row r="15" spans="1:10" x14ac:dyDescent="0.25">
      <c r="A15" s="25" t="s">
        <v>289</v>
      </c>
    </row>
    <row r="16" spans="1:10" x14ac:dyDescent="0.25">
      <c r="A16" s="13" t="s">
        <v>290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5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F17"/>
  <sheetViews>
    <sheetView showGridLines="0" workbookViewId="0">
      <selection activeCell="F15" sqref="F15"/>
    </sheetView>
  </sheetViews>
  <sheetFormatPr defaultRowHeight="15" x14ac:dyDescent="0.25"/>
  <cols>
    <col min="1" max="1" width="33.85546875" customWidth="1"/>
    <col min="4" max="6" width="10.5703125" customWidth="1"/>
  </cols>
  <sheetData>
    <row r="1" spans="1:6" ht="15.75" x14ac:dyDescent="0.25">
      <c r="A1" s="1" t="s">
        <v>38</v>
      </c>
    </row>
    <row r="3" spans="1:6" x14ac:dyDescent="0.25">
      <c r="A3" s="25" t="s">
        <v>291</v>
      </c>
    </row>
    <row r="4" spans="1:6" x14ac:dyDescent="0.25">
      <c r="A4" s="13" t="s">
        <v>292</v>
      </c>
    </row>
    <row r="6" spans="1:6" x14ac:dyDescent="0.25">
      <c r="A6" s="4"/>
      <c r="B6" s="4"/>
      <c r="C6" s="4"/>
      <c r="D6" s="121" t="s">
        <v>18</v>
      </c>
      <c r="E6" s="121"/>
      <c r="F6" s="121"/>
    </row>
    <row r="7" spans="1:6" x14ac:dyDescent="0.25">
      <c r="A7" s="15"/>
      <c r="B7" s="15"/>
      <c r="C7" s="15"/>
      <c r="D7" s="122" t="s">
        <v>64</v>
      </c>
      <c r="E7" s="122"/>
      <c r="F7" s="122"/>
    </row>
    <row r="8" spans="1:6" x14ac:dyDescent="0.25">
      <c r="A8" s="15" t="s">
        <v>31</v>
      </c>
      <c r="B8" s="15"/>
      <c r="C8" s="15"/>
      <c r="D8" s="16">
        <v>2022</v>
      </c>
      <c r="E8" s="16">
        <v>2023</v>
      </c>
      <c r="F8" s="16">
        <v>2024</v>
      </c>
    </row>
    <row r="9" spans="1:6" x14ac:dyDescent="0.25">
      <c r="A9" s="6" t="s">
        <v>11</v>
      </c>
      <c r="B9" s="6"/>
      <c r="C9" s="6"/>
      <c r="D9" s="6"/>
      <c r="E9" s="6"/>
      <c r="F9" s="6"/>
    </row>
    <row r="10" spans="1:6" x14ac:dyDescent="0.25">
      <c r="A10" s="7" t="s">
        <v>22</v>
      </c>
      <c r="B10" s="7"/>
      <c r="C10" s="7"/>
      <c r="D10" s="8">
        <v>1144011.5420000001</v>
      </c>
      <c r="E10" s="8">
        <v>1084855.6159999999</v>
      </c>
      <c r="F10" s="8">
        <v>1078846.1290000002</v>
      </c>
    </row>
    <row r="11" spans="1:6" x14ac:dyDescent="0.25">
      <c r="A11" s="6" t="s">
        <v>65</v>
      </c>
      <c r="B11" s="6"/>
      <c r="C11" s="6"/>
      <c r="D11" s="9">
        <v>145191.049</v>
      </c>
      <c r="E11" s="9">
        <v>124888.978</v>
      </c>
      <c r="F11" s="9">
        <v>117163.914</v>
      </c>
    </row>
    <row r="12" spans="1:6" x14ac:dyDescent="0.25">
      <c r="A12" s="7" t="s">
        <v>34</v>
      </c>
      <c r="B12" s="7"/>
      <c r="C12" s="7"/>
      <c r="D12" s="8">
        <v>964310.16200000001</v>
      </c>
      <c r="E12" s="8">
        <v>929233.56900000002</v>
      </c>
      <c r="F12" s="8">
        <v>933556.58700000006</v>
      </c>
    </row>
    <row r="13" spans="1:6" x14ac:dyDescent="0.25">
      <c r="A13" s="35" t="s">
        <v>33</v>
      </c>
      <c r="B13" s="35"/>
      <c r="C13" s="35"/>
      <c r="D13" s="36">
        <v>34510.330999999998</v>
      </c>
      <c r="E13" s="36">
        <v>30733.069</v>
      </c>
      <c r="F13" s="36">
        <v>28125.628000000001</v>
      </c>
    </row>
    <row r="16" spans="1:6" x14ac:dyDescent="0.25">
      <c r="A16" s="25" t="s">
        <v>293</v>
      </c>
    </row>
    <row r="17" spans="1:1" x14ac:dyDescent="0.25">
      <c r="A17" s="13" t="s">
        <v>294</v>
      </c>
    </row>
  </sheetData>
  <mergeCells count="2">
    <mergeCell ref="D6:F6"/>
    <mergeCell ref="D7:F7"/>
  </mergeCells>
  <pageMargins left="0.70866141732283472" right="0.70866141732283472" top="0.74803149606299213" bottom="0.74803149606299213" header="0.31496062992125984" footer="0.31496062992125984"/>
  <pageSetup paperSize="9" scale="98" orientation="portrait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19"/>
  <sheetViews>
    <sheetView showGridLines="0" workbookViewId="0">
      <selection activeCell="H18" sqref="H18"/>
    </sheetView>
  </sheetViews>
  <sheetFormatPr defaultRowHeight="15" x14ac:dyDescent="0.25"/>
  <cols>
    <col min="4" max="4" width="10.5703125" customWidth="1"/>
    <col min="5" max="5" width="10.7109375" customWidth="1"/>
    <col min="6" max="6" width="10.5703125" customWidth="1"/>
    <col min="7" max="7" width="2.7109375" customWidth="1"/>
  </cols>
  <sheetData>
    <row r="1" spans="1:10" ht="15.75" x14ac:dyDescent="0.25">
      <c r="A1" s="1" t="s">
        <v>38</v>
      </c>
    </row>
    <row r="3" spans="1:10" x14ac:dyDescent="0.25">
      <c r="A3" s="25" t="s">
        <v>295</v>
      </c>
    </row>
    <row r="4" spans="1:10" x14ac:dyDescent="0.25">
      <c r="A4" s="13" t="s">
        <v>296</v>
      </c>
    </row>
    <row r="6" spans="1:10" x14ac:dyDescent="0.25">
      <c r="A6" s="4"/>
      <c r="B6" s="4"/>
      <c r="C6" s="4"/>
      <c r="D6" s="121" t="s">
        <v>18</v>
      </c>
      <c r="E6" s="121"/>
      <c r="F6" s="121"/>
      <c r="G6" s="4"/>
      <c r="H6" s="121" t="s">
        <v>19</v>
      </c>
      <c r="I6" s="121"/>
      <c r="J6" s="121"/>
    </row>
    <row r="7" spans="1:10" x14ac:dyDescent="0.25">
      <c r="A7" s="15"/>
      <c r="B7" s="15"/>
      <c r="C7" s="15"/>
      <c r="D7" s="122" t="s">
        <v>64</v>
      </c>
      <c r="E7" s="122"/>
      <c r="F7" s="122"/>
      <c r="G7" s="15"/>
      <c r="H7" s="122" t="s">
        <v>21</v>
      </c>
      <c r="I7" s="122"/>
      <c r="J7" s="122"/>
    </row>
    <row r="8" spans="1:10" x14ac:dyDescent="0.25">
      <c r="A8" s="15"/>
      <c r="B8" s="15"/>
      <c r="C8" s="15"/>
      <c r="D8" s="16">
        <v>2022</v>
      </c>
      <c r="E8" s="16">
        <v>2023</v>
      </c>
      <c r="F8" s="16">
        <v>2024</v>
      </c>
      <c r="G8" s="16"/>
      <c r="H8" s="16">
        <v>2022</v>
      </c>
      <c r="I8" s="16">
        <v>2023</v>
      </c>
      <c r="J8" s="16">
        <v>2024</v>
      </c>
    </row>
    <row r="9" spans="1:10" x14ac:dyDescent="0.25">
      <c r="A9" s="6" t="s">
        <v>11</v>
      </c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22</v>
      </c>
      <c r="B10" s="7"/>
      <c r="C10" s="7"/>
      <c r="D10" s="8">
        <v>1144011.5419999999</v>
      </c>
      <c r="E10" s="8">
        <v>1084855.6159999999</v>
      </c>
      <c r="F10" s="8">
        <v>1078846.129</v>
      </c>
      <c r="G10" s="7"/>
      <c r="H10" s="19">
        <v>1</v>
      </c>
      <c r="I10" s="19">
        <v>1.0000000000000002</v>
      </c>
      <c r="J10" s="19">
        <v>1</v>
      </c>
    </row>
    <row r="11" spans="1:10" x14ac:dyDescent="0.25">
      <c r="A11" s="6" t="s">
        <v>50</v>
      </c>
      <c r="B11" s="6"/>
      <c r="C11" s="6"/>
      <c r="D11" s="9">
        <v>433896.64500000002</v>
      </c>
      <c r="E11" s="9">
        <v>402231.56199999998</v>
      </c>
      <c r="F11" s="9">
        <v>421525.91499999998</v>
      </c>
      <c r="G11" s="6"/>
      <c r="H11" s="18">
        <v>0.37927645750972683</v>
      </c>
      <c r="I11" s="18">
        <v>0.3707696730031953</v>
      </c>
      <c r="J11" s="18">
        <v>0.39071921719802544</v>
      </c>
    </row>
    <row r="12" spans="1:10" x14ac:dyDescent="0.25">
      <c r="A12" s="7" t="s">
        <v>49</v>
      </c>
      <c r="B12" s="7"/>
      <c r="C12" s="7"/>
      <c r="D12" s="8">
        <v>378246.49800000002</v>
      </c>
      <c r="E12" s="8">
        <v>359074.84700000001</v>
      </c>
      <c r="F12" s="8">
        <v>343037.57900000003</v>
      </c>
      <c r="G12" s="7"/>
      <c r="H12" s="19">
        <v>0.33063171490275056</v>
      </c>
      <c r="I12" s="19">
        <v>0.33098860503110494</v>
      </c>
      <c r="J12" s="19">
        <v>0.3179671037221658</v>
      </c>
    </row>
    <row r="13" spans="1:10" x14ac:dyDescent="0.25">
      <c r="A13" s="6" t="s">
        <v>37</v>
      </c>
      <c r="B13" s="6"/>
      <c r="C13" s="6"/>
      <c r="D13" s="9">
        <v>265691.43199999997</v>
      </c>
      <c r="E13" s="9">
        <v>251446.644</v>
      </c>
      <c r="F13" s="9">
        <v>250036.05</v>
      </c>
      <c r="G13" s="6"/>
      <c r="H13" s="32">
        <v>0.23224541208343857</v>
      </c>
      <c r="I13" s="18">
        <v>0.23177890245626936</v>
      </c>
      <c r="J13" s="18">
        <v>0.23176247592579535</v>
      </c>
    </row>
    <row r="14" spans="1:10" x14ac:dyDescent="0.25">
      <c r="A14" s="7" t="s">
        <v>90</v>
      </c>
      <c r="B14" s="7"/>
      <c r="C14" s="7"/>
      <c r="D14" s="8">
        <v>65254.877999999997</v>
      </c>
      <c r="E14" s="8">
        <v>70385.251999999993</v>
      </c>
      <c r="F14" s="8">
        <v>62382.199000000001</v>
      </c>
      <c r="G14" s="7"/>
      <c r="H14" s="17">
        <v>5.7040401782939357E-2</v>
      </c>
      <c r="I14" s="17">
        <v>6.4879833741857129E-2</v>
      </c>
      <c r="J14" s="17">
        <v>5.7823073488545651E-2</v>
      </c>
    </row>
    <row r="15" spans="1:10" x14ac:dyDescent="0.25">
      <c r="A15" s="35" t="s">
        <v>28</v>
      </c>
      <c r="B15" s="35"/>
      <c r="C15" s="35"/>
      <c r="D15" s="36">
        <v>922.08900000000006</v>
      </c>
      <c r="E15" s="36">
        <v>1717.3109999999999</v>
      </c>
      <c r="F15" s="36">
        <v>1864.386</v>
      </c>
      <c r="G15" s="35"/>
      <c r="H15" s="39">
        <v>8.0601372114478208E-4</v>
      </c>
      <c r="I15" s="38">
        <v>1.5829857675733322E-3</v>
      </c>
      <c r="J15" s="38">
        <v>1.728129665467799E-3</v>
      </c>
    </row>
    <row r="16" spans="1:10" x14ac:dyDescent="0.25">
      <c r="A16" s="2"/>
      <c r="B16" s="2"/>
      <c r="C16" s="2"/>
      <c r="D16" s="68"/>
      <c r="E16" s="68"/>
      <c r="F16" s="68"/>
      <c r="G16" s="2"/>
      <c r="H16" s="69"/>
      <c r="I16" s="69"/>
      <c r="J16" s="69"/>
    </row>
    <row r="17" spans="1:10" x14ac:dyDescent="0.25">
      <c r="A17" s="2"/>
      <c r="B17" s="2"/>
      <c r="C17" s="2"/>
      <c r="D17" s="68"/>
      <c r="E17" s="68"/>
      <c r="F17" s="68"/>
      <c r="G17" s="2"/>
      <c r="H17" s="69"/>
      <c r="I17" s="69"/>
      <c r="J17" s="69"/>
    </row>
    <row r="18" spans="1:10" x14ac:dyDescent="0.25">
      <c r="A18" s="25" t="s">
        <v>297</v>
      </c>
    </row>
    <row r="19" spans="1:10" x14ac:dyDescent="0.25">
      <c r="A19" s="13" t="s">
        <v>298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19"/>
  <sheetViews>
    <sheetView showGridLines="0" workbookViewId="0">
      <selection activeCell="H18" sqref="H18"/>
    </sheetView>
  </sheetViews>
  <sheetFormatPr defaultRowHeight="15" x14ac:dyDescent="0.25"/>
  <cols>
    <col min="7" max="7" width="2.42578125" customWidth="1"/>
  </cols>
  <sheetData>
    <row r="1" spans="1:10" ht="15.75" x14ac:dyDescent="0.25">
      <c r="A1" s="1" t="s">
        <v>38</v>
      </c>
    </row>
    <row r="3" spans="1:10" x14ac:dyDescent="0.25">
      <c r="A3" s="25" t="s">
        <v>299</v>
      </c>
    </row>
    <row r="4" spans="1:10" x14ac:dyDescent="0.25">
      <c r="A4" s="13" t="s">
        <v>300</v>
      </c>
    </row>
    <row r="6" spans="1:10" x14ac:dyDescent="0.25">
      <c r="A6" s="4"/>
      <c r="B6" s="4"/>
      <c r="C6" s="4"/>
      <c r="D6" s="121" t="s">
        <v>18</v>
      </c>
      <c r="E6" s="121"/>
      <c r="F6" s="121"/>
      <c r="G6" s="4"/>
      <c r="H6" s="121" t="s">
        <v>19</v>
      </c>
      <c r="I6" s="121"/>
      <c r="J6" s="121"/>
    </row>
    <row r="7" spans="1:10" x14ac:dyDescent="0.25">
      <c r="A7" s="15"/>
      <c r="B7" s="15"/>
      <c r="C7" s="15"/>
      <c r="D7" s="122" t="s">
        <v>64</v>
      </c>
      <c r="E7" s="124"/>
      <c r="F7" s="124"/>
      <c r="G7" s="15"/>
      <c r="H7" s="122" t="s">
        <v>21</v>
      </c>
      <c r="I7" s="124"/>
      <c r="J7" s="124"/>
    </row>
    <row r="8" spans="1:10" x14ac:dyDescent="0.25">
      <c r="A8" s="15"/>
      <c r="B8" s="15"/>
      <c r="C8" s="15"/>
      <c r="D8" s="16">
        <v>2022</v>
      </c>
      <c r="E8" s="16">
        <v>2023</v>
      </c>
      <c r="F8" s="16">
        <v>2024</v>
      </c>
      <c r="G8" s="16"/>
      <c r="H8" s="16">
        <v>2022</v>
      </c>
      <c r="I8" s="16">
        <v>2023</v>
      </c>
      <c r="J8" s="16">
        <v>2024</v>
      </c>
    </row>
    <row r="9" spans="1:10" x14ac:dyDescent="0.25">
      <c r="A9" s="6" t="s">
        <v>11</v>
      </c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22</v>
      </c>
      <c r="B10" s="7"/>
      <c r="C10" s="7"/>
      <c r="D10" s="8">
        <v>145191.049</v>
      </c>
      <c r="E10" s="8">
        <v>124888.97799999999</v>
      </c>
      <c r="F10" s="8">
        <v>117163.914</v>
      </c>
      <c r="G10" s="7"/>
      <c r="H10" s="19">
        <v>1</v>
      </c>
      <c r="I10" s="19">
        <v>1.0000000000000002</v>
      </c>
      <c r="J10" s="19">
        <v>0.99999999999999989</v>
      </c>
    </row>
    <row r="11" spans="1:10" x14ac:dyDescent="0.25">
      <c r="A11" s="6" t="s">
        <v>25</v>
      </c>
      <c r="B11" s="6"/>
      <c r="C11" s="6"/>
      <c r="D11" s="9">
        <v>68549.066000000006</v>
      </c>
      <c r="E11" s="9">
        <v>57622.883000000002</v>
      </c>
      <c r="F11" s="9">
        <v>55608.699000000001</v>
      </c>
      <c r="G11" s="6"/>
      <c r="H11" s="18">
        <v>0.47213011044503167</v>
      </c>
      <c r="I11" s="18">
        <v>0.46139286206665897</v>
      </c>
      <c r="J11" s="18">
        <v>0.47462309086055282</v>
      </c>
    </row>
    <row r="12" spans="1:10" x14ac:dyDescent="0.25">
      <c r="A12" s="7" t="s">
        <v>49</v>
      </c>
      <c r="B12" s="7"/>
      <c r="C12" s="7"/>
      <c r="D12" s="8">
        <v>35107.067000000003</v>
      </c>
      <c r="E12" s="8">
        <v>30931.987000000001</v>
      </c>
      <c r="F12" s="8">
        <v>26959.67</v>
      </c>
      <c r="G12" s="7"/>
      <c r="H12" s="19">
        <v>0.24179911393849082</v>
      </c>
      <c r="I12" s="19">
        <v>0.24767587576863673</v>
      </c>
      <c r="J12" s="19">
        <v>0.23010216268466413</v>
      </c>
    </row>
    <row r="13" spans="1:10" x14ac:dyDescent="0.25">
      <c r="A13" s="6" t="s">
        <v>37</v>
      </c>
      <c r="B13" s="6"/>
      <c r="C13" s="6"/>
      <c r="D13" s="9">
        <v>34052.383999999998</v>
      </c>
      <c r="E13" s="9">
        <v>29329.370999999999</v>
      </c>
      <c r="F13" s="9">
        <v>27425.45</v>
      </c>
      <c r="G13" s="6"/>
      <c r="H13" s="23">
        <v>0.23453500911065114</v>
      </c>
      <c r="I13" s="18">
        <v>0.23484355040522473</v>
      </c>
      <c r="J13" s="18">
        <v>0.23407761881358793</v>
      </c>
    </row>
    <row r="14" spans="1:10" x14ac:dyDescent="0.25">
      <c r="A14" s="7" t="s">
        <v>90</v>
      </c>
      <c r="B14" s="7"/>
      <c r="C14" s="7"/>
      <c r="D14" s="8">
        <v>7364.9480000000003</v>
      </c>
      <c r="E14" s="8">
        <v>6992.4229999999998</v>
      </c>
      <c r="F14" s="8">
        <v>7156.3149999999996</v>
      </c>
      <c r="G14" s="7"/>
      <c r="H14" s="17">
        <v>5.0725909418837527E-2</v>
      </c>
      <c r="I14" s="17">
        <v>5.5989112185704654E-2</v>
      </c>
      <c r="J14" s="17">
        <v>6.1079514636221521E-2</v>
      </c>
    </row>
    <row r="15" spans="1:10" x14ac:dyDescent="0.25">
      <c r="A15" s="35" t="s">
        <v>28</v>
      </c>
      <c r="B15" s="35"/>
      <c r="C15" s="35"/>
      <c r="D15" s="36">
        <v>117.584</v>
      </c>
      <c r="E15" s="36">
        <v>12.314</v>
      </c>
      <c r="F15" s="36">
        <v>13.78</v>
      </c>
      <c r="G15" s="35"/>
      <c r="H15" s="39">
        <v>8.0985708698888179E-4</v>
      </c>
      <c r="I15" s="38">
        <v>9.859957377503723E-5</v>
      </c>
      <c r="J15" s="38">
        <v>1.1761300497352794E-4</v>
      </c>
    </row>
    <row r="16" spans="1:10" x14ac:dyDescent="0.25">
      <c r="A16" s="2"/>
      <c r="B16" s="2"/>
      <c r="C16" s="2"/>
      <c r="D16" s="68"/>
      <c r="E16" s="68"/>
      <c r="F16" s="68"/>
      <c r="G16" s="2"/>
      <c r="H16" s="69"/>
      <c r="I16" s="69"/>
      <c r="J16" s="69"/>
    </row>
    <row r="17" spans="1:10" x14ac:dyDescent="0.25">
      <c r="A17" s="2"/>
      <c r="B17" s="2"/>
      <c r="C17" s="2"/>
      <c r="D17" s="68"/>
      <c r="E17" s="68"/>
      <c r="F17" s="68"/>
      <c r="G17" s="2"/>
      <c r="H17" s="69"/>
      <c r="I17" s="69"/>
      <c r="J17" s="69"/>
    </row>
    <row r="18" spans="1:10" x14ac:dyDescent="0.25">
      <c r="A18" s="25" t="s">
        <v>301</v>
      </c>
    </row>
    <row r="19" spans="1:10" x14ac:dyDescent="0.25">
      <c r="A19" s="13" t="s">
        <v>302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19"/>
  <sheetViews>
    <sheetView showGridLines="0" workbookViewId="0">
      <selection activeCell="I18" sqref="I18"/>
    </sheetView>
  </sheetViews>
  <sheetFormatPr defaultRowHeight="15" x14ac:dyDescent="0.25"/>
  <cols>
    <col min="7" max="7" width="2.5703125" customWidth="1"/>
  </cols>
  <sheetData>
    <row r="1" spans="1:10" ht="15.75" x14ac:dyDescent="0.25">
      <c r="A1" s="1" t="s">
        <v>38</v>
      </c>
    </row>
    <row r="3" spans="1:10" x14ac:dyDescent="0.25">
      <c r="A3" s="25" t="s">
        <v>303</v>
      </c>
    </row>
    <row r="4" spans="1:10" x14ac:dyDescent="0.25">
      <c r="A4" s="46" t="s">
        <v>304</v>
      </c>
    </row>
    <row r="6" spans="1:10" x14ac:dyDescent="0.25">
      <c r="A6" s="4"/>
      <c r="B6" s="4"/>
      <c r="C6" s="4"/>
      <c r="D6" s="121" t="s">
        <v>18</v>
      </c>
      <c r="E6" s="121"/>
      <c r="F6" s="121"/>
      <c r="G6" s="4"/>
      <c r="H6" s="121" t="s">
        <v>19</v>
      </c>
      <c r="I6" s="121"/>
      <c r="J6" s="121"/>
    </row>
    <row r="7" spans="1:10" x14ac:dyDescent="0.25">
      <c r="A7" s="15"/>
      <c r="B7" s="15"/>
      <c r="C7" s="15"/>
      <c r="D7" s="122" t="s">
        <v>64</v>
      </c>
      <c r="E7" s="124"/>
      <c r="F7" s="124"/>
      <c r="G7" s="15"/>
      <c r="H7" s="122" t="s">
        <v>21</v>
      </c>
      <c r="I7" s="124"/>
      <c r="J7" s="124"/>
    </row>
    <row r="8" spans="1:10" x14ac:dyDescent="0.25">
      <c r="A8" s="15"/>
      <c r="B8" s="15"/>
      <c r="C8" s="15"/>
      <c r="D8" s="16">
        <v>2022</v>
      </c>
      <c r="E8" s="16">
        <v>2023</v>
      </c>
      <c r="F8" s="16">
        <v>2024</v>
      </c>
      <c r="G8" s="16"/>
      <c r="H8" s="16">
        <v>2022</v>
      </c>
      <c r="I8" s="16">
        <v>2023</v>
      </c>
      <c r="J8" s="16">
        <v>2024</v>
      </c>
    </row>
    <row r="9" spans="1:10" x14ac:dyDescent="0.25">
      <c r="A9" s="6" t="s">
        <v>11</v>
      </c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22</v>
      </c>
      <c r="B10" s="7"/>
      <c r="C10" s="7"/>
      <c r="D10" s="8">
        <v>964310.16199999989</v>
      </c>
      <c r="E10" s="8">
        <v>929233.56900000002</v>
      </c>
      <c r="F10" s="8">
        <v>933556.58700000006</v>
      </c>
      <c r="G10" s="7"/>
      <c r="H10" s="19">
        <v>1.0000000000000002</v>
      </c>
      <c r="I10" s="19">
        <v>1</v>
      </c>
      <c r="J10" s="19">
        <v>0.99999999999999978</v>
      </c>
    </row>
    <row r="11" spans="1:10" x14ac:dyDescent="0.25">
      <c r="A11" s="6" t="s">
        <v>50</v>
      </c>
      <c r="B11" s="6"/>
      <c r="C11" s="6"/>
      <c r="D11" s="9">
        <v>359882.59499999997</v>
      </c>
      <c r="E11" s="9">
        <v>339656.74900000001</v>
      </c>
      <c r="F11" s="9">
        <v>360806.549</v>
      </c>
      <c r="G11" s="6"/>
      <c r="H11" s="18">
        <v>0.37320211813758736</v>
      </c>
      <c r="I11" s="18">
        <v>0.36552354578141594</v>
      </c>
      <c r="J11" s="18">
        <v>0.38648599776844589</v>
      </c>
    </row>
    <row r="12" spans="1:10" x14ac:dyDescent="0.25">
      <c r="A12" s="7" t="s">
        <v>49</v>
      </c>
      <c r="B12" s="7"/>
      <c r="C12" s="7"/>
      <c r="D12" s="8">
        <v>323707.47399999999</v>
      </c>
      <c r="E12" s="8">
        <v>312202.72399999999</v>
      </c>
      <c r="F12" s="8">
        <v>301828.68699999998</v>
      </c>
      <c r="G12" s="7"/>
      <c r="H12" s="19">
        <v>0.33568812894040623</v>
      </c>
      <c r="I12" s="19">
        <v>0.33597874034617448</v>
      </c>
      <c r="J12" s="19">
        <v>0.32331054293123418</v>
      </c>
    </row>
    <row r="13" spans="1:10" x14ac:dyDescent="0.25">
      <c r="A13" s="6" t="s">
        <v>37</v>
      </c>
      <c r="B13" s="6"/>
      <c r="C13" s="6"/>
      <c r="D13" s="9">
        <v>227152.60699999999</v>
      </c>
      <c r="E13" s="9">
        <v>218036.61600000001</v>
      </c>
      <c r="F13" s="9">
        <v>219170.33100000001</v>
      </c>
      <c r="G13" s="6"/>
      <c r="H13" s="23">
        <v>0.23555969432996601</v>
      </c>
      <c r="I13" s="18">
        <v>0.23464134666878356</v>
      </c>
      <c r="J13" s="18">
        <v>0.23476919776690514</v>
      </c>
    </row>
    <row r="14" spans="1:10" x14ac:dyDescent="0.25">
      <c r="A14" s="7" t="s">
        <v>90</v>
      </c>
      <c r="B14" s="7"/>
      <c r="C14" s="7"/>
      <c r="D14" s="8">
        <v>52777.072</v>
      </c>
      <c r="E14" s="8">
        <v>57676.165000000001</v>
      </c>
      <c r="F14" s="8">
        <v>49949.694000000003</v>
      </c>
      <c r="G14" s="7"/>
      <c r="H14" s="17">
        <v>5.4730390780637656E-2</v>
      </c>
      <c r="I14" s="17">
        <v>6.2068533600296572E-2</v>
      </c>
      <c r="J14" s="17">
        <v>5.3504730934965807E-2</v>
      </c>
    </row>
    <row r="15" spans="1:10" x14ac:dyDescent="0.25">
      <c r="A15" s="35" t="s">
        <v>28</v>
      </c>
      <c r="B15" s="35"/>
      <c r="C15" s="35"/>
      <c r="D15" s="36">
        <v>790.41399999999999</v>
      </c>
      <c r="E15" s="36">
        <v>1661.3150000000001</v>
      </c>
      <c r="F15" s="36">
        <v>1801.326</v>
      </c>
      <c r="G15" s="35"/>
      <c r="H15" s="39">
        <v>8.1966781140277987E-4</v>
      </c>
      <c r="I15" s="38">
        <v>1.7878336033294983E-3</v>
      </c>
      <c r="J15" s="38">
        <v>1.9295305984488758E-3</v>
      </c>
    </row>
    <row r="16" spans="1:10" x14ac:dyDescent="0.25">
      <c r="A16" s="2"/>
      <c r="B16" s="2"/>
      <c r="C16" s="2"/>
      <c r="D16" s="68"/>
      <c r="E16" s="68"/>
      <c r="F16" s="68"/>
      <c r="G16" s="2"/>
      <c r="H16" s="69"/>
      <c r="I16" s="69"/>
      <c r="J16" s="69"/>
    </row>
    <row r="17" spans="1:10" x14ac:dyDescent="0.25">
      <c r="A17" s="2"/>
      <c r="B17" s="2"/>
      <c r="C17" s="2"/>
      <c r="D17" s="68"/>
      <c r="E17" s="68"/>
      <c r="F17" s="68"/>
      <c r="G17" s="2"/>
      <c r="H17" s="69"/>
      <c r="I17" s="69"/>
      <c r="J17" s="69"/>
    </row>
    <row r="18" spans="1:10" x14ac:dyDescent="0.25">
      <c r="A18" s="25" t="s">
        <v>66</v>
      </c>
    </row>
    <row r="19" spans="1:10" x14ac:dyDescent="0.25">
      <c r="A19" s="13" t="s">
        <v>305</v>
      </c>
    </row>
  </sheetData>
  <mergeCells count="4">
    <mergeCell ref="D6:F6"/>
    <mergeCell ref="H6:J6"/>
    <mergeCell ref="D7:F7"/>
    <mergeCell ref="H7:J7"/>
  </mergeCells>
  <pageMargins left="0.7" right="0.7" top="0.75" bottom="0.75" header="0.3" footer="0.3"/>
  <pageSetup paperSize="9" orientation="portrait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J19"/>
  <sheetViews>
    <sheetView showGridLines="0" workbookViewId="0">
      <selection activeCell="L16" sqref="L16"/>
    </sheetView>
  </sheetViews>
  <sheetFormatPr defaultRowHeight="15" x14ac:dyDescent="0.25"/>
  <cols>
    <col min="3" max="3" width="9.140625" customWidth="1"/>
    <col min="6" max="6" width="1.7109375" customWidth="1"/>
    <col min="7" max="7" width="9.140625" customWidth="1"/>
  </cols>
  <sheetData>
    <row r="1" spans="1:10" ht="15.75" x14ac:dyDescent="0.25">
      <c r="A1" s="1" t="s">
        <v>38</v>
      </c>
    </row>
    <row r="3" spans="1:10" x14ac:dyDescent="0.25">
      <c r="A3" s="25" t="s">
        <v>306</v>
      </c>
    </row>
    <row r="4" spans="1:10" x14ac:dyDescent="0.25">
      <c r="A4" s="13" t="s">
        <v>307</v>
      </c>
    </row>
    <row r="6" spans="1:10" x14ac:dyDescent="0.25">
      <c r="A6" s="4"/>
      <c r="B6" s="4"/>
      <c r="C6" s="121" t="s">
        <v>18</v>
      </c>
      <c r="D6" s="121"/>
      <c r="E6" s="121"/>
      <c r="F6" s="4"/>
      <c r="G6" s="121" t="s">
        <v>19</v>
      </c>
      <c r="H6" s="121"/>
      <c r="I6" s="121"/>
      <c r="J6" s="65"/>
    </row>
    <row r="7" spans="1:10" x14ac:dyDescent="0.25">
      <c r="A7" s="15"/>
      <c r="B7" s="15"/>
      <c r="C7" s="122" t="s">
        <v>64</v>
      </c>
      <c r="D7" s="124"/>
      <c r="E7" s="124"/>
      <c r="F7" s="15"/>
      <c r="G7" s="122" t="s">
        <v>21</v>
      </c>
      <c r="H7" s="124"/>
      <c r="I7" s="124"/>
      <c r="J7" s="92"/>
    </row>
    <row r="8" spans="1:10" x14ac:dyDescent="0.25">
      <c r="A8" s="15"/>
      <c r="B8" s="15"/>
      <c r="C8" s="16">
        <v>2022</v>
      </c>
      <c r="D8" s="16">
        <v>2023</v>
      </c>
      <c r="E8" s="16">
        <v>2024</v>
      </c>
      <c r="F8" s="16"/>
      <c r="G8" s="16">
        <v>2022</v>
      </c>
      <c r="H8" s="16">
        <v>2023</v>
      </c>
      <c r="I8" s="16">
        <v>2024</v>
      </c>
      <c r="J8" s="62"/>
    </row>
    <row r="9" spans="1:10" x14ac:dyDescent="0.25">
      <c r="A9" s="6" t="s">
        <v>11</v>
      </c>
      <c r="B9" s="6"/>
      <c r="C9" s="6"/>
      <c r="D9" s="6"/>
      <c r="E9" s="6"/>
      <c r="F9" s="6"/>
      <c r="G9" s="6"/>
      <c r="H9" s="6"/>
      <c r="I9" s="6"/>
      <c r="J9" s="2"/>
    </row>
    <row r="10" spans="1:10" x14ac:dyDescent="0.25">
      <c r="A10" s="7" t="s">
        <v>22</v>
      </c>
      <c r="B10" s="7"/>
      <c r="C10" s="8">
        <v>34510.330999999998</v>
      </c>
      <c r="D10" s="8">
        <v>30733.069</v>
      </c>
      <c r="E10" s="8">
        <v>28125.628000000001</v>
      </c>
      <c r="F10" s="7"/>
      <c r="G10" s="19">
        <v>1</v>
      </c>
      <c r="H10" s="19">
        <v>0.99999999999999989</v>
      </c>
      <c r="I10" s="19">
        <v>1</v>
      </c>
      <c r="J10" s="94"/>
    </row>
    <row r="11" spans="1:10" x14ac:dyDescent="0.25">
      <c r="A11" s="6" t="s">
        <v>49</v>
      </c>
      <c r="B11" s="6"/>
      <c r="C11" s="9">
        <v>19431.956999999999</v>
      </c>
      <c r="D11" s="9">
        <v>15940.136</v>
      </c>
      <c r="E11" s="9">
        <v>14249.222</v>
      </c>
      <c r="F11" s="6"/>
      <c r="G11" s="18">
        <v>0.56307651757961985</v>
      </c>
      <c r="H11" s="18">
        <v>0.51866398373686662</v>
      </c>
      <c r="I11" s="18">
        <v>0.50662769201100144</v>
      </c>
      <c r="J11" s="94"/>
    </row>
    <row r="12" spans="1:10" x14ac:dyDescent="0.25">
      <c r="A12" s="7" t="s">
        <v>90</v>
      </c>
      <c r="B12" s="7"/>
      <c r="C12" s="8">
        <v>5112.8580000000002</v>
      </c>
      <c r="D12" s="8">
        <v>5716.6639999999998</v>
      </c>
      <c r="E12" s="8">
        <v>5276.19</v>
      </c>
      <c r="F12" s="7"/>
      <c r="G12" s="19">
        <v>0.14815441787562109</v>
      </c>
      <c r="H12" s="19">
        <v>0.18601018987072199</v>
      </c>
      <c r="I12" s="19">
        <v>0.18759367790827639</v>
      </c>
      <c r="J12" s="94"/>
    </row>
    <row r="13" spans="1:10" x14ac:dyDescent="0.25">
      <c r="A13" s="6" t="s">
        <v>50</v>
      </c>
      <c r="B13" s="6"/>
      <c r="C13" s="9">
        <v>5464.9840000000004</v>
      </c>
      <c r="D13" s="9">
        <v>4951.93</v>
      </c>
      <c r="E13" s="9">
        <v>5110.6670000000004</v>
      </c>
      <c r="F13" s="6"/>
      <c r="G13" s="23">
        <v>0.15835791317098641</v>
      </c>
      <c r="H13" s="18">
        <v>0.16112709082194168</v>
      </c>
      <c r="I13" s="18">
        <v>0.18170854709448622</v>
      </c>
      <c r="J13" s="94"/>
    </row>
    <row r="14" spans="1:10" x14ac:dyDescent="0.25">
      <c r="A14" s="7" t="s">
        <v>37</v>
      </c>
      <c r="B14" s="7"/>
      <c r="C14" s="8">
        <v>4486.4409999999998</v>
      </c>
      <c r="D14" s="8">
        <v>4080.6570000000002</v>
      </c>
      <c r="E14" s="8">
        <v>3440.2689999999998</v>
      </c>
      <c r="F14" s="7"/>
      <c r="G14" s="21">
        <v>0.13000283886005035</v>
      </c>
      <c r="H14" s="21">
        <v>0.13277740013533956</v>
      </c>
      <c r="I14" s="21">
        <v>0.12231794433176744</v>
      </c>
      <c r="J14" s="70"/>
    </row>
    <row r="15" spans="1:10" x14ac:dyDescent="0.25">
      <c r="A15" s="35" t="s">
        <v>28</v>
      </c>
      <c r="B15" s="35"/>
      <c r="C15" s="36">
        <v>14.090999999999999</v>
      </c>
      <c r="D15" s="36">
        <v>43.682000000000002</v>
      </c>
      <c r="E15" s="36">
        <v>49.28</v>
      </c>
      <c r="F15" s="35"/>
      <c r="G15" s="39">
        <v>4.0831251372234014E-4</v>
      </c>
      <c r="H15" s="38">
        <v>1.4213354351301525E-3</v>
      </c>
      <c r="I15" s="38">
        <v>1.7521386544684442E-3</v>
      </c>
      <c r="J15" s="94"/>
    </row>
    <row r="16" spans="1:10" x14ac:dyDescent="0.25">
      <c r="A16" s="2"/>
      <c r="B16" s="2"/>
      <c r="C16" s="2"/>
      <c r="D16" s="68"/>
      <c r="E16" s="68"/>
      <c r="F16" s="63"/>
      <c r="G16" s="2"/>
      <c r="H16" s="70"/>
      <c r="I16" s="70"/>
      <c r="J16" s="70"/>
    </row>
    <row r="17" spans="1:10" x14ac:dyDescent="0.25">
      <c r="A17" s="2"/>
      <c r="B17" s="2"/>
      <c r="C17" s="2"/>
      <c r="D17" s="68"/>
      <c r="E17" s="68"/>
      <c r="F17" s="63"/>
      <c r="G17" s="2"/>
      <c r="H17" s="70"/>
      <c r="I17" s="70"/>
      <c r="J17" s="70"/>
    </row>
    <row r="18" spans="1:10" x14ac:dyDescent="0.25">
      <c r="A18" s="25" t="s">
        <v>67</v>
      </c>
    </row>
    <row r="19" spans="1:10" x14ac:dyDescent="0.25">
      <c r="A19" s="13" t="s">
        <v>308</v>
      </c>
    </row>
  </sheetData>
  <mergeCells count="4">
    <mergeCell ref="C6:E6"/>
    <mergeCell ref="G6:I6"/>
    <mergeCell ref="C7:E7"/>
    <mergeCell ref="G7:I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J28"/>
  <sheetViews>
    <sheetView showGridLines="0" workbookViewId="0">
      <selection activeCell="M23" sqref="M23"/>
    </sheetView>
  </sheetViews>
  <sheetFormatPr defaultRowHeight="15" x14ac:dyDescent="0.25"/>
  <cols>
    <col min="3" max="3" width="6" customWidth="1"/>
    <col min="7" max="7" width="3.140625" customWidth="1"/>
  </cols>
  <sheetData>
    <row r="1" spans="1:10" ht="15.75" x14ac:dyDescent="0.25">
      <c r="A1" s="1" t="s">
        <v>38</v>
      </c>
    </row>
    <row r="3" spans="1:10" x14ac:dyDescent="0.25">
      <c r="A3" s="25" t="s">
        <v>309</v>
      </c>
    </row>
    <row r="4" spans="1:10" x14ac:dyDescent="0.25">
      <c r="A4" s="13" t="s">
        <v>310</v>
      </c>
    </row>
    <row r="6" spans="1:10" x14ac:dyDescent="0.25">
      <c r="A6" s="4"/>
      <c r="B6" s="4"/>
      <c r="C6" s="4"/>
      <c r="D6" s="121"/>
      <c r="E6" s="121"/>
      <c r="F6" s="121"/>
      <c r="G6" s="4"/>
      <c r="H6" s="121" t="s">
        <v>19</v>
      </c>
      <c r="I6" s="121"/>
      <c r="J6" s="121"/>
    </row>
    <row r="7" spans="1:10" x14ac:dyDescent="0.25">
      <c r="A7" s="15"/>
      <c r="B7" s="15"/>
      <c r="C7" s="15"/>
      <c r="D7" s="122" t="s">
        <v>71</v>
      </c>
      <c r="E7" s="124"/>
      <c r="F7" s="124"/>
      <c r="G7" s="15"/>
      <c r="H7" s="122" t="s">
        <v>21</v>
      </c>
      <c r="I7" s="124"/>
      <c r="J7" s="124"/>
    </row>
    <row r="8" spans="1:10" x14ac:dyDescent="0.25">
      <c r="A8" s="15"/>
      <c r="B8" s="15"/>
      <c r="C8" s="15"/>
      <c r="D8" s="16">
        <v>2022</v>
      </c>
      <c r="E8" s="16">
        <v>2023</v>
      </c>
      <c r="F8" s="16">
        <v>2024</v>
      </c>
      <c r="G8" s="16"/>
      <c r="H8" s="16">
        <v>2022</v>
      </c>
      <c r="I8" s="16">
        <v>2023</v>
      </c>
      <c r="J8" s="16">
        <v>2024</v>
      </c>
    </row>
    <row r="9" spans="1:10" x14ac:dyDescent="0.25">
      <c r="A9" s="9" t="s">
        <v>44</v>
      </c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22</v>
      </c>
      <c r="B10" s="7"/>
      <c r="C10" s="7"/>
      <c r="D10" s="8">
        <v>142016.67699999997</v>
      </c>
      <c r="E10" s="8">
        <v>139266.45299999998</v>
      </c>
      <c r="F10" s="8">
        <v>138972.42199999999</v>
      </c>
      <c r="G10" s="7"/>
      <c r="H10" s="19">
        <v>1.0000000000000002</v>
      </c>
      <c r="I10" s="19">
        <v>1.0000000000000002</v>
      </c>
      <c r="J10" s="19">
        <v>1</v>
      </c>
    </row>
    <row r="11" spans="1:10" x14ac:dyDescent="0.25">
      <c r="A11" s="6" t="s">
        <v>49</v>
      </c>
      <c r="B11" s="6"/>
      <c r="C11" s="6"/>
      <c r="D11" s="9">
        <v>64863.112999999998</v>
      </c>
      <c r="E11" s="9">
        <v>63605.677000000003</v>
      </c>
      <c r="F11" s="9">
        <v>59789.726999999999</v>
      </c>
      <c r="G11" s="6"/>
      <c r="H11" s="18">
        <v>0.4567288460072898</v>
      </c>
      <c r="I11" s="18">
        <v>0.45671930051955884</v>
      </c>
      <c r="J11" s="18">
        <v>0.43022727919356551</v>
      </c>
    </row>
    <row r="12" spans="1:10" x14ac:dyDescent="0.25">
      <c r="A12" s="7" t="s">
        <v>50</v>
      </c>
      <c r="B12" s="7"/>
      <c r="C12" s="7"/>
      <c r="D12" s="8">
        <v>37677.254999999997</v>
      </c>
      <c r="E12" s="8">
        <v>34911.402000000002</v>
      </c>
      <c r="F12" s="8">
        <v>38861.654000000002</v>
      </c>
      <c r="G12" s="7"/>
      <c r="H12" s="19">
        <v>0.26530162369592697</v>
      </c>
      <c r="I12" s="19">
        <v>0.25068062873691488</v>
      </c>
      <c r="J12" s="19">
        <v>0.27963572513689089</v>
      </c>
    </row>
    <row r="13" spans="1:10" x14ac:dyDescent="0.25">
      <c r="A13" s="6" t="s">
        <v>37</v>
      </c>
      <c r="B13" s="6"/>
      <c r="C13" s="6"/>
      <c r="D13" s="22">
        <v>31735.419000000002</v>
      </c>
      <c r="E13" s="22">
        <v>31148.151000000002</v>
      </c>
      <c r="F13" s="22">
        <v>30900.152999999998</v>
      </c>
      <c r="G13" s="6"/>
      <c r="H13" s="32">
        <v>0.22346262192855004</v>
      </c>
      <c r="I13" s="18">
        <v>0.22365867966781638</v>
      </c>
      <c r="J13" s="18">
        <v>0.22234737335152727</v>
      </c>
    </row>
    <row r="14" spans="1:10" x14ac:dyDescent="0.25">
      <c r="A14" s="7" t="s">
        <v>90</v>
      </c>
      <c r="B14" s="7"/>
      <c r="C14" s="7"/>
      <c r="D14" s="8">
        <v>7683.8969999999999</v>
      </c>
      <c r="E14" s="8">
        <v>8971.9230000000007</v>
      </c>
      <c r="F14" s="8">
        <v>8675.9279999999999</v>
      </c>
      <c r="G14" s="7"/>
      <c r="H14" s="17">
        <v>5.4105596344857454E-2</v>
      </c>
      <c r="I14" s="17">
        <v>6.4422714923313237E-2</v>
      </c>
      <c r="J14" s="17">
        <v>6.2429134321340389E-2</v>
      </c>
    </row>
    <row r="15" spans="1:10" x14ac:dyDescent="0.25">
      <c r="A15" s="35" t="s">
        <v>28</v>
      </c>
      <c r="B15" s="35"/>
      <c r="C15" s="35"/>
      <c r="D15" s="37">
        <v>56.993000000000002</v>
      </c>
      <c r="E15" s="37">
        <v>629.29999999999995</v>
      </c>
      <c r="F15" s="37">
        <v>744.96</v>
      </c>
      <c r="G15" s="35"/>
      <c r="H15" s="39">
        <v>4.0131202337595896E-4</v>
      </c>
      <c r="I15" s="38">
        <v>4.5186761523968739E-3</v>
      </c>
      <c r="J15" s="38">
        <v>5.3604879966760608E-3</v>
      </c>
    </row>
    <row r="16" spans="1:10" x14ac:dyDescent="0.25">
      <c r="A16" s="6"/>
      <c r="B16" s="6"/>
      <c r="C16" s="6"/>
      <c r="D16" s="130" t="s">
        <v>72</v>
      </c>
      <c r="E16" s="124"/>
      <c r="F16" s="124"/>
      <c r="G16" s="6"/>
      <c r="H16" s="47"/>
      <c r="I16" s="47"/>
      <c r="J16" s="34"/>
    </row>
    <row r="17" spans="1:10" x14ac:dyDescent="0.25">
      <c r="A17" s="7" t="s">
        <v>22</v>
      </c>
      <c r="B17" s="7"/>
      <c r="C17" s="7"/>
      <c r="D17" s="30">
        <v>6919.0020000000004</v>
      </c>
      <c r="E17" s="30">
        <v>7615.7749999999996</v>
      </c>
      <c r="F17" s="30">
        <v>7819.6969999999992</v>
      </c>
      <c r="G17" s="7"/>
      <c r="H17" s="21">
        <v>1</v>
      </c>
      <c r="I17" s="21">
        <v>1</v>
      </c>
      <c r="J17" s="21">
        <v>1.0000000000000002</v>
      </c>
    </row>
    <row r="18" spans="1:10" x14ac:dyDescent="0.25">
      <c r="A18" s="6" t="s">
        <v>49</v>
      </c>
      <c r="B18" s="6"/>
      <c r="C18" s="6"/>
      <c r="D18" s="9">
        <v>3140.2730000000001</v>
      </c>
      <c r="E18" s="9">
        <v>3557.5680000000002</v>
      </c>
      <c r="F18" s="9">
        <v>3530.3789999999999</v>
      </c>
      <c r="G18" s="6"/>
      <c r="H18" s="23">
        <v>0.45386213213986643</v>
      </c>
      <c r="I18" s="18">
        <v>0.46713144755458247</v>
      </c>
      <c r="J18" s="18">
        <v>0.45147260820975549</v>
      </c>
    </row>
    <row r="19" spans="1:10" x14ac:dyDescent="0.25">
      <c r="A19" s="7" t="s">
        <v>50</v>
      </c>
      <c r="B19" s="7"/>
      <c r="C19" s="7"/>
      <c r="D19" s="8">
        <v>1675.972</v>
      </c>
      <c r="E19" s="8">
        <v>1895.52</v>
      </c>
      <c r="F19" s="8">
        <v>2069.011</v>
      </c>
      <c r="G19" s="7"/>
      <c r="H19" s="21">
        <v>0.24222741950356422</v>
      </c>
      <c r="I19" s="21">
        <v>0.24889390771129663</v>
      </c>
      <c r="J19" s="19">
        <v>0.26458966376830206</v>
      </c>
    </row>
    <row r="20" spans="1:10" x14ac:dyDescent="0.25">
      <c r="A20" s="6" t="s">
        <v>37</v>
      </c>
      <c r="B20" s="6"/>
      <c r="C20" s="6"/>
      <c r="D20" s="9">
        <v>1650.921</v>
      </c>
      <c r="E20" s="9">
        <v>1665.009</v>
      </c>
      <c r="F20" s="9">
        <v>1731.2139999999999</v>
      </c>
      <c r="G20" s="6"/>
      <c r="H20" s="32">
        <v>0.23860681063540665</v>
      </c>
      <c r="I20" s="32">
        <v>0.21862633809428458</v>
      </c>
      <c r="J20" s="26">
        <v>0.22139144266075783</v>
      </c>
    </row>
    <row r="21" spans="1:10" x14ac:dyDescent="0.25">
      <c r="A21" s="7" t="s">
        <v>90</v>
      </c>
      <c r="B21" s="7"/>
      <c r="C21" s="7"/>
      <c r="D21" s="8">
        <v>446.24900000000002</v>
      </c>
      <c r="E21" s="8">
        <v>485.94799999999998</v>
      </c>
      <c r="F21" s="8">
        <v>478.363</v>
      </c>
      <c r="G21" s="7"/>
      <c r="H21" s="31">
        <v>6.4496151323557932E-2</v>
      </c>
      <c r="I21" s="31">
        <v>6.3808082565464441E-2</v>
      </c>
      <c r="J21" s="17">
        <v>6.117410943160586E-2</v>
      </c>
    </row>
    <row r="22" spans="1:10" x14ac:dyDescent="0.25">
      <c r="A22" s="35" t="s">
        <v>28</v>
      </c>
      <c r="B22" s="35"/>
      <c r="C22" s="35"/>
      <c r="D22" s="37">
        <v>5.5869999999999997</v>
      </c>
      <c r="E22" s="36">
        <v>11.73</v>
      </c>
      <c r="F22" s="36">
        <v>10.73</v>
      </c>
      <c r="G22" s="35"/>
      <c r="H22" s="39">
        <v>8.0748639760474118E-4</v>
      </c>
      <c r="I22" s="39">
        <v>1.5402240743719452E-3</v>
      </c>
      <c r="J22" s="38">
        <v>1.3721759295788572E-3</v>
      </c>
    </row>
    <row r="23" spans="1:10" x14ac:dyDescent="0.25">
      <c r="A23" s="2"/>
      <c r="B23" s="2"/>
      <c r="C23" s="2"/>
      <c r="D23" s="68"/>
      <c r="E23" s="68"/>
      <c r="F23" s="63"/>
      <c r="G23" s="2"/>
      <c r="H23" s="70"/>
      <c r="I23" s="70"/>
      <c r="J23" s="70"/>
    </row>
    <row r="24" spans="1:10" x14ac:dyDescent="0.25">
      <c r="A24" s="2"/>
      <c r="B24" s="2"/>
      <c r="C24" s="2"/>
      <c r="D24" s="68"/>
      <c r="E24" s="68"/>
      <c r="F24" s="63"/>
      <c r="G24" s="2"/>
      <c r="H24" s="70"/>
      <c r="I24" s="70"/>
      <c r="J24" s="70"/>
    </row>
    <row r="25" spans="1:10" x14ac:dyDescent="0.25">
      <c r="A25" s="25" t="s">
        <v>68</v>
      </c>
    </row>
    <row r="26" spans="1:10" x14ac:dyDescent="0.25">
      <c r="A26" s="13" t="s">
        <v>311</v>
      </c>
    </row>
    <row r="28" spans="1:10" x14ac:dyDescent="0.25">
      <c r="A28" s="48" t="s">
        <v>71</v>
      </c>
      <c r="F28" s="48" t="s">
        <v>72</v>
      </c>
    </row>
  </sheetData>
  <mergeCells count="5">
    <mergeCell ref="D16:F16"/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88" orientation="portrait" verticalDpi="30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J19"/>
  <sheetViews>
    <sheetView showGridLines="0" workbookViewId="0">
      <selection activeCell="I19" sqref="I19"/>
    </sheetView>
  </sheetViews>
  <sheetFormatPr defaultRowHeight="15" x14ac:dyDescent="0.25"/>
  <cols>
    <col min="3" max="3" width="1.85546875" customWidth="1"/>
    <col min="7" max="7" width="2.42578125" customWidth="1"/>
  </cols>
  <sheetData>
    <row r="1" spans="1:10" ht="15.75" x14ac:dyDescent="0.25">
      <c r="A1" s="1" t="s">
        <v>38</v>
      </c>
    </row>
    <row r="3" spans="1:10" x14ac:dyDescent="0.25">
      <c r="A3" s="25" t="s">
        <v>312</v>
      </c>
    </row>
    <row r="4" spans="1:10" x14ac:dyDescent="0.25">
      <c r="A4" s="13" t="s">
        <v>313</v>
      </c>
    </row>
    <row r="6" spans="1:10" x14ac:dyDescent="0.25">
      <c r="A6" s="4"/>
      <c r="B6" s="4"/>
      <c r="C6" s="4"/>
      <c r="D6" s="121" t="s">
        <v>75</v>
      </c>
      <c r="E6" s="121"/>
      <c r="F6" s="121"/>
      <c r="G6" s="4"/>
      <c r="H6" s="121" t="s">
        <v>19</v>
      </c>
      <c r="I6" s="121"/>
      <c r="J6" s="121"/>
    </row>
    <row r="7" spans="1:10" x14ac:dyDescent="0.25">
      <c r="A7" s="15"/>
      <c r="B7" s="15"/>
      <c r="C7" s="15"/>
      <c r="D7" s="122" t="s">
        <v>76</v>
      </c>
      <c r="E7" s="124"/>
      <c r="F7" s="124"/>
      <c r="G7" s="15"/>
      <c r="H7" s="122" t="s">
        <v>21</v>
      </c>
      <c r="I7" s="124"/>
      <c r="J7" s="124"/>
    </row>
    <row r="8" spans="1:10" x14ac:dyDescent="0.25">
      <c r="A8" s="15" t="s">
        <v>5</v>
      </c>
      <c r="B8" s="15"/>
      <c r="C8" s="15"/>
      <c r="D8" s="16">
        <v>2022</v>
      </c>
      <c r="E8" s="16">
        <v>2023</v>
      </c>
      <c r="F8" s="16">
        <v>2024</v>
      </c>
      <c r="G8" s="16"/>
      <c r="H8" s="16">
        <v>2022</v>
      </c>
      <c r="I8" s="16">
        <v>2023</v>
      </c>
      <c r="J8" s="16">
        <v>2024</v>
      </c>
    </row>
    <row r="9" spans="1:10" x14ac:dyDescent="0.25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22</v>
      </c>
      <c r="B10" s="7"/>
      <c r="C10" s="7"/>
      <c r="D10" s="8">
        <v>398782</v>
      </c>
      <c r="E10" s="8">
        <v>407740</v>
      </c>
      <c r="F10" s="8">
        <v>421798</v>
      </c>
      <c r="G10" s="7"/>
      <c r="H10" s="21">
        <v>0.99999999999999989</v>
      </c>
      <c r="I10" s="21">
        <v>1</v>
      </c>
      <c r="J10" s="21">
        <v>0.99999999999999989</v>
      </c>
    </row>
    <row r="11" spans="1:10" x14ac:dyDescent="0.25">
      <c r="A11" s="6" t="s">
        <v>50</v>
      </c>
      <c r="B11" s="6"/>
      <c r="C11" s="6"/>
      <c r="D11" s="22">
        <v>140831</v>
      </c>
      <c r="E11" s="22">
        <v>143857</v>
      </c>
      <c r="F11" s="22">
        <v>152501</v>
      </c>
      <c r="G11" s="6"/>
      <c r="H11" s="23">
        <v>0.35315285042955802</v>
      </c>
      <c r="I11" s="23">
        <v>0.35281551969392261</v>
      </c>
      <c r="J11" s="18">
        <v>0.36154984139327356</v>
      </c>
    </row>
    <row r="12" spans="1:10" x14ac:dyDescent="0.25">
      <c r="A12" s="7" t="s">
        <v>49</v>
      </c>
      <c r="B12" s="7"/>
      <c r="C12" s="7"/>
      <c r="D12" s="30">
        <v>147149</v>
      </c>
      <c r="E12" s="30">
        <v>147693</v>
      </c>
      <c r="F12" s="30">
        <v>144375</v>
      </c>
      <c r="G12" s="7"/>
      <c r="H12" s="31">
        <v>0.36899609310350018</v>
      </c>
      <c r="I12" s="31">
        <v>0.36222347574434688</v>
      </c>
      <c r="J12" s="17">
        <v>0.3422846955177597</v>
      </c>
    </row>
    <row r="13" spans="1:10" x14ac:dyDescent="0.25">
      <c r="A13" s="6" t="s">
        <v>37</v>
      </c>
      <c r="B13" s="6"/>
      <c r="C13" s="6"/>
      <c r="D13" s="9">
        <v>89383</v>
      </c>
      <c r="E13" s="9">
        <v>93497</v>
      </c>
      <c r="F13" s="9">
        <v>98737</v>
      </c>
      <c r="G13" s="6"/>
      <c r="H13" s="23">
        <v>0.22414000631924208</v>
      </c>
      <c r="I13" s="23">
        <v>0.22930543974101142</v>
      </c>
      <c r="J13" s="18">
        <v>0.23408598428631713</v>
      </c>
    </row>
    <row r="14" spans="1:10" x14ac:dyDescent="0.25">
      <c r="A14" s="7" t="s">
        <v>90</v>
      </c>
      <c r="B14" s="7"/>
      <c r="C14" s="7"/>
      <c r="D14" s="30">
        <v>20607</v>
      </c>
      <c r="E14" s="30">
        <v>21833</v>
      </c>
      <c r="F14" s="30">
        <v>25185</v>
      </c>
      <c r="G14" s="7"/>
      <c r="H14" s="31">
        <v>5.167484991800031E-2</v>
      </c>
      <c r="I14" s="31">
        <v>5.3546377593564523E-2</v>
      </c>
      <c r="J14" s="17">
        <v>5.9708675716812314E-2</v>
      </c>
    </row>
    <row r="15" spans="1:10" x14ac:dyDescent="0.25">
      <c r="A15" s="35" t="s">
        <v>28</v>
      </c>
      <c r="B15" s="35"/>
      <c r="C15" s="35"/>
      <c r="D15" s="36">
        <v>812</v>
      </c>
      <c r="E15" s="36">
        <v>860</v>
      </c>
      <c r="F15" s="36">
        <v>1000</v>
      </c>
      <c r="G15" s="35"/>
      <c r="H15" s="39">
        <v>2.036200229699435E-3</v>
      </c>
      <c r="I15" s="39">
        <v>2.1091872271545593E-3</v>
      </c>
      <c r="J15" s="38">
        <v>2.3708030858372964E-3</v>
      </c>
    </row>
    <row r="16" spans="1:10" x14ac:dyDescent="0.25">
      <c r="A16" s="2"/>
      <c r="B16" s="2"/>
      <c r="C16" s="2"/>
      <c r="D16" s="63"/>
      <c r="E16" s="63"/>
      <c r="F16" s="63"/>
      <c r="G16" s="2"/>
      <c r="H16" s="70"/>
      <c r="I16" s="70"/>
      <c r="J16" s="70"/>
    </row>
    <row r="17" spans="1:10" x14ac:dyDescent="0.25">
      <c r="A17" s="2"/>
      <c r="B17" s="2"/>
      <c r="C17" s="2"/>
      <c r="D17" s="63"/>
      <c r="E17" s="63"/>
      <c r="F17" s="63"/>
      <c r="G17" s="2"/>
      <c r="H17" s="70"/>
      <c r="I17" s="70"/>
      <c r="J17" s="70"/>
    </row>
    <row r="18" spans="1:10" x14ac:dyDescent="0.25">
      <c r="A18" s="25" t="s">
        <v>69</v>
      </c>
    </row>
    <row r="19" spans="1:10" x14ac:dyDescent="0.25">
      <c r="A19" s="13" t="s">
        <v>70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18"/>
  <sheetViews>
    <sheetView showGridLines="0" workbookViewId="0">
      <selection activeCell="J17" sqref="J17"/>
    </sheetView>
  </sheetViews>
  <sheetFormatPr defaultRowHeight="15" x14ac:dyDescent="0.25"/>
  <cols>
    <col min="3" max="3" width="2.7109375" customWidth="1"/>
    <col min="7" max="7" width="2.28515625" customWidth="1"/>
  </cols>
  <sheetData>
    <row r="1" spans="1:10" ht="15.75" x14ac:dyDescent="0.25">
      <c r="A1" s="1" t="s">
        <v>38</v>
      </c>
    </row>
    <row r="3" spans="1:10" x14ac:dyDescent="0.25">
      <c r="A3" s="25" t="s">
        <v>314</v>
      </c>
    </row>
    <row r="4" spans="1:10" x14ac:dyDescent="0.25">
      <c r="A4" s="13" t="s">
        <v>315</v>
      </c>
    </row>
    <row r="6" spans="1:10" x14ac:dyDescent="0.25">
      <c r="A6" s="4"/>
      <c r="B6" s="4"/>
      <c r="C6" s="4"/>
      <c r="D6" s="121" t="s">
        <v>75</v>
      </c>
      <c r="E6" s="121"/>
      <c r="F6" s="121"/>
      <c r="G6" s="4"/>
      <c r="H6" s="121" t="s">
        <v>19</v>
      </c>
      <c r="I6" s="121"/>
      <c r="J6" s="121"/>
    </row>
    <row r="7" spans="1:10" x14ac:dyDescent="0.25">
      <c r="A7" s="15"/>
      <c r="B7" s="15"/>
      <c r="C7" s="15"/>
      <c r="D7" s="122" t="s">
        <v>77</v>
      </c>
      <c r="E7" s="124"/>
      <c r="F7" s="124"/>
      <c r="G7" s="15"/>
      <c r="H7" s="122" t="s">
        <v>21</v>
      </c>
      <c r="I7" s="124"/>
      <c r="J7" s="124"/>
    </row>
    <row r="8" spans="1:10" x14ac:dyDescent="0.25">
      <c r="A8" s="15" t="s">
        <v>5</v>
      </c>
      <c r="B8" s="15"/>
      <c r="C8" s="15"/>
      <c r="D8" s="16">
        <v>2022</v>
      </c>
      <c r="E8" s="16">
        <v>2023</v>
      </c>
      <c r="F8" s="16">
        <v>2024</v>
      </c>
      <c r="G8" s="16"/>
      <c r="H8" s="16">
        <v>2022</v>
      </c>
      <c r="I8" s="16">
        <v>2023</v>
      </c>
      <c r="J8" s="16">
        <v>2024</v>
      </c>
    </row>
    <row r="9" spans="1:10" x14ac:dyDescent="0.25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22</v>
      </c>
      <c r="B10" s="7"/>
      <c r="C10" s="7"/>
      <c r="D10" s="8">
        <v>64858</v>
      </c>
      <c r="E10" s="8">
        <v>70508</v>
      </c>
      <c r="F10" s="8">
        <v>74796</v>
      </c>
      <c r="G10" s="8"/>
      <c r="H10" s="21">
        <v>1</v>
      </c>
      <c r="I10" s="21">
        <v>1</v>
      </c>
      <c r="J10" s="21">
        <v>1</v>
      </c>
    </row>
    <row r="11" spans="1:10" x14ac:dyDescent="0.25">
      <c r="A11" s="6" t="s">
        <v>37</v>
      </c>
      <c r="B11" s="6"/>
      <c r="C11" s="6"/>
      <c r="D11" s="9">
        <v>22515</v>
      </c>
      <c r="E11" s="9">
        <v>25277</v>
      </c>
      <c r="F11" s="9">
        <v>27782</v>
      </c>
      <c r="G11" s="6"/>
      <c r="H11" s="23">
        <v>0.34714298929970089</v>
      </c>
      <c r="I11" s="23">
        <v>0.35849832643104329</v>
      </c>
      <c r="J11" s="18">
        <v>0.37143697523931762</v>
      </c>
    </row>
    <row r="12" spans="1:10" x14ac:dyDescent="0.25">
      <c r="A12" s="7" t="s">
        <v>50</v>
      </c>
      <c r="B12" s="7"/>
      <c r="C12" s="7"/>
      <c r="D12" s="8">
        <v>20950</v>
      </c>
      <c r="E12" s="8">
        <v>22814</v>
      </c>
      <c r="F12" s="8">
        <v>24080</v>
      </c>
      <c r="G12" s="7"/>
      <c r="H12" s="21">
        <v>0.32301335224644606</v>
      </c>
      <c r="I12" s="21">
        <v>0.32356612015657799</v>
      </c>
      <c r="J12" s="19">
        <v>0.32194234985828118</v>
      </c>
    </row>
    <row r="13" spans="1:10" x14ac:dyDescent="0.25">
      <c r="A13" s="6" t="s">
        <v>49</v>
      </c>
      <c r="B13" s="6"/>
      <c r="C13" s="6"/>
      <c r="D13" s="9">
        <v>19758</v>
      </c>
      <c r="E13" s="9">
        <v>20359</v>
      </c>
      <c r="F13" s="9">
        <v>20374</v>
      </c>
      <c r="G13" s="6"/>
      <c r="H13" s="23">
        <v>0.30463474051003731</v>
      </c>
      <c r="I13" s="32">
        <v>0.28874737618426277</v>
      </c>
      <c r="J13" s="26">
        <v>0.27239424568158727</v>
      </c>
    </row>
    <row r="14" spans="1:10" x14ac:dyDescent="0.25">
      <c r="A14" s="10" t="s">
        <v>28</v>
      </c>
      <c r="B14" s="10"/>
      <c r="C14" s="10"/>
      <c r="D14" s="11">
        <v>1635</v>
      </c>
      <c r="E14" s="11">
        <v>2058</v>
      </c>
      <c r="F14" s="11">
        <v>2560</v>
      </c>
      <c r="G14" s="10"/>
      <c r="H14" s="27">
        <v>2.5208917943815721E-2</v>
      </c>
      <c r="I14" s="27">
        <v>2.9188177228115959E-2</v>
      </c>
      <c r="J14" s="24">
        <v>3.4226429220813946E-2</v>
      </c>
    </row>
    <row r="15" spans="1:10" x14ac:dyDescent="0.25">
      <c r="A15" s="2"/>
      <c r="B15" s="2"/>
      <c r="C15" s="2"/>
      <c r="D15" s="63"/>
      <c r="E15" s="63"/>
      <c r="F15" s="63"/>
      <c r="G15" s="2"/>
      <c r="H15" s="70"/>
      <c r="I15" s="70"/>
      <c r="J15" s="70"/>
    </row>
    <row r="16" spans="1:10" x14ac:dyDescent="0.25">
      <c r="A16" s="2"/>
      <c r="B16" s="2"/>
      <c r="C16" s="2"/>
      <c r="D16" s="63"/>
      <c r="E16" s="63"/>
      <c r="F16" s="63"/>
      <c r="G16" s="2"/>
      <c r="H16" s="70"/>
      <c r="I16" s="70"/>
      <c r="J16" s="70"/>
    </row>
    <row r="17" spans="1:1" x14ac:dyDescent="0.25">
      <c r="A17" s="25" t="s">
        <v>73</v>
      </c>
    </row>
    <row r="18" spans="1:1" x14ac:dyDescent="0.25">
      <c r="A18" s="13" t="s">
        <v>74</v>
      </c>
    </row>
  </sheetData>
  <mergeCells count="4">
    <mergeCell ref="D6:F6"/>
    <mergeCell ref="H6:J6"/>
    <mergeCell ref="D7:F7"/>
    <mergeCell ref="H7:J7"/>
  </mergeCells>
  <pageMargins left="0.7" right="0.7" top="0.75" bottom="0.75" header="0.3" footer="0.3"/>
  <pageSetup paperSize="9" orientation="portrait" verticalDpi="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J19"/>
  <sheetViews>
    <sheetView showGridLines="0" workbookViewId="0">
      <selection activeCell="G17" sqref="G17"/>
    </sheetView>
  </sheetViews>
  <sheetFormatPr defaultRowHeight="15" x14ac:dyDescent="0.25"/>
  <cols>
    <col min="1" max="1" width="22.85546875" customWidth="1"/>
    <col min="3" max="4" width="9.140625" customWidth="1"/>
    <col min="5" max="5" width="1.7109375" customWidth="1"/>
    <col min="6" max="8" width="9.5703125" customWidth="1"/>
  </cols>
  <sheetData>
    <row r="1" spans="1:10" ht="15.75" x14ac:dyDescent="0.25">
      <c r="A1" s="1" t="s">
        <v>38</v>
      </c>
    </row>
    <row r="2" spans="1:10" ht="15.75" x14ac:dyDescent="0.25">
      <c r="A2" s="1"/>
    </row>
    <row r="3" spans="1:10" x14ac:dyDescent="0.25">
      <c r="A3" s="25" t="s">
        <v>316</v>
      </c>
    </row>
    <row r="4" spans="1:10" x14ac:dyDescent="0.25">
      <c r="A4" s="13" t="s">
        <v>317</v>
      </c>
    </row>
    <row r="5" spans="1:10" x14ac:dyDescent="0.25">
      <c r="A5" s="13"/>
    </row>
    <row r="6" spans="1:10" x14ac:dyDescent="0.25">
      <c r="A6" s="4"/>
      <c r="B6" s="121" t="s">
        <v>78</v>
      </c>
      <c r="C6" s="121"/>
      <c r="D6" s="121"/>
      <c r="E6" s="4"/>
      <c r="F6" s="121" t="s">
        <v>19</v>
      </c>
      <c r="G6" s="121"/>
      <c r="H6" s="121"/>
      <c r="I6" s="65"/>
      <c r="J6" s="65"/>
    </row>
    <row r="7" spans="1:10" x14ac:dyDescent="0.25">
      <c r="A7" s="15"/>
      <c r="B7" s="122" t="s">
        <v>79</v>
      </c>
      <c r="C7" s="122"/>
      <c r="D7" s="122"/>
      <c r="E7" s="15"/>
      <c r="F7" s="122" t="s">
        <v>21</v>
      </c>
      <c r="G7" s="122"/>
      <c r="H7" s="122"/>
      <c r="I7" s="65"/>
      <c r="J7" s="65"/>
    </row>
    <row r="8" spans="1:10" x14ac:dyDescent="0.25">
      <c r="A8" s="15" t="s">
        <v>31</v>
      </c>
      <c r="B8" s="16">
        <v>2022</v>
      </c>
      <c r="C8" s="16">
        <v>2023</v>
      </c>
      <c r="D8" s="16">
        <v>2024</v>
      </c>
      <c r="E8" s="16"/>
      <c r="F8" s="16">
        <f>B8</f>
        <v>2022</v>
      </c>
      <c r="G8" s="16">
        <f t="shared" ref="G8:H8" si="0">C8</f>
        <v>2023</v>
      </c>
      <c r="H8" s="16">
        <f t="shared" si="0"/>
        <v>2024</v>
      </c>
      <c r="I8" s="62"/>
      <c r="J8" s="62"/>
    </row>
    <row r="9" spans="1:10" x14ac:dyDescent="0.25">
      <c r="A9" s="6" t="s">
        <v>443</v>
      </c>
      <c r="B9" s="6"/>
      <c r="C9" s="6"/>
      <c r="D9" s="6"/>
      <c r="E9" s="6"/>
      <c r="F9" s="6"/>
      <c r="G9" s="6"/>
      <c r="H9" s="6"/>
      <c r="I9" s="2"/>
      <c r="J9" s="2"/>
    </row>
    <row r="10" spans="1:10" x14ac:dyDescent="0.25">
      <c r="A10" s="131" t="s">
        <v>22</v>
      </c>
      <c r="B10" s="133">
        <v>126570.553161</v>
      </c>
      <c r="C10" s="133">
        <v>152969.862708</v>
      </c>
      <c r="D10" s="133">
        <v>180602.60739399999</v>
      </c>
      <c r="E10" s="7"/>
      <c r="F10" s="134">
        <v>1</v>
      </c>
      <c r="G10" s="134">
        <v>1</v>
      </c>
      <c r="H10" s="136">
        <v>1</v>
      </c>
      <c r="I10" s="70"/>
      <c r="J10" s="94"/>
    </row>
    <row r="11" spans="1:10" x14ac:dyDescent="0.25">
      <c r="A11" s="132"/>
      <c r="B11" s="132"/>
      <c r="C11" s="132"/>
      <c r="D11" s="132"/>
      <c r="E11" s="7"/>
      <c r="F11" s="135"/>
      <c r="G11" s="135"/>
      <c r="H11" s="132"/>
      <c r="I11" s="70"/>
      <c r="J11" s="94"/>
    </row>
    <row r="12" spans="1:10" x14ac:dyDescent="0.25">
      <c r="A12" s="6" t="s">
        <v>520</v>
      </c>
      <c r="B12" s="9">
        <v>73353.440866000004</v>
      </c>
      <c r="C12" s="9">
        <v>88864.303513999999</v>
      </c>
      <c r="D12" s="9">
        <v>111225.24596099999</v>
      </c>
      <c r="E12" s="6"/>
      <c r="F12" s="23">
        <v>0.57954586619127058</v>
      </c>
      <c r="G12" s="23">
        <v>0.58092686978238739</v>
      </c>
      <c r="H12" s="18">
        <v>0.6158562579240765</v>
      </c>
      <c r="I12" s="70"/>
      <c r="J12" s="94"/>
    </row>
    <row r="13" spans="1:10" x14ac:dyDescent="0.25">
      <c r="A13" s="96" t="s">
        <v>521</v>
      </c>
      <c r="B13" s="8"/>
      <c r="C13" s="8"/>
      <c r="D13" s="8"/>
      <c r="E13" s="7"/>
      <c r="F13" s="21"/>
      <c r="G13" s="21"/>
      <c r="H13" s="19"/>
      <c r="I13" s="70"/>
      <c r="J13" s="94"/>
    </row>
    <row r="14" spans="1:10" x14ac:dyDescent="0.25">
      <c r="A14" s="6" t="s">
        <v>522</v>
      </c>
      <c r="B14" s="9">
        <v>53217.112294999999</v>
      </c>
      <c r="C14" s="9">
        <v>64105.559194000001</v>
      </c>
      <c r="D14" s="9">
        <v>69377.361432999998</v>
      </c>
      <c r="E14" s="6"/>
      <c r="F14" s="32">
        <v>0.42045413380872942</v>
      </c>
      <c r="G14" s="32">
        <v>0.41907313021761256</v>
      </c>
      <c r="H14" s="26">
        <v>0.38414374207592344</v>
      </c>
    </row>
    <row r="15" spans="1:10" x14ac:dyDescent="0.25">
      <c r="A15" s="97" t="s">
        <v>523</v>
      </c>
      <c r="B15" s="11"/>
      <c r="C15" s="11"/>
      <c r="D15" s="11"/>
      <c r="E15" s="10"/>
      <c r="F15" s="27"/>
      <c r="G15" s="27"/>
      <c r="H15" s="24"/>
    </row>
    <row r="16" spans="1:10" x14ac:dyDescent="0.25">
      <c r="A16" s="101"/>
      <c r="B16" s="68"/>
      <c r="C16" s="68"/>
      <c r="D16" s="68"/>
      <c r="E16" s="2"/>
      <c r="F16" s="70"/>
      <c r="G16" s="70"/>
      <c r="H16" s="69"/>
    </row>
    <row r="17" spans="1:8" x14ac:dyDescent="0.25">
      <c r="A17" s="101"/>
      <c r="B17" s="68"/>
      <c r="C17" s="68"/>
      <c r="D17" s="68"/>
      <c r="E17" s="2"/>
      <c r="F17" s="70"/>
      <c r="G17" s="70"/>
      <c r="H17" s="69"/>
    </row>
    <row r="18" spans="1:8" x14ac:dyDescent="0.25">
      <c r="A18" s="25" t="s">
        <v>318</v>
      </c>
    </row>
    <row r="19" spans="1:8" x14ac:dyDescent="0.25">
      <c r="A19" s="13" t="s">
        <v>319</v>
      </c>
    </row>
  </sheetData>
  <mergeCells count="11">
    <mergeCell ref="B6:D6"/>
    <mergeCell ref="F6:H6"/>
    <mergeCell ref="B7:D7"/>
    <mergeCell ref="F7:H7"/>
    <mergeCell ref="A10:A11"/>
    <mergeCell ref="B10:B11"/>
    <mergeCell ref="C10:C11"/>
    <mergeCell ref="D10:D11"/>
    <mergeCell ref="F10:F11"/>
    <mergeCell ref="G10:G11"/>
    <mergeCell ref="H10:H11"/>
  </mergeCells>
  <pageMargins left="0.70866141732283472" right="0.70866141732283472" top="0.74803149606299213" bottom="0.74803149606299213" header="0.31496062992125984" footer="0.31496062992125984"/>
  <pageSetup paperSize="9" scale="91" orientation="portrait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J19"/>
  <sheetViews>
    <sheetView showGridLines="0" workbookViewId="0">
      <selection activeCell="H18" sqref="H18"/>
    </sheetView>
  </sheetViews>
  <sheetFormatPr defaultRowHeight="15" x14ac:dyDescent="0.25"/>
  <cols>
    <col min="3" max="3" width="2.7109375" customWidth="1"/>
    <col min="4" max="6" width="9.5703125" customWidth="1"/>
    <col min="7" max="7" width="2.7109375" customWidth="1"/>
  </cols>
  <sheetData>
    <row r="1" spans="1:10" ht="15.75" x14ac:dyDescent="0.25">
      <c r="A1" s="1" t="s">
        <v>38</v>
      </c>
    </row>
    <row r="3" spans="1:10" x14ac:dyDescent="0.25">
      <c r="A3" s="25" t="s">
        <v>320</v>
      </c>
    </row>
    <row r="4" spans="1:10" x14ac:dyDescent="0.25">
      <c r="A4" s="13" t="s">
        <v>321</v>
      </c>
    </row>
    <row r="6" spans="1:10" x14ac:dyDescent="0.25">
      <c r="A6" s="4"/>
      <c r="B6" s="4"/>
      <c r="C6" s="4"/>
      <c r="D6" s="121" t="s">
        <v>247</v>
      </c>
      <c r="E6" s="121"/>
      <c r="F6" s="121"/>
      <c r="G6" s="4"/>
      <c r="H6" s="121" t="s">
        <v>19</v>
      </c>
      <c r="I6" s="121"/>
      <c r="J6" s="121"/>
    </row>
    <row r="7" spans="1:10" x14ac:dyDescent="0.25">
      <c r="A7" s="15"/>
      <c r="B7" s="15"/>
      <c r="C7" s="15"/>
      <c r="D7" s="122" t="s">
        <v>248</v>
      </c>
      <c r="E7" s="124"/>
      <c r="F7" s="124"/>
      <c r="G7" s="15"/>
      <c r="H7" s="122" t="s">
        <v>21</v>
      </c>
      <c r="I7" s="124"/>
      <c r="J7" s="124"/>
    </row>
    <row r="8" spans="1:10" x14ac:dyDescent="0.25">
      <c r="A8" s="15"/>
      <c r="B8" s="15"/>
      <c r="C8" s="15"/>
      <c r="D8" s="16">
        <v>2022</v>
      </c>
      <c r="E8" s="16">
        <v>2023</v>
      </c>
      <c r="F8" s="16">
        <v>2024</v>
      </c>
      <c r="G8" s="16"/>
      <c r="H8" s="16">
        <v>2022</v>
      </c>
      <c r="I8" s="16">
        <v>2023</v>
      </c>
      <c r="J8" s="16">
        <v>2024</v>
      </c>
    </row>
    <row r="9" spans="1:10" x14ac:dyDescent="0.25">
      <c r="A9" s="6" t="s">
        <v>443</v>
      </c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22</v>
      </c>
      <c r="B10" s="7"/>
      <c r="C10" s="7"/>
      <c r="D10" s="8">
        <v>126570.553161</v>
      </c>
      <c r="E10" s="8">
        <v>152969.86270799997</v>
      </c>
      <c r="F10" s="8">
        <v>180602.60739400002</v>
      </c>
      <c r="G10" s="7"/>
      <c r="H10" s="21">
        <v>1</v>
      </c>
      <c r="I10" s="21">
        <v>1.0000000000000002</v>
      </c>
      <c r="J10" s="21">
        <v>0.99999999999999989</v>
      </c>
    </row>
    <row r="11" spans="1:10" x14ac:dyDescent="0.25">
      <c r="A11" s="6" t="s">
        <v>49</v>
      </c>
      <c r="B11" s="6"/>
      <c r="C11" s="6"/>
      <c r="D11" s="9">
        <v>74025.961116000006</v>
      </c>
      <c r="E11" s="9">
        <v>85568.454389999999</v>
      </c>
      <c r="F11" s="9">
        <v>87584.048867999998</v>
      </c>
      <c r="G11" s="6"/>
      <c r="H11" s="23">
        <v>0.58485926834686153</v>
      </c>
      <c r="I11" s="23">
        <v>0.55938112825098962</v>
      </c>
      <c r="J11" s="18">
        <v>0.48495450941595719</v>
      </c>
    </row>
    <row r="12" spans="1:10" x14ac:dyDescent="0.25">
      <c r="A12" s="7" t="s">
        <v>50</v>
      </c>
      <c r="B12" s="7"/>
      <c r="C12" s="7"/>
      <c r="D12" s="8">
        <v>30140.545774999999</v>
      </c>
      <c r="E12" s="8">
        <v>36799.100633000002</v>
      </c>
      <c r="F12" s="8">
        <v>50988.072140999997</v>
      </c>
      <c r="G12" s="7"/>
      <c r="H12" s="21">
        <v>0.23813236983060893</v>
      </c>
      <c r="I12" s="21">
        <v>0.24056438295460073</v>
      </c>
      <c r="J12" s="19">
        <v>0.28232190485359471</v>
      </c>
    </row>
    <row r="13" spans="1:10" x14ac:dyDescent="0.25">
      <c r="A13" s="6" t="s">
        <v>37</v>
      </c>
      <c r="B13" s="6"/>
      <c r="C13" s="6"/>
      <c r="D13" s="9">
        <v>16840.550368</v>
      </c>
      <c r="E13" s="9">
        <v>22581.618566000001</v>
      </c>
      <c r="F13" s="9">
        <v>31181.06049</v>
      </c>
      <c r="G13" s="6"/>
      <c r="H13" s="23">
        <v>0.13305267257999986</v>
      </c>
      <c r="I13" s="32">
        <v>0.14762135603864299</v>
      </c>
      <c r="J13" s="26">
        <v>0.17265011253118762</v>
      </c>
    </row>
    <row r="14" spans="1:10" x14ac:dyDescent="0.25">
      <c r="A14" s="7" t="s">
        <v>90</v>
      </c>
      <c r="B14" s="7"/>
      <c r="C14" s="7"/>
      <c r="D14" s="8">
        <v>5511.1535620000004</v>
      </c>
      <c r="E14" s="8">
        <v>7963.7950739999997</v>
      </c>
      <c r="F14" s="8">
        <v>10447.740442</v>
      </c>
      <c r="G14" s="7"/>
      <c r="H14" s="21">
        <v>4.3542146450049203E-2</v>
      </c>
      <c r="I14" s="21">
        <v>5.206120299134917E-2</v>
      </c>
      <c r="J14" s="19">
        <v>5.7849333366529761E-2</v>
      </c>
    </row>
    <row r="15" spans="1:10" x14ac:dyDescent="0.25">
      <c r="A15" s="35" t="s">
        <v>28</v>
      </c>
      <c r="B15" s="35"/>
      <c r="C15" s="35"/>
      <c r="D15" s="36">
        <v>52.34234</v>
      </c>
      <c r="E15" s="36">
        <v>56.894044999999998</v>
      </c>
      <c r="F15" s="36">
        <v>401.685453</v>
      </c>
      <c r="G15" s="35"/>
      <c r="H15" s="39">
        <v>4.13542792480488E-4</v>
      </c>
      <c r="I15" s="39">
        <v>3.7192976441773696E-4</v>
      </c>
      <c r="J15" s="38">
        <v>2.2241398327305919E-3</v>
      </c>
    </row>
    <row r="16" spans="1:10" x14ac:dyDescent="0.25">
      <c r="A16" s="2"/>
      <c r="B16" s="2"/>
      <c r="C16" s="2"/>
      <c r="D16" s="63"/>
      <c r="E16" s="63"/>
      <c r="F16" s="63"/>
      <c r="G16" s="2"/>
      <c r="H16" s="70"/>
      <c r="I16" s="70"/>
      <c r="J16" s="70"/>
    </row>
    <row r="17" spans="1:10" x14ac:dyDescent="0.25">
      <c r="A17" s="2"/>
      <c r="B17" s="2"/>
      <c r="C17" s="2"/>
      <c r="D17" s="63"/>
      <c r="E17" s="63"/>
      <c r="F17" s="63"/>
      <c r="G17" s="2"/>
      <c r="H17" s="70"/>
      <c r="I17" s="70"/>
      <c r="J17" s="70"/>
    </row>
    <row r="18" spans="1:10" x14ac:dyDescent="0.25">
      <c r="A18" s="25" t="s">
        <v>322</v>
      </c>
    </row>
    <row r="19" spans="1:10" x14ac:dyDescent="0.25">
      <c r="A19" s="13" t="s">
        <v>323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J19"/>
  <sheetViews>
    <sheetView showGridLines="0" workbookViewId="0">
      <selection activeCell="I17" sqref="I17"/>
    </sheetView>
  </sheetViews>
  <sheetFormatPr defaultRowHeight="15" x14ac:dyDescent="0.25"/>
  <cols>
    <col min="3" max="3" width="2.7109375" customWidth="1"/>
    <col min="4" max="6" width="9.5703125" customWidth="1"/>
    <col min="7" max="7" width="2.7109375" customWidth="1"/>
  </cols>
  <sheetData>
    <row r="1" spans="1:10" ht="15.75" x14ac:dyDescent="0.25">
      <c r="A1" s="1" t="s">
        <v>38</v>
      </c>
    </row>
    <row r="3" spans="1:10" x14ac:dyDescent="0.25">
      <c r="A3" s="25" t="s">
        <v>325</v>
      </c>
    </row>
    <row r="4" spans="1:10" x14ac:dyDescent="0.25">
      <c r="A4" s="13" t="s">
        <v>324</v>
      </c>
    </row>
    <row r="6" spans="1:10" x14ac:dyDescent="0.25">
      <c r="A6" s="4"/>
      <c r="B6" s="4"/>
      <c r="C6" s="4"/>
      <c r="D6" s="121" t="s">
        <v>80</v>
      </c>
      <c r="E6" s="121"/>
      <c r="F6" s="121"/>
      <c r="G6" s="4"/>
      <c r="H6" s="121" t="s">
        <v>19</v>
      </c>
      <c r="I6" s="121"/>
      <c r="J6" s="121"/>
    </row>
    <row r="7" spans="1:10" x14ac:dyDescent="0.25">
      <c r="A7" s="15"/>
      <c r="B7" s="15"/>
      <c r="C7" s="15"/>
      <c r="D7" s="122" t="s">
        <v>81</v>
      </c>
      <c r="E7" s="124"/>
      <c r="F7" s="124"/>
      <c r="G7" s="15"/>
      <c r="H7" s="122" t="s">
        <v>21</v>
      </c>
      <c r="I7" s="124"/>
      <c r="J7" s="124"/>
    </row>
    <row r="8" spans="1:10" x14ac:dyDescent="0.25">
      <c r="A8" s="15"/>
      <c r="B8" s="15"/>
      <c r="C8" s="15"/>
      <c r="D8" s="16">
        <v>2022</v>
      </c>
      <c r="E8" s="16">
        <v>2023</v>
      </c>
      <c r="F8" s="16">
        <v>2024</v>
      </c>
      <c r="G8" s="16"/>
      <c r="H8" s="16">
        <v>2022</v>
      </c>
      <c r="I8" s="16">
        <v>2023</v>
      </c>
      <c r="J8" s="16">
        <v>2024</v>
      </c>
    </row>
    <row r="9" spans="1:10" x14ac:dyDescent="0.25">
      <c r="A9" s="6" t="s">
        <v>443</v>
      </c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22</v>
      </c>
      <c r="B10" s="7"/>
      <c r="C10" s="7"/>
      <c r="D10" s="8">
        <v>73353.439241</v>
      </c>
      <c r="E10" s="8">
        <v>88864.302045000019</v>
      </c>
      <c r="F10" s="8">
        <v>111225.24596099999</v>
      </c>
      <c r="G10" s="7"/>
      <c r="H10" s="21">
        <v>1</v>
      </c>
      <c r="I10" s="21">
        <v>0.99999999999999978</v>
      </c>
      <c r="J10" s="21">
        <v>1.0000000000000002</v>
      </c>
    </row>
    <row r="11" spans="1:10" x14ac:dyDescent="0.25">
      <c r="A11" s="6" t="s">
        <v>50</v>
      </c>
      <c r="B11" s="6"/>
      <c r="C11" s="6"/>
      <c r="D11" s="9">
        <v>28686.224999999999</v>
      </c>
      <c r="E11" s="9">
        <v>35209.957000000002</v>
      </c>
      <c r="F11" s="9">
        <v>49616.365081999997</v>
      </c>
      <c r="G11" s="6"/>
      <c r="H11" s="23">
        <v>0.39106857560901093</v>
      </c>
      <c r="I11" s="23">
        <v>0.39622161193782879</v>
      </c>
      <c r="J11" s="18">
        <v>0.44608905697001089</v>
      </c>
    </row>
    <row r="12" spans="1:10" x14ac:dyDescent="0.25">
      <c r="A12" s="7" t="s">
        <v>49</v>
      </c>
      <c r="B12" s="7"/>
      <c r="C12" s="7"/>
      <c r="D12" s="8">
        <v>30288.411</v>
      </c>
      <c r="E12" s="8">
        <v>34961.601999999999</v>
      </c>
      <c r="F12" s="8">
        <v>35371.421884000003</v>
      </c>
      <c r="G12" s="7"/>
      <c r="H12" s="21">
        <v>0.41291057806422071</v>
      </c>
      <c r="I12" s="21">
        <v>0.39342684514976312</v>
      </c>
      <c r="J12" s="19">
        <v>0.31801612645030819</v>
      </c>
    </row>
    <row r="13" spans="1:10" x14ac:dyDescent="0.25">
      <c r="A13" s="6" t="s">
        <v>37</v>
      </c>
      <c r="B13" s="6"/>
      <c r="C13" s="6"/>
      <c r="D13" s="9">
        <v>10498.804278</v>
      </c>
      <c r="E13" s="9">
        <v>13488.38378</v>
      </c>
      <c r="F13" s="9">
        <v>19213.245277000002</v>
      </c>
      <c r="G13" s="6"/>
      <c r="H13" s="23">
        <v>0.14312627174175935</v>
      </c>
      <c r="I13" s="32">
        <v>0.15178630191873463</v>
      </c>
      <c r="J13" s="26">
        <v>0.17274176479445083</v>
      </c>
    </row>
    <row r="14" spans="1:10" x14ac:dyDescent="0.25">
      <c r="A14" s="7" t="s">
        <v>90</v>
      </c>
      <c r="B14" s="7"/>
      <c r="C14" s="7"/>
      <c r="D14" s="8">
        <v>3857.8074929999998</v>
      </c>
      <c r="E14" s="8">
        <v>5176.4667950000003</v>
      </c>
      <c r="F14" s="8">
        <v>6791.0312880000001</v>
      </c>
      <c r="G14" s="7"/>
      <c r="H14" s="21">
        <v>5.2592046575012201E-2</v>
      </c>
      <c r="I14" s="21">
        <v>5.8251363887139827E-2</v>
      </c>
      <c r="J14" s="19">
        <v>6.105656345665629E-2</v>
      </c>
    </row>
    <row r="15" spans="1:10" x14ac:dyDescent="0.25">
      <c r="A15" s="35" t="s">
        <v>28</v>
      </c>
      <c r="B15" s="35"/>
      <c r="C15" s="35"/>
      <c r="D15" s="36">
        <v>22.191469999999999</v>
      </c>
      <c r="E15" s="36">
        <v>27.892469999999999</v>
      </c>
      <c r="F15" s="36">
        <v>233.18243000000001</v>
      </c>
      <c r="G15" s="35"/>
      <c r="H15" s="39">
        <v>3.0252800999678756E-4</v>
      </c>
      <c r="I15" s="39">
        <v>3.1387710653345958E-4</v>
      </c>
      <c r="J15" s="38">
        <v>2.0964883285739199E-3</v>
      </c>
    </row>
    <row r="16" spans="1:10" x14ac:dyDescent="0.25">
      <c r="A16" s="2"/>
      <c r="B16" s="2"/>
      <c r="C16" s="2"/>
      <c r="D16" s="63"/>
      <c r="E16" s="63"/>
      <c r="F16" s="63"/>
      <c r="G16" s="2"/>
      <c r="H16" s="70"/>
      <c r="I16" s="70"/>
      <c r="J16" s="70"/>
    </row>
    <row r="17" spans="1:10" x14ac:dyDescent="0.25">
      <c r="A17" s="2"/>
      <c r="B17" s="2"/>
      <c r="C17" s="2"/>
      <c r="D17" s="63"/>
      <c r="E17" s="63"/>
      <c r="F17" s="63"/>
      <c r="G17" s="2"/>
      <c r="H17" s="70"/>
      <c r="I17" s="70"/>
      <c r="J17" s="70"/>
    </row>
    <row r="18" spans="1:10" x14ac:dyDescent="0.25">
      <c r="A18" s="25" t="s">
        <v>326</v>
      </c>
    </row>
    <row r="19" spans="1:10" x14ac:dyDescent="0.25">
      <c r="A19" s="13" t="s">
        <v>327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J19"/>
  <sheetViews>
    <sheetView showGridLines="0" workbookViewId="0">
      <selection activeCell="J18" sqref="J18"/>
    </sheetView>
  </sheetViews>
  <sheetFormatPr defaultRowHeight="15" x14ac:dyDescent="0.25"/>
  <cols>
    <col min="3" max="3" width="4.140625" customWidth="1"/>
    <col min="4" max="6" width="9.5703125" customWidth="1"/>
    <col min="7" max="7" width="2.7109375" customWidth="1"/>
  </cols>
  <sheetData>
    <row r="1" spans="1:10" ht="15.75" x14ac:dyDescent="0.25">
      <c r="A1" s="1" t="s">
        <v>38</v>
      </c>
    </row>
    <row r="3" spans="1:10" x14ac:dyDescent="0.25">
      <c r="A3" s="25" t="s">
        <v>328</v>
      </c>
    </row>
    <row r="4" spans="1:10" x14ac:dyDescent="0.25">
      <c r="A4" s="13" t="s">
        <v>329</v>
      </c>
    </row>
    <row r="6" spans="1:10" x14ac:dyDescent="0.25">
      <c r="A6" s="4"/>
      <c r="B6" s="4"/>
      <c r="C6" s="4"/>
      <c r="D6" s="121" t="s">
        <v>84</v>
      </c>
      <c r="E6" s="121"/>
      <c r="F6" s="121"/>
      <c r="G6" s="4"/>
      <c r="H6" s="121" t="s">
        <v>19</v>
      </c>
      <c r="I6" s="121"/>
      <c r="J6" s="121"/>
    </row>
    <row r="7" spans="1:10" x14ac:dyDescent="0.25">
      <c r="A7" s="15"/>
      <c r="B7" s="15"/>
      <c r="C7" s="15"/>
      <c r="D7" s="122" t="s">
        <v>85</v>
      </c>
      <c r="E7" s="124"/>
      <c r="F7" s="124"/>
      <c r="G7" s="15"/>
      <c r="H7" s="122" t="s">
        <v>21</v>
      </c>
      <c r="I7" s="124"/>
      <c r="J7" s="124"/>
    </row>
    <row r="8" spans="1:10" x14ac:dyDescent="0.25">
      <c r="A8" s="15"/>
      <c r="B8" s="15"/>
      <c r="C8" s="15"/>
      <c r="D8" s="16">
        <v>2022</v>
      </c>
      <c r="E8" s="16">
        <v>2023</v>
      </c>
      <c r="F8" s="16">
        <v>2024</v>
      </c>
      <c r="G8" s="16"/>
      <c r="H8" s="16">
        <v>2022</v>
      </c>
      <c r="I8" s="16">
        <v>2023</v>
      </c>
      <c r="J8" s="16">
        <v>2024</v>
      </c>
    </row>
    <row r="9" spans="1:10" x14ac:dyDescent="0.25">
      <c r="A9" s="6" t="s">
        <v>443</v>
      </c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22</v>
      </c>
      <c r="B10" s="7"/>
      <c r="C10" s="7"/>
      <c r="D10" s="8">
        <v>53217.112294999999</v>
      </c>
      <c r="E10" s="8">
        <v>64105.559194000001</v>
      </c>
      <c r="F10" s="8">
        <v>69377.361432999998</v>
      </c>
      <c r="G10" s="7"/>
      <c r="H10" s="21">
        <v>1</v>
      </c>
      <c r="I10" s="21">
        <v>1</v>
      </c>
      <c r="J10" s="21">
        <v>1</v>
      </c>
    </row>
    <row r="11" spans="1:10" x14ac:dyDescent="0.25">
      <c r="A11" s="6" t="s">
        <v>49</v>
      </c>
      <c r="B11" s="6"/>
      <c r="C11" s="6"/>
      <c r="D11" s="9">
        <v>43737.549362999998</v>
      </c>
      <c r="E11" s="9">
        <v>50606.851509</v>
      </c>
      <c r="F11" s="9">
        <v>52212.626984000002</v>
      </c>
      <c r="G11" s="6"/>
      <c r="H11" s="23">
        <v>0.82187002407324061</v>
      </c>
      <c r="I11" s="23">
        <v>0.78942999866595931</v>
      </c>
      <c r="J11" s="18">
        <v>0.75258882588700715</v>
      </c>
    </row>
    <row r="12" spans="1:10" x14ac:dyDescent="0.25">
      <c r="A12" s="7" t="s">
        <v>37</v>
      </c>
      <c r="B12" s="7"/>
      <c r="C12" s="7"/>
      <c r="D12" s="8">
        <v>6341.7460899999996</v>
      </c>
      <c r="E12" s="8">
        <v>9093.2347860000009</v>
      </c>
      <c r="F12" s="8">
        <v>11967.815213</v>
      </c>
      <c r="G12" s="7"/>
      <c r="H12" s="21">
        <v>0.11916742221647823</v>
      </c>
      <c r="I12" s="21">
        <v>0.14184783504471929</v>
      </c>
      <c r="J12" s="19">
        <v>0.1725031763359538</v>
      </c>
    </row>
    <row r="13" spans="1:10" x14ac:dyDescent="0.25">
      <c r="A13" s="6" t="s">
        <v>90</v>
      </c>
      <c r="B13" s="6"/>
      <c r="C13" s="6"/>
      <c r="D13" s="9">
        <v>1653.3460689999999</v>
      </c>
      <c r="E13" s="9">
        <v>2787.3282760000002</v>
      </c>
      <c r="F13" s="9">
        <v>3656.7091540000001</v>
      </c>
      <c r="G13" s="6"/>
      <c r="H13" s="23">
        <v>3.1067940324062637E-2</v>
      </c>
      <c r="I13" s="32">
        <v>4.348028955749101E-2</v>
      </c>
      <c r="J13" s="26">
        <v>5.2707527044414976E-2</v>
      </c>
    </row>
    <row r="14" spans="1:10" x14ac:dyDescent="0.25">
      <c r="A14" s="7" t="s">
        <v>50</v>
      </c>
      <c r="B14" s="7"/>
      <c r="C14" s="7"/>
      <c r="D14" s="8">
        <v>1454.3199030000001</v>
      </c>
      <c r="E14" s="8">
        <v>1589.1430479999999</v>
      </c>
      <c r="F14" s="8">
        <v>1371.7070590000001</v>
      </c>
      <c r="G14" s="7"/>
      <c r="H14" s="21">
        <v>2.7328049950140574E-2</v>
      </c>
      <c r="I14" s="21">
        <v>2.4789473299668786E-2</v>
      </c>
      <c r="J14" s="19">
        <v>1.9771681001802047E-2</v>
      </c>
    </row>
    <row r="15" spans="1:10" x14ac:dyDescent="0.25">
      <c r="A15" s="35" t="s">
        <v>28</v>
      </c>
      <c r="B15" s="35"/>
      <c r="C15" s="35"/>
      <c r="D15" s="36">
        <v>30.150870000000001</v>
      </c>
      <c r="E15" s="36">
        <v>29.001574999999999</v>
      </c>
      <c r="F15" s="36">
        <v>168.50302300000001</v>
      </c>
      <c r="G15" s="35"/>
      <c r="H15" s="39">
        <v>5.6656343607792525E-4</v>
      </c>
      <c r="I15" s="39">
        <v>4.5240343216153425E-4</v>
      </c>
      <c r="J15" s="38">
        <v>2.4287897308220481E-3</v>
      </c>
    </row>
    <row r="16" spans="1:10" x14ac:dyDescent="0.25">
      <c r="A16" s="2"/>
      <c r="B16" s="2"/>
      <c r="C16" s="2"/>
      <c r="D16" s="63"/>
      <c r="E16" s="63"/>
      <c r="F16" s="63"/>
      <c r="G16" s="2"/>
      <c r="H16" s="70"/>
      <c r="I16" s="70"/>
      <c r="J16" s="70"/>
    </row>
    <row r="17" spans="1:10" x14ac:dyDescent="0.25">
      <c r="A17" s="2"/>
      <c r="B17" s="2"/>
      <c r="C17" s="2"/>
      <c r="D17" s="63"/>
      <c r="E17" s="63"/>
      <c r="F17" s="63"/>
      <c r="G17" s="2"/>
      <c r="H17" s="70"/>
      <c r="I17" s="70"/>
      <c r="J17" s="70"/>
    </row>
    <row r="18" spans="1:10" x14ac:dyDescent="0.25">
      <c r="A18" s="25" t="s">
        <v>82</v>
      </c>
    </row>
    <row r="19" spans="1:10" x14ac:dyDescent="0.25">
      <c r="A19" s="13" t="s">
        <v>83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3" orientation="portrait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D16"/>
  <sheetViews>
    <sheetView showGridLines="0" workbookViewId="0">
      <selection activeCell="C14" sqref="C14"/>
    </sheetView>
  </sheetViews>
  <sheetFormatPr defaultRowHeight="15" x14ac:dyDescent="0.25"/>
  <cols>
    <col min="1" max="1" width="48.140625" customWidth="1"/>
  </cols>
  <sheetData>
    <row r="1" spans="1:4" ht="15.75" x14ac:dyDescent="0.25">
      <c r="A1" s="1" t="s">
        <v>86</v>
      </c>
    </row>
    <row r="3" spans="1:4" x14ac:dyDescent="0.25">
      <c r="A3" s="25" t="s">
        <v>330</v>
      </c>
    </row>
    <row r="4" spans="1:4" x14ac:dyDescent="0.25">
      <c r="A4" s="13" t="s">
        <v>331</v>
      </c>
    </row>
    <row r="6" spans="1:4" x14ac:dyDescent="0.25">
      <c r="A6" s="4" t="s">
        <v>5</v>
      </c>
      <c r="B6" s="5">
        <v>2022</v>
      </c>
      <c r="C6" s="5">
        <v>2023</v>
      </c>
      <c r="D6" s="5">
        <v>2024</v>
      </c>
    </row>
    <row r="7" spans="1:4" x14ac:dyDescent="0.25">
      <c r="A7" s="49"/>
      <c r="B7" s="40"/>
      <c r="C7" s="40"/>
      <c r="D7" s="40"/>
    </row>
    <row r="8" spans="1:4" x14ac:dyDescent="0.25">
      <c r="A8" s="7" t="s">
        <v>22</v>
      </c>
      <c r="B8" s="8">
        <v>142334</v>
      </c>
      <c r="C8" s="8">
        <v>145042</v>
      </c>
      <c r="D8" s="8">
        <v>147619</v>
      </c>
    </row>
    <row r="9" spans="1:4" x14ac:dyDescent="0.25">
      <c r="A9" s="6" t="s">
        <v>444</v>
      </c>
      <c r="B9" s="9">
        <v>110</v>
      </c>
      <c r="C9" s="9">
        <v>0</v>
      </c>
      <c r="D9" s="9">
        <v>0</v>
      </c>
    </row>
    <row r="10" spans="1:4" x14ac:dyDescent="0.25">
      <c r="A10" s="7" t="s">
        <v>87</v>
      </c>
      <c r="B10" s="8">
        <v>116726</v>
      </c>
      <c r="C10" s="8">
        <v>128584</v>
      </c>
      <c r="D10" s="8">
        <v>137522</v>
      </c>
    </row>
    <row r="11" spans="1:4" x14ac:dyDescent="0.25">
      <c r="A11" s="6" t="s">
        <v>88</v>
      </c>
      <c r="B11" s="9">
        <v>25254</v>
      </c>
      <c r="C11" s="9">
        <v>16230</v>
      </c>
      <c r="D11" s="9">
        <v>9893</v>
      </c>
    </row>
    <row r="12" spans="1:4" x14ac:dyDescent="0.25">
      <c r="A12" s="10" t="s">
        <v>89</v>
      </c>
      <c r="B12" s="11">
        <v>244</v>
      </c>
      <c r="C12" s="11">
        <v>228</v>
      </c>
      <c r="D12" s="11">
        <v>204</v>
      </c>
    </row>
    <row r="15" spans="1:4" x14ac:dyDescent="0.25">
      <c r="A15" s="25" t="s">
        <v>332</v>
      </c>
    </row>
    <row r="16" spans="1:4" x14ac:dyDescent="0.25">
      <c r="A16" s="13" t="s">
        <v>333</v>
      </c>
    </row>
  </sheetData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H19"/>
  <sheetViews>
    <sheetView showGridLines="0" workbookViewId="0">
      <selection activeCell="G18" sqref="G18"/>
    </sheetView>
  </sheetViews>
  <sheetFormatPr defaultRowHeight="15" x14ac:dyDescent="0.25"/>
  <cols>
    <col min="1" max="1" width="18.140625" customWidth="1"/>
    <col min="5" max="5" width="2.7109375" customWidth="1"/>
  </cols>
  <sheetData>
    <row r="1" spans="1:8" ht="15.75" x14ac:dyDescent="0.25">
      <c r="A1" s="1" t="s">
        <v>86</v>
      </c>
    </row>
    <row r="3" spans="1:8" x14ac:dyDescent="0.25">
      <c r="A3" s="25" t="s">
        <v>334</v>
      </c>
    </row>
    <row r="4" spans="1:8" x14ac:dyDescent="0.25">
      <c r="A4" s="13" t="s">
        <v>335</v>
      </c>
    </row>
    <row r="6" spans="1:8" x14ac:dyDescent="0.25">
      <c r="A6" s="4"/>
      <c r="B6" s="121" t="s">
        <v>18</v>
      </c>
      <c r="C6" s="121"/>
      <c r="D6" s="121"/>
      <c r="E6" s="4"/>
      <c r="F6" s="121" t="s">
        <v>19</v>
      </c>
      <c r="G6" s="121"/>
      <c r="H6" s="121"/>
    </row>
    <row r="7" spans="1:8" x14ac:dyDescent="0.25">
      <c r="A7" s="15"/>
      <c r="B7" s="122" t="s">
        <v>20</v>
      </c>
      <c r="C7" s="122"/>
      <c r="D7" s="122"/>
      <c r="E7" s="15"/>
      <c r="F7" s="122" t="s">
        <v>21</v>
      </c>
      <c r="G7" s="122"/>
      <c r="H7" s="122"/>
    </row>
    <row r="8" spans="1:8" x14ac:dyDescent="0.25">
      <c r="A8" s="15" t="s">
        <v>5</v>
      </c>
      <c r="B8" s="16">
        <v>2022</v>
      </c>
      <c r="C8" s="16">
        <v>2023</v>
      </c>
      <c r="D8" s="16">
        <v>2024</v>
      </c>
      <c r="E8" s="16"/>
      <c r="F8" s="16">
        <v>2022</v>
      </c>
      <c r="G8" s="16">
        <v>2023</v>
      </c>
      <c r="H8" s="16">
        <v>2024</v>
      </c>
    </row>
    <row r="9" spans="1:8" x14ac:dyDescent="0.25">
      <c r="A9" s="6"/>
      <c r="B9" s="40"/>
      <c r="C9" s="40"/>
      <c r="D9" s="40"/>
      <c r="E9" s="40"/>
      <c r="F9" s="6"/>
      <c r="G9" s="6"/>
      <c r="H9" s="6"/>
    </row>
    <row r="10" spans="1:8" x14ac:dyDescent="0.25">
      <c r="A10" s="7" t="s">
        <v>22</v>
      </c>
      <c r="B10" s="8">
        <v>142334</v>
      </c>
      <c r="C10" s="8">
        <v>145042</v>
      </c>
      <c r="D10" s="8">
        <v>147619</v>
      </c>
      <c r="E10" s="8"/>
      <c r="F10" s="19">
        <v>1</v>
      </c>
      <c r="G10" s="19">
        <v>1</v>
      </c>
      <c r="H10" s="19">
        <v>1.0000000000000002</v>
      </c>
    </row>
    <row r="11" spans="1:8" x14ac:dyDescent="0.25">
      <c r="A11" s="6" t="s">
        <v>50</v>
      </c>
      <c r="B11" s="9">
        <v>64778</v>
      </c>
      <c r="C11" s="9">
        <v>65806</v>
      </c>
      <c r="D11" s="9">
        <v>65509</v>
      </c>
      <c r="E11" s="9"/>
      <c r="F11" s="18">
        <v>0.45511262242331418</v>
      </c>
      <c r="G11" s="18">
        <v>0.45370306531901106</v>
      </c>
      <c r="H11" s="18">
        <v>0.44377078831315753</v>
      </c>
    </row>
    <row r="12" spans="1:8" x14ac:dyDescent="0.25">
      <c r="A12" s="7" t="s">
        <v>37</v>
      </c>
      <c r="B12" s="8">
        <v>34663</v>
      </c>
      <c r="C12" s="8">
        <v>35172</v>
      </c>
      <c r="D12" s="8">
        <v>36678</v>
      </c>
      <c r="E12" s="8"/>
      <c r="F12" s="19">
        <v>0.24353281717650035</v>
      </c>
      <c r="G12" s="19">
        <v>0.24249527723004372</v>
      </c>
      <c r="H12" s="19">
        <v>0.24846395111740358</v>
      </c>
    </row>
    <row r="13" spans="1:8" x14ac:dyDescent="0.25">
      <c r="A13" s="6" t="s">
        <v>49</v>
      </c>
      <c r="B13" s="9">
        <v>25239</v>
      </c>
      <c r="C13" s="9">
        <v>25996</v>
      </c>
      <c r="D13" s="9">
        <v>27094</v>
      </c>
      <c r="E13" s="9"/>
      <c r="F13" s="18">
        <v>0.17732235446203998</v>
      </c>
      <c r="G13" s="18">
        <v>0.17923084347981963</v>
      </c>
      <c r="H13" s="18">
        <v>0.18354005920647071</v>
      </c>
    </row>
    <row r="14" spans="1:8" x14ac:dyDescent="0.25">
      <c r="A14" s="7" t="s">
        <v>90</v>
      </c>
      <c r="B14" s="8">
        <v>14015</v>
      </c>
      <c r="C14" s="8">
        <v>14588</v>
      </c>
      <c r="D14" s="8">
        <v>14919</v>
      </c>
      <c r="E14" s="8"/>
      <c r="F14" s="19">
        <v>9.8465580957466242E-2</v>
      </c>
      <c r="G14" s="19">
        <v>0.10057776368224376</v>
      </c>
      <c r="H14" s="19">
        <v>0.10106422614975037</v>
      </c>
    </row>
    <row r="15" spans="1:8" x14ac:dyDescent="0.25">
      <c r="A15" s="35" t="s">
        <v>28</v>
      </c>
      <c r="B15" s="36">
        <v>3639</v>
      </c>
      <c r="C15" s="36">
        <v>3480</v>
      </c>
      <c r="D15" s="36">
        <v>3419</v>
      </c>
      <c r="E15" s="36"/>
      <c r="F15" s="38">
        <v>2.5566624980679246E-2</v>
      </c>
      <c r="G15" s="38">
        <v>2.399305028888184E-2</v>
      </c>
      <c r="H15" s="38">
        <v>2.3160975213217812E-2</v>
      </c>
    </row>
    <row r="16" spans="1:8" x14ac:dyDescent="0.25">
      <c r="A16" s="2"/>
      <c r="B16" s="68"/>
      <c r="C16" s="68"/>
      <c r="D16" s="68"/>
      <c r="E16" s="68"/>
      <c r="F16" s="69"/>
      <c r="G16" s="69"/>
      <c r="H16" s="69"/>
    </row>
    <row r="17" spans="1:8" x14ac:dyDescent="0.25">
      <c r="A17" s="2"/>
      <c r="B17" s="68"/>
      <c r="C17" s="68"/>
      <c r="D17" s="68"/>
      <c r="E17" s="68"/>
      <c r="F17" s="69"/>
      <c r="G17" s="69"/>
      <c r="H17" s="69"/>
    </row>
    <row r="18" spans="1:8" x14ac:dyDescent="0.25">
      <c r="A18" s="25" t="s">
        <v>336</v>
      </c>
    </row>
    <row r="19" spans="1:8" x14ac:dyDescent="0.25">
      <c r="A19" s="13" t="s">
        <v>337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H18"/>
  <sheetViews>
    <sheetView showGridLines="0" workbookViewId="0">
      <selection activeCell="H18" sqref="H18"/>
    </sheetView>
  </sheetViews>
  <sheetFormatPr defaultRowHeight="15" x14ac:dyDescent="0.25"/>
  <cols>
    <col min="1" max="1" width="17.5703125" customWidth="1"/>
    <col min="5" max="5" width="3.140625" customWidth="1"/>
  </cols>
  <sheetData>
    <row r="1" spans="1:8" ht="15.75" x14ac:dyDescent="0.25">
      <c r="A1" s="1" t="s">
        <v>86</v>
      </c>
    </row>
    <row r="3" spans="1:8" x14ac:dyDescent="0.25">
      <c r="A3" s="25" t="s">
        <v>338</v>
      </c>
    </row>
    <row r="4" spans="1:8" x14ac:dyDescent="0.25">
      <c r="A4" s="13" t="s">
        <v>339</v>
      </c>
    </row>
    <row r="6" spans="1:8" x14ac:dyDescent="0.25">
      <c r="A6" s="4"/>
      <c r="B6" s="121" t="s">
        <v>18</v>
      </c>
      <c r="C6" s="121"/>
      <c r="D6" s="121"/>
      <c r="E6" s="4"/>
      <c r="F6" s="121" t="s">
        <v>19</v>
      </c>
      <c r="G6" s="121"/>
      <c r="H6" s="121"/>
    </row>
    <row r="7" spans="1:8" x14ac:dyDescent="0.25">
      <c r="A7" s="15"/>
      <c r="B7" s="122" t="s">
        <v>20</v>
      </c>
      <c r="C7" s="122"/>
      <c r="D7" s="122"/>
      <c r="E7" s="15"/>
      <c r="F7" s="122" t="s">
        <v>21</v>
      </c>
      <c r="G7" s="122"/>
      <c r="H7" s="122"/>
    </row>
    <row r="8" spans="1:8" x14ac:dyDescent="0.25">
      <c r="A8" s="15" t="s">
        <v>5</v>
      </c>
      <c r="B8" s="16">
        <v>2022</v>
      </c>
      <c r="C8" s="16">
        <v>2023</v>
      </c>
      <c r="D8" s="16">
        <v>2024</v>
      </c>
      <c r="E8" s="16"/>
      <c r="F8" s="16">
        <v>2022</v>
      </c>
      <c r="G8" s="16">
        <v>2023</v>
      </c>
      <c r="H8" s="16">
        <v>2024</v>
      </c>
    </row>
    <row r="9" spans="1:8" x14ac:dyDescent="0.25">
      <c r="A9" s="6"/>
      <c r="B9" s="40"/>
      <c r="C9" s="40"/>
      <c r="D9" s="40"/>
      <c r="E9" s="40"/>
      <c r="F9" s="6"/>
      <c r="G9" s="6"/>
      <c r="H9" s="6"/>
    </row>
    <row r="10" spans="1:8" x14ac:dyDescent="0.25">
      <c r="A10" s="7" t="s">
        <v>22</v>
      </c>
      <c r="B10" s="8">
        <v>25254</v>
      </c>
      <c r="C10" s="8">
        <v>16230</v>
      </c>
      <c r="D10" s="8">
        <v>9893</v>
      </c>
      <c r="E10" s="8"/>
      <c r="F10" s="19">
        <v>1</v>
      </c>
      <c r="G10" s="19">
        <v>1</v>
      </c>
      <c r="H10" s="19">
        <v>1</v>
      </c>
    </row>
    <row r="11" spans="1:8" x14ac:dyDescent="0.25">
      <c r="A11" s="6" t="s">
        <v>50</v>
      </c>
      <c r="B11" s="9">
        <v>20236</v>
      </c>
      <c r="C11" s="9">
        <v>12723</v>
      </c>
      <c r="D11" s="9">
        <v>7600</v>
      </c>
      <c r="E11" s="9"/>
      <c r="F11" s="18">
        <v>0.80129880414983767</v>
      </c>
      <c r="G11" s="18">
        <v>0.78391866913123842</v>
      </c>
      <c r="H11" s="18">
        <v>0.76821995350247652</v>
      </c>
    </row>
    <row r="12" spans="1:8" x14ac:dyDescent="0.25">
      <c r="A12" s="7" t="s">
        <v>37</v>
      </c>
      <c r="B12" s="8">
        <v>2888</v>
      </c>
      <c r="C12" s="8">
        <v>2003</v>
      </c>
      <c r="D12" s="8">
        <v>1387</v>
      </c>
      <c r="E12" s="8"/>
      <c r="F12" s="19">
        <v>0.11435812148570523</v>
      </c>
      <c r="G12" s="19">
        <v>0.12341343191620456</v>
      </c>
      <c r="H12" s="19">
        <v>0.14020014151420196</v>
      </c>
    </row>
    <row r="13" spans="1:8" x14ac:dyDescent="0.25">
      <c r="A13" s="6" t="s">
        <v>90</v>
      </c>
      <c r="B13" s="9">
        <v>1179</v>
      </c>
      <c r="C13" s="9">
        <v>850</v>
      </c>
      <c r="D13" s="9">
        <v>531</v>
      </c>
      <c r="E13" s="9"/>
      <c r="F13" s="26">
        <v>4.6685673556664288E-2</v>
      </c>
      <c r="G13" s="26">
        <v>5.2372150338878619E-2</v>
      </c>
      <c r="H13" s="26">
        <v>5.3674315172344084E-2</v>
      </c>
    </row>
    <row r="14" spans="1:8" x14ac:dyDescent="0.25">
      <c r="A14" s="10" t="s">
        <v>28</v>
      </c>
      <c r="B14" s="11">
        <v>951</v>
      </c>
      <c r="C14" s="11">
        <v>654</v>
      </c>
      <c r="D14" s="11">
        <v>375</v>
      </c>
      <c r="E14" s="11"/>
      <c r="F14" s="24">
        <v>3.7657400807792826E-2</v>
      </c>
      <c r="G14" s="24">
        <v>4.0295748613678371E-2</v>
      </c>
      <c r="H14" s="24">
        <v>3.7905589810977462E-2</v>
      </c>
    </row>
    <row r="15" spans="1:8" x14ac:dyDescent="0.25">
      <c r="A15" s="2"/>
      <c r="B15" s="63"/>
      <c r="C15" s="63"/>
      <c r="D15" s="63"/>
      <c r="E15" s="68"/>
      <c r="F15" s="69"/>
      <c r="G15" s="70"/>
      <c r="H15" s="70"/>
    </row>
    <row r="16" spans="1:8" x14ac:dyDescent="0.25">
      <c r="A16" s="2"/>
      <c r="B16" s="63"/>
      <c r="C16" s="63"/>
      <c r="D16" s="63"/>
      <c r="E16" s="68"/>
      <c r="F16" s="69"/>
      <c r="G16" s="70"/>
      <c r="H16" s="70"/>
    </row>
    <row r="17" spans="1:1" x14ac:dyDescent="0.25">
      <c r="A17" s="25" t="s">
        <v>340</v>
      </c>
    </row>
    <row r="18" spans="1:1" x14ac:dyDescent="0.25">
      <c r="A18" s="13" t="s">
        <v>341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H19"/>
  <sheetViews>
    <sheetView showGridLines="0" workbookViewId="0">
      <selection activeCell="F19" sqref="F19"/>
    </sheetView>
  </sheetViews>
  <sheetFormatPr defaultRowHeight="15" x14ac:dyDescent="0.25"/>
  <cols>
    <col min="1" max="1" width="18.5703125" customWidth="1"/>
    <col min="5" max="5" width="2.5703125" customWidth="1"/>
  </cols>
  <sheetData>
    <row r="1" spans="1:8" ht="15.75" x14ac:dyDescent="0.25">
      <c r="A1" s="1" t="s">
        <v>86</v>
      </c>
    </row>
    <row r="3" spans="1:8" x14ac:dyDescent="0.25">
      <c r="A3" s="25" t="s">
        <v>342</v>
      </c>
    </row>
    <row r="4" spans="1:8" x14ac:dyDescent="0.25">
      <c r="A4" s="13" t="s">
        <v>343</v>
      </c>
    </row>
    <row r="6" spans="1:8" x14ac:dyDescent="0.25">
      <c r="A6" s="4"/>
      <c r="B6" s="121" t="s">
        <v>18</v>
      </c>
      <c r="C6" s="121"/>
      <c r="D6" s="121"/>
      <c r="E6" s="4"/>
      <c r="F6" s="121" t="s">
        <v>19</v>
      </c>
      <c r="G6" s="121"/>
      <c r="H6" s="121"/>
    </row>
    <row r="7" spans="1:8" x14ac:dyDescent="0.25">
      <c r="A7" s="15"/>
      <c r="B7" s="122" t="s">
        <v>20</v>
      </c>
      <c r="C7" s="122"/>
      <c r="D7" s="122"/>
      <c r="E7" s="15"/>
      <c r="F7" s="122" t="s">
        <v>21</v>
      </c>
      <c r="G7" s="122"/>
      <c r="H7" s="122"/>
    </row>
    <row r="8" spans="1:8" x14ac:dyDescent="0.25">
      <c r="A8" s="15" t="s">
        <v>5</v>
      </c>
      <c r="B8" s="16">
        <v>2022</v>
      </c>
      <c r="C8" s="16">
        <v>2023</v>
      </c>
      <c r="D8" s="16">
        <v>2024</v>
      </c>
      <c r="E8" s="16"/>
      <c r="F8" s="16">
        <v>2022</v>
      </c>
      <c r="G8" s="16">
        <v>2023</v>
      </c>
      <c r="H8" s="16">
        <v>2024</v>
      </c>
    </row>
    <row r="9" spans="1:8" x14ac:dyDescent="0.25">
      <c r="A9" s="6"/>
      <c r="B9" s="40"/>
      <c r="C9" s="40"/>
      <c r="D9" s="40"/>
      <c r="E9" s="40"/>
      <c r="F9" s="6"/>
      <c r="G9" s="6"/>
      <c r="H9" s="6"/>
    </row>
    <row r="10" spans="1:8" x14ac:dyDescent="0.25">
      <c r="A10" s="7" t="s">
        <v>22</v>
      </c>
      <c r="B10" s="8">
        <v>116726</v>
      </c>
      <c r="C10" s="8">
        <v>128584</v>
      </c>
      <c r="D10" s="8">
        <v>137522</v>
      </c>
      <c r="E10" s="8"/>
      <c r="F10" s="19">
        <v>1</v>
      </c>
      <c r="G10" s="19">
        <v>0.99999999999999989</v>
      </c>
      <c r="H10" s="19">
        <v>0.99999999999999989</v>
      </c>
    </row>
    <row r="11" spans="1:8" x14ac:dyDescent="0.25">
      <c r="A11" s="6" t="s">
        <v>50</v>
      </c>
      <c r="B11" s="9">
        <v>44542</v>
      </c>
      <c r="C11" s="9">
        <v>53083</v>
      </c>
      <c r="D11" s="9">
        <v>57909</v>
      </c>
      <c r="E11" s="9"/>
      <c r="F11" s="18">
        <v>0.38159450336685913</v>
      </c>
      <c r="G11" s="18">
        <v>0.41282741243078452</v>
      </c>
      <c r="H11" s="18">
        <v>0.42108898939805994</v>
      </c>
    </row>
    <row r="12" spans="1:8" x14ac:dyDescent="0.25">
      <c r="A12" s="50" t="s">
        <v>37</v>
      </c>
      <c r="B12" s="30">
        <v>31775</v>
      </c>
      <c r="C12" s="30">
        <v>33169</v>
      </c>
      <c r="D12" s="30">
        <v>35291</v>
      </c>
      <c r="E12" s="8"/>
      <c r="F12" s="21">
        <v>0.27221870020389632</v>
      </c>
      <c r="G12" s="21">
        <v>0.25795588875754372</v>
      </c>
      <c r="H12" s="21">
        <v>0.25662075886040053</v>
      </c>
    </row>
    <row r="13" spans="1:8" x14ac:dyDescent="0.25">
      <c r="A13" s="6" t="s">
        <v>49</v>
      </c>
      <c r="B13" s="9">
        <v>24754</v>
      </c>
      <c r="C13" s="9">
        <v>25668</v>
      </c>
      <c r="D13" s="9">
        <v>26884</v>
      </c>
      <c r="E13" s="9"/>
      <c r="F13" s="18">
        <v>0.21206929047512979</v>
      </c>
      <c r="G13" s="18">
        <v>0.19962048155291481</v>
      </c>
      <c r="H13" s="18">
        <v>0.19548872180451127</v>
      </c>
    </row>
    <row r="14" spans="1:8" x14ac:dyDescent="0.25">
      <c r="A14" s="50" t="s">
        <v>90</v>
      </c>
      <c r="B14" s="30">
        <v>12836</v>
      </c>
      <c r="C14" s="30">
        <v>13738</v>
      </c>
      <c r="D14" s="30">
        <v>14388</v>
      </c>
      <c r="E14" s="8"/>
      <c r="F14" s="21">
        <v>0.10996693110361017</v>
      </c>
      <c r="G14" s="21">
        <v>0.1068406644683631</v>
      </c>
      <c r="H14" s="21">
        <v>0.10462326027835546</v>
      </c>
    </row>
    <row r="15" spans="1:8" x14ac:dyDescent="0.25">
      <c r="A15" s="35" t="s">
        <v>28</v>
      </c>
      <c r="B15" s="36">
        <v>2819</v>
      </c>
      <c r="C15" s="36">
        <v>2926</v>
      </c>
      <c r="D15" s="36">
        <v>3050</v>
      </c>
      <c r="E15" s="36"/>
      <c r="F15" s="38">
        <v>2.4150574850504602E-2</v>
      </c>
      <c r="G15" s="38">
        <v>2.2755552790393829E-2</v>
      </c>
      <c r="H15" s="38">
        <v>2.2178269658672794E-2</v>
      </c>
    </row>
    <row r="16" spans="1:8" x14ac:dyDescent="0.25">
      <c r="A16" s="74"/>
      <c r="B16" s="68"/>
      <c r="C16" s="63"/>
      <c r="D16" s="63"/>
      <c r="E16" s="68"/>
      <c r="F16" s="70"/>
      <c r="G16" s="70"/>
      <c r="H16" s="70"/>
    </row>
    <row r="17" spans="1:8" x14ac:dyDescent="0.25">
      <c r="A17" s="74"/>
      <c r="B17" s="68"/>
      <c r="C17" s="68"/>
      <c r="D17" s="63"/>
      <c r="E17" s="68"/>
      <c r="F17" s="70"/>
      <c r="G17" s="70"/>
      <c r="H17" s="70"/>
    </row>
    <row r="18" spans="1:8" x14ac:dyDescent="0.25">
      <c r="A18" s="25" t="s">
        <v>246</v>
      </c>
    </row>
    <row r="19" spans="1:8" x14ac:dyDescent="0.25">
      <c r="A19" s="13" t="s">
        <v>344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E27"/>
  <sheetViews>
    <sheetView showGridLines="0" workbookViewId="0">
      <selection activeCell="D2" sqref="D2"/>
    </sheetView>
  </sheetViews>
  <sheetFormatPr defaultRowHeight="15" x14ac:dyDescent="0.25"/>
  <cols>
    <col min="1" max="1" width="8" customWidth="1"/>
    <col min="2" max="2" width="16.140625" customWidth="1"/>
    <col min="3" max="3" width="22" customWidth="1"/>
    <col min="4" max="4" width="24.5703125" customWidth="1"/>
    <col min="5" max="5" width="19.85546875" customWidth="1"/>
  </cols>
  <sheetData>
    <row r="1" spans="1:5" ht="15.75" x14ac:dyDescent="0.25">
      <c r="A1" s="1" t="s">
        <v>86</v>
      </c>
    </row>
    <row r="3" spans="1:5" x14ac:dyDescent="0.25">
      <c r="A3" s="25" t="s">
        <v>345</v>
      </c>
    </row>
    <row r="4" spans="1:5" x14ac:dyDescent="0.25">
      <c r="A4" s="13" t="s">
        <v>346</v>
      </c>
    </row>
    <row r="6" spans="1:5" ht="25.5" customHeight="1" x14ac:dyDescent="0.25">
      <c r="A6" s="4"/>
      <c r="B6" s="66" t="s">
        <v>91</v>
      </c>
      <c r="C6" s="66" t="s">
        <v>201</v>
      </c>
      <c r="D6" s="67" t="s">
        <v>202</v>
      </c>
      <c r="E6" s="65"/>
    </row>
    <row r="7" spans="1:5" x14ac:dyDescent="0.25">
      <c r="A7" s="6"/>
      <c r="B7" s="51"/>
      <c r="C7" s="51"/>
      <c r="D7" s="51"/>
      <c r="E7" s="62"/>
    </row>
    <row r="8" spans="1:5" x14ac:dyDescent="0.25">
      <c r="A8" s="20">
        <v>2010</v>
      </c>
      <c r="B8" s="30">
        <v>95448</v>
      </c>
      <c r="C8" s="30">
        <v>11563</v>
      </c>
      <c r="D8" s="31">
        <v>0.10805431217351487</v>
      </c>
      <c r="E8" s="64"/>
    </row>
    <row r="9" spans="1:5" x14ac:dyDescent="0.25">
      <c r="A9" s="84">
        <v>2011</v>
      </c>
      <c r="B9" s="22">
        <v>92745</v>
      </c>
      <c r="C9" s="22">
        <v>17265</v>
      </c>
      <c r="D9" s="32">
        <v>0.15694027815653122</v>
      </c>
      <c r="E9" s="64"/>
    </row>
    <row r="10" spans="1:5" x14ac:dyDescent="0.25">
      <c r="A10" s="20">
        <v>2012</v>
      </c>
      <c r="B10" s="30">
        <v>89123</v>
      </c>
      <c r="C10" s="30">
        <v>22521</v>
      </c>
      <c r="D10" s="31">
        <v>0.201721543477482</v>
      </c>
      <c r="E10" s="64"/>
    </row>
    <row r="11" spans="1:5" x14ac:dyDescent="0.25">
      <c r="A11" s="84" t="s">
        <v>92</v>
      </c>
      <c r="B11" s="22">
        <v>90090</v>
      </c>
      <c r="C11" s="22">
        <v>25736</v>
      </c>
      <c r="D11" s="32">
        <v>0.22219536200853005</v>
      </c>
      <c r="E11" s="64"/>
    </row>
    <row r="12" spans="1:5" x14ac:dyDescent="0.25">
      <c r="A12" s="20" t="s">
        <v>93</v>
      </c>
      <c r="B12" s="30">
        <v>88799</v>
      </c>
      <c r="C12" s="30">
        <v>29692</v>
      </c>
      <c r="D12" s="31">
        <v>0.25058443257293805</v>
      </c>
      <c r="E12" s="64"/>
    </row>
    <row r="13" spans="1:5" x14ac:dyDescent="0.25">
      <c r="A13" s="84" t="s">
        <v>94</v>
      </c>
      <c r="B13" s="22">
        <v>89453</v>
      </c>
      <c r="C13" s="22">
        <v>33962</v>
      </c>
      <c r="D13" s="32">
        <v>0.27518535024105661</v>
      </c>
      <c r="E13" s="64"/>
    </row>
    <row r="14" spans="1:5" x14ac:dyDescent="0.25">
      <c r="A14" s="20" t="s">
        <v>237</v>
      </c>
      <c r="B14" s="30">
        <v>84846</v>
      </c>
      <c r="C14" s="30">
        <v>42352</v>
      </c>
      <c r="D14" s="31">
        <v>0.33296121008191953</v>
      </c>
      <c r="E14" s="64"/>
    </row>
    <row r="15" spans="1:5" x14ac:dyDescent="0.25">
      <c r="A15" s="84" t="s">
        <v>349</v>
      </c>
      <c r="B15" s="22">
        <v>75631</v>
      </c>
      <c r="C15" s="22">
        <v>56649</v>
      </c>
      <c r="D15" s="32">
        <v>0.42825068037496222</v>
      </c>
      <c r="E15" s="64"/>
    </row>
    <row r="16" spans="1:5" x14ac:dyDescent="0.25">
      <c r="A16" s="20" t="s">
        <v>399</v>
      </c>
      <c r="B16" s="30">
        <v>63743</v>
      </c>
      <c r="C16" s="30">
        <v>72253</v>
      </c>
      <c r="D16" s="31">
        <v>0.53128768493190981</v>
      </c>
      <c r="E16" s="64"/>
    </row>
    <row r="17" spans="1:5" x14ac:dyDescent="0.25">
      <c r="A17" s="84" t="s">
        <v>445</v>
      </c>
      <c r="B17" s="22">
        <v>51356</v>
      </c>
      <c r="C17" s="22">
        <v>86520</v>
      </c>
      <c r="D17" s="32">
        <v>0.6275203806318721</v>
      </c>
      <c r="E17" s="64"/>
    </row>
    <row r="18" spans="1:5" x14ac:dyDescent="0.25">
      <c r="A18" s="20" t="s">
        <v>477</v>
      </c>
      <c r="B18" s="30">
        <v>41314</v>
      </c>
      <c r="C18" s="30">
        <v>97292</v>
      </c>
      <c r="D18" s="31">
        <v>0.70193209529169009</v>
      </c>
      <c r="E18" s="64"/>
    </row>
    <row r="19" spans="1:5" x14ac:dyDescent="0.25">
      <c r="A19" s="84" t="s">
        <v>500</v>
      </c>
      <c r="B19" s="22">
        <v>32322</v>
      </c>
      <c r="C19" s="22">
        <v>107294</v>
      </c>
      <c r="D19" s="32">
        <v>0.76849358239743293</v>
      </c>
      <c r="E19" s="64"/>
    </row>
    <row r="20" spans="1:5" x14ac:dyDescent="0.25">
      <c r="A20" s="20" t="s">
        <v>503</v>
      </c>
      <c r="B20" s="30">
        <v>25254</v>
      </c>
      <c r="C20" s="30">
        <v>116726</v>
      </c>
      <c r="D20" s="31">
        <v>0.82212987744752786</v>
      </c>
      <c r="E20" s="64"/>
    </row>
    <row r="21" spans="1:5" x14ac:dyDescent="0.25">
      <c r="A21" s="84" t="s">
        <v>524</v>
      </c>
      <c r="B21" s="22">
        <v>16230</v>
      </c>
      <c r="C21" s="22">
        <v>128584</v>
      </c>
      <c r="D21" s="32">
        <v>0.88792520060215174</v>
      </c>
      <c r="E21" s="64"/>
    </row>
    <row r="22" spans="1:5" x14ac:dyDescent="0.25">
      <c r="A22" s="89" t="s">
        <v>563</v>
      </c>
      <c r="B22" s="33">
        <v>9893</v>
      </c>
      <c r="C22" s="33">
        <v>137522</v>
      </c>
      <c r="D22" s="27">
        <v>0.93289014008072446</v>
      </c>
      <c r="E22" s="64"/>
    </row>
    <row r="23" spans="1:5" x14ac:dyDescent="0.25">
      <c r="A23" s="73"/>
      <c r="B23" s="63"/>
      <c r="C23" s="63"/>
      <c r="D23" s="70"/>
      <c r="E23" s="64"/>
    </row>
    <row r="24" spans="1:5" x14ac:dyDescent="0.25">
      <c r="A24" s="73"/>
      <c r="B24" s="63"/>
      <c r="C24" s="63"/>
      <c r="D24" s="70"/>
      <c r="E24" s="64"/>
    </row>
    <row r="25" spans="1:5" x14ac:dyDescent="0.25">
      <c r="A25" s="25" t="s">
        <v>347</v>
      </c>
    </row>
    <row r="26" spans="1:5" x14ac:dyDescent="0.25">
      <c r="A26" s="13" t="s">
        <v>348</v>
      </c>
    </row>
    <row r="27" spans="1:5" x14ac:dyDescent="0.25">
      <c r="A27" s="13"/>
    </row>
  </sheetData>
  <pageMargins left="0.70866141732283472" right="0.70866141732283472" top="0.74803149606299213" bottom="0.74803149606299213" header="0.31496062992125984" footer="0.31496062992125984"/>
  <pageSetup paperSize="9" scale="91" orientation="portrait" verticalDpi="0" r:id="rId1"/>
  <ignoredErrors>
    <ignoredError sqref="A11:A22" numberStoredAsText="1"/>
  </ignoredErrors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H21"/>
  <sheetViews>
    <sheetView showGridLines="0" workbookViewId="0">
      <selection activeCell="G20" sqref="G20"/>
    </sheetView>
  </sheetViews>
  <sheetFormatPr defaultRowHeight="15" x14ac:dyDescent="0.25"/>
  <cols>
    <col min="1" max="1" width="29.85546875" customWidth="1"/>
    <col min="2" max="3" width="9.5703125" customWidth="1"/>
    <col min="5" max="5" width="1.85546875" customWidth="1"/>
  </cols>
  <sheetData>
    <row r="1" spans="1:8" ht="15.75" x14ac:dyDescent="0.25">
      <c r="A1" s="1" t="s">
        <v>86</v>
      </c>
    </row>
    <row r="3" spans="1:8" x14ac:dyDescent="0.25">
      <c r="A3" s="25" t="s">
        <v>350</v>
      </c>
    </row>
    <row r="4" spans="1:8" x14ac:dyDescent="0.25">
      <c r="A4" s="13" t="s">
        <v>351</v>
      </c>
    </row>
    <row r="6" spans="1:8" x14ac:dyDescent="0.25">
      <c r="A6" s="4"/>
      <c r="B6" s="121" t="s">
        <v>18</v>
      </c>
      <c r="C6" s="121"/>
      <c r="D6" s="121"/>
      <c r="E6" s="16"/>
      <c r="F6" s="121" t="s">
        <v>19</v>
      </c>
      <c r="G6" s="121"/>
      <c r="H6" s="121"/>
    </row>
    <row r="7" spans="1:8" x14ac:dyDescent="0.25">
      <c r="A7" s="15"/>
      <c r="B7" s="122" t="s">
        <v>20</v>
      </c>
      <c r="C7" s="122"/>
      <c r="D7" s="122"/>
      <c r="E7" s="16"/>
      <c r="F7" s="122" t="s">
        <v>21</v>
      </c>
      <c r="G7" s="122"/>
      <c r="H7" s="122"/>
    </row>
    <row r="8" spans="1:8" x14ac:dyDescent="0.25">
      <c r="A8" s="15"/>
      <c r="B8" s="16">
        <v>2022</v>
      </c>
      <c r="C8" s="16">
        <v>2023</v>
      </c>
      <c r="D8" s="16">
        <v>2024</v>
      </c>
      <c r="E8" s="16"/>
      <c r="F8" s="16">
        <v>2022</v>
      </c>
      <c r="G8" s="16">
        <v>2023</v>
      </c>
      <c r="H8" s="16">
        <v>2024</v>
      </c>
    </row>
    <row r="9" spans="1:8" x14ac:dyDescent="0.25">
      <c r="A9" s="6"/>
      <c r="B9" s="51"/>
      <c r="C9" s="51"/>
      <c r="D9" s="51"/>
      <c r="E9" s="6"/>
      <c r="F9" s="6"/>
      <c r="G9" s="6"/>
      <c r="H9" s="6"/>
    </row>
    <row r="10" spans="1:8" x14ac:dyDescent="0.25">
      <c r="A10" s="86" t="s">
        <v>22</v>
      </c>
      <c r="B10" s="30">
        <v>142334</v>
      </c>
      <c r="C10" s="30">
        <v>145042</v>
      </c>
      <c r="D10" s="30">
        <v>147619</v>
      </c>
      <c r="E10" s="19"/>
      <c r="F10" s="19">
        <v>1</v>
      </c>
      <c r="G10" s="19">
        <v>0.99999999999999989</v>
      </c>
      <c r="H10" s="19">
        <v>1</v>
      </c>
    </row>
    <row r="11" spans="1:8" x14ac:dyDescent="0.25">
      <c r="A11" s="82" t="s">
        <v>490</v>
      </c>
      <c r="B11" s="22">
        <v>124</v>
      </c>
      <c r="C11" s="22">
        <v>79</v>
      </c>
      <c r="D11" s="22">
        <v>51</v>
      </c>
      <c r="E11" s="18"/>
      <c r="F11" s="18">
        <v>8.7119029887447832E-4</v>
      </c>
      <c r="G11" s="18">
        <v>5.4466981977634068E-4</v>
      </c>
      <c r="H11" s="18">
        <v>3.4548398241418787E-4</v>
      </c>
    </row>
    <row r="12" spans="1:8" x14ac:dyDescent="0.25">
      <c r="A12" s="86" t="s">
        <v>354</v>
      </c>
      <c r="B12" s="30">
        <v>2059</v>
      </c>
      <c r="C12" s="30">
        <v>1314</v>
      </c>
      <c r="D12" s="30">
        <v>869</v>
      </c>
      <c r="E12" s="19"/>
      <c r="F12" s="19">
        <v>1.4465974398246378E-2</v>
      </c>
      <c r="G12" s="19">
        <v>9.0594448504571091E-3</v>
      </c>
      <c r="H12" s="19">
        <v>5.8867760925084165E-3</v>
      </c>
    </row>
    <row r="13" spans="1:8" x14ac:dyDescent="0.25">
      <c r="A13" s="82" t="s">
        <v>355</v>
      </c>
      <c r="B13" s="22">
        <v>18426</v>
      </c>
      <c r="C13" s="22">
        <v>12108</v>
      </c>
      <c r="D13" s="22">
        <v>7581</v>
      </c>
      <c r="E13" s="32"/>
      <c r="F13" s="26">
        <v>0.12945606812146079</v>
      </c>
      <c r="G13" s="26">
        <v>8.3479268074075089E-2</v>
      </c>
      <c r="H13" s="26">
        <v>5.1355177856508984E-2</v>
      </c>
    </row>
    <row r="14" spans="1:8" x14ac:dyDescent="0.25">
      <c r="A14" s="86" t="s">
        <v>356</v>
      </c>
      <c r="B14" s="30">
        <v>24468</v>
      </c>
      <c r="C14" s="30">
        <v>25165</v>
      </c>
      <c r="D14" s="30">
        <v>22598</v>
      </c>
      <c r="E14" s="19"/>
      <c r="F14" s="19">
        <v>0.17190551800694143</v>
      </c>
      <c r="G14" s="19">
        <v>0.173501468540147</v>
      </c>
      <c r="H14" s="19">
        <v>0.15308327518815329</v>
      </c>
    </row>
    <row r="15" spans="1:8" x14ac:dyDescent="0.25">
      <c r="A15" s="82" t="s">
        <v>357</v>
      </c>
      <c r="B15" s="22">
        <v>30138</v>
      </c>
      <c r="C15" s="22">
        <v>36232</v>
      </c>
      <c r="D15" s="22">
        <v>41274</v>
      </c>
      <c r="E15" s="32"/>
      <c r="F15" s="26">
        <v>0.21174139699579861</v>
      </c>
      <c r="G15" s="26">
        <v>0.24980350519159966</v>
      </c>
      <c r="H15" s="26">
        <v>0.27959815470908217</v>
      </c>
    </row>
    <row r="16" spans="1:8" x14ac:dyDescent="0.25">
      <c r="A16" s="86" t="s">
        <v>525</v>
      </c>
      <c r="B16" s="30">
        <v>67119</v>
      </c>
      <c r="C16" s="30">
        <v>69810</v>
      </c>
      <c r="D16" s="30">
        <v>74423</v>
      </c>
      <c r="E16" s="17"/>
      <c r="F16" s="17">
        <v>0.4715598521786783</v>
      </c>
      <c r="G16" s="17">
        <v>0.48130886226058661</v>
      </c>
      <c r="H16" s="17">
        <v>0.50415596908257065</v>
      </c>
    </row>
    <row r="17" spans="1:8" x14ac:dyDescent="0.25">
      <c r="A17" s="98" t="s">
        <v>526</v>
      </c>
      <c r="B17" s="37" t="s">
        <v>27</v>
      </c>
      <c r="C17" s="37">
        <v>334</v>
      </c>
      <c r="D17" s="37">
        <v>823</v>
      </c>
      <c r="E17" s="39"/>
      <c r="F17" s="39" t="s">
        <v>27</v>
      </c>
      <c r="G17" s="39">
        <v>2.3027812633581997E-3</v>
      </c>
      <c r="H17" s="38">
        <v>5.5751630887622868E-3</v>
      </c>
    </row>
    <row r="18" spans="1:8" x14ac:dyDescent="0.25">
      <c r="A18" s="72"/>
      <c r="B18" s="63"/>
      <c r="C18" s="63"/>
      <c r="D18" s="63"/>
      <c r="E18" s="70"/>
      <c r="F18" s="70"/>
      <c r="G18" s="69"/>
      <c r="H18" s="69"/>
    </row>
    <row r="19" spans="1:8" x14ac:dyDescent="0.25">
      <c r="A19" s="72"/>
      <c r="B19" s="63"/>
      <c r="C19" s="63"/>
      <c r="D19" s="63"/>
      <c r="E19" s="70"/>
      <c r="F19" s="70"/>
      <c r="G19" s="69"/>
      <c r="H19" s="69"/>
    </row>
    <row r="20" spans="1:8" x14ac:dyDescent="0.25">
      <c r="A20" s="25" t="s">
        <v>352</v>
      </c>
    </row>
    <row r="21" spans="1:8" x14ac:dyDescent="0.25">
      <c r="A21" s="13" t="s">
        <v>353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H21"/>
  <sheetViews>
    <sheetView showGridLines="0" workbookViewId="0">
      <selection activeCell="J20" sqref="J20"/>
    </sheetView>
  </sheetViews>
  <sheetFormatPr defaultRowHeight="15" x14ac:dyDescent="0.25"/>
  <cols>
    <col min="1" max="1" width="29.85546875" customWidth="1"/>
    <col min="5" max="5" width="1.7109375" customWidth="1"/>
  </cols>
  <sheetData>
    <row r="1" spans="1:8" ht="15.75" x14ac:dyDescent="0.25">
      <c r="A1" s="1" t="s">
        <v>86</v>
      </c>
    </row>
    <row r="3" spans="1:8" x14ac:dyDescent="0.25">
      <c r="A3" s="25" t="s">
        <v>358</v>
      </c>
    </row>
    <row r="4" spans="1:8" x14ac:dyDescent="0.25">
      <c r="A4" s="13" t="s">
        <v>359</v>
      </c>
    </row>
    <row r="6" spans="1:8" x14ac:dyDescent="0.25">
      <c r="A6" s="4"/>
      <c r="B6" s="121" t="s">
        <v>18</v>
      </c>
      <c r="C6" s="121"/>
      <c r="D6" s="121"/>
      <c r="E6" s="15"/>
      <c r="F6" s="121" t="s">
        <v>19</v>
      </c>
      <c r="G6" s="121"/>
      <c r="H6" s="121"/>
    </row>
    <row r="7" spans="1:8" x14ac:dyDescent="0.25">
      <c r="A7" s="15"/>
      <c r="B7" s="122" t="s">
        <v>20</v>
      </c>
      <c r="C7" s="122"/>
      <c r="D7" s="122"/>
      <c r="E7" s="15"/>
      <c r="F7" s="122" t="s">
        <v>21</v>
      </c>
      <c r="G7" s="122"/>
      <c r="H7" s="122"/>
    </row>
    <row r="8" spans="1:8" x14ac:dyDescent="0.25">
      <c r="A8" s="15" t="s">
        <v>5</v>
      </c>
      <c r="B8" s="16">
        <v>2022</v>
      </c>
      <c r="C8" s="16">
        <v>2023</v>
      </c>
      <c r="D8" s="16">
        <v>2024</v>
      </c>
      <c r="E8" s="16"/>
      <c r="F8" s="16">
        <v>2022</v>
      </c>
      <c r="G8" s="16">
        <v>2023</v>
      </c>
      <c r="H8" s="16">
        <v>2024</v>
      </c>
    </row>
    <row r="9" spans="1:8" x14ac:dyDescent="0.25">
      <c r="A9" s="6"/>
      <c r="B9" s="51"/>
      <c r="C9" s="51"/>
      <c r="D9" s="51"/>
      <c r="E9" s="6"/>
      <c r="F9" s="6"/>
      <c r="G9" s="6"/>
      <c r="H9" s="6"/>
    </row>
    <row r="10" spans="1:8" x14ac:dyDescent="0.25">
      <c r="A10" s="86" t="s">
        <v>22</v>
      </c>
      <c r="B10" s="30">
        <v>142334</v>
      </c>
      <c r="C10" s="30">
        <v>145042</v>
      </c>
      <c r="D10" s="30">
        <v>147619</v>
      </c>
      <c r="E10" s="19"/>
      <c r="F10" s="19">
        <v>1</v>
      </c>
      <c r="G10" s="19">
        <v>0.99999999999999989</v>
      </c>
      <c r="H10" s="19">
        <v>1</v>
      </c>
    </row>
    <row r="11" spans="1:8" x14ac:dyDescent="0.25">
      <c r="A11" s="82" t="s">
        <v>491</v>
      </c>
      <c r="B11" s="22">
        <v>2091</v>
      </c>
      <c r="C11" s="22">
        <v>1345</v>
      </c>
      <c r="D11" s="22">
        <v>881</v>
      </c>
      <c r="E11" s="18"/>
      <c r="F11" s="18">
        <v>1.4690797701181727E-2</v>
      </c>
      <c r="G11" s="18">
        <v>9.2731760455592172E-3</v>
      </c>
      <c r="H11" s="18">
        <v>5.9680664413117555E-3</v>
      </c>
    </row>
    <row r="12" spans="1:8" x14ac:dyDescent="0.25">
      <c r="A12" s="86" t="s">
        <v>354</v>
      </c>
      <c r="B12" s="30">
        <v>23150</v>
      </c>
      <c r="C12" s="30">
        <v>14944</v>
      </c>
      <c r="D12" s="30">
        <v>9159</v>
      </c>
      <c r="E12" s="19"/>
      <c r="F12" s="19">
        <v>0.16264560821729171</v>
      </c>
      <c r="G12" s="19">
        <v>0.10303222514857766</v>
      </c>
      <c r="H12" s="19">
        <v>6.2044858724147972E-2</v>
      </c>
    </row>
    <row r="13" spans="1:8" x14ac:dyDescent="0.25">
      <c r="A13" s="82" t="s">
        <v>355</v>
      </c>
      <c r="B13" s="22">
        <v>486</v>
      </c>
      <c r="C13" s="22">
        <v>340</v>
      </c>
      <c r="D13" s="22">
        <v>229</v>
      </c>
      <c r="E13" s="18"/>
      <c r="F13" s="18">
        <v>3.4145039133306166E-3</v>
      </c>
      <c r="G13" s="18">
        <v>2.3441485914424787E-3</v>
      </c>
      <c r="H13" s="18">
        <v>1.5512908229970397E-3</v>
      </c>
    </row>
    <row r="14" spans="1:8" x14ac:dyDescent="0.25">
      <c r="A14" s="86" t="s">
        <v>356</v>
      </c>
      <c r="B14" s="30">
        <v>19350</v>
      </c>
      <c r="C14" s="30">
        <v>22037</v>
      </c>
      <c r="D14" s="30">
        <v>20830</v>
      </c>
      <c r="E14" s="19"/>
      <c r="F14" s="19">
        <v>0.13594784099371901</v>
      </c>
      <c r="G14" s="19">
        <v>0.15193530149887619</v>
      </c>
      <c r="H14" s="19">
        <v>0.14110649713112811</v>
      </c>
    </row>
    <row r="15" spans="1:8" x14ac:dyDescent="0.25">
      <c r="A15" s="82" t="s">
        <v>357</v>
      </c>
      <c r="B15" s="22">
        <v>30138</v>
      </c>
      <c r="C15" s="22">
        <v>36232</v>
      </c>
      <c r="D15" s="22">
        <v>41274</v>
      </c>
      <c r="E15" s="18"/>
      <c r="F15" s="18">
        <v>0.21174139699579861</v>
      </c>
      <c r="G15" s="18">
        <v>0.24980350519159966</v>
      </c>
      <c r="H15" s="18">
        <v>0.27959815470908217</v>
      </c>
    </row>
    <row r="16" spans="1:8" x14ac:dyDescent="0.25">
      <c r="A16" s="86" t="s">
        <v>527</v>
      </c>
      <c r="B16" s="30">
        <v>67119</v>
      </c>
      <c r="C16" s="30">
        <v>69810</v>
      </c>
      <c r="D16" s="30">
        <v>74423</v>
      </c>
      <c r="E16" s="17"/>
      <c r="F16" s="17">
        <v>0.4715598521786783</v>
      </c>
      <c r="G16" s="17">
        <v>0.48130886226058661</v>
      </c>
      <c r="H16" s="17">
        <v>0.50415596908257065</v>
      </c>
    </row>
    <row r="17" spans="1:8" x14ac:dyDescent="0.25">
      <c r="A17" s="98" t="s">
        <v>528</v>
      </c>
      <c r="B17" s="37" t="s">
        <v>27</v>
      </c>
      <c r="C17" s="37">
        <v>334</v>
      </c>
      <c r="D17" s="37">
        <v>823</v>
      </c>
      <c r="E17" s="38"/>
      <c r="F17" s="39" t="s">
        <v>27</v>
      </c>
      <c r="G17" s="38">
        <v>2.3027812633581997E-3</v>
      </c>
      <c r="H17" s="38">
        <v>5.5751630887622868E-3</v>
      </c>
    </row>
    <row r="18" spans="1:8" x14ac:dyDescent="0.25">
      <c r="A18" s="72"/>
      <c r="B18" s="63"/>
      <c r="C18" s="63"/>
      <c r="D18" s="63"/>
      <c r="E18" s="63"/>
      <c r="F18" s="70"/>
      <c r="G18" s="70"/>
      <c r="H18" s="69"/>
    </row>
    <row r="19" spans="1:8" x14ac:dyDescent="0.25">
      <c r="A19" s="72"/>
      <c r="B19" s="63"/>
      <c r="C19" s="63"/>
      <c r="D19" s="63"/>
      <c r="E19" s="63"/>
      <c r="F19" s="70"/>
      <c r="G19" s="70"/>
      <c r="H19" s="69"/>
    </row>
    <row r="20" spans="1:8" x14ac:dyDescent="0.25">
      <c r="A20" s="25" t="s">
        <v>360</v>
      </c>
    </row>
    <row r="21" spans="1:8" x14ac:dyDescent="0.25">
      <c r="A21" s="13" t="s">
        <v>361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85" orientation="portrait" verticalDpi="0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59171-6217-43BC-A191-E1F5DE676DF0}">
  <sheetPr>
    <pageSetUpPr fitToPage="1"/>
  </sheetPr>
  <dimension ref="A1:I16"/>
  <sheetViews>
    <sheetView showGridLines="0" workbookViewId="0">
      <selection activeCell="H15" sqref="H15"/>
    </sheetView>
  </sheetViews>
  <sheetFormatPr defaultRowHeight="15" x14ac:dyDescent="0.25"/>
  <cols>
    <col min="1" max="1" width="23.140625" customWidth="1"/>
    <col min="2" max="2" width="9.140625" customWidth="1"/>
    <col min="3" max="3" width="10.85546875" customWidth="1"/>
    <col min="5" max="5" width="8.7109375" customWidth="1"/>
    <col min="6" max="6" width="1.7109375" customWidth="1"/>
    <col min="7" max="10" width="8.28515625" customWidth="1"/>
  </cols>
  <sheetData>
    <row r="1" spans="1:9" ht="15.75" x14ac:dyDescent="0.25">
      <c r="A1" s="1" t="s">
        <v>86</v>
      </c>
    </row>
    <row r="3" spans="1:9" x14ac:dyDescent="0.25">
      <c r="A3" s="25" t="s">
        <v>423</v>
      </c>
    </row>
    <row r="4" spans="1:9" x14ac:dyDescent="0.25">
      <c r="A4" s="13" t="s">
        <v>424</v>
      </c>
    </row>
    <row r="6" spans="1:9" x14ac:dyDescent="0.25">
      <c r="A6" s="4"/>
      <c r="B6" s="4"/>
      <c r="C6" s="121" t="s">
        <v>427</v>
      </c>
      <c r="D6" s="121"/>
      <c r="E6" s="121"/>
      <c r="F6" s="4"/>
      <c r="G6" s="121" t="s">
        <v>19</v>
      </c>
      <c r="H6" s="121"/>
      <c r="I6" s="121"/>
    </row>
    <row r="7" spans="1:9" x14ac:dyDescent="0.25">
      <c r="A7" s="15"/>
      <c r="B7" s="15"/>
      <c r="C7" s="122" t="s">
        <v>428</v>
      </c>
      <c r="D7" s="122"/>
      <c r="E7" s="122"/>
      <c r="F7" s="15"/>
      <c r="G7" s="122" t="s">
        <v>21</v>
      </c>
      <c r="H7" s="122"/>
      <c r="I7" s="122"/>
    </row>
    <row r="8" spans="1:9" x14ac:dyDescent="0.25">
      <c r="A8" s="15"/>
      <c r="B8" s="15"/>
      <c r="C8" s="15">
        <v>2022</v>
      </c>
      <c r="D8" s="16">
        <v>2023</v>
      </c>
      <c r="E8" s="16">
        <v>2024</v>
      </c>
      <c r="F8" s="16"/>
      <c r="G8" s="16">
        <v>2022</v>
      </c>
      <c r="H8" s="16">
        <v>2023</v>
      </c>
      <c r="I8" s="16">
        <v>2024</v>
      </c>
    </row>
    <row r="9" spans="1:9" x14ac:dyDescent="0.25">
      <c r="A9" s="6" t="s">
        <v>443</v>
      </c>
      <c r="B9" s="6"/>
      <c r="C9" s="6"/>
      <c r="D9" s="6"/>
      <c r="E9" s="6"/>
      <c r="F9" s="6"/>
      <c r="G9" s="6"/>
      <c r="H9" s="6"/>
      <c r="I9" s="6"/>
    </row>
    <row r="10" spans="1:9" x14ac:dyDescent="0.25">
      <c r="A10" s="7" t="s">
        <v>22</v>
      </c>
      <c r="B10" s="7"/>
      <c r="C10" s="8">
        <v>753162.43799999997</v>
      </c>
      <c r="D10" s="8">
        <v>800116.52800000005</v>
      </c>
      <c r="E10" s="8">
        <v>812604.18200000003</v>
      </c>
      <c r="F10" s="7"/>
      <c r="G10" s="21">
        <v>1</v>
      </c>
      <c r="H10" s="21">
        <v>1</v>
      </c>
      <c r="I10" s="19">
        <v>1</v>
      </c>
    </row>
    <row r="11" spans="1:9" x14ac:dyDescent="0.25">
      <c r="A11" s="6" t="s">
        <v>429</v>
      </c>
      <c r="B11" s="6"/>
      <c r="C11" s="9">
        <v>680112.74899999995</v>
      </c>
      <c r="D11" s="9">
        <v>730650.10100000002</v>
      </c>
      <c r="E11" s="9">
        <v>726291.79399999999</v>
      </c>
      <c r="F11" s="6"/>
      <c r="G11" s="23">
        <v>0.90300938374730788</v>
      </c>
      <c r="H11" s="23">
        <v>0.91317961250764212</v>
      </c>
      <c r="I11" s="18">
        <v>0.8937829881855075</v>
      </c>
    </row>
    <row r="12" spans="1:9" x14ac:dyDescent="0.25">
      <c r="A12" s="10" t="s">
        <v>430</v>
      </c>
      <c r="B12" s="10"/>
      <c r="C12" s="11">
        <v>73049.688999999998</v>
      </c>
      <c r="D12" s="11">
        <v>69466.426999999996</v>
      </c>
      <c r="E12" s="11">
        <v>86312.388000000006</v>
      </c>
      <c r="F12" s="10"/>
      <c r="G12" s="27">
        <v>9.6990616252692091E-2</v>
      </c>
      <c r="H12" s="27">
        <v>8.6820387492357848E-2</v>
      </c>
      <c r="I12" s="24">
        <v>0.10621701181449249</v>
      </c>
    </row>
    <row r="13" spans="1:9" x14ac:dyDescent="0.25">
      <c r="A13" s="72"/>
      <c r="B13" s="63"/>
      <c r="C13" s="63"/>
      <c r="D13" s="63"/>
      <c r="E13" s="69"/>
      <c r="F13" s="69"/>
      <c r="G13" s="69"/>
    </row>
    <row r="14" spans="1:9" x14ac:dyDescent="0.25">
      <c r="A14" s="72"/>
      <c r="B14" s="63"/>
      <c r="C14" s="63"/>
      <c r="D14" s="63"/>
      <c r="E14" s="69"/>
      <c r="F14" s="69"/>
      <c r="G14" s="69"/>
    </row>
    <row r="15" spans="1:9" x14ac:dyDescent="0.25">
      <c r="A15" s="25" t="s">
        <v>425</v>
      </c>
    </row>
    <row r="16" spans="1:9" x14ac:dyDescent="0.25">
      <c r="A16" s="13" t="s">
        <v>426</v>
      </c>
    </row>
  </sheetData>
  <mergeCells count="4">
    <mergeCell ref="G6:I6"/>
    <mergeCell ref="G7:I7"/>
    <mergeCell ref="C6:E6"/>
    <mergeCell ref="C7:E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4771F-0CDF-4346-8EF1-DF38FE640AEF}">
  <sheetPr>
    <pageSetUpPr fitToPage="1"/>
  </sheetPr>
  <dimension ref="A1:H22"/>
  <sheetViews>
    <sheetView showGridLines="0" workbookViewId="0">
      <selection activeCell="I20" sqref="I20"/>
    </sheetView>
  </sheetViews>
  <sheetFormatPr defaultRowHeight="15" x14ac:dyDescent="0.25"/>
  <cols>
    <col min="1" max="1" width="20.7109375" customWidth="1"/>
    <col min="4" max="4" width="8.7109375" customWidth="1"/>
    <col min="5" max="5" width="1.7109375" customWidth="1"/>
  </cols>
  <sheetData>
    <row r="1" spans="1:8" ht="15.75" x14ac:dyDescent="0.25">
      <c r="A1" s="1" t="s">
        <v>86</v>
      </c>
    </row>
    <row r="3" spans="1:8" x14ac:dyDescent="0.25">
      <c r="A3" s="25" t="s">
        <v>431</v>
      </c>
    </row>
    <row r="4" spans="1:8" x14ac:dyDescent="0.25">
      <c r="A4" s="13" t="s">
        <v>432</v>
      </c>
    </row>
    <row r="6" spans="1:8" x14ac:dyDescent="0.25">
      <c r="A6" s="4"/>
      <c r="B6" s="121" t="s">
        <v>435</v>
      </c>
      <c r="C6" s="121"/>
      <c r="D6" s="121"/>
      <c r="E6" s="4"/>
      <c r="F6" s="121" t="s">
        <v>19</v>
      </c>
      <c r="G6" s="121"/>
      <c r="H6" s="121"/>
    </row>
    <row r="7" spans="1:8" x14ac:dyDescent="0.25">
      <c r="A7" s="15"/>
      <c r="B7" s="122" t="s">
        <v>436</v>
      </c>
      <c r="C7" s="122"/>
      <c r="D7" s="122"/>
      <c r="E7" s="15"/>
      <c r="F7" s="122" t="s">
        <v>21</v>
      </c>
      <c r="G7" s="122"/>
      <c r="H7" s="122"/>
    </row>
    <row r="8" spans="1:8" x14ac:dyDescent="0.25">
      <c r="A8" s="15"/>
      <c r="B8" s="16">
        <v>2022</v>
      </c>
      <c r="C8" s="16">
        <v>2023</v>
      </c>
      <c r="D8" s="16">
        <v>2024</v>
      </c>
      <c r="E8" s="16"/>
      <c r="F8" s="16">
        <f t="shared" ref="F8:H8" si="0">B8</f>
        <v>2022</v>
      </c>
      <c r="G8" s="16">
        <f t="shared" si="0"/>
        <v>2023</v>
      </c>
      <c r="H8" s="16">
        <f t="shared" si="0"/>
        <v>2024</v>
      </c>
    </row>
    <row r="9" spans="1:8" x14ac:dyDescent="0.25">
      <c r="A9" s="6" t="s">
        <v>443</v>
      </c>
      <c r="B9" s="9"/>
      <c r="C9" s="9"/>
      <c r="D9" s="9"/>
      <c r="E9" s="6"/>
      <c r="F9" s="6"/>
      <c r="G9" s="6"/>
      <c r="H9" s="6"/>
    </row>
    <row r="10" spans="1:8" x14ac:dyDescent="0.25">
      <c r="A10" s="7" t="s">
        <v>22</v>
      </c>
      <c r="B10" s="8">
        <v>680112.74899999995</v>
      </c>
      <c r="C10" s="8">
        <v>730650.10100000002</v>
      </c>
      <c r="D10" s="8">
        <v>726291.79399999999</v>
      </c>
      <c r="E10" s="7"/>
      <c r="F10" s="19">
        <v>1</v>
      </c>
      <c r="G10" s="19">
        <v>1</v>
      </c>
      <c r="H10" s="19">
        <v>1</v>
      </c>
    </row>
    <row r="11" spans="1:8" x14ac:dyDescent="0.25">
      <c r="A11" s="6" t="s">
        <v>88</v>
      </c>
      <c r="B11" s="9">
        <v>68185.150999999998</v>
      </c>
      <c r="C11" s="9">
        <v>63524.81</v>
      </c>
      <c r="D11" s="9">
        <v>28394.703000000001</v>
      </c>
      <c r="E11" s="6"/>
      <c r="F11" s="18">
        <v>0.10025565775712286</v>
      </c>
      <c r="G11" s="18">
        <v>8.6942860766127505E-2</v>
      </c>
      <c r="H11" s="18">
        <v>3.9095447910292652E-2</v>
      </c>
    </row>
    <row r="12" spans="1:8" x14ac:dyDescent="0.25">
      <c r="A12" s="7" t="s">
        <v>87</v>
      </c>
      <c r="B12" s="8">
        <v>611927.598</v>
      </c>
      <c r="C12" s="8">
        <v>667125.29099999997</v>
      </c>
      <c r="D12" s="8">
        <v>697897.09100000001</v>
      </c>
      <c r="E12" s="7"/>
      <c r="F12" s="19">
        <v>0.89974434224287725</v>
      </c>
      <c r="G12" s="19">
        <v>0.91305713923387244</v>
      </c>
      <c r="H12" s="19">
        <v>0.96090455208970738</v>
      </c>
    </row>
    <row r="13" spans="1:8" x14ac:dyDescent="0.25">
      <c r="A13" s="6"/>
      <c r="B13" s="9"/>
      <c r="C13" s="9"/>
      <c r="D13" s="9"/>
      <c r="E13" s="6"/>
      <c r="F13" s="29"/>
      <c r="G13" s="29"/>
      <c r="H13" s="29"/>
    </row>
    <row r="14" spans="1:8" x14ac:dyDescent="0.25">
      <c r="A14" s="7" t="s">
        <v>37</v>
      </c>
      <c r="B14" s="30">
        <v>221834.58199999999</v>
      </c>
      <c r="C14" s="30">
        <v>215268.91</v>
      </c>
      <c r="D14" s="30">
        <v>235042.75</v>
      </c>
      <c r="E14" s="7"/>
      <c r="F14" s="17">
        <v>0.32617324454830948</v>
      </c>
      <c r="G14" s="17">
        <v>0.29462653834629388</v>
      </c>
      <c r="H14" s="17">
        <v>0.3236202748560863</v>
      </c>
    </row>
    <row r="15" spans="1:8" x14ac:dyDescent="0.25">
      <c r="A15" s="6" t="s">
        <v>50</v>
      </c>
      <c r="B15" s="9">
        <v>201145.06599999999</v>
      </c>
      <c r="C15" s="9">
        <v>265007.03600000002</v>
      </c>
      <c r="D15" s="9">
        <v>221725.88699999999</v>
      </c>
      <c r="E15" s="6"/>
      <c r="F15" s="26">
        <v>0.2957525297029831</v>
      </c>
      <c r="G15" s="26">
        <v>0.36270033445188016</v>
      </c>
      <c r="H15" s="26">
        <v>0.30528485772758157</v>
      </c>
    </row>
    <row r="16" spans="1:8" x14ac:dyDescent="0.25">
      <c r="A16" s="7" t="s">
        <v>49</v>
      </c>
      <c r="B16" s="30">
        <v>184932.83300000001</v>
      </c>
      <c r="C16" s="30">
        <v>174043.22500000001</v>
      </c>
      <c r="D16" s="30">
        <v>193300.86799999999</v>
      </c>
      <c r="E16" s="7"/>
      <c r="F16" s="31">
        <v>0.27191496302916685</v>
      </c>
      <c r="G16" s="31">
        <v>0.23820324497566858</v>
      </c>
      <c r="H16" s="31">
        <v>0.26614766901799802</v>
      </c>
    </row>
    <row r="17" spans="1:8" x14ac:dyDescent="0.25">
      <c r="A17" s="71" t="s">
        <v>501</v>
      </c>
      <c r="B17" s="37">
        <v>72200.267999999996</v>
      </c>
      <c r="C17" s="37">
        <v>76330.929999999993</v>
      </c>
      <c r="D17" s="37">
        <v>76222.289000000004</v>
      </c>
      <c r="E17" s="35"/>
      <c r="F17" s="39">
        <v>0.10615926271954064</v>
      </c>
      <c r="G17" s="39">
        <v>0.10446988222615737</v>
      </c>
      <c r="H17" s="39">
        <v>0.10494719839833411</v>
      </c>
    </row>
    <row r="18" spans="1:8" x14ac:dyDescent="0.25">
      <c r="A18" s="72" t="s">
        <v>502</v>
      </c>
      <c r="B18" s="63"/>
      <c r="C18" s="63"/>
      <c r="D18" s="63"/>
      <c r="E18" s="63"/>
      <c r="F18" s="70"/>
      <c r="G18" s="70"/>
      <c r="H18" s="69"/>
    </row>
    <row r="19" spans="1:8" x14ac:dyDescent="0.25">
      <c r="A19" s="72"/>
      <c r="B19" s="63"/>
      <c r="C19" s="63"/>
      <c r="D19" s="63"/>
      <c r="E19" s="63"/>
      <c r="F19" s="70"/>
      <c r="G19" s="70"/>
      <c r="H19" s="69"/>
    </row>
    <row r="20" spans="1:8" x14ac:dyDescent="0.25">
      <c r="A20" s="72"/>
      <c r="B20" s="63"/>
      <c r="C20" s="63"/>
      <c r="D20" s="63"/>
      <c r="E20" s="63"/>
      <c r="F20" s="70"/>
      <c r="G20" s="70"/>
      <c r="H20" s="69"/>
    </row>
    <row r="21" spans="1:8" x14ac:dyDescent="0.25">
      <c r="A21" s="25" t="s">
        <v>433</v>
      </c>
    </row>
    <row r="22" spans="1:8" x14ac:dyDescent="0.25">
      <c r="A22" s="13" t="s">
        <v>434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85" orientation="portrait" verticalDpi="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9DBAF-A9F7-4B56-8006-9F03C207EB4A}">
  <sheetPr>
    <pageSetUpPr fitToPage="1"/>
  </sheetPr>
  <dimension ref="A1:H21"/>
  <sheetViews>
    <sheetView showGridLines="0" workbookViewId="0">
      <selection activeCell="G21" sqref="G21"/>
    </sheetView>
  </sheetViews>
  <sheetFormatPr defaultRowHeight="15" x14ac:dyDescent="0.25"/>
  <cols>
    <col min="1" max="1" width="20.7109375" customWidth="1"/>
    <col min="4" max="4" width="8.7109375" customWidth="1"/>
    <col min="5" max="5" width="1.7109375" customWidth="1"/>
  </cols>
  <sheetData>
    <row r="1" spans="1:8" ht="15.75" x14ac:dyDescent="0.25">
      <c r="A1" s="1" t="s">
        <v>86</v>
      </c>
    </row>
    <row r="3" spans="1:8" x14ac:dyDescent="0.25">
      <c r="A3" s="25" t="s">
        <v>437</v>
      </c>
    </row>
    <row r="4" spans="1:8" x14ac:dyDescent="0.25">
      <c r="A4" s="13" t="s">
        <v>438</v>
      </c>
    </row>
    <row r="6" spans="1:8" x14ac:dyDescent="0.25">
      <c r="A6" s="4"/>
      <c r="B6" s="121" t="s">
        <v>439</v>
      </c>
      <c r="C6" s="121"/>
      <c r="D6" s="121"/>
      <c r="E6" s="4"/>
      <c r="F6" s="121" t="s">
        <v>19</v>
      </c>
      <c r="G6" s="121"/>
      <c r="H6" s="121"/>
    </row>
    <row r="7" spans="1:8" x14ac:dyDescent="0.25">
      <c r="A7" s="15"/>
      <c r="B7" s="122" t="s">
        <v>440</v>
      </c>
      <c r="C7" s="122"/>
      <c r="D7" s="122"/>
      <c r="E7" s="15"/>
      <c r="F7" s="122" t="s">
        <v>21</v>
      </c>
      <c r="G7" s="122"/>
      <c r="H7" s="122"/>
    </row>
    <row r="8" spans="1:8" x14ac:dyDescent="0.25">
      <c r="A8" s="15"/>
      <c r="B8" s="16">
        <v>2022</v>
      </c>
      <c r="C8" s="16">
        <v>2023</v>
      </c>
      <c r="D8" s="16">
        <v>2024</v>
      </c>
      <c r="E8" s="16"/>
      <c r="F8" s="16">
        <f>B8</f>
        <v>2022</v>
      </c>
      <c r="G8" s="16">
        <f t="shared" ref="G8:H8" si="0">C8</f>
        <v>2023</v>
      </c>
      <c r="H8" s="16">
        <f t="shared" si="0"/>
        <v>2024</v>
      </c>
    </row>
    <row r="9" spans="1:8" x14ac:dyDescent="0.25">
      <c r="A9" s="6" t="s">
        <v>443</v>
      </c>
      <c r="B9" s="9"/>
      <c r="C9" s="9"/>
      <c r="D9" s="9"/>
      <c r="E9" s="6"/>
      <c r="F9" s="6"/>
      <c r="G9" s="6"/>
      <c r="H9" s="6"/>
    </row>
    <row r="10" spans="1:8" x14ac:dyDescent="0.25">
      <c r="A10" s="7" t="s">
        <v>22</v>
      </c>
      <c r="B10" s="8">
        <v>73049.688999999998</v>
      </c>
      <c r="C10" s="8">
        <v>69466.426999999996</v>
      </c>
      <c r="D10" s="8">
        <v>86312.387999999992</v>
      </c>
      <c r="E10" s="7"/>
      <c r="F10" s="75">
        <v>1</v>
      </c>
      <c r="G10" s="19">
        <v>1</v>
      </c>
      <c r="H10" s="19">
        <v>1</v>
      </c>
    </row>
    <row r="11" spans="1:8" x14ac:dyDescent="0.25">
      <c r="A11" s="6" t="s">
        <v>88</v>
      </c>
      <c r="B11" s="9">
        <v>7002.03</v>
      </c>
      <c r="C11" s="9">
        <v>4820.5469999999996</v>
      </c>
      <c r="D11" s="9">
        <v>2283.8850000000002</v>
      </c>
      <c r="E11" s="6"/>
      <c r="F11" s="76">
        <v>9.5852974815539602E-2</v>
      </c>
      <c r="G11" s="18">
        <v>6.9393910240985901E-2</v>
      </c>
      <c r="H11" s="18">
        <v>2.6460686037327579E-2</v>
      </c>
    </row>
    <row r="12" spans="1:8" x14ac:dyDescent="0.25">
      <c r="A12" s="7" t="s">
        <v>87</v>
      </c>
      <c r="B12" s="8">
        <v>66047.659</v>
      </c>
      <c r="C12" s="8">
        <v>64645.88</v>
      </c>
      <c r="D12" s="8">
        <v>84028.502999999997</v>
      </c>
      <c r="E12" s="7"/>
      <c r="F12" s="75">
        <v>0.90414702518446044</v>
      </c>
      <c r="G12" s="19">
        <v>0.93060608975901415</v>
      </c>
      <c r="H12" s="19">
        <v>0.97353931396267246</v>
      </c>
    </row>
    <row r="13" spans="1:8" x14ac:dyDescent="0.25">
      <c r="A13" s="6"/>
      <c r="B13" s="9"/>
      <c r="C13" s="9"/>
      <c r="D13" s="9"/>
      <c r="E13" s="6"/>
      <c r="F13" s="77"/>
      <c r="G13" s="29"/>
      <c r="H13" s="29"/>
    </row>
    <row r="14" spans="1:8" x14ac:dyDescent="0.25">
      <c r="A14" s="7" t="s">
        <v>49</v>
      </c>
      <c r="B14" s="30">
        <v>17654.300999999999</v>
      </c>
      <c r="C14" s="30">
        <v>20131.89</v>
      </c>
      <c r="D14" s="30">
        <v>28506.949000000001</v>
      </c>
      <c r="E14" s="7"/>
      <c r="F14" s="78">
        <v>0.24167523834358828</v>
      </c>
      <c r="G14" s="17">
        <v>0.28980747779067434</v>
      </c>
      <c r="H14" s="17">
        <v>0.33027644884532686</v>
      </c>
    </row>
    <row r="15" spans="1:8" x14ac:dyDescent="0.25">
      <c r="A15" s="6" t="s">
        <v>50</v>
      </c>
      <c r="B15" s="22">
        <v>21855.036</v>
      </c>
      <c r="C15" s="22">
        <v>20066.955999999998</v>
      </c>
      <c r="D15" s="22">
        <v>25171.308000000001</v>
      </c>
      <c r="E15" s="6"/>
      <c r="F15" s="79">
        <v>0.29918041129511175</v>
      </c>
      <c r="G15" s="26">
        <v>0.28887272408583786</v>
      </c>
      <c r="H15" s="26">
        <v>0.29163030456300204</v>
      </c>
    </row>
    <row r="16" spans="1:8" x14ac:dyDescent="0.25">
      <c r="A16" s="7" t="s">
        <v>37</v>
      </c>
      <c r="B16" s="30">
        <v>25764.506000000001</v>
      </c>
      <c r="C16" s="30">
        <v>21942.307000000001</v>
      </c>
      <c r="D16" s="30">
        <v>23518.731</v>
      </c>
      <c r="E16" s="7"/>
      <c r="F16" s="78">
        <v>0.35269836672405275</v>
      </c>
      <c r="G16" s="31">
        <v>0.31586923277340867</v>
      </c>
      <c r="H16" s="31">
        <v>0.27248384090589639</v>
      </c>
    </row>
    <row r="17" spans="1:8" x14ac:dyDescent="0.25">
      <c r="A17" s="71" t="s">
        <v>501</v>
      </c>
      <c r="B17" s="37">
        <v>7775.8459999999995</v>
      </c>
      <c r="C17" s="37">
        <v>7325.2740000000003</v>
      </c>
      <c r="D17" s="37">
        <v>9115.4</v>
      </c>
      <c r="E17" s="35"/>
      <c r="F17" s="80">
        <v>0.10644598363724724</v>
      </c>
      <c r="G17" s="39">
        <v>0.10545056535007913</v>
      </c>
      <c r="H17" s="39">
        <v>0.1056094056857748</v>
      </c>
    </row>
    <row r="18" spans="1:8" x14ac:dyDescent="0.25">
      <c r="A18" s="72" t="s">
        <v>502</v>
      </c>
      <c r="B18" s="63"/>
      <c r="C18" s="63"/>
      <c r="D18" s="63"/>
      <c r="E18" s="63"/>
      <c r="F18" s="70"/>
      <c r="G18" s="70"/>
      <c r="H18" s="69"/>
    </row>
    <row r="19" spans="1:8" x14ac:dyDescent="0.25">
      <c r="A19" s="72"/>
      <c r="B19" s="63"/>
      <c r="C19" s="63"/>
      <c r="D19" s="63"/>
      <c r="E19" s="63"/>
      <c r="F19" s="70"/>
      <c r="G19" s="70"/>
      <c r="H19" s="69"/>
    </row>
    <row r="20" spans="1:8" x14ac:dyDescent="0.25">
      <c r="A20" s="25" t="s">
        <v>441</v>
      </c>
    </row>
    <row r="21" spans="1:8" x14ac:dyDescent="0.25">
      <c r="A21" s="13" t="s">
        <v>442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85" orientation="portrait" verticalDpi="0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J19"/>
  <sheetViews>
    <sheetView showGridLines="0" workbookViewId="0">
      <selection activeCell="I16" sqref="I16"/>
    </sheetView>
  </sheetViews>
  <sheetFormatPr defaultRowHeight="15" x14ac:dyDescent="0.25"/>
  <cols>
    <col min="4" max="4" width="10.42578125" customWidth="1"/>
    <col min="7" max="7" width="2.42578125" customWidth="1"/>
  </cols>
  <sheetData>
    <row r="1" spans="1:10" ht="15.75" x14ac:dyDescent="0.25">
      <c r="A1" s="1" t="s">
        <v>86</v>
      </c>
    </row>
    <row r="3" spans="1:10" x14ac:dyDescent="0.25">
      <c r="A3" s="25" t="s">
        <v>419</v>
      </c>
    </row>
    <row r="4" spans="1:10" x14ac:dyDescent="0.25">
      <c r="A4" s="13" t="s">
        <v>420</v>
      </c>
    </row>
    <row r="6" spans="1:10" x14ac:dyDescent="0.25">
      <c r="A6" s="4"/>
      <c r="B6" s="4"/>
      <c r="C6" s="4"/>
      <c r="D6" s="121" t="s">
        <v>18</v>
      </c>
      <c r="E6" s="121"/>
      <c r="F6" s="121"/>
      <c r="G6" s="4"/>
      <c r="H6" s="121" t="s">
        <v>19</v>
      </c>
      <c r="I6" s="121"/>
      <c r="J6" s="121"/>
    </row>
    <row r="7" spans="1:10" x14ac:dyDescent="0.25">
      <c r="A7" s="15"/>
      <c r="B7" s="15"/>
      <c r="C7" s="15"/>
      <c r="D7" s="122" t="s">
        <v>20</v>
      </c>
      <c r="E7" s="122"/>
      <c r="F7" s="122"/>
      <c r="G7" s="15"/>
      <c r="H7" s="122" t="s">
        <v>21</v>
      </c>
      <c r="I7" s="122"/>
      <c r="J7" s="122"/>
    </row>
    <row r="8" spans="1:10" x14ac:dyDescent="0.25">
      <c r="A8" s="15" t="s">
        <v>5</v>
      </c>
      <c r="B8" s="15"/>
      <c r="C8" s="15"/>
      <c r="D8" s="16">
        <v>2022</v>
      </c>
      <c r="E8" s="16">
        <v>2023</v>
      </c>
      <c r="F8" s="16">
        <v>2024</v>
      </c>
      <c r="G8" s="16"/>
      <c r="H8" s="16">
        <v>2022</v>
      </c>
      <c r="I8" s="16">
        <v>2023</v>
      </c>
      <c r="J8" s="16">
        <v>2024</v>
      </c>
    </row>
    <row r="9" spans="1:10" x14ac:dyDescent="0.25">
      <c r="A9" s="6"/>
      <c r="B9" s="6"/>
      <c r="C9" s="6"/>
      <c r="D9" s="9"/>
      <c r="E9" s="9"/>
      <c r="F9" s="9"/>
      <c r="G9" s="6"/>
      <c r="H9" s="6"/>
      <c r="I9" s="6"/>
      <c r="J9" s="6"/>
    </row>
    <row r="10" spans="1:10" x14ac:dyDescent="0.25">
      <c r="A10" s="7" t="s">
        <v>22</v>
      </c>
      <c r="B10" s="7"/>
      <c r="C10" s="7"/>
      <c r="D10" s="8">
        <v>79968</v>
      </c>
      <c r="E10" s="8">
        <v>79317</v>
      </c>
      <c r="F10" s="8">
        <v>73182</v>
      </c>
      <c r="G10" s="7"/>
      <c r="H10" s="19">
        <v>1</v>
      </c>
      <c r="I10" s="19">
        <v>1</v>
      </c>
      <c r="J10" s="19">
        <v>1</v>
      </c>
    </row>
    <row r="11" spans="1:10" x14ac:dyDescent="0.25">
      <c r="A11" s="6" t="s">
        <v>88</v>
      </c>
      <c r="B11" s="6"/>
      <c r="C11" s="6"/>
      <c r="D11" s="9">
        <v>18143</v>
      </c>
      <c r="E11" s="9">
        <v>10469</v>
      </c>
      <c r="F11" s="9">
        <v>2875</v>
      </c>
      <c r="G11" s="6"/>
      <c r="H11" s="18">
        <v>0.2268782513005202</v>
      </c>
      <c r="I11" s="18">
        <v>0.13198935915377535</v>
      </c>
      <c r="J11" s="18">
        <v>3.9285616681697687E-2</v>
      </c>
    </row>
    <row r="12" spans="1:10" x14ac:dyDescent="0.25">
      <c r="A12" s="7" t="s">
        <v>87</v>
      </c>
      <c r="B12" s="7"/>
      <c r="C12" s="7"/>
      <c r="D12" s="8">
        <v>61825</v>
      </c>
      <c r="E12" s="8">
        <v>68848</v>
      </c>
      <c r="F12" s="8">
        <v>70307</v>
      </c>
      <c r="G12" s="7"/>
      <c r="H12" s="19">
        <v>0.7731217486994798</v>
      </c>
      <c r="I12" s="19">
        <v>0.86801064084622459</v>
      </c>
      <c r="J12" s="19">
        <v>0.96071438331830228</v>
      </c>
    </row>
    <row r="13" spans="1:10" x14ac:dyDescent="0.25">
      <c r="A13" s="6"/>
      <c r="B13" s="6"/>
      <c r="C13" s="6"/>
      <c r="D13" s="9"/>
      <c r="E13" s="9"/>
      <c r="F13" s="9"/>
      <c r="G13" s="6"/>
      <c r="H13" s="29"/>
      <c r="I13" s="29"/>
      <c r="J13" s="29"/>
    </row>
    <row r="14" spans="1:10" x14ac:dyDescent="0.25">
      <c r="A14" s="7" t="s">
        <v>25</v>
      </c>
      <c r="B14" s="7"/>
      <c r="C14" s="7"/>
      <c r="D14" s="8">
        <v>48182</v>
      </c>
      <c r="E14" s="8">
        <v>46109</v>
      </c>
      <c r="F14" s="8">
        <v>40857</v>
      </c>
      <c r="G14" s="7"/>
      <c r="H14" s="19">
        <v>0.60251600640256098</v>
      </c>
      <c r="I14" s="19">
        <v>0.58132556702850591</v>
      </c>
      <c r="J14" s="19">
        <v>0.55829302287447735</v>
      </c>
    </row>
    <row r="15" spans="1:10" x14ac:dyDescent="0.25">
      <c r="A15" s="35" t="s">
        <v>26</v>
      </c>
      <c r="B15" s="35"/>
      <c r="C15" s="35"/>
      <c r="D15" s="36">
        <v>31786</v>
      </c>
      <c r="E15" s="36">
        <v>33208</v>
      </c>
      <c r="F15" s="36">
        <v>32325</v>
      </c>
      <c r="G15" s="35"/>
      <c r="H15" s="38">
        <v>0.39748399359743897</v>
      </c>
      <c r="I15" s="38">
        <v>0.41867443297149415</v>
      </c>
      <c r="J15" s="38">
        <v>0.44170697712552265</v>
      </c>
    </row>
    <row r="16" spans="1:10" x14ac:dyDescent="0.25">
      <c r="A16" s="2"/>
      <c r="B16" s="2"/>
      <c r="C16" s="2"/>
      <c r="D16" s="68"/>
      <c r="E16" s="63"/>
      <c r="F16" s="63"/>
      <c r="G16" s="2"/>
      <c r="H16" s="70"/>
      <c r="I16" s="70"/>
      <c r="J16" s="70"/>
    </row>
    <row r="18" spans="1:1" x14ac:dyDescent="0.25">
      <c r="A18" s="25" t="s">
        <v>421</v>
      </c>
    </row>
    <row r="19" spans="1:1" x14ac:dyDescent="0.25">
      <c r="A19" s="13" t="s">
        <v>422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9D4FB-17FF-48B9-BCFF-EE5BF246E5F5}">
  <sheetPr>
    <pageSetUpPr fitToPage="1"/>
  </sheetPr>
  <dimension ref="A1:H22"/>
  <sheetViews>
    <sheetView showGridLines="0" workbookViewId="0">
      <selection activeCell="I21" sqref="I21"/>
    </sheetView>
  </sheetViews>
  <sheetFormatPr defaultRowHeight="15" x14ac:dyDescent="0.25"/>
  <cols>
    <col min="1" max="1" width="35" customWidth="1"/>
    <col min="4" max="4" width="8.7109375" customWidth="1"/>
    <col min="5" max="5" width="1.7109375" customWidth="1"/>
  </cols>
  <sheetData>
    <row r="1" spans="1:8" ht="15.75" x14ac:dyDescent="0.25">
      <c r="A1" s="1" t="s">
        <v>535</v>
      </c>
    </row>
    <row r="3" spans="1:8" x14ac:dyDescent="0.25">
      <c r="A3" s="25" t="s">
        <v>536</v>
      </c>
    </row>
    <row r="4" spans="1:8" x14ac:dyDescent="0.25">
      <c r="A4" s="13" t="s">
        <v>533</v>
      </c>
    </row>
    <row r="6" spans="1:8" x14ac:dyDescent="0.25">
      <c r="A6" s="4"/>
      <c r="B6" s="121" t="s">
        <v>537</v>
      </c>
      <c r="C6" s="121"/>
      <c r="D6" s="121"/>
      <c r="E6" s="4"/>
      <c r="F6" s="121" t="s">
        <v>19</v>
      </c>
      <c r="G6" s="121"/>
      <c r="H6" s="121"/>
    </row>
    <row r="7" spans="1:8" x14ac:dyDescent="0.25">
      <c r="A7" s="15"/>
      <c r="B7" s="122" t="s">
        <v>529</v>
      </c>
      <c r="C7" s="122"/>
      <c r="D7" s="122"/>
      <c r="E7" s="15"/>
      <c r="F7" s="122" t="s">
        <v>21</v>
      </c>
      <c r="G7" s="122"/>
      <c r="H7" s="122"/>
    </row>
    <row r="8" spans="1:8" x14ac:dyDescent="0.25">
      <c r="A8" s="15"/>
      <c r="B8" s="16">
        <v>2022</v>
      </c>
      <c r="C8" s="16">
        <v>2023</v>
      </c>
      <c r="D8" s="16">
        <v>2024</v>
      </c>
      <c r="E8" s="16"/>
      <c r="F8" s="16">
        <v>2022</v>
      </c>
      <c r="G8" s="16">
        <v>2023</v>
      </c>
      <c r="H8" s="16">
        <v>2024</v>
      </c>
    </row>
    <row r="9" spans="1:8" x14ac:dyDescent="0.25">
      <c r="A9" s="6"/>
      <c r="B9" s="9"/>
      <c r="C9" s="9"/>
      <c r="D9" s="9"/>
      <c r="E9" s="6"/>
      <c r="F9" s="6"/>
      <c r="G9" s="6"/>
      <c r="H9" s="6"/>
    </row>
    <row r="10" spans="1:8" x14ac:dyDescent="0.25">
      <c r="A10" s="7" t="s">
        <v>22</v>
      </c>
      <c r="B10" s="8">
        <v>78357</v>
      </c>
      <c r="C10" s="8">
        <v>80320</v>
      </c>
      <c r="D10" s="8">
        <v>82908</v>
      </c>
      <c r="E10" s="7"/>
      <c r="F10" s="19">
        <v>1</v>
      </c>
      <c r="G10" s="19">
        <v>1</v>
      </c>
      <c r="H10" s="19">
        <v>1</v>
      </c>
    </row>
    <row r="11" spans="1:8" x14ac:dyDescent="0.25">
      <c r="A11" s="6" t="s">
        <v>530</v>
      </c>
      <c r="B11" s="9">
        <v>24741</v>
      </c>
      <c r="C11" s="9">
        <v>35484</v>
      </c>
      <c r="D11" s="9">
        <v>41807</v>
      </c>
      <c r="E11" s="6"/>
      <c r="F11" s="18">
        <v>0.31574715724185459</v>
      </c>
      <c r="G11" s="18">
        <v>0.44178286852589643</v>
      </c>
      <c r="H11" s="18">
        <v>0.50425773146137887</v>
      </c>
    </row>
    <row r="12" spans="1:8" x14ac:dyDescent="0.25">
      <c r="A12" s="7" t="s">
        <v>531</v>
      </c>
      <c r="B12" s="8">
        <v>52247</v>
      </c>
      <c r="C12" s="8">
        <v>44397</v>
      </c>
      <c r="D12" s="8">
        <v>40827</v>
      </c>
      <c r="E12" s="7"/>
      <c r="F12" s="19">
        <v>0.66678152558163273</v>
      </c>
      <c r="G12" s="19">
        <v>0.55275149402390433</v>
      </c>
      <c r="H12" s="19">
        <v>0.49243740049211177</v>
      </c>
    </row>
    <row r="13" spans="1:8" x14ac:dyDescent="0.25">
      <c r="A13" s="6" t="s">
        <v>532</v>
      </c>
      <c r="B13" s="9">
        <v>1369</v>
      </c>
      <c r="C13" s="9">
        <v>439</v>
      </c>
      <c r="D13" s="9">
        <v>274</v>
      </c>
      <c r="E13" s="6"/>
      <c r="F13" s="18">
        <v>1.7471317176512628E-2</v>
      </c>
      <c r="G13" s="18">
        <v>5.4656374501992032E-3</v>
      </c>
      <c r="H13" s="18">
        <v>3.3048680465093839E-3</v>
      </c>
    </row>
    <row r="14" spans="1:8" x14ac:dyDescent="0.25">
      <c r="A14" s="7"/>
      <c r="B14" s="8"/>
      <c r="C14" s="8"/>
      <c r="D14" s="8"/>
      <c r="E14" s="7"/>
      <c r="F14" s="17"/>
      <c r="G14" s="17"/>
      <c r="H14" s="17"/>
    </row>
    <row r="15" spans="1:8" x14ac:dyDescent="0.25">
      <c r="A15" s="6" t="s">
        <v>50</v>
      </c>
      <c r="B15" s="9">
        <v>35798</v>
      </c>
      <c r="C15" s="9">
        <v>35417</v>
      </c>
      <c r="D15" s="9">
        <v>38592</v>
      </c>
      <c r="E15" s="6"/>
      <c r="F15" s="26">
        <v>0.45685771532856029</v>
      </c>
      <c r="G15" s="26">
        <v>0.44094870517928286</v>
      </c>
      <c r="H15" s="26">
        <v>0.46547980894485452</v>
      </c>
    </row>
    <row r="16" spans="1:8" x14ac:dyDescent="0.25">
      <c r="A16" s="7" t="s">
        <v>37</v>
      </c>
      <c r="B16" s="30">
        <v>23152</v>
      </c>
      <c r="C16" s="30">
        <v>23532</v>
      </c>
      <c r="D16" s="30">
        <v>22363</v>
      </c>
      <c r="E16" s="7"/>
      <c r="F16" s="31">
        <v>0.29546817769950356</v>
      </c>
      <c r="G16" s="31">
        <v>0.29297808764940236</v>
      </c>
      <c r="H16" s="31">
        <v>0.269732715781348</v>
      </c>
    </row>
    <row r="17" spans="1:8" x14ac:dyDescent="0.25">
      <c r="A17" s="6" t="s">
        <v>49</v>
      </c>
      <c r="B17" s="9">
        <v>17852</v>
      </c>
      <c r="C17" s="9">
        <v>19842</v>
      </c>
      <c r="D17" s="9">
        <v>20633</v>
      </c>
      <c r="E17" s="6"/>
      <c r="F17" s="26">
        <v>0.22782903888612377</v>
      </c>
      <c r="G17" s="26">
        <v>0.24703685258964145</v>
      </c>
      <c r="H17" s="26">
        <v>0.24886621315192745</v>
      </c>
    </row>
    <row r="18" spans="1:8" x14ac:dyDescent="0.25">
      <c r="A18" s="10" t="s">
        <v>28</v>
      </c>
      <c r="B18" s="33">
        <v>1555</v>
      </c>
      <c r="C18" s="33">
        <v>1529</v>
      </c>
      <c r="D18" s="33">
        <v>1320</v>
      </c>
      <c r="E18" s="10"/>
      <c r="F18" s="27">
        <v>1.9845068085812372E-2</v>
      </c>
      <c r="G18" s="27">
        <v>1.9036354581673305E-2</v>
      </c>
      <c r="H18" s="27">
        <v>1.5921262121870023E-2</v>
      </c>
    </row>
    <row r="19" spans="1:8" x14ac:dyDescent="0.25">
      <c r="A19" s="72"/>
      <c r="B19" s="63"/>
      <c r="C19" s="63"/>
      <c r="D19" s="63"/>
      <c r="E19" s="63"/>
      <c r="F19" s="70"/>
      <c r="G19" s="70"/>
      <c r="H19" s="69"/>
    </row>
    <row r="20" spans="1:8" x14ac:dyDescent="0.25">
      <c r="A20" s="72"/>
      <c r="B20" s="63"/>
      <c r="C20" s="63"/>
      <c r="D20" s="63"/>
      <c r="E20" s="63"/>
      <c r="F20" s="70"/>
      <c r="G20" s="70"/>
      <c r="H20" s="69"/>
    </row>
    <row r="21" spans="1:8" x14ac:dyDescent="0.25">
      <c r="A21" s="25" t="s">
        <v>538</v>
      </c>
    </row>
    <row r="22" spans="1:8" x14ac:dyDescent="0.25">
      <c r="A22" s="13" t="s">
        <v>534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65" orientation="portrait" horizontalDpi="300" verticalDpi="300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D18"/>
  <sheetViews>
    <sheetView showGridLines="0" workbookViewId="0">
      <selection activeCell="B18" sqref="B18"/>
    </sheetView>
  </sheetViews>
  <sheetFormatPr defaultRowHeight="15" x14ac:dyDescent="0.25"/>
  <cols>
    <col min="1" max="1" width="65.140625" customWidth="1"/>
  </cols>
  <sheetData>
    <row r="1" spans="1:4" ht="15.75" x14ac:dyDescent="0.25">
      <c r="A1" s="1" t="s">
        <v>95</v>
      </c>
    </row>
    <row r="3" spans="1:4" x14ac:dyDescent="0.25">
      <c r="A3" s="25" t="s">
        <v>555</v>
      </c>
    </row>
    <row r="4" spans="1:4" x14ac:dyDescent="0.25">
      <c r="A4" s="13" t="s">
        <v>556</v>
      </c>
    </row>
    <row r="6" spans="1:4" x14ac:dyDescent="0.25">
      <c r="A6" s="4"/>
      <c r="B6" s="4">
        <v>2022</v>
      </c>
      <c r="C6" s="4">
        <v>2023</v>
      </c>
      <c r="D6" s="4">
        <v>2024</v>
      </c>
    </row>
    <row r="7" spans="1:4" x14ac:dyDescent="0.25">
      <c r="A7" s="6" t="s">
        <v>96</v>
      </c>
      <c r="B7" s="6"/>
      <c r="C7" s="6"/>
      <c r="D7" s="6"/>
    </row>
    <row r="8" spans="1:4" x14ac:dyDescent="0.25">
      <c r="A8" s="7" t="s">
        <v>22</v>
      </c>
      <c r="B8" s="8">
        <v>73884.844526999994</v>
      </c>
      <c r="C8" s="8">
        <v>76934.611243000007</v>
      </c>
      <c r="D8" s="8">
        <v>79776.354439000002</v>
      </c>
    </row>
    <row r="9" spans="1:4" x14ac:dyDescent="0.25">
      <c r="A9" s="9" t="s">
        <v>97</v>
      </c>
      <c r="B9" s="9">
        <v>8717.9313770000008</v>
      </c>
      <c r="C9" s="9">
        <v>9075.7625480000006</v>
      </c>
      <c r="D9" s="9">
        <v>9596.005803</v>
      </c>
    </row>
    <row r="10" spans="1:4" x14ac:dyDescent="0.25">
      <c r="A10" s="8" t="s">
        <v>98</v>
      </c>
      <c r="B10" s="8">
        <v>2073.4748249999998</v>
      </c>
      <c r="C10" s="8">
        <v>1766.3701980000001</v>
      </c>
      <c r="D10" s="8">
        <v>1333.0387900000001</v>
      </c>
    </row>
    <row r="11" spans="1:4" x14ac:dyDescent="0.25">
      <c r="A11" s="9" t="s">
        <v>99</v>
      </c>
      <c r="B11" s="9">
        <v>18620.315900000001</v>
      </c>
      <c r="C11" s="9">
        <v>19393.979160999999</v>
      </c>
      <c r="D11" s="9">
        <v>19780.732669000001</v>
      </c>
    </row>
    <row r="12" spans="1:4" x14ac:dyDescent="0.25">
      <c r="A12" s="8" t="s">
        <v>100</v>
      </c>
      <c r="B12" s="8">
        <v>19468.469205000001</v>
      </c>
      <c r="C12" s="8">
        <v>20619.310844</v>
      </c>
      <c r="D12" s="8">
        <v>22701.133102</v>
      </c>
    </row>
    <row r="13" spans="1:4" x14ac:dyDescent="0.25">
      <c r="A13" s="9" t="s">
        <v>446</v>
      </c>
      <c r="B13" s="9">
        <v>15491.677094999999</v>
      </c>
      <c r="C13" s="9">
        <v>16603.159881</v>
      </c>
      <c r="D13" s="9">
        <v>17090.499613</v>
      </c>
    </row>
    <row r="14" spans="1:4" x14ac:dyDescent="0.25">
      <c r="A14" s="11" t="s">
        <v>101</v>
      </c>
      <c r="B14" s="11">
        <v>9512.9761249999992</v>
      </c>
      <c r="C14" s="11">
        <v>9476.0286109999997</v>
      </c>
      <c r="D14" s="11">
        <v>9274.9444619999995</v>
      </c>
    </row>
    <row r="17" spans="1:1" x14ac:dyDescent="0.25">
      <c r="A17" s="25" t="s">
        <v>557</v>
      </c>
    </row>
    <row r="18" spans="1:1" x14ac:dyDescent="0.25">
      <c r="A18" s="13" t="s">
        <v>558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verticalDpi="0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F31"/>
  <sheetViews>
    <sheetView showGridLines="0" workbookViewId="0">
      <selection activeCell="C16" sqref="C16"/>
    </sheetView>
  </sheetViews>
  <sheetFormatPr defaultRowHeight="15" x14ac:dyDescent="0.25"/>
  <cols>
    <col min="1" max="1" width="63.28515625" customWidth="1"/>
  </cols>
  <sheetData>
    <row r="1" spans="1:4" ht="15.75" x14ac:dyDescent="0.25">
      <c r="A1" s="1" t="s">
        <v>95</v>
      </c>
    </row>
    <row r="3" spans="1:4" x14ac:dyDescent="0.25">
      <c r="A3" s="25" t="s">
        <v>559</v>
      </c>
    </row>
    <row r="4" spans="1:4" x14ac:dyDescent="0.25">
      <c r="A4" s="13" t="s">
        <v>560</v>
      </c>
    </row>
    <row r="6" spans="1:4" x14ac:dyDescent="0.25">
      <c r="A6" s="4"/>
      <c r="B6" s="4">
        <v>2022</v>
      </c>
      <c r="C6" s="4">
        <v>2023</v>
      </c>
      <c r="D6" s="4">
        <v>2024</v>
      </c>
    </row>
    <row r="7" spans="1:4" x14ac:dyDescent="0.25">
      <c r="A7" s="6" t="s">
        <v>96</v>
      </c>
      <c r="B7" s="6"/>
      <c r="C7" s="6"/>
      <c r="D7" s="6"/>
    </row>
    <row r="8" spans="1:4" x14ac:dyDescent="0.25">
      <c r="A8" s="7" t="s">
        <v>22</v>
      </c>
      <c r="B8" s="8">
        <v>10322.574044999999</v>
      </c>
      <c r="C8" s="8">
        <v>12372.085608000001</v>
      </c>
      <c r="D8" s="8">
        <v>10182.836135</v>
      </c>
    </row>
    <row r="9" spans="1:4" x14ac:dyDescent="0.25">
      <c r="A9" s="9" t="s">
        <v>97</v>
      </c>
      <c r="B9" s="9">
        <v>4961.4153980000001</v>
      </c>
      <c r="C9" s="9">
        <v>5353.1564150000004</v>
      </c>
      <c r="D9" s="9">
        <v>5008.5907049999996</v>
      </c>
    </row>
    <row r="10" spans="1:4" x14ac:dyDescent="0.25">
      <c r="A10" s="8" t="s">
        <v>98</v>
      </c>
      <c r="B10" s="8">
        <v>44.081052999999997</v>
      </c>
      <c r="C10" s="8">
        <v>35.006878999999998</v>
      </c>
      <c r="D10" s="8">
        <v>11.676916</v>
      </c>
    </row>
    <row r="11" spans="1:4" x14ac:dyDescent="0.25">
      <c r="A11" s="9" t="s">
        <v>99</v>
      </c>
      <c r="B11" s="9">
        <v>2167.1699990000002</v>
      </c>
      <c r="C11" s="9">
        <v>2576.3760120000002</v>
      </c>
      <c r="D11" s="9">
        <v>2213.1446900000001</v>
      </c>
    </row>
    <row r="12" spans="1:4" x14ac:dyDescent="0.25">
      <c r="A12" s="8" t="s">
        <v>100</v>
      </c>
      <c r="B12" s="8">
        <v>1815.1058</v>
      </c>
      <c r="C12" s="8">
        <v>3016.771225</v>
      </c>
      <c r="D12" s="8">
        <v>1626.603527</v>
      </c>
    </row>
    <row r="13" spans="1:4" x14ac:dyDescent="0.25">
      <c r="A13" s="9" t="s">
        <v>446</v>
      </c>
      <c r="B13" s="9">
        <v>398.968459</v>
      </c>
      <c r="C13" s="9">
        <v>288.51630699999998</v>
      </c>
      <c r="D13" s="9">
        <v>336.94494099999997</v>
      </c>
    </row>
    <row r="14" spans="1:4" x14ac:dyDescent="0.25">
      <c r="A14" s="11" t="s">
        <v>102</v>
      </c>
      <c r="B14" s="11">
        <v>935.83333600000003</v>
      </c>
      <c r="C14" s="11">
        <v>1102.2587699999999</v>
      </c>
      <c r="D14" s="11">
        <v>985.87535600000001</v>
      </c>
    </row>
    <row r="17" spans="1:6" x14ac:dyDescent="0.25">
      <c r="A17" s="25" t="s">
        <v>561</v>
      </c>
    </row>
    <row r="18" spans="1:6" x14ac:dyDescent="0.25">
      <c r="A18" s="13" t="s">
        <v>562</v>
      </c>
    </row>
    <row r="31" spans="1:6" ht="15.75" x14ac:dyDescent="0.25">
      <c r="F31" s="1"/>
    </row>
  </sheetData>
  <pageMargins left="0.70866141732283472" right="0.70866141732283472" top="0.74803149606299213" bottom="0.74803149606299213" header="0.31496062992125984" footer="0.31496062992125984"/>
  <pageSetup paperSize="9" scale="73" orientation="portrait" verticalDpi="0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C268"/>
  <sheetViews>
    <sheetView showGridLines="0" workbookViewId="0">
      <selection activeCell="E7" sqref="E7"/>
    </sheetView>
  </sheetViews>
  <sheetFormatPr defaultColWidth="9.140625" defaultRowHeight="14.25" x14ac:dyDescent="0.2"/>
  <cols>
    <col min="1" max="1" width="45.140625" style="90" customWidth="1"/>
    <col min="2" max="2" width="72" style="90" customWidth="1"/>
    <col min="3" max="16384" width="9.140625" style="90"/>
  </cols>
  <sheetData>
    <row r="1" spans="1:2" x14ac:dyDescent="0.2">
      <c r="A1" s="102" t="s">
        <v>103</v>
      </c>
      <c r="B1" s="102" t="s">
        <v>104</v>
      </c>
    </row>
    <row r="2" spans="1:2" x14ac:dyDescent="0.2">
      <c r="A2" s="137" t="s">
        <v>362</v>
      </c>
      <c r="B2" s="103" t="s">
        <v>203</v>
      </c>
    </row>
    <row r="3" spans="1:2" x14ac:dyDescent="0.2">
      <c r="A3" s="137"/>
      <c r="B3" s="104" t="s">
        <v>180</v>
      </c>
    </row>
    <row r="4" spans="1:2" x14ac:dyDescent="0.2">
      <c r="A4" s="137" t="s">
        <v>400</v>
      </c>
      <c r="B4" s="103" t="s">
        <v>205</v>
      </c>
    </row>
    <row r="5" spans="1:2" x14ac:dyDescent="0.2">
      <c r="A5" s="137"/>
      <c r="B5" s="105" t="s">
        <v>116</v>
      </c>
    </row>
    <row r="6" spans="1:2" ht="24" customHeight="1" x14ac:dyDescent="0.2">
      <c r="A6" s="137" t="s">
        <v>363</v>
      </c>
      <c r="B6" s="103" t="s">
        <v>364</v>
      </c>
    </row>
    <row r="7" spans="1:2" ht="30" customHeight="1" x14ac:dyDescent="0.2">
      <c r="A7" s="137"/>
      <c r="B7" s="106" t="s">
        <v>365</v>
      </c>
    </row>
    <row r="8" spans="1:2" ht="26.25" customHeight="1" x14ac:dyDescent="0.2">
      <c r="A8" s="137" t="s">
        <v>366</v>
      </c>
      <c r="B8" s="103" t="s">
        <v>367</v>
      </c>
    </row>
    <row r="9" spans="1:2" x14ac:dyDescent="0.2">
      <c r="A9" s="137"/>
      <c r="B9" s="105" t="s">
        <v>368</v>
      </c>
    </row>
    <row r="10" spans="1:2" ht="21.75" customHeight="1" x14ac:dyDescent="0.2">
      <c r="A10" s="137" t="s">
        <v>504</v>
      </c>
      <c r="B10" s="103" t="s">
        <v>364</v>
      </c>
    </row>
    <row r="11" spans="1:2" ht="26.25" customHeight="1" x14ac:dyDescent="0.2">
      <c r="A11" s="137"/>
      <c r="B11" s="106" t="s">
        <v>365</v>
      </c>
    </row>
    <row r="12" spans="1:2" ht="25.5" customHeight="1" x14ac:dyDescent="0.2">
      <c r="A12" s="137" t="s">
        <v>369</v>
      </c>
      <c r="B12" s="103" t="s">
        <v>370</v>
      </c>
    </row>
    <row r="13" spans="1:2" x14ac:dyDescent="0.2">
      <c r="A13" s="137"/>
      <c r="B13" s="105" t="s">
        <v>371</v>
      </c>
    </row>
    <row r="14" spans="1:2" x14ac:dyDescent="0.2">
      <c r="A14" s="137" t="s">
        <v>105</v>
      </c>
      <c r="B14" s="103" t="s">
        <v>206</v>
      </c>
    </row>
    <row r="15" spans="1:2" x14ac:dyDescent="0.2">
      <c r="A15" s="137"/>
      <c r="B15" s="104" t="s">
        <v>117</v>
      </c>
    </row>
    <row r="16" spans="1:2" x14ac:dyDescent="0.2">
      <c r="A16" s="137" t="s">
        <v>144</v>
      </c>
      <c r="B16" s="103" t="s">
        <v>203</v>
      </c>
    </row>
    <row r="17" spans="1:2" x14ac:dyDescent="0.2">
      <c r="A17" s="137"/>
      <c r="B17" s="104" t="s">
        <v>180</v>
      </c>
    </row>
    <row r="18" spans="1:2" x14ac:dyDescent="0.2">
      <c r="A18" s="137" t="s">
        <v>145</v>
      </c>
      <c r="B18" s="103" t="s">
        <v>207</v>
      </c>
    </row>
    <row r="19" spans="1:2" x14ac:dyDescent="0.2">
      <c r="A19" s="137"/>
      <c r="B19" s="104" t="s">
        <v>181</v>
      </c>
    </row>
    <row r="20" spans="1:2" x14ac:dyDescent="0.2">
      <c r="A20" s="138" t="s">
        <v>564</v>
      </c>
      <c r="B20" s="107" t="s">
        <v>219</v>
      </c>
    </row>
    <row r="21" spans="1:2" x14ac:dyDescent="0.2">
      <c r="A21" s="138"/>
      <c r="B21" s="108" t="s">
        <v>226</v>
      </c>
    </row>
    <row r="22" spans="1:2" x14ac:dyDescent="0.2">
      <c r="A22" s="137" t="s">
        <v>447</v>
      </c>
      <c r="B22" s="103" t="s">
        <v>207</v>
      </c>
    </row>
    <row r="23" spans="1:2" x14ac:dyDescent="0.2">
      <c r="A23" s="137"/>
      <c r="B23" s="104" t="s">
        <v>181</v>
      </c>
    </row>
    <row r="24" spans="1:2" x14ac:dyDescent="0.2">
      <c r="A24" s="137" t="s">
        <v>146</v>
      </c>
      <c r="B24" s="103" t="s">
        <v>208</v>
      </c>
    </row>
    <row r="25" spans="1:2" ht="23.25" customHeight="1" x14ac:dyDescent="0.2">
      <c r="A25" s="137"/>
      <c r="B25" s="104" t="s">
        <v>182</v>
      </c>
    </row>
    <row r="26" spans="1:2" ht="24.75" customHeight="1" x14ac:dyDescent="0.2">
      <c r="A26" s="137" t="s">
        <v>147</v>
      </c>
      <c r="B26" s="109" t="s">
        <v>209</v>
      </c>
    </row>
    <row r="27" spans="1:2" ht="30" customHeight="1" x14ac:dyDescent="0.2">
      <c r="A27" s="137"/>
      <c r="B27" s="106" t="s">
        <v>183</v>
      </c>
    </row>
    <row r="28" spans="1:2" ht="21" customHeight="1" x14ac:dyDescent="0.2">
      <c r="A28" s="137" t="s">
        <v>148</v>
      </c>
      <c r="B28" s="103" t="s">
        <v>205</v>
      </c>
    </row>
    <row r="29" spans="1:2" ht="22.5" customHeight="1" x14ac:dyDescent="0.2">
      <c r="A29" s="137"/>
      <c r="B29" s="104" t="s">
        <v>184</v>
      </c>
    </row>
    <row r="30" spans="1:2" ht="24.75" customHeight="1" x14ac:dyDescent="0.2">
      <c r="A30" s="137" t="s">
        <v>401</v>
      </c>
      <c r="B30" s="103" t="s">
        <v>402</v>
      </c>
    </row>
    <row r="31" spans="1:2" ht="29.25" customHeight="1" x14ac:dyDescent="0.2">
      <c r="A31" s="137"/>
      <c r="B31" s="106" t="s">
        <v>194</v>
      </c>
    </row>
    <row r="32" spans="1:2" x14ac:dyDescent="0.2">
      <c r="A32" s="137" t="s">
        <v>505</v>
      </c>
      <c r="B32" s="103" t="s">
        <v>417</v>
      </c>
    </row>
    <row r="33" spans="1:3" x14ac:dyDescent="0.2">
      <c r="A33" s="137"/>
      <c r="B33" s="106" t="s">
        <v>506</v>
      </c>
    </row>
    <row r="34" spans="1:3" x14ac:dyDescent="0.2">
      <c r="A34" s="137" t="s">
        <v>149</v>
      </c>
      <c r="B34" s="103" t="s">
        <v>205</v>
      </c>
    </row>
    <row r="35" spans="1:3" ht="19.5" customHeight="1" x14ac:dyDescent="0.2">
      <c r="A35" s="137"/>
      <c r="B35" s="104" t="s">
        <v>184</v>
      </c>
    </row>
    <row r="36" spans="1:3" x14ac:dyDescent="0.2">
      <c r="A36" s="137" t="s">
        <v>448</v>
      </c>
      <c r="B36" s="103" t="s">
        <v>219</v>
      </c>
    </row>
    <row r="37" spans="1:3" ht="24" customHeight="1" x14ac:dyDescent="0.2">
      <c r="A37" s="137"/>
      <c r="B37" s="104" t="s">
        <v>449</v>
      </c>
    </row>
    <row r="38" spans="1:3" ht="36.75" customHeight="1" x14ac:dyDescent="0.2">
      <c r="A38" s="139" t="s">
        <v>403</v>
      </c>
      <c r="B38" s="110" t="s">
        <v>404</v>
      </c>
    </row>
    <row r="39" spans="1:3" ht="27.75" customHeight="1" x14ac:dyDescent="0.2">
      <c r="A39" s="139"/>
      <c r="B39" s="106" t="s">
        <v>405</v>
      </c>
    </row>
    <row r="40" spans="1:3" x14ac:dyDescent="0.2">
      <c r="A40" s="137" t="s">
        <v>372</v>
      </c>
      <c r="B40" s="103" t="s">
        <v>207</v>
      </c>
    </row>
    <row r="41" spans="1:3" x14ac:dyDescent="0.2">
      <c r="A41" s="137"/>
      <c r="B41" s="104" t="s">
        <v>243</v>
      </c>
      <c r="C41" s="91"/>
    </row>
    <row r="42" spans="1:3" x14ac:dyDescent="0.2">
      <c r="A42" s="137" t="s">
        <v>539</v>
      </c>
      <c r="B42" s="103" t="s">
        <v>218</v>
      </c>
      <c r="C42" s="91"/>
    </row>
    <row r="43" spans="1:3" x14ac:dyDescent="0.2">
      <c r="A43" s="137"/>
      <c r="B43" s="104" t="s">
        <v>120</v>
      </c>
      <c r="C43" s="91"/>
    </row>
    <row r="44" spans="1:3" x14ac:dyDescent="0.2">
      <c r="A44" s="137" t="s">
        <v>150</v>
      </c>
      <c r="B44" s="103" t="s">
        <v>204</v>
      </c>
      <c r="C44" s="91"/>
    </row>
    <row r="45" spans="1:3" x14ac:dyDescent="0.2">
      <c r="A45" s="137"/>
      <c r="B45" s="105" t="s">
        <v>185</v>
      </c>
      <c r="C45" s="91"/>
    </row>
    <row r="46" spans="1:3" x14ac:dyDescent="0.2">
      <c r="A46" s="137" t="s">
        <v>450</v>
      </c>
      <c r="B46" s="103" t="s">
        <v>451</v>
      </c>
      <c r="C46" s="91"/>
    </row>
    <row r="47" spans="1:3" x14ac:dyDescent="0.2">
      <c r="A47" s="137"/>
      <c r="B47" s="105" t="s">
        <v>452</v>
      </c>
      <c r="C47" s="91"/>
    </row>
    <row r="48" spans="1:3" x14ac:dyDescent="0.2">
      <c r="A48" s="137" t="s">
        <v>453</v>
      </c>
      <c r="B48" s="103" t="s">
        <v>207</v>
      </c>
      <c r="C48" s="91"/>
    </row>
    <row r="49" spans="1:3" x14ac:dyDescent="0.2">
      <c r="A49" s="137"/>
      <c r="B49" s="105" t="s">
        <v>243</v>
      </c>
      <c r="C49" s="91"/>
    </row>
    <row r="50" spans="1:3" x14ac:dyDescent="0.2">
      <c r="A50" s="103" t="s">
        <v>151</v>
      </c>
      <c r="B50" s="103" t="s">
        <v>565</v>
      </c>
      <c r="C50" s="91"/>
    </row>
    <row r="51" spans="1:3" x14ac:dyDescent="0.2">
      <c r="A51" s="137" t="s">
        <v>478</v>
      </c>
      <c r="B51" s="103" t="s">
        <v>207</v>
      </c>
      <c r="C51" s="91"/>
    </row>
    <row r="52" spans="1:3" x14ac:dyDescent="0.2">
      <c r="A52" s="137"/>
      <c r="B52" s="104" t="s">
        <v>479</v>
      </c>
      <c r="C52" s="91"/>
    </row>
    <row r="53" spans="1:3" x14ac:dyDescent="0.2">
      <c r="A53" s="137" t="s">
        <v>152</v>
      </c>
      <c r="B53" s="103" t="s">
        <v>207</v>
      </c>
      <c r="C53" s="91"/>
    </row>
    <row r="54" spans="1:3" x14ac:dyDescent="0.2">
      <c r="A54" s="137"/>
      <c r="B54" s="104" t="s">
        <v>187</v>
      </c>
      <c r="C54" s="91"/>
    </row>
    <row r="55" spans="1:3" x14ac:dyDescent="0.2">
      <c r="A55" s="137" t="s">
        <v>153</v>
      </c>
      <c r="B55" s="103" t="s">
        <v>211</v>
      </c>
      <c r="C55" s="91"/>
    </row>
    <row r="56" spans="1:3" x14ac:dyDescent="0.2">
      <c r="A56" s="137"/>
      <c r="B56" s="104" t="s">
        <v>117</v>
      </c>
      <c r="C56" s="91"/>
    </row>
    <row r="57" spans="1:3" x14ac:dyDescent="0.2">
      <c r="A57" s="137" t="s">
        <v>154</v>
      </c>
      <c r="B57" s="103" t="s">
        <v>212</v>
      </c>
      <c r="C57" s="91"/>
    </row>
    <row r="58" spans="1:3" x14ac:dyDescent="0.2">
      <c r="A58" s="137"/>
      <c r="B58" s="104" t="s">
        <v>188</v>
      </c>
      <c r="C58" s="91"/>
    </row>
    <row r="59" spans="1:3" x14ac:dyDescent="0.2">
      <c r="A59" s="137" t="s">
        <v>406</v>
      </c>
      <c r="B59" s="103" t="s">
        <v>207</v>
      </c>
      <c r="C59" s="91"/>
    </row>
    <row r="60" spans="1:3" x14ac:dyDescent="0.2">
      <c r="A60" s="137"/>
      <c r="B60" s="104" t="s">
        <v>243</v>
      </c>
      <c r="C60" s="91"/>
    </row>
    <row r="61" spans="1:3" x14ac:dyDescent="0.2">
      <c r="A61" s="137" t="s">
        <v>407</v>
      </c>
      <c r="B61" s="103" t="s">
        <v>207</v>
      </c>
      <c r="C61" s="91"/>
    </row>
    <row r="62" spans="1:3" x14ac:dyDescent="0.2">
      <c r="A62" s="137"/>
      <c r="B62" s="104" t="s">
        <v>243</v>
      </c>
      <c r="C62" s="91"/>
    </row>
    <row r="63" spans="1:3" x14ac:dyDescent="0.2">
      <c r="A63" s="103" t="s">
        <v>238</v>
      </c>
      <c r="B63" s="103" t="s">
        <v>566</v>
      </c>
    </row>
    <row r="64" spans="1:3" x14ac:dyDescent="0.2">
      <c r="A64" s="137" t="s">
        <v>155</v>
      </c>
      <c r="B64" s="103" t="s">
        <v>213</v>
      </c>
    </row>
    <row r="65" spans="1:2" x14ac:dyDescent="0.2">
      <c r="A65" s="137"/>
      <c r="B65" s="104" t="s">
        <v>189</v>
      </c>
    </row>
    <row r="66" spans="1:2" x14ac:dyDescent="0.2">
      <c r="A66" s="137" t="s">
        <v>374</v>
      </c>
      <c r="B66" s="103" t="s">
        <v>207</v>
      </c>
    </row>
    <row r="67" spans="1:2" x14ac:dyDescent="0.2">
      <c r="A67" s="137"/>
      <c r="B67" s="104" t="s">
        <v>243</v>
      </c>
    </row>
    <row r="68" spans="1:2" x14ac:dyDescent="0.2">
      <c r="A68" s="137" t="s">
        <v>106</v>
      </c>
      <c r="B68" s="103" t="s">
        <v>215</v>
      </c>
    </row>
    <row r="69" spans="1:2" x14ac:dyDescent="0.2">
      <c r="A69" s="137"/>
      <c r="B69" s="104" t="s">
        <v>119</v>
      </c>
    </row>
    <row r="70" spans="1:2" x14ac:dyDescent="0.2">
      <c r="A70" s="137" t="s">
        <v>480</v>
      </c>
      <c r="B70" s="103" t="s">
        <v>207</v>
      </c>
    </row>
    <row r="71" spans="1:2" x14ac:dyDescent="0.2">
      <c r="A71" s="137"/>
      <c r="B71" s="104" t="s">
        <v>181</v>
      </c>
    </row>
    <row r="72" spans="1:2" x14ac:dyDescent="0.2">
      <c r="A72" s="137" t="s">
        <v>507</v>
      </c>
      <c r="B72" s="103" t="s">
        <v>205</v>
      </c>
    </row>
    <row r="73" spans="1:2" x14ac:dyDescent="0.2">
      <c r="A73" s="137"/>
      <c r="B73" s="104" t="s">
        <v>116</v>
      </c>
    </row>
    <row r="74" spans="1:2" x14ac:dyDescent="0.2">
      <c r="A74" s="137" t="s">
        <v>454</v>
      </c>
      <c r="B74" s="103" t="s">
        <v>207</v>
      </c>
    </row>
    <row r="75" spans="1:2" x14ac:dyDescent="0.2">
      <c r="A75" s="137"/>
      <c r="B75" s="104" t="s">
        <v>181</v>
      </c>
    </row>
    <row r="76" spans="1:2" x14ac:dyDescent="0.2">
      <c r="A76" s="137" t="s">
        <v>157</v>
      </c>
      <c r="B76" s="103" t="s">
        <v>217</v>
      </c>
    </row>
    <row r="77" spans="1:2" x14ac:dyDescent="0.2">
      <c r="A77" s="137"/>
      <c r="B77" s="105" t="s">
        <v>191</v>
      </c>
    </row>
    <row r="78" spans="1:2" x14ac:dyDescent="0.2">
      <c r="A78" s="137" t="s">
        <v>158</v>
      </c>
      <c r="B78" s="103" t="s">
        <v>205</v>
      </c>
    </row>
    <row r="79" spans="1:2" x14ac:dyDescent="0.2">
      <c r="A79" s="137"/>
      <c r="B79" s="104" t="s">
        <v>116</v>
      </c>
    </row>
    <row r="80" spans="1:2" x14ac:dyDescent="0.2">
      <c r="A80" s="137" t="s">
        <v>156</v>
      </c>
      <c r="B80" s="103" t="s">
        <v>216</v>
      </c>
    </row>
    <row r="81" spans="1:2" x14ac:dyDescent="0.2">
      <c r="A81" s="137"/>
      <c r="B81" s="105" t="s">
        <v>190</v>
      </c>
    </row>
    <row r="82" spans="1:2" x14ac:dyDescent="0.2">
      <c r="A82" s="137" t="s">
        <v>508</v>
      </c>
      <c r="B82" s="103" t="s">
        <v>509</v>
      </c>
    </row>
    <row r="83" spans="1:2" x14ac:dyDescent="0.2">
      <c r="A83" s="137"/>
      <c r="B83" s="104" t="s">
        <v>510</v>
      </c>
    </row>
    <row r="84" spans="1:2" x14ac:dyDescent="0.2">
      <c r="A84" s="137" t="s">
        <v>107</v>
      </c>
      <c r="B84" s="103" t="s">
        <v>218</v>
      </c>
    </row>
    <row r="85" spans="1:2" x14ac:dyDescent="0.2">
      <c r="A85" s="137"/>
      <c r="B85" s="104" t="s">
        <v>120</v>
      </c>
    </row>
    <row r="86" spans="1:2" x14ac:dyDescent="0.2">
      <c r="A86" s="137" t="s">
        <v>481</v>
      </c>
      <c r="B86" s="103" t="s">
        <v>482</v>
      </c>
    </row>
    <row r="87" spans="1:2" x14ac:dyDescent="0.2">
      <c r="A87" s="137"/>
      <c r="B87" s="104" t="s">
        <v>483</v>
      </c>
    </row>
    <row r="88" spans="1:2" x14ac:dyDescent="0.2">
      <c r="A88" s="137" t="s">
        <v>567</v>
      </c>
      <c r="B88" s="103" t="s">
        <v>568</v>
      </c>
    </row>
    <row r="89" spans="1:2" x14ac:dyDescent="0.2">
      <c r="A89" s="137"/>
      <c r="B89" s="104" t="s">
        <v>569</v>
      </c>
    </row>
    <row r="90" spans="1:2" x14ac:dyDescent="0.2">
      <c r="A90" s="137" t="s">
        <v>159</v>
      </c>
      <c r="B90" s="103" t="s">
        <v>203</v>
      </c>
    </row>
    <row r="91" spans="1:2" x14ac:dyDescent="0.2">
      <c r="A91" s="137"/>
      <c r="B91" s="104" t="s">
        <v>180</v>
      </c>
    </row>
    <row r="92" spans="1:2" x14ac:dyDescent="0.2">
      <c r="A92" s="137" t="s">
        <v>160</v>
      </c>
      <c r="B92" s="103" t="s">
        <v>215</v>
      </c>
    </row>
    <row r="93" spans="1:2" ht="28.5" customHeight="1" x14ac:dyDescent="0.2">
      <c r="A93" s="137"/>
      <c r="B93" s="104" t="s">
        <v>119</v>
      </c>
    </row>
    <row r="94" spans="1:2" x14ac:dyDescent="0.2">
      <c r="A94" s="137" t="s">
        <v>455</v>
      </c>
      <c r="B94" s="109" t="s">
        <v>207</v>
      </c>
    </row>
    <row r="95" spans="1:2" x14ac:dyDescent="0.2">
      <c r="A95" s="137"/>
      <c r="B95" s="111" t="s">
        <v>181</v>
      </c>
    </row>
    <row r="96" spans="1:2" ht="25.5" x14ac:dyDescent="0.2">
      <c r="A96" s="137" t="s">
        <v>408</v>
      </c>
      <c r="B96" s="110" t="s">
        <v>380</v>
      </c>
    </row>
    <row r="97" spans="1:2" ht="38.25" x14ac:dyDescent="0.2">
      <c r="A97" s="137"/>
      <c r="B97" s="106" t="s">
        <v>409</v>
      </c>
    </row>
    <row r="98" spans="1:2" x14ac:dyDescent="0.2">
      <c r="A98" s="137" t="s">
        <v>161</v>
      </c>
      <c r="B98" s="103" t="s">
        <v>220</v>
      </c>
    </row>
    <row r="99" spans="1:2" x14ac:dyDescent="0.2">
      <c r="A99" s="137"/>
      <c r="B99" s="104" t="s">
        <v>189</v>
      </c>
    </row>
    <row r="100" spans="1:2" x14ac:dyDescent="0.2">
      <c r="A100" s="137" t="s">
        <v>375</v>
      </c>
      <c r="B100" s="103" t="s">
        <v>219</v>
      </c>
    </row>
    <row r="101" spans="1:2" x14ac:dyDescent="0.2">
      <c r="A101" s="137"/>
      <c r="B101" s="104" t="s">
        <v>226</v>
      </c>
    </row>
    <row r="102" spans="1:2" x14ac:dyDescent="0.2">
      <c r="A102" s="137" t="s">
        <v>376</v>
      </c>
      <c r="B102" s="103" t="s">
        <v>203</v>
      </c>
    </row>
    <row r="103" spans="1:2" x14ac:dyDescent="0.2">
      <c r="A103" s="137"/>
      <c r="B103" s="104" t="s">
        <v>180</v>
      </c>
    </row>
    <row r="104" spans="1:2" x14ac:dyDescent="0.2">
      <c r="A104" s="137" t="s">
        <v>377</v>
      </c>
      <c r="B104" s="103" t="s">
        <v>207</v>
      </c>
    </row>
    <row r="105" spans="1:2" x14ac:dyDescent="0.2">
      <c r="A105" s="137"/>
      <c r="B105" s="104" t="s">
        <v>181</v>
      </c>
    </row>
    <row r="106" spans="1:2" x14ac:dyDescent="0.2">
      <c r="A106" s="137" t="s">
        <v>456</v>
      </c>
      <c r="B106" s="103" t="s">
        <v>207</v>
      </c>
    </row>
    <row r="107" spans="1:2" x14ac:dyDescent="0.2">
      <c r="A107" s="137"/>
      <c r="B107" s="104" t="s">
        <v>181</v>
      </c>
    </row>
    <row r="108" spans="1:2" x14ac:dyDescent="0.2">
      <c r="A108" s="137" t="s">
        <v>108</v>
      </c>
      <c r="B108" s="103" t="s">
        <v>210</v>
      </c>
    </row>
    <row r="109" spans="1:2" x14ac:dyDescent="0.2">
      <c r="A109" s="137"/>
      <c r="B109" s="104" t="s">
        <v>121</v>
      </c>
    </row>
    <row r="110" spans="1:2" x14ac:dyDescent="0.2">
      <c r="A110" s="137" t="s">
        <v>109</v>
      </c>
      <c r="B110" s="103" t="s">
        <v>215</v>
      </c>
    </row>
    <row r="111" spans="1:2" x14ac:dyDescent="0.2">
      <c r="A111" s="137"/>
      <c r="B111" s="105" t="s">
        <v>119</v>
      </c>
    </row>
    <row r="112" spans="1:2" x14ac:dyDescent="0.2">
      <c r="A112" s="137" t="s">
        <v>484</v>
      </c>
      <c r="B112" s="112" t="s">
        <v>207</v>
      </c>
    </row>
    <row r="113" spans="1:2" x14ac:dyDescent="0.2">
      <c r="A113" s="137"/>
      <c r="B113" s="105" t="s">
        <v>485</v>
      </c>
    </row>
    <row r="114" spans="1:2" x14ac:dyDescent="0.2">
      <c r="A114" s="137" t="s">
        <v>378</v>
      </c>
      <c r="B114" s="103" t="s">
        <v>207</v>
      </c>
    </row>
    <row r="115" spans="1:2" x14ac:dyDescent="0.2">
      <c r="A115" s="137"/>
      <c r="B115" s="105" t="s">
        <v>243</v>
      </c>
    </row>
    <row r="116" spans="1:2" x14ac:dyDescent="0.2">
      <c r="A116" s="137" t="s">
        <v>162</v>
      </c>
      <c r="B116" s="103" t="s">
        <v>217</v>
      </c>
    </row>
    <row r="117" spans="1:2" x14ac:dyDescent="0.2">
      <c r="A117" s="137"/>
      <c r="B117" s="105" t="s">
        <v>191</v>
      </c>
    </row>
    <row r="118" spans="1:2" x14ac:dyDescent="0.2">
      <c r="A118" s="137" t="s">
        <v>540</v>
      </c>
      <c r="B118" s="112" t="s">
        <v>541</v>
      </c>
    </row>
    <row r="119" spans="1:2" x14ac:dyDescent="0.2">
      <c r="A119" s="137"/>
      <c r="B119" s="105" t="s">
        <v>121</v>
      </c>
    </row>
    <row r="120" spans="1:2" x14ac:dyDescent="0.2">
      <c r="A120" s="103" t="s">
        <v>163</v>
      </c>
      <c r="B120" s="103" t="s">
        <v>570</v>
      </c>
    </row>
    <row r="121" spans="1:2" x14ac:dyDescent="0.2">
      <c r="A121" s="103" t="s">
        <v>542</v>
      </c>
      <c r="B121" s="103" t="s">
        <v>571</v>
      </c>
    </row>
    <row r="122" spans="1:2" x14ac:dyDescent="0.2">
      <c r="A122" s="137" t="s">
        <v>164</v>
      </c>
      <c r="B122" s="103" t="s">
        <v>221</v>
      </c>
    </row>
    <row r="123" spans="1:2" x14ac:dyDescent="0.2">
      <c r="A123" s="137"/>
      <c r="B123" s="105" t="s">
        <v>124</v>
      </c>
    </row>
    <row r="124" spans="1:2" x14ac:dyDescent="0.2">
      <c r="A124" s="137" t="s">
        <v>165</v>
      </c>
      <c r="B124" s="109" t="s">
        <v>222</v>
      </c>
    </row>
    <row r="125" spans="1:2" ht="25.5" x14ac:dyDescent="0.2">
      <c r="A125" s="137"/>
      <c r="B125" s="106" t="s">
        <v>192</v>
      </c>
    </row>
    <row r="126" spans="1:2" x14ac:dyDescent="0.2">
      <c r="A126" s="137" t="s">
        <v>486</v>
      </c>
      <c r="B126" s="109" t="s">
        <v>207</v>
      </c>
    </row>
    <row r="127" spans="1:2" x14ac:dyDescent="0.2">
      <c r="A127" s="137"/>
      <c r="B127" s="106" t="s">
        <v>181</v>
      </c>
    </row>
    <row r="128" spans="1:2" x14ac:dyDescent="0.2">
      <c r="A128" s="137" t="s">
        <v>379</v>
      </c>
      <c r="B128" s="103" t="s">
        <v>223</v>
      </c>
    </row>
    <row r="129" spans="1:2" x14ac:dyDescent="0.2">
      <c r="A129" s="137"/>
      <c r="B129" s="103" t="s">
        <v>193</v>
      </c>
    </row>
    <row r="130" spans="1:2" ht="33.75" x14ac:dyDescent="0.2">
      <c r="A130" s="138" t="s">
        <v>572</v>
      </c>
      <c r="B130" s="113" t="s">
        <v>573</v>
      </c>
    </row>
    <row r="131" spans="1:2" ht="22.5" x14ac:dyDescent="0.2">
      <c r="A131" s="138"/>
      <c r="B131" s="114" t="s">
        <v>574</v>
      </c>
    </row>
    <row r="132" spans="1:2" x14ac:dyDescent="0.2">
      <c r="A132" s="137" t="s">
        <v>166</v>
      </c>
      <c r="B132" s="103" t="s">
        <v>215</v>
      </c>
    </row>
    <row r="133" spans="1:2" x14ac:dyDescent="0.2">
      <c r="A133" s="137"/>
      <c r="B133" s="104" t="s">
        <v>119</v>
      </c>
    </row>
    <row r="134" spans="1:2" x14ac:dyDescent="0.2">
      <c r="A134" s="137" t="s">
        <v>167</v>
      </c>
      <c r="B134" s="103" t="s">
        <v>224</v>
      </c>
    </row>
    <row r="135" spans="1:2" x14ac:dyDescent="0.2">
      <c r="A135" s="137"/>
      <c r="B135" s="104" t="s">
        <v>225</v>
      </c>
    </row>
    <row r="136" spans="1:2" x14ac:dyDescent="0.2">
      <c r="A136" s="137" t="s">
        <v>492</v>
      </c>
      <c r="B136" s="103" t="s">
        <v>493</v>
      </c>
    </row>
    <row r="137" spans="1:2" x14ac:dyDescent="0.2">
      <c r="A137" s="137"/>
      <c r="B137" s="104" t="s">
        <v>494</v>
      </c>
    </row>
    <row r="138" spans="1:2" x14ac:dyDescent="0.2">
      <c r="A138" s="137" t="s">
        <v>381</v>
      </c>
      <c r="B138" s="103" t="s">
        <v>207</v>
      </c>
    </row>
    <row r="139" spans="1:2" x14ac:dyDescent="0.2">
      <c r="A139" s="137"/>
      <c r="B139" s="104" t="s">
        <v>243</v>
      </c>
    </row>
    <row r="140" spans="1:2" x14ac:dyDescent="0.2">
      <c r="A140" s="137" t="s">
        <v>457</v>
      </c>
      <c r="B140" s="103" t="s">
        <v>219</v>
      </c>
    </row>
    <row r="141" spans="1:2" x14ac:dyDescent="0.2">
      <c r="A141" s="137"/>
      <c r="B141" s="104" t="s">
        <v>226</v>
      </c>
    </row>
    <row r="142" spans="1:2" x14ac:dyDescent="0.2">
      <c r="A142" s="137" t="s">
        <v>168</v>
      </c>
      <c r="B142" s="103" t="s">
        <v>207</v>
      </c>
    </row>
    <row r="143" spans="1:2" x14ac:dyDescent="0.2">
      <c r="A143" s="137"/>
      <c r="B143" s="104" t="s">
        <v>187</v>
      </c>
    </row>
    <row r="144" spans="1:2" x14ac:dyDescent="0.2">
      <c r="A144" s="137" t="s">
        <v>169</v>
      </c>
      <c r="B144" s="103" t="s">
        <v>227</v>
      </c>
    </row>
    <row r="145" spans="1:2" x14ac:dyDescent="0.2">
      <c r="A145" s="137"/>
      <c r="B145" s="105" t="s">
        <v>189</v>
      </c>
    </row>
    <row r="146" spans="1:2" x14ac:dyDescent="0.2">
      <c r="A146" s="137" t="s">
        <v>239</v>
      </c>
      <c r="B146" s="103" t="s">
        <v>207</v>
      </c>
    </row>
    <row r="147" spans="1:2" x14ac:dyDescent="0.2">
      <c r="A147" s="137"/>
      <c r="B147" s="105" t="s">
        <v>181</v>
      </c>
    </row>
    <row r="148" spans="1:2" x14ac:dyDescent="0.2">
      <c r="A148" s="137" t="s">
        <v>511</v>
      </c>
      <c r="B148" s="103" t="s">
        <v>206</v>
      </c>
    </row>
    <row r="149" spans="1:2" x14ac:dyDescent="0.2">
      <c r="A149" s="137"/>
      <c r="B149" s="104" t="s">
        <v>117</v>
      </c>
    </row>
    <row r="150" spans="1:2" x14ac:dyDescent="0.2">
      <c r="A150" s="137" t="s">
        <v>543</v>
      </c>
      <c r="B150" s="103" t="s">
        <v>207</v>
      </c>
    </row>
    <row r="151" spans="1:2" x14ac:dyDescent="0.2">
      <c r="A151" s="137"/>
      <c r="B151" s="104" t="s">
        <v>181</v>
      </c>
    </row>
    <row r="152" spans="1:2" x14ac:dyDescent="0.2">
      <c r="A152" s="137" t="s">
        <v>458</v>
      </c>
      <c r="B152" s="103" t="s">
        <v>207</v>
      </c>
    </row>
    <row r="153" spans="1:2" x14ac:dyDescent="0.2">
      <c r="A153" s="137"/>
      <c r="B153" s="105" t="s">
        <v>181</v>
      </c>
    </row>
    <row r="154" spans="1:2" x14ac:dyDescent="0.2">
      <c r="A154" s="137" t="s">
        <v>382</v>
      </c>
      <c r="B154" s="103" t="s">
        <v>207</v>
      </c>
    </row>
    <row r="155" spans="1:2" x14ac:dyDescent="0.2">
      <c r="A155" s="137"/>
      <c r="B155" s="105" t="s">
        <v>181</v>
      </c>
    </row>
    <row r="156" spans="1:2" x14ac:dyDescent="0.2">
      <c r="A156" s="137" t="s">
        <v>575</v>
      </c>
      <c r="B156" s="112" t="s">
        <v>568</v>
      </c>
    </row>
    <row r="157" spans="1:2" x14ac:dyDescent="0.2">
      <c r="A157" s="137"/>
      <c r="B157" s="105" t="s">
        <v>569</v>
      </c>
    </row>
    <row r="158" spans="1:2" x14ac:dyDescent="0.2">
      <c r="A158" s="137" t="s">
        <v>512</v>
      </c>
      <c r="B158" s="110" t="s">
        <v>205</v>
      </c>
    </row>
    <row r="159" spans="1:2" x14ac:dyDescent="0.2">
      <c r="A159" s="137"/>
      <c r="B159" s="115" t="s">
        <v>116</v>
      </c>
    </row>
    <row r="160" spans="1:2" x14ac:dyDescent="0.2">
      <c r="A160" s="137" t="s">
        <v>459</v>
      </c>
      <c r="B160" s="116" t="s">
        <v>460</v>
      </c>
    </row>
    <row r="161" spans="1:2" x14ac:dyDescent="0.2">
      <c r="A161" s="137"/>
      <c r="B161" s="115" t="s">
        <v>461</v>
      </c>
    </row>
    <row r="162" spans="1:2" x14ac:dyDescent="0.2">
      <c r="A162" s="137" t="s">
        <v>110</v>
      </c>
      <c r="B162" s="103" t="s">
        <v>205</v>
      </c>
    </row>
    <row r="163" spans="1:2" x14ac:dyDescent="0.2">
      <c r="A163" s="137"/>
      <c r="B163" s="105" t="s">
        <v>116</v>
      </c>
    </row>
    <row r="164" spans="1:2" x14ac:dyDescent="0.2">
      <c r="A164" s="138" t="s">
        <v>170</v>
      </c>
      <c r="B164" s="107" t="s">
        <v>228</v>
      </c>
    </row>
    <row r="165" spans="1:2" x14ac:dyDescent="0.2">
      <c r="A165" s="138"/>
      <c r="B165" s="117" t="s">
        <v>119</v>
      </c>
    </row>
    <row r="166" spans="1:2" x14ac:dyDescent="0.2">
      <c r="A166" s="137" t="s">
        <v>576</v>
      </c>
      <c r="B166" s="112" t="s">
        <v>568</v>
      </c>
    </row>
    <row r="167" spans="1:2" x14ac:dyDescent="0.2">
      <c r="A167" s="137"/>
      <c r="B167" s="105" t="s">
        <v>569</v>
      </c>
    </row>
    <row r="168" spans="1:2" x14ac:dyDescent="0.2">
      <c r="A168" s="103" t="s">
        <v>544</v>
      </c>
      <c r="B168" s="103" t="s">
        <v>577</v>
      </c>
    </row>
    <row r="169" spans="1:2" x14ac:dyDescent="0.2">
      <c r="A169" s="138" t="s">
        <v>578</v>
      </c>
      <c r="B169" s="107" t="s">
        <v>579</v>
      </c>
    </row>
    <row r="170" spans="1:2" x14ac:dyDescent="0.2">
      <c r="A170" s="138"/>
      <c r="B170" s="117" t="s">
        <v>580</v>
      </c>
    </row>
    <row r="171" spans="1:2" x14ac:dyDescent="0.2">
      <c r="A171" s="137" t="s">
        <v>513</v>
      </c>
      <c r="B171" s="103" t="s">
        <v>220</v>
      </c>
    </row>
    <row r="172" spans="1:2" x14ac:dyDescent="0.2">
      <c r="A172" s="137"/>
      <c r="B172" s="104" t="s">
        <v>187</v>
      </c>
    </row>
    <row r="173" spans="1:2" ht="25.5" x14ac:dyDescent="0.2">
      <c r="A173" s="137" t="s">
        <v>410</v>
      </c>
      <c r="B173" s="110" t="s">
        <v>411</v>
      </c>
    </row>
    <row r="174" spans="1:2" ht="38.25" x14ac:dyDescent="0.2">
      <c r="A174" s="137"/>
      <c r="B174" s="115" t="s">
        <v>412</v>
      </c>
    </row>
    <row r="175" spans="1:2" x14ac:dyDescent="0.2">
      <c r="A175" s="137" t="s">
        <v>171</v>
      </c>
      <c r="B175" s="103" t="s">
        <v>229</v>
      </c>
    </row>
    <row r="176" spans="1:2" x14ac:dyDescent="0.2">
      <c r="A176" s="137"/>
      <c r="B176" s="104" t="s">
        <v>195</v>
      </c>
    </row>
    <row r="177" spans="1:2" x14ac:dyDescent="0.2">
      <c r="A177" s="137" t="s">
        <v>240</v>
      </c>
      <c r="B177" s="103" t="s">
        <v>383</v>
      </c>
    </row>
    <row r="178" spans="1:2" x14ac:dyDescent="0.2">
      <c r="A178" s="137"/>
      <c r="B178" s="104" t="s">
        <v>186</v>
      </c>
    </row>
    <row r="179" spans="1:2" x14ac:dyDescent="0.2">
      <c r="A179" s="137" t="s">
        <v>545</v>
      </c>
      <c r="B179" s="103" t="s">
        <v>210</v>
      </c>
    </row>
    <row r="180" spans="1:2" x14ac:dyDescent="0.2">
      <c r="A180" s="137"/>
      <c r="B180" s="104" t="s">
        <v>122</v>
      </c>
    </row>
    <row r="181" spans="1:2" x14ac:dyDescent="0.2">
      <c r="A181" s="137" t="s">
        <v>172</v>
      </c>
      <c r="B181" s="103" t="s">
        <v>230</v>
      </c>
    </row>
    <row r="182" spans="1:2" x14ac:dyDescent="0.2">
      <c r="A182" s="137"/>
      <c r="B182" s="105" t="s">
        <v>196</v>
      </c>
    </row>
    <row r="183" spans="1:2" x14ac:dyDescent="0.2">
      <c r="A183" s="137" t="s">
        <v>495</v>
      </c>
      <c r="B183" s="103" t="s">
        <v>493</v>
      </c>
    </row>
    <row r="184" spans="1:2" x14ac:dyDescent="0.2">
      <c r="A184" s="137"/>
      <c r="B184" s="105" t="s">
        <v>494</v>
      </c>
    </row>
    <row r="185" spans="1:2" x14ac:dyDescent="0.2">
      <c r="A185" s="137" t="s">
        <v>173</v>
      </c>
      <c r="B185" s="103" t="s">
        <v>205</v>
      </c>
    </row>
    <row r="186" spans="1:2" x14ac:dyDescent="0.2">
      <c r="A186" s="137"/>
      <c r="B186" s="104" t="s">
        <v>116</v>
      </c>
    </row>
    <row r="187" spans="1:2" x14ac:dyDescent="0.2">
      <c r="A187" s="137" t="s">
        <v>413</v>
      </c>
      <c r="B187" s="103" t="s">
        <v>205</v>
      </c>
    </row>
    <row r="188" spans="1:2" x14ac:dyDescent="0.2">
      <c r="A188" s="137"/>
      <c r="B188" s="104" t="s">
        <v>116</v>
      </c>
    </row>
    <row r="189" spans="1:2" x14ac:dyDescent="0.2">
      <c r="A189" s="137" t="s">
        <v>111</v>
      </c>
      <c r="B189" s="103" t="s">
        <v>217</v>
      </c>
    </row>
    <row r="190" spans="1:2" x14ac:dyDescent="0.2">
      <c r="A190" s="137"/>
      <c r="B190" s="104" t="s">
        <v>123</v>
      </c>
    </row>
    <row r="191" spans="1:2" ht="25.5" x14ac:dyDescent="0.2">
      <c r="A191" s="137" t="s">
        <v>384</v>
      </c>
      <c r="B191" s="109" t="s">
        <v>385</v>
      </c>
    </row>
    <row r="192" spans="1:2" ht="38.25" x14ac:dyDescent="0.2">
      <c r="A192" s="137"/>
      <c r="B192" s="109" t="s">
        <v>386</v>
      </c>
    </row>
    <row r="193" spans="1:2" x14ac:dyDescent="0.2">
      <c r="A193" s="137" t="s">
        <v>414</v>
      </c>
      <c r="B193" s="110" t="s">
        <v>207</v>
      </c>
    </row>
    <row r="194" spans="1:2" x14ac:dyDescent="0.2">
      <c r="A194" s="137"/>
      <c r="B194" s="111" t="s">
        <v>181</v>
      </c>
    </row>
    <row r="195" spans="1:2" x14ac:dyDescent="0.2">
      <c r="A195" s="137" t="s">
        <v>514</v>
      </c>
      <c r="B195" s="116" t="s">
        <v>515</v>
      </c>
    </row>
    <row r="196" spans="1:2" ht="25.5" x14ac:dyDescent="0.2">
      <c r="A196" s="137"/>
      <c r="B196" s="115" t="s">
        <v>516</v>
      </c>
    </row>
    <row r="197" spans="1:2" x14ac:dyDescent="0.2">
      <c r="A197" s="137" t="s">
        <v>174</v>
      </c>
      <c r="B197" s="103" t="s">
        <v>207</v>
      </c>
    </row>
    <row r="198" spans="1:2" x14ac:dyDescent="0.2">
      <c r="A198" s="137"/>
      <c r="B198" s="105" t="s">
        <v>197</v>
      </c>
    </row>
    <row r="199" spans="1:2" x14ac:dyDescent="0.2">
      <c r="A199" s="137" t="s">
        <v>241</v>
      </c>
      <c r="B199" s="103" t="s">
        <v>207</v>
      </c>
    </row>
    <row r="200" spans="1:2" x14ac:dyDescent="0.2">
      <c r="A200" s="137"/>
      <c r="B200" s="105" t="s">
        <v>181</v>
      </c>
    </row>
    <row r="201" spans="1:2" x14ac:dyDescent="0.2">
      <c r="A201" s="137" t="s">
        <v>462</v>
      </c>
      <c r="B201" s="112" t="s">
        <v>220</v>
      </c>
    </row>
    <row r="202" spans="1:2" x14ac:dyDescent="0.2">
      <c r="A202" s="137"/>
      <c r="B202" s="105" t="s">
        <v>391</v>
      </c>
    </row>
    <row r="203" spans="1:2" x14ac:dyDescent="0.2">
      <c r="A203" s="138" t="s">
        <v>581</v>
      </c>
      <c r="B203" s="118" t="s">
        <v>568</v>
      </c>
    </row>
    <row r="204" spans="1:2" x14ac:dyDescent="0.2">
      <c r="A204" s="138"/>
      <c r="B204" s="119" t="s">
        <v>569</v>
      </c>
    </row>
    <row r="205" spans="1:2" x14ac:dyDescent="0.2">
      <c r="A205" s="137" t="s">
        <v>175</v>
      </c>
      <c r="B205" s="103" t="s">
        <v>231</v>
      </c>
    </row>
    <row r="206" spans="1:2" x14ac:dyDescent="0.2">
      <c r="A206" s="137"/>
      <c r="B206" s="104" t="s">
        <v>226</v>
      </c>
    </row>
    <row r="207" spans="1:2" x14ac:dyDescent="0.2">
      <c r="A207" s="138" t="s">
        <v>582</v>
      </c>
      <c r="B207" s="107" t="s">
        <v>583</v>
      </c>
    </row>
    <row r="208" spans="1:2" x14ac:dyDescent="0.2">
      <c r="A208" s="138"/>
      <c r="B208" s="117" t="s">
        <v>391</v>
      </c>
    </row>
    <row r="209" spans="1:2" x14ac:dyDescent="0.2">
      <c r="A209" s="137" t="s">
        <v>242</v>
      </c>
      <c r="B209" s="103" t="s">
        <v>220</v>
      </c>
    </row>
    <row r="210" spans="1:2" x14ac:dyDescent="0.2">
      <c r="A210" s="137"/>
      <c r="B210" s="104" t="s">
        <v>373</v>
      </c>
    </row>
    <row r="211" spans="1:2" x14ac:dyDescent="0.2">
      <c r="A211" s="137" t="s">
        <v>112</v>
      </c>
      <c r="B211" s="103" t="s">
        <v>232</v>
      </c>
    </row>
    <row r="212" spans="1:2" x14ac:dyDescent="0.2">
      <c r="A212" s="137"/>
      <c r="B212" s="104" t="s">
        <v>118</v>
      </c>
    </row>
    <row r="213" spans="1:2" x14ac:dyDescent="0.2">
      <c r="A213" s="137" t="s">
        <v>113</v>
      </c>
      <c r="B213" s="103" t="s">
        <v>233</v>
      </c>
    </row>
    <row r="214" spans="1:2" x14ac:dyDescent="0.2">
      <c r="A214" s="137"/>
      <c r="B214" s="105" t="s">
        <v>124</v>
      </c>
    </row>
    <row r="215" spans="1:2" ht="25.5" x14ac:dyDescent="0.2">
      <c r="A215" s="137" t="s">
        <v>463</v>
      </c>
      <c r="B215" s="109" t="s">
        <v>464</v>
      </c>
    </row>
    <row r="216" spans="1:2" ht="25.5" x14ac:dyDescent="0.2">
      <c r="A216" s="137"/>
      <c r="B216" s="106" t="s">
        <v>465</v>
      </c>
    </row>
    <row r="217" spans="1:2" x14ac:dyDescent="0.2">
      <c r="A217" s="137" t="s">
        <v>496</v>
      </c>
      <c r="B217" s="103" t="s">
        <v>493</v>
      </c>
    </row>
    <row r="218" spans="1:2" x14ac:dyDescent="0.2">
      <c r="A218" s="137"/>
      <c r="B218" s="106" t="s">
        <v>494</v>
      </c>
    </row>
    <row r="219" spans="1:2" x14ac:dyDescent="0.2">
      <c r="A219" s="137" t="s">
        <v>497</v>
      </c>
      <c r="B219" s="103" t="s">
        <v>219</v>
      </c>
    </row>
    <row r="220" spans="1:2" x14ac:dyDescent="0.2">
      <c r="A220" s="137"/>
      <c r="B220" s="106" t="s">
        <v>226</v>
      </c>
    </row>
    <row r="221" spans="1:2" x14ac:dyDescent="0.2">
      <c r="A221" s="137" t="s">
        <v>387</v>
      </c>
      <c r="B221" s="103" t="s">
        <v>203</v>
      </c>
    </row>
    <row r="222" spans="1:2" x14ac:dyDescent="0.2">
      <c r="A222" s="137"/>
      <c r="B222" s="104" t="s">
        <v>180</v>
      </c>
    </row>
    <row r="223" spans="1:2" x14ac:dyDescent="0.2">
      <c r="A223" s="137" t="s">
        <v>517</v>
      </c>
      <c r="B223" s="103" t="s">
        <v>518</v>
      </c>
    </row>
    <row r="224" spans="1:2" x14ac:dyDescent="0.2">
      <c r="A224" s="137"/>
      <c r="B224" s="104" t="s">
        <v>116</v>
      </c>
    </row>
    <row r="225" spans="1:2" x14ac:dyDescent="0.2">
      <c r="A225" s="137" t="s">
        <v>487</v>
      </c>
      <c r="B225" s="103" t="s">
        <v>488</v>
      </c>
    </row>
    <row r="226" spans="1:2" x14ac:dyDescent="0.2">
      <c r="A226" s="137"/>
      <c r="B226" s="104" t="s">
        <v>489</v>
      </c>
    </row>
    <row r="227" spans="1:2" x14ac:dyDescent="0.2">
      <c r="A227" s="137" t="s">
        <v>415</v>
      </c>
      <c r="B227" s="103" t="s">
        <v>214</v>
      </c>
    </row>
    <row r="228" spans="1:2" x14ac:dyDescent="0.2">
      <c r="A228" s="137"/>
      <c r="B228" s="104" t="s">
        <v>118</v>
      </c>
    </row>
    <row r="229" spans="1:2" x14ac:dyDescent="0.2">
      <c r="A229" s="137" t="s">
        <v>388</v>
      </c>
      <c r="B229" s="103" t="s">
        <v>389</v>
      </c>
    </row>
    <row r="230" spans="1:2" x14ac:dyDescent="0.2">
      <c r="A230" s="137"/>
      <c r="B230" s="104" t="s">
        <v>390</v>
      </c>
    </row>
    <row r="231" spans="1:2" x14ac:dyDescent="0.2">
      <c r="A231" s="137" t="s">
        <v>176</v>
      </c>
      <c r="B231" s="103" t="s">
        <v>212</v>
      </c>
    </row>
    <row r="232" spans="1:2" x14ac:dyDescent="0.2">
      <c r="A232" s="137"/>
      <c r="B232" s="104" t="s">
        <v>188</v>
      </c>
    </row>
    <row r="233" spans="1:2" x14ac:dyDescent="0.2">
      <c r="A233" s="137" t="s">
        <v>546</v>
      </c>
      <c r="B233" s="103" t="s">
        <v>234</v>
      </c>
    </row>
    <row r="234" spans="1:2" x14ac:dyDescent="0.2">
      <c r="A234" s="137"/>
      <c r="B234" s="104" t="s">
        <v>125</v>
      </c>
    </row>
    <row r="235" spans="1:2" x14ac:dyDescent="0.2">
      <c r="A235" s="137" t="s">
        <v>177</v>
      </c>
      <c r="B235" s="103" t="s">
        <v>235</v>
      </c>
    </row>
    <row r="236" spans="1:2" x14ac:dyDescent="0.2">
      <c r="A236" s="137"/>
      <c r="B236" s="104" t="s">
        <v>198</v>
      </c>
    </row>
    <row r="237" spans="1:2" x14ac:dyDescent="0.2">
      <c r="A237" s="137" t="s">
        <v>547</v>
      </c>
      <c r="B237" s="103" t="s">
        <v>515</v>
      </c>
    </row>
    <row r="238" spans="1:2" x14ac:dyDescent="0.2">
      <c r="A238" s="137"/>
      <c r="B238" s="104" t="s">
        <v>548</v>
      </c>
    </row>
    <row r="239" spans="1:2" x14ac:dyDescent="0.2">
      <c r="A239" s="137" t="s">
        <v>466</v>
      </c>
      <c r="B239" s="103" t="s">
        <v>205</v>
      </c>
    </row>
    <row r="240" spans="1:2" x14ac:dyDescent="0.2">
      <c r="A240" s="137"/>
      <c r="B240" s="104" t="s">
        <v>116</v>
      </c>
    </row>
    <row r="241" spans="1:2" x14ac:dyDescent="0.2">
      <c r="A241" s="138" t="s">
        <v>584</v>
      </c>
      <c r="B241" s="107" t="s">
        <v>585</v>
      </c>
    </row>
    <row r="242" spans="1:2" x14ac:dyDescent="0.2">
      <c r="A242" s="138"/>
      <c r="B242" s="117" t="s">
        <v>586</v>
      </c>
    </row>
    <row r="243" spans="1:2" x14ac:dyDescent="0.2">
      <c r="A243" s="137" t="s">
        <v>114</v>
      </c>
      <c r="B243" s="103" t="s">
        <v>215</v>
      </c>
    </row>
    <row r="244" spans="1:2" x14ac:dyDescent="0.2">
      <c r="A244" s="137"/>
      <c r="B244" s="104" t="s">
        <v>119</v>
      </c>
    </row>
    <row r="245" spans="1:2" ht="38.25" x14ac:dyDescent="0.2">
      <c r="A245" s="137" t="s">
        <v>467</v>
      </c>
      <c r="B245" s="109" t="s">
        <v>393</v>
      </c>
    </row>
    <row r="246" spans="1:2" ht="38.25" x14ac:dyDescent="0.2">
      <c r="A246" s="137"/>
      <c r="B246" s="106" t="s">
        <v>386</v>
      </c>
    </row>
    <row r="247" spans="1:2" x14ac:dyDescent="0.2">
      <c r="A247" s="137" t="s">
        <v>115</v>
      </c>
      <c r="B247" s="103" t="s">
        <v>206</v>
      </c>
    </row>
    <row r="248" spans="1:2" x14ac:dyDescent="0.2">
      <c r="A248" s="137"/>
      <c r="B248" s="104" t="s">
        <v>117</v>
      </c>
    </row>
    <row r="249" spans="1:2" x14ac:dyDescent="0.2">
      <c r="A249" s="137" t="s">
        <v>498</v>
      </c>
      <c r="B249" s="103" t="s">
        <v>220</v>
      </c>
    </row>
    <row r="250" spans="1:2" x14ac:dyDescent="0.2">
      <c r="A250" s="137"/>
      <c r="B250" s="104" t="s">
        <v>117</v>
      </c>
    </row>
    <row r="251" spans="1:2" x14ac:dyDescent="0.2">
      <c r="A251" s="137" t="s">
        <v>468</v>
      </c>
      <c r="B251" s="109" t="s">
        <v>220</v>
      </c>
    </row>
    <row r="252" spans="1:2" x14ac:dyDescent="0.2">
      <c r="A252" s="137"/>
      <c r="B252" s="106" t="s">
        <v>469</v>
      </c>
    </row>
    <row r="253" spans="1:2" x14ac:dyDescent="0.2">
      <c r="A253" s="137" t="s">
        <v>499</v>
      </c>
      <c r="B253" s="109" t="s">
        <v>220</v>
      </c>
    </row>
    <row r="254" spans="1:2" x14ac:dyDescent="0.2">
      <c r="A254" s="137"/>
      <c r="B254" s="106" t="s">
        <v>469</v>
      </c>
    </row>
    <row r="255" spans="1:2" x14ac:dyDescent="0.2">
      <c r="A255" s="137" t="s">
        <v>549</v>
      </c>
      <c r="B255" s="109" t="s">
        <v>207</v>
      </c>
    </row>
    <row r="256" spans="1:2" x14ac:dyDescent="0.2">
      <c r="A256" s="137"/>
      <c r="B256" s="106" t="s">
        <v>181</v>
      </c>
    </row>
    <row r="257" spans="1:2" x14ac:dyDescent="0.2">
      <c r="A257" s="137" t="s">
        <v>519</v>
      </c>
      <c r="B257" s="109" t="s">
        <v>218</v>
      </c>
    </row>
    <row r="258" spans="1:2" x14ac:dyDescent="0.2">
      <c r="A258" s="137"/>
      <c r="B258" s="106" t="s">
        <v>120</v>
      </c>
    </row>
    <row r="259" spans="1:2" ht="38.25" x14ac:dyDescent="0.2">
      <c r="A259" s="137" t="s">
        <v>392</v>
      </c>
      <c r="B259" s="109" t="s">
        <v>393</v>
      </c>
    </row>
    <row r="260" spans="1:2" ht="38.25" x14ac:dyDescent="0.2">
      <c r="A260" s="137"/>
      <c r="B260" s="106" t="s">
        <v>394</v>
      </c>
    </row>
    <row r="261" spans="1:2" x14ac:dyDescent="0.2">
      <c r="A261" s="137" t="s">
        <v>416</v>
      </c>
      <c r="B261" s="103" t="s">
        <v>417</v>
      </c>
    </row>
    <row r="262" spans="1:2" x14ac:dyDescent="0.2">
      <c r="A262" s="137"/>
      <c r="B262" s="106" t="s">
        <v>418</v>
      </c>
    </row>
    <row r="263" spans="1:2" x14ac:dyDescent="0.2">
      <c r="A263" s="137" t="s">
        <v>178</v>
      </c>
      <c r="B263" s="103" t="s">
        <v>206</v>
      </c>
    </row>
    <row r="264" spans="1:2" x14ac:dyDescent="0.2">
      <c r="A264" s="137"/>
      <c r="B264" s="105" t="s">
        <v>117</v>
      </c>
    </row>
    <row r="265" spans="1:2" x14ac:dyDescent="0.2">
      <c r="A265" s="137" t="s">
        <v>470</v>
      </c>
      <c r="B265" s="112" t="s">
        <v>220</v>
      </c>
    </row>
    <row r="266" spans="1:2" x14ac:dyDescent="0.2">
      <c r="A266" s="137"/>
      <c r="B266" s="105" t="s">
        <v>469</v>
      </c>
    </row>
    <row r="267" spans="1:2" x14ac:dyDescent="0.2">
      <c r="A267" s="137" t="s">
        <v>179</v>
      </c>
      <c r="B267" s="103" t="s">
        <v>236</v>
      </c>
    </row>
    <row r="268" spans="1:2" x14ac:dyDescent="0.2">
      <c r="A268" s="137"/>
      <c r="B268" s="104" t="s">
        <v>199</v>
      </c>
    </row>
  </sheetData>
  <mergeCells count="131">
    <mergeCell ref="A255:A256"/>
    <mergeCell ref="A257:A258"/>
    <mergeCell ref="A259:A260"/>
    <mergeCell ref="A261:A262"/>
    <mergeCell ref="A263:A264"/>
    <mergeCell ref="A265:A266"/>
    <mergeCell ref="A267:A268"/>
    <mergeCell ref="A154:A155"/>
    <mergeCell ref="A156:A157"/>
    <mergeCell ref="A158:A159"/>
    <mergeCell ref="A169:A170"/>
    <mergeCell ref="A171:A172"/>
    <mergeCell ref="A173:A174"/>
    <mergeCell ref="A175:A176"/>
    <mergeCell ref="A177:A178"/>
    <mergeCell ref="A179:A180"/>
    <mergeCell ref="A231:A232"/>
    <mergeCell ref="A233:A234"/>
    <mergeCell ref="A235:A236"/>
    <mergeCell ref="A237:A238"/>
    <mergeCell ref="A239:A240"/>
    <mergeCell ref="A241:A242"/>
    <mergeCell ref="A243:A244"/>
    <mergeCell ref="A245:A246"/>
    <mergeCell ref="A136:A137"/>
    <mergeCell ref="A138:A139"/>
    <mergeCell ref="A140:A141"/>
    <mergeCell ref="A142:A143"/>
    <mergeCell ref="A144:A145"/>
    <mergeCell ref="A146:A147"/>
    <mergeCell ref="A148:A149"/>
    <mergeCell ref="A150:A151"/>
    <mergeCell ref="A152:A153"/>
    <mergeCell ref="A247:A248"/>
    <mergeCell ref="A249:A250"/>
    <mergeCell ref="A251:A252"/>
    <mergeCell ref="A253:A254"/>
    <mergeCell ref="A42:A43"/>
    <mergeCell ref="A44:A45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6:A47"/>
    <mergeCell ref="A51:A52"/>
    <mergeCell ref="A53:A54"/>
    <mergeCell ref="A48:A49"/>
    <mergeCell ref="A55:A56"/>
    <mergeCell ref="A57:A58"/>
    <mergeCell ref="A59:A60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61:A62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2:A93"/>
    <mergeCell ref="A94:A95"/>
    <mergeCell ref="A96:A97"/>
    <mergeCell ref="A98:A99"/>
    <mergeCell ref="A100:A101"/>
    <mergeCell ref="A102:A103"/>
    <mergeCell ref="A104:A105"/>
    <mergeCell ref="A106:A107"/>
    <mergeCell ref="A108:A109"/>
    <mergeCell ref="A110:A111"/>
    <mergeCell ref="A112:A113"/>
    <mergeCell ref="A114:A115"/>
    <mergeCell ref="A116:A117"/>
    <mergeCell ref="A118:A119"/>
    <mergeCell ref="A122:A123"/>
    <mergeCell ref="A124:A125"/>
    <mergeCell ref="A126:A127"/>
    <mergeCell ref="A128:A129"/>
    <mergeCell ref="A130:A131"/>
    <mergeCell ref="A132:A133"/>
    <mergeCell ref="A134:A135"/>
    <mergeCell ref="A160:A161"/>
    <mergeCell ref="A162:A163"/>
    <mergeCell ref="A164:A165"/>
    <mergeCell ref="A166:A167"/>
    <mergeCell ref="A181:A182"/>
    <mergeCell ref="A183:A184"/>
    <mergeCell ref="A185:A186"/>
    <mergeCell ref="A187:A188"/>
    <mergeCell ref="A189:A190"/>
    <mergeCell ref="A191:A192"/>
    <mergeCell ref="A193:A194"/>
    <mergeCell ref="A195:A196"/>
    <mergeCell ref="A197:A198"/>
    <mergeCell ref="A199:A200"/>
    <mergeCell ref="A201:A202"/>
    <mergeCell ref="A203:A204"/>
    <mergeCell ref="A205:A206"/>
    <mergeCell ref="A207:A208"/>
    <mergeCell ref="A227:A228"/>
    <mergeCell ref="A229:A230"/>
    <mergeCell ref="A209:A210"/>
    <mergeCell ref="A211:A212"/>
    <mergeCell ref="A213:A214"/>
    <mergeCell ref="A215:A216"/>
    <mergeCell ref="A217:A218"/>
    <mergeCell ref="A219:A220"/>
    <mergeCell ref="A221:A222"/>
    <mergeCell ref="A223:A224"/>
    <mergeCell ref="A225:A226"/>
  </mergeCells>
  <pageMargins left="0.70866141732283472" right="0.70866141732283472" top="0.74803149606299213" bottom="0.74803149606299213" header="0.31496062992125984" footer="0.31496062992125984"/>
  <pageSetup paperSize="9" scale="53" fitToHeight="3" orientation="portrait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D13C976163F9459E114CFABEC770A3" ma:contentTypeVersion="15" ma:contentTypeDescription="Create a new document." ma:contentTypeScope="" ma:versionID="9989b6a61fb79c7b93dee6a9d91f1abf">
  <xsd:schema xmlns:xsd="http://www.w3.org/2001/XMLSchema" xmlns:xs="http://www.w3.org/2001/XMLSchema" xmlns:p="http://schemas.microsoft.com/office/2006/metadata/properties" xmlns:ns2="5c7fc973-09de-4271-a02f-6d07f170ab28" xmlns:ns3="b0a407f7-e946-4ec7-9aef-393164e3f5ef" targetNamespace="http://schemas.microsoft.com/office/2006/metadata/properties" ma:root="true" ma:fieldsID="e1f43dc1c5e10e12c365a6012bfe8227" ns2:_="" ns3:_="">
    <xsd:import namespace="5c7fc973-09de-4271-a02f-6d07f170ab28"/>
    <xsd:import namespace="b0a407f7-e946-4ec7-9aef-393164e3f5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7fc973-09de-4271-a02f-6d07f170ab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9d35411-cf10-4265-8c01-c5ad091ee0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a407f7-e946-4ec7-9aef-393164e3f5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90b7672-6e9b-49b3-988d-4d8711eebc13}" ma:internalName="TaxCatchAll" ma:showField="CatchAllData" ma:web="b0a407f7-e946-4ec7-9aef-393164e3f5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c7fc973-09de-4271-a02f-6d07f170ab28">
      <Terms xmlns="http://schemas.microsoft.com/office/infopath/2007/PartnerControls"/>
    </lcf76f155ced4ddcb4097134ff3c332f>
    <TaxCatchAll xmlns="b0a407f7-e946-4ec7-9aef-393164e3f5ef" xsi:nil="true"/>
  </documentManagement>
</p:properties>
</file>

<file path=customXml/itemProps1.xml><?xml version="1.0" encoding="utf-8"?>
<ds:datastoreItem xmlns:ds="http://schemas.openxmlformats.org/officeDocument/2006/customXml" ds:itemID="{9DF9B2B7-A1CD-4968-A9A5-60B2EE5ECDB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749715-00FD-47B5-8861-27C2D95E5F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7fc973-09de-4271-a02f-6d07f170ab28"/>
    <ds:schemaRef ds:uri="b0a407f7-e946-4ec7-9aef-393164e3f5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B260ED8-956E-4121-89D1-A9E5D077585F}">
  <ds:schemaRefs>
    <ds:schemaRef ds:uri="http://schemas.microsoft.com/office/2006/metadata/properties"/>
    <ds:schemaRef ds:uri="http://schemas.microsoft.com/office/infopath/2007/PartnerControls"/>
    <ds:schemaRef ds:uri="5c7fc973-09de-4271-a02f-6d07f170ab28"/>
    <ds:schemaRef ds:uri="b0a407f7-e946-4ec7-9aef-393164e3f5e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42</vt:i4>
      </vt:variant>
    </vt:vector>
  </HeadingPairs>
  <TitlesOfParts>
    <vt:vector size="42" baseType="lpstr">
      <vt:lpstr>Helstu stærðir 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  <vt:lpstr>T15</vt:lpstr>
      <vt:lpstr>T16</vt:lpstr>
      <vt:lpstr>T17</vt:lpstr>
      <vt:lpstr>T18</vt:lpstr>
      <vt:lpstr>T19</vt:lpstr>
      <vt:lpstr>T20</vt:lpstr>
      <vt:lpstr>T21</vt:lpstr>
      <vt:lpstr>T22</vt:lpstr>
      <vt:lpstr>T23</vt:lpstr>
      <vt:lpstr>T24</vt:lpstr>
      <vt:lpstr>T25</vt:lpstr>
      <vt:lpstr>T26</vt:lpstr>
      <vt:lpstr>T27</vt:lpstr>
      <vt:lpstr>T28</vt:lpstr>
      <vt:lpstr>T29</vt:lpstr>
      <vt:lpstr>T30</vt:lpstr>
      <vt:lpstr>T31</vt:lpstr>
      <vt:lpstr>T32</vt:lpstr>
      <vt:lpstr>T33</vt:lpstr>
      <vt:lpstr>T34</vt:lpstr>
      <vt:lpstr>T35</vt:lpstr>
      <vt:lpstr>T36</vt:lpstr>
      <vt:lpstr>T37</vt:lpstr>
      <vt:lpstr>T38</vt:lpstr>
      <vt:lpstr>T39</vt:lpstr>
      <vt:lpstr>T40</vt:lpstr>
      <vt:lpstr>Aðilar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snorri.da</dc:creator>
  <cp:lastModifiedBy>Snorri Þ. Daðason - FST</cp:lastModifiedBy>
  <cp:lastPrinted>2025-05-06T15:01:46Z</cp:lastPrinted>
  <dcterms:created xsi:type="dcterms:W3CDTF">2016-04-27T15:03:00Z</dcterms:created>
  <dcterms:modified xsi:type="dcterms:W3CDTF">2025-05-20T10:58:57Z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0x01010025D13C976163F9459E114CFABEC770A3</vt:lpwstr>
  </property>
  <property fmtid="{D5CDD505-2E9C-101B-9397-08002B2CF9AE}" pid="3" name="MediaServiceImageTags">
    <vt:lpwstr/>
  </property>
</Properties>
</file>