
<file path=[Content_Types].xml><?xml version="1.0" encoding="utf-8"?>
<Types xmlns="http://schemas.openxmlformats.org/package/2006/content-type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elementfinancialcorporation-my.sharepoint.com/personal/czhu_elementcorp_com/Documents/Desktop/"/>
    </mc:Choice>
  </mc:AlternateContent>
  <xr:revisionPtr revIDLastSave="453" documentId="8_{D5E8A727-64E4-4FBD-B59D-52DF398CC13F}" xr6:coauthVersionLast="47" xr6:coauthVersionMax="47" xr10:uidLastSave="{25035198-CA3F-4B86-9DC1-4D75AB318593}"/>
  <bookViews>
    <workbookView xWindow="-28920" yWindow="-6225" windowWidth="29040" windowHeight="15720" tabRatio="955" xr2:uid="{1352B496-BBB9-497D-BFEA-3D9905E33299}"/>
  </bookViews>
  <sheets>
    <sheet name="Cover" sheetId="1" r:id="rId1"/>
    <sheet name="Table of Contents" sheetId="2" r:id="rId2"/>
    <sheet name="Pg 1 Income Statement" sheetId="3" r:id="rId3"/>
    <sheet name="Pg 2 Balance Sheet" sheetId="4" r:id="rId4"/>
    <sheet name="Pg 3 Revenue" sheetId="5" r:id="rId5"/>
    <sheet name="Pg 4 Capital Light Revenue" sheetId="6" r:id="rId6"/>
    <sheet name="Pg 5 Originations" sheetId="7" r:id="rId7"/>
    <sheet name="Pg 6 Return of Capital" sheetId="8" r:id="rId8"/>
    <sheet name="Pg 7 Adj Free Cash Flow" sheetId="9" r:id="rId9"/>
    <sheet name="Pg 8 Shareholders Equity" sheetId="10" r:id="rId10"/>
  </sheets>
  <externalReferences>
    <externalReference r:id="rId11"/>
  </externalReferences>
  <definedNames>
    <definedName name="_xlnm.Print_Area" localSheetId="0">Cover!$A$1:$B$14</definedName>
    <definedName name="_xlnm.Print_Area" localSheetId="2">'Pg 1 Income Statement'!$A$1:$N$42</definedName>
    <definedName name="_xlnm.Print_Area" localSheetId="3">'Pg 2 Balance Sheet'!$1:$37</definedName>
    <definedName name="_xlnm.Print_Area" localSheetId="4">'Pg 3 Revenue'!$A$1:$N$20</definedName>
    <definedName name="_xlnm.Print_Area" localSheetId="5">'Pg 4 Capital Light Revenue'!$A$1:$N$23</definedName>
    <definedName name="_xlnm.Print_Area" localSheetId="6">'Pg 5 Originations'!$A$1:$N$40</definedName>
    <definedName name="_xlnm.Print_Area" localSheetId="7">'Pg 6 Return of Capital'!$A$1:$N$23</definedName>
    <definedName name="_xlnm.Print_Area" localSheetId="8">'Pg 7 Adj Free Cash Flow'!$A$1:$N$25</definedName>
    <definedName name="_xlnm.Print_Area" localSheetId="9">'Pg 8 Shareholders Equity'!$A$1:$N$18</definedName>
    <definedName name="_xlnm.Print_Area" localSheetId="1">'Table of Contents'!$A$1:$D$18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7" l="1"/>
  <c r="D5" i="7"/>
  <c r="D4" i="7"/>
  <c r="D3" i="7"/>
  <c r="P32" i="3"/>
  <c r="C4" i="10"/>
  <c r="Q24" i="9"/>
  <c r="Q19" i="9"/>
  <c r="Q18" i="9"/>
  <c r="Q17" i="9"/>
  <c r="R15" i="9"/>
  <c r="R20" i="9" s="1"/>
  <c r="R25" i="9" s="1"/>
  <c r="P15" i="9"/>
  <c r="P20" i="9" s="1"/>
  <c r="P25" i="9" s="1"/>
  <c r="C15" i="9"/>
  <c r="C20" i="9" s="1"/>
  <c r="C25" i="9" s="1"/>
  <c r="Q14" i="9"/>
  <c r="Q9" i="9"/>
  <c r="Q8" i="9"/>
  <c r="Q7" i="9"/>
  <c r="Q6" i="9"/>
  <c r="Q4" i="9"/>
  <c r="Q15" i="9" s="1"/>
  <c r="Q20" i="9" s="1"/>
  <c r="Q25" i="9" s="1"/>
  <c r="R28" i="8"/>
  <c r="Q28" i="8"/>
  <c r="P28" i="8"/>
  <c r="R23" i="8"/>
  <c r="Q23" i="8"/>
  <c r="P23" i="8"/>
  <c r="Q22" i="8"/>
  <c r="P22" i="8"/>
  <c r="R21" i="8"/>
  <c r="Q21" i="8"/>
  <c r="P21" i="8"/>
  <c r="R20" i="8"/>
  <c r="Q20" i="8"/>
  <c r="R18" i="8"/>
  <c r="R13" i="8"/>
  <c r="Q13" i="8"/>
  <c r="P13" i="8"/>
  <c r="P7" i="8"/>
  <c r="R6" i="8"/>
  <c r="Q6" i="8"/>
  <c r="Q5" i="8"/>
  <c r="R4" i="8"/>
  <c r="R7" i="8" s="1"/>
  <c r="Q4" i="8"/>
  <c r="R40" i="7"/>
  <c r="Q40" i="7"/>
  <c r="P40" i="7"/>
  <c r="R39" i="7"/>
  <c r="Q39" i="7"/>
  <c r="P39" i="7"/>
  <c r="R38" i="7"/>
  <c r="Q38" i="7"/>
  <c r="P38" i="7"/>
  <c r="R37" i="7"/>
  <c r="Q37" i="7"/>
  <c r="P37" i="7"/>
  <c r="Q32" i="7"/>
  <c r="P32" i="7"/>
  <c r="Q31" i="7"/>
  <c r="P31" i="7"/>
  <c r="Q30" i="7"/>
  <c r="P30" i="7"/>
  <c r="Q29" i="7"/>
  <c r="P29" i="7"/>
  <c r="Q28" i="7"/>
  <c r="P28" i="7"/>
  <c r="R27" i="7"/>
  <c r="Q27" i="7"/>
  <c r="P27" i="7"/>
  <c r="R26" i="7"/>
  <c r="Q26" i="7"/>
  <c r="P26" i="7"/>
  <c r="R25" i="7"/>
  <c r="Q25" i="7"/>
  <c r="P25" i="7"/>
  <c r="R24" i="7"/>
  <c r="Q24" i="7"/>
  <c r="P24" i="7"/>
  <c r="R23" i="7"/>
  <c r="Q23" i="7"/>
  <c r="P23" i="7"/>
  <c r="R16" i="7"/>
  <c r="Q16" i="7"/>
  <c r="P16" i="7"/>
  <c r="R14" i="7"/>
  <c r="Q14" i="7"/>
  <c r="P14" i="7"/>
  <c r="R13" i="7"/>
  <c r="Q13" i="7"/>
  <c r="P13" i="7"/>
  <c r="R12" i="7"/>
  <c r="Q12" i="7"/>
  <c r="C12" i="7"/>
  <c r="P12" i="7" s="1"/>
  <c r="R11" i="7"/>
  <c r="Q11" i="7"/>
  <c r="Q6" i="7"/>
  <c r="P6" i="7"/>
  <c r="Q5" i="7"/>
  <c r="P5" i="7"/>
  <c r="Q4" i="7"/>
  <c r="P4" i="7"/>
  <c r="Q3" i="7"/>
  <c r="P3" i="7"/>
  <c r="C21" i="6"/>
  <c r="Q20" i="6"/>
  <c r="P20" i="6"/>
  <c r="C20" i="6"/>
  <c r="R19" i="6"/>
  <c r="R18" i="6"/>
  <c r="Q36" i="5"/>
  <c r="P36" i="5"/>
  <c r="Q28" i="5"/>
  <c r="P28" i="5"/>
  <c r="Q27" i="5"/>
  <c r="P27" i="5"/>
  <c r="Q26" i="5"/>
  <c r="P26" i="5"/>
  <c r="K34" i="4"/>
  <c r="J34" i="4"/>
  <c r="I34" i="4"/>
  <c r="H34" i="4"/>
  <c r="G34" i="4"/>
  <c r="F34" i="4"/>
  <c r="E34" i="4"/>
  <c r="D34" i="4"/>
  <c r="K32" i="4"/>
  <c r="J32" i="4"/>
  <c r="I32" i="4"/>
  <c r="H32" i="4"/>
  <c r="G32" i="4"/>
  <c r="F32" i="4"/>
  <c r="E32" i="4"/>
  <c r="D32" i="4"/>
  <c r="C32" i="4"/>
  <c r="C30" i="4"/>
  <c r="K23" i="4"/>
  <c r="K26" i="4" s="1"/>
  <c r="J23" i="4"/>
  <c r="J26" i="4" s="1"/>
  <c r="I23" i="4"/>
  <c r="I26" i="4" s="1"/>
  <c r="H23" i="4"/>
  <c r="H26" i="4" s="1"/>
  <c r="G23" i="4"/>
  <c r="G26" i="4" s="1"/>
  <c r="F23" i="4"/>
  <c r="F26" i="4" s="1"/>
  <c r="E23" i="4"/>
  <c r="E26" i="4" s="1"/>
  <c r="D23" i="4"/>
  <c r="D26" i="4" s="1"/>
  <c r="K15" i="4"/>
  <c r="J15" i="4"/>
  <c r="I15" i="4"/>
  <c r="H15" i="4"/>
  <c r="G15" i="4"/>
  <c r="F15" i="4"/>
  <c r="E15" i="4"/>
  <c r="D15" i="4"/>
  <c r="R32" i="3"/>
  <c r="Q32" i="3"/>
  <c r="R24" i="3"/>
  <c r="Q24" i="3"/>
  <c r="P24" i="3"/>
  <c r="N24" i="3"/>
  <c r="M24" i="3"/>
  <c r="K24" i="3"/>
  <c r="J24" i="3"/>
  <c r="I24" i="3"/>
  <c r="H24" i="3"/>
  <c r="G24" i="3"/>
  <c r="F24" i="3"/>
  <c r="E24" i="3"/>
  <c r="D24" i="3"/>
  <c r="R20" i="3"/>
  <c r="Q20" i="3"/>
  <c r="P20" i="3"/>
  <c r="K20" i="3"/>
  <c r="J20" i="3"/>
  <c r="I20" i="3"/>
  <c r="H20" i="3"/>
  <c r="G20" i="3"/>
  <c r="F20" i="3"/>
  <c r="E20" i="3"/>
  <c r="D20" i="3"/>
  <c r="N9" i="3"/>
  <c r="N10" i="3" s="1"/>
  <c r="M9" i="3"/>
  <c r="M10" i="3" s="1"/>
  <c r="H9" i="3"/>
  <c r="H10" i="3" s="1"/>
  <c r="D9" i="3"/>
  <c r="D10" i="3" s="1"/>
  <c r="R7" i="3"/>
  <c r="R21" i="6" s="1"/>
  <c r="Q7" i="3"/>
  <c r="Q21" i="6" s="1"/>
  <c r="P7" i="3"/>
  <c r="P21" i="6" s="1"/>
  <c r="K7" i="3"/>
  <c r="K9" i="3" s="1"/>
  <c r="K10" i="3" s="1"/>
  <c r="J7" i="3"/>
  <c r="J9" i="3" s="1"/>
  <c r="J10" i="3" s="1"/>
  <c r="I7" i="3"/>
  <c r="I9" i="3" s="1"/>
  <c r="I10" i="3" s="1"/>
  <c r="H7" i="3"/>
  <c r="G7" i="3"/>
  <c r="G9" i="3" s="1"/>
  <c r="G10" i="3" s="1"/>
  <c r="F7" i="3"/>
  <c r="F9" i="3" s="1"/>
  <c r="F10" i="3" s="1"/>
  <c r="E7" i="3"/>
  <c r="E9" i="3" s="1"/>
  <c r="E10" i="3" s="1"/>
  <c r="D7" i="3"/>
  <c r="C11" i="7" l="1"/>
  <c r="Q7" i="8"/>
  <c r="R20" i="6"/>
  <c r="R9" i="3"/>
  <c r="R10" i="3" s="1"/>
  <c r="Q9" i="3"/>
  <c r="Q10" i="3" s="1"/>
  <c r="P11" i="7"/>
  <c r="P9" i="3"/>
  <c r="P10" i="3" s="1"/>
</calcChain>
</file>

<file path=xl/sharedStrings.xml><?xml version="1.0" encoding="utf-8"?>
<sst xmlns="http://schemas.openxmlformats.org/spreadsheetml/2006/main" count="453" uniqueCount="214">
  <si>
    <t xml:space="preserve">  Supplementary Financial Information</t>
  </si>
  <si>
    <t>Q2 2025</t>
  </si>
  <si>
    <t>For the quarter ended June 30, 2025</t>
  </si>
  <si>
    <t>For further information, please contact:</t>
  </si>
  <si>
    <t xml:space="preserve">Sumit Malhotra, SVP &amp; Head of Financial Performance
smalhotra@elementcorp.com
(437) 343-7723 </t>
  </si>
  <si>
    <t>Crystal Zhu, Manager, Investor Relations
czhu@elementcorp.com
(437) 341-3789</t>
  </si>
  <si>
    <t>TABLE OF CONTENTS</t>
  </si>
  <si>
    <t>This supplementary information should be read in conjunction with the Company’s Management Discussion &amp; Analysis dated June 30, 2025.</t>
  </si>
  <si>
    <t>Page</t>
  </si>
  <si>
    <t>Income Statement</t>
  </si>
  <si>
    <t>Balance Sheet</t>
  </si>
  <si>
    <t>Revenue</t>
  </si>
  <si>
    <t>Revenue by Geography</t>
  </si>
  <si>
    <t>Net Revenue Growth</t>
  </si>
  <si>
    <t>Capital Light Revenue</t>
  </si>
  <si>
    <t>Service Revenue by Nature</t>
  </si>
  <si>
    <t>Originations</t>
  </si>
  <si>
    <t>VUM</t>
  </si>
  <si>
    <t>AUM (end of period)</t>
  </si>
  <si>
    <t>Net Earning Assets by Geography (end of period)</t>
  </si>
  <si>
    <t>Return of Capital to Shareholders</t>
  </si>
  <si>
    <t>Adjusted Free Cash Flow Per Share</t>
  </si>
  <si>
    <t>Statement of Changes in Shareholders' Equity</t>
  </si>
  <si>
    <t>SELECTED FINANCIAL INFORMATION</t>
  </si>
  <si>
    <t>US$ millions, except percentages and per share amount</t>
  </si>
  <si>
    <t>Q2/25</t>
  </si>
  <si>
    <t>Q1/25</t>
  </si>
  <si>
    <t>Q4/24</t>
  </si>
  <si>
    <t>Q3/24</t>
  </si>
  <si>
    <t>Q2/24</t>
  </si>
  <si>
    <t>Q1/24</t>
  </si>
  <si>
    <t>Q4/23</t>
  </si>
  <si>
    <t>Q3/23</t>
  </si>
  <si>
    <t>Q2/23</t>
  </si>
  <si>
    <t>YTD25</t>
  </si>
  <si>
    <t>YTD24</t>
  </si>
  <si>
    <t>YTD23</t>
  </si>
  <si>
    <t>Reported results</t>
  </si>
  <si>
    <t>Servicing income, net</t>
  </si>
  <si>
    <t>Net financing revenue</t>
  </si>
  <si>
    <t>Syndication revenue, net</t>
  </si>
  <si>
    <t>Net revenue</t>
  </si>
  <si>
    <t>Operating expenses</t>
  </si>
  <si>
    <t>Operating income</t>
  </si>
  <si>
    <t>Operating margin</t>
  </si>
  <si>
    <t>Total expenses</t>
  </si>
  <si>
    <t>Income before income taxes</t>
  </si>
  <si>
    <t>Net Income</t>
  </si>
  <si>
    <t>Earnings per share (EPS) - diluted</t>
  </si>
  <si>
    <t>Earnings per share (EPS) - diluted ($CAD)</t>
  </si>
  <si>
    <t>Adjusted net revenue</t>
  </si>
  <si>
    <t>Salaries, wages and benefits</t>
  </si>
  <si>
    <t>General and administrative expenses</t>
  </si>
  <si>
    <t>Depreciation and amortization</t>
  </si>
  <si>
    <t>Adjusted operating income (AOI)</t>
  </si>
  <si>
    <t>Adjusted net income</t>
  </si>
  <si>
    <t>Adjusted EPS [diluted]</t>
  </si>
  <si>
    <t>Adjusted EPS [diluted] ($CAD)</t>
  </si>
  <si>
    <t>Other highlights</t>
  </si>
  <si>
    <t>Net Financing Revenue (excluding GOS)</t>
  </si>
  <si>
    <t>Net Financing Revenue Yield (excluding GOS)</t>
  </si>
  <si>
    <t>Weighted average common shares outstanding - basic</t>
  </si>
  <si>
    <t>Weighted average common shares outstanding - diluted</t>
  </si>
  <si>
    <t>Avg. Common Equity</t>
  </si>
  <si>
    <t>Adjusted return on equity (ROE) - [diluted]</t>
  </si>
  <si>
    <t>Adjusted results are non-GAAP or supplemental financial measures, which do not have any standard meaning prescribed by GAAP  under IFRS and are therefore unlikely to be comparable to similar measures presented by other issuers. For further information, please see the "IFRS to Non-GAAP Reconciliations" section in the Company's Management Discussion &amp; Analysis, as at and for the three-months ended June 30, 2025. The Company uses “Adjusted Results” because it believes that they provide useful information to investors regarding its performance and results of operations.</t>
  </si>
  <si>
    <t>Adjusted operating expenses are calculated as operating expenses less one-time strategic initiatives costs, share-based compensation and amortization of convertible debenture discount.</t>
  </si>
  <si>
    <t>Calculated as operating income divided by net revenue.</t>
  </si>
  <si>
    <t>Commencing Q4 2024, VUM includes units associated with Autofleet.</t>
  </si>
  <si>
    <t>BALANCE SHEET</t>
  </si>
  <si>
    <t>US$ millions, as at period end</t>
  </si>
  <si>
    <t>ASSETS</t>
  </si>
  <si>
    <t>Cash</t>
  </si>
  <si>
    <t>Restricted funds</t>
  </si>
  <si>
    <t>Finance receivables</t>
  </si>
  <si>
    <t>Equipment under operating leases</t>
  </si>
  <si>
    <t>Accounts receivable and other assets</t>
  </si>
  <si>
    <t>Derivative financial instruments</t>
  </si>
  <si>
    <t>Property, equipment and leasehold improvements, net</t>
  </si>
  <si>
    <t>Intangible assets, net</t>
  </si>
  <si>
    <t>Deferred tax assets</t>
  </si>
  <si>
    <t>Goodwill</t>
  </si>
  <si>
    <t>Total Assets</t>
  </si>
  <si>
    <t>LIABILITIES AND SHAREHOLDERS' EQUITY</t>
  </si>
  <si>
    <t>Liabilities</t>
  </si>
  <si>
    <t>Accounts payable and accrued liabilities</t>
  </si>
  <si>
    <t>Borrowings</t>
  </si>
  <si>
    <t>Convertible debenture</t>
  </si>
  <si>
    <t>Deferred tax liabilities</t>
  </si>
  <si>
    <t>Total Liabilities</t>
  </si>
  <si>
    <t>Shareholders' equity (note 12)</t>
  </si>
  <si>
    <t>Total Liabilities and Shareholder's Equity</t>
  </si>
  <si>
    <r>
      <rPr>
        <sz val="8"/>
        <color rgb="FF000000"/>
        <rFont val="Poppins"/>
      </rPr>
      <t>Client pass through</t>
    </r>
    <r>
      <rPr>
        <vertAlign val="superscript"/>
        <sz val="8"/>
        <color rgb="FF000000"/>
        <rFont val="Poppins"/>
      </rPr>
      <t>1</t>
    </r>
  </si>
  <si>
    <t>Net working capital supporting services &amp; syndication business</t>
  </si>
  <si>
    <t>Total debt</t>
  </si>
  <si>
    <t>Client pass through debt as a percentage of total debt</t>
  </si>
  <si>
    <t>Total net debt</t>
  </si>
  <si>
    <r>
      <rPr>
        <sz val="8"/>
        <color rgb="FF000000"/>
        <rFont val="Poppins"/>
      </rPr>
      <t>Debt-to-capital</t>
    </r>
    <r>
      <rPr>
        <vertAlign val="superscript"/>
        <sz val="8"/>
        <color rgb="FF000000"/>
        <rFont val="Poppins"/>
      </rPr>
      <t>2</t>
    </r>
  </si>
  <si>
    <t>Credit losses as a percentage of finance receivables</t>
  </si>
  <si>
    <t>Total debt tied to funding safe, client mission-crticial assets with a a track record of historically credit losses in the range of 1-2 bassis points annually.</t>
  </si>
  <si>
    <t>Our debt-to-capital ratio serves as the primary measure for assessing the Company’s leverage.</t>
  </si>
  <si>
    <t>REVENUE MIX BY GEOGRAPHY (%)</t>
  </si>
  <si>
    <t>US &amp; Canada</t>
  </si>
  <si>
    <t>Service revenue</t>
  </si>
  <si>
    <t>Syndication revenue</t>
  </si>
  <si>
    <t>Australia &amp; New Zealand</t>
  </si>
  <si>
    <t>Mexico</t>
  </si>
  <si>
    <t>NET REVENUE</t>
  </si>
  <si>
    <t>US$ millions</t>
  </si>
  <si>
    <t>GAIN ON SALE OF EQUIPMENT UNDER OPERATING LEASES BY GEOGRAPHY</t>
  </si>
  <si>
    <t>Gain on Sale of Equipment under Operating Leases</t>
  </si>
  <si>
    <t>NET FINANCING REVENUE EXCLUDING GOS</t>
  </si>
  <si>
    <t>Average Net Earning Assets</t>
  </si>
  <si>
    <t>SERVICE REVENUE BY NATURE</t>
  </si>
  <si>
    <t>Usage based service revenue</t>
  </si>
  <si>
    <t>Recurring service revenue</t>
  </si>
  <si>
    <t>SHIFT TOWARD CAPITAL LIGHT REVENUE</t>
  </si>
  <si>
    <t>Service Revenue</t>
  </si>
  <si>
    <t>Total capital light revenue</t>
  </si>
  <si>
    <t>Total capital light revenue as a percentage of total net revenue</t>
  </si>
  <si>
    <t>Syndication volume</t>
  </si>
  <si>
    <t>ORIGINATIONS</t>
  </si>
  <si>
    <t>Originations (excluding Armada)</t>
  </si>
  <si>
    <t>US$ thousands</t>
  </si>
  <si>
    <r>
      <rPr>
        <sz val="8"/>
        <color rgb="FF000000"/>
        <rFont val="Poppins"/>
      </rPr>
      <t>VUM</t>
    </r>
    <r>
      <rPr>
        <vertAlign val="superscript"/>
        <sz val="8"/>
        <color rgb="FF000000"/>
        <rFont val="Poppins"/>
      </rPr>
      <t>1</t>
    </r>
  </si>
  <si>
    <t>Service only</t>
  </si>
  <si>
    <t>Serviced &amp; financed</t>
  </si>
  <si>
    <t>Financed only</t>
  </si>
  <si>
    <r>
      <rPr>
        <sz val="8"/>
        <color rgb="FF000000"/>
        <rFont val="Poppins"/>
      </rPr>
      <t>eVUM</t>
    </r>
    <r>
      <rPr>
        <vertAlign val="superscript"/>
        <sz val="8"/>
        <color rgb="FF000000"/>
        <rFont val="Poppins"/>
      </rPr>
      <t>2</t>
    </r>
  </si>
  <si>
    <t>Every "VUM" is one unique vehicle (a) receiving or subscribed to one or more Element services, and/or (b) financed by Element, whether or not subsequently syndicated. Commencing Q4 2024 includes Autofleet.We released approximately 206,200 VUM between Q2 2023 and Q1 2024 in relation to our move to end the provision of certain white-label services to competitors. These VUM are not adjusted out of these figures.</t>
  </si>
  <si>
    <t>Included in total VUM count, noted above. 
eVUM consists of battery electric vehicles (BEVs), plug-in hybrid electric vehicles (PHEVs), hybrid electric vehicles (HEVs) and hydrogen vehicles</t>
  </si>
  <si>
    <t>ASSETS UNDER MANAGEMENT</t>
  </si>
  <si>
    <t>US$ billions</t>
  </si>
  <si>
    <t>Asset Under Management</t>
  </si>
  <si>
    <t>Syndicated assets</t>
  </si>
  <si>
    <t>Interim funded assets</t>
  </si>
  <si>
    <t>Net earning assets (NEAs)</t>
  </si>
  <si>
    <t>NEA &amp; QoQ Changes</t>
  </si>
  <si>
    <t>Activations</t>
  </si>
  <si>
    <t>Syndication</t>
  </si>
  <si>
    <t>Amortizations</t>
  </si>
  <si>
    <t>Dispositions</t>
  </si>
  <si>
    <t>FX</t>
  </si>
  <si>
    <t>END-OF-PERIOD NET EARNING ASSETS BY GEOGRAPHY</t>
  </si>
  <si>
    <t>Net Earning Assets</t>
  </si>
  <si>
    <t>RETURN OF CAPITAL</t>
  </si>
  <si>
    <t>US $ millions</t>
  </si>
  <si>
    <t>Common dividends (settled)</t>
  </si>
  <si>
    <t>Preferred share redemptions</t>
  </si>
  <si>
    <t>Share repurchases</t>
  </si>
  <si>
    <t>Total return of capital</t>
  </si>
  <si>
    <t>COMMON DIVIDEND PER SHARE ($CAD)</t>
  </si>
  <si>
    <t>Common Dividends</t>
  </si>
  <si>
    <t>Common dividends per share (in $CAD)</t>
  </si>
  <si>
    <t>Annualized common dividend per share as a % of LTM FCF per share</t>
  </si>
  <si>
    <t>SHARE REPURCHASES UNDER NCIB</t>
  </si>
  <si>
    <t>$millions (except per share amounts)</t>
  </si>
  <si>
    <t>Shares repurchased</t>
  </si>
  <si>
    <t>Weighted avg. repurchased share price  - $CAD</t>
  </si>
  <si>
    <t>Cost of repurchases - $CAD</t>
  </si>
  <si>
    <t>Shares issued in the period on exercise of options</t>
  </si>
  <si>
    <t>Shares issued in the period on exercise of convertible debentures</t>
  </si>
  <si>
    <t>Shares issued and outstanding at period end</t>
  </si>
  <si>
    <t>SHAREHOLDER INFORMATION</t>
  </si>
  <si>
    <t>Share Price ($CAD)</t>
  </si>
  <si>
    <t>Closing share price ($)</t>
  </si>
  <si>
    <t>High</t>
  </si>
  <si>
    <t>Low</t>
  </si>
  <si>
    <t>Average</t>
  </si>
  <si>
    <t>GROWING ADJUSTED FREE CASH FLOW PER SHARE AND RETURNING CAPITAL TO SHAREHOLDER</t>
  </si>
  <si>
    <t>US$ millions (except per share amounts)</t>
  </si>
  <si>
    <t>Adjust for non-cash items in AOI:</t>
  </si>
  <si>
    <t>Amortization of deferred lease costs</t>
  </si>
  <si>
    <t>Amortization of debt issue costs</t>
  </si>
  <si>
    <t>Provision for credit losses</t>
  </si>
  <si>
    <t>X. Amortization of deferred revenue</t>
  </si>
  <si>
    <t>Adjust for cash items not included in AOI:</t>
  </si>
  <si>
    <t>Y. Cash revenue received in the period, recognition of which is deferred</t>
  </si>
  <si>
    <t>Z. Lease costs incurred in the period, recognition of which is deferred</t>
  </si>
  <si>
    <t>X. + Y. + Z. =</t>
  </si>
  <si>
    <t>Cash from operations</t>
  </si>
  <si>
    <t>Subtract required cash expenses:</t>
  </si>
  <si>
    <t>Sustaining capital investments</t>
  </si>
  <si>
    <t>Preferred share dividends</t>
  </si>
  <si>
    <t>Cash Taxes</t>
  </si>
  <si>
    <t>Adjusted free cash flow</t>
  </si>
  <si>
    <t>Weighted avg. # of common shares outstanding - [diluted]</t>
  </si>
  <si>
    <t>Adjusted free cash flow per common share outstanding - [diluted]</t>
  </si>
  <si>
    <t>Australia cash tax payments</t>
  </si>
  <si>
    <t>Growth capital</t>
  </si>
  <si>
    <t>Free cash flow available after all capital investments</t>
  </si>
  <si>
    <t>STATEMENT OF CHANGES IN SHAREHOLDERS' EQUITY</t>
  </si>
  <si>
    <t>US $ Thousands</t>
  </si>
  <si>
    <t>Beginning Balance</t>
  </si>
  <si>
    <t>Comprehensive income for the period</t>
  </si>
  <si>
    <t>Dividends</t>
  </si>
  <si>
    <t>Preferred shares</t>
  </si>
  <si>
    <t>Common shares</t>
  </si>
  <si>
    <t>Redemption of preferred shares</t>
  </si>
  <si>
    <t>Conversion of convertible debentures</t>
  </si>
  <si>
    <t>Issuance of shares, net of share issue costs</t>
  </si>
  <si>
    <t>Options exercised</t>
  </si>
  <si>
    <t>Matured convertible debentures</t>
  </si>
  <si>
    <t>Autofleet acquisition</t>
  </si>
  <si>
    <t>Compensation - escrowed shares</t>
  </si>
  <si>
    <t>Vesting of escrowed shares</t>
  </si>
  <si>
    <t>Shares repurchased for cancellation</t>
  </si>
  <si>
    <t>Ending Balance</t>
  </si>
  <si>
    <r>
      <t>Adjusted results</t>
    </r>
    <r>
      <rPr>
        <b/>
        <vertAlign val="superscript"/>
        <sz val="8"/>
        <color rgb="FF000000"/>
        <rFont val="Poppins"/>
      </rPr>
      <t>1</t>
    </r>
  </si>
  <si>
    <r>
      <t>Adjusted operating expenses</t>
    </r>
    <r>
      <rPr>
        <vertAlign val="superscript"/>
        <sz val="8"/>
        <color rgb="FF000000"/>
        <rFont val="Poppins"/>
      </rPr>
      <t>2</t>
    </r>
  </si>
  <si>
    <r>
      <t>Adjusted operating margin</t>
    </r>
    <r>
      <rPr>
        <vertAlign val="superscript"/>
        <sz val="8"/>
        <color rgb="FF000000"/>
        <rFont val="Poppins"/>
      </rPr>
      <t>3</t>
    </r>
  </si>
  <si>
    <r>
      <t>Vehicles under management (VUM)</t>
    </r>
    <r>
      <rPr>
        <vertAlign val="superscript"/>
        <sz val="8"/>
        <color rgb="FF000000"/>
        <rFont val="Poppins"/>
      </rPr>
      <t>1,4</t>
    </r>
    <r>
      <rPr>
        <sz val="8"/>
        <color rgb="FF000000"/>
        <rFont val="Poppins"/>
      </rPr>
      <t xml:space="preserve"> - end of period</t>
    </r>
  </si>
  <si>
    <r>
      <t>Adjusted free cash flow per share</t>
    </r>
    <r>
      <rPr>
        <vertAlign val="superscript"/>
        <sz val="8"/>
        <color rgb="FF000000"/>
        <rFont val="Poppins"/>
      </rPr>
      <t>1</t>
    </r>
    <r>
      <rPr>
        <sz val="8"/>
        <color rgb="FF000000"/>
        <rFont val="Poppins"/>
      </rPr>
      <t xml:space="preserve"> - [diluted] ($CAD)</t>
    </r>
  </si>
  <si>
    <r>
      <t>Adjusted free cash flow per share</t>
    </r>
    <r>
      <rPr>
        <b/>
        <vertAlign val="superscript"/>
        <sz val="8"/>
        <color rgb="FF000000"/>
        <rFont val="Poppins"/>
      </rPr>
      <t>1</t>
    </r>
    <r>
      <rPr>
        <b/>
        <sz val="8"/>
        <color rgb="FF000000"/>
        <rFont val="Poppins"/>
      </rPr>
      <t xml:space="preserve"> - [diluted]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</si>
</sst>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_(* \(#,##0.00\);_(* &quot;-&quot;??_);_(@_)"/>
    <numFmt numFmtId="164" formatCode="#0;&quot;-&quot;#0;#0;_(@_)"/>
    <numFmt numFmtId="165" formatCode="&quot;&quot;* #,##0,,_);&quot;&quot;* \(#,##0,,\);&quot;&quot;* #,##0,,_);_(@_)"/>
    <numFmt numFmtId="166" formatCode="&quot;&quot;* #,##0_);&quot;&quot;* \(#,##0\);&quot;&quot;* #,##0_);_(@_)"/>
    <numFmt numFmtId="167" formatCode="&quot;&quot;* #,##0,_);&quot;&quot;* \(#,##0,\);&quot;&quot;* #,##0,_);_(@_)"/>
    <numFmt numFmtId="168" formatCode="* #,##0,,;* \(#,##0,,\);* &quot;—&quot;;_(@_)"/>
    <numFmt numFmtId="172" formatCode="#0.0_)%;\(#0.0\)%;#0.0_)%;_(@_)"/>
    <numFmt numFmtId="174" formatCode="#0.0_)%;\(#0.0\)%;&quot;—&quot;_)\%;_(@_)"/>
    <numFmt numFmtId="178" formatCode="#0.#######################;&quot;-&quot;#0.#######################;#0.#######################;_(@_)"/>
    <numFmt numFmtId="188" formatCode="#0_)%;\(#0\)%;#0_)%;_(@_)"/>
    <numFmt numFmtId="189" formatCode="#,##0,,;\(#,##0,,\);&quot;—&quot;;_(@_)"/>
    <numFmt numFmtId="190" formatCode="&quot;&quot;#,##0,,_);&quot;&quot;\(#,##0,,\);&quot;&quot;#,##0,,_);_(@_)"/>
    <numFmt numFmtId="191" formatCode="#,##0,,;&quot;-&quot;#,##0,,;#,##0,,;_(@_)"/>
    <numFmt numFmtId="192" formatCode="&quot;&quot;#,##0_);&quot;&quot;\(#,##0\);&quot;&quot;#,##0_);_(@_)"/>
    <numFmt numFmtId="193" formatCode="#,##0,,;&quot;-&quot;#,##0,,;&quot;—&quot;;_(@_)"/>
    <numFmt numFmtId="198" formatCode="&quot;$&quot;* #,##0.00_);&quot;$&quot;* \(#,##0.00\);&quot;$&quot;* #,##0.00_);_(@_)"/>
    <numFmt numFmtId="203" formatCode="0.0%"/>
    <numFmt numFmtId="205" formatCode="_(* #,##0_);_(* \(#,##0\);_(* &quot;-&quot;??_);_(@_)"/>
    <numFmt numFmtId="206" formatCode="&quot;$&quot;#,##0.00"/>
    <numFmt numFmtId="207" formatCode="0.0"/>
    <numFmt numFmtId="208" formatCode="0.000"/>
    <numFmt numFmtId="209" formatCode="0_);\(0\)"/>
    <numFmt numFmtId="210" formatCode="#,##0.0"/>
    <numFmt numFmtId="211" formatCode="#,##0.0_);\(#,##0.0\)"/>
  </numFmts>
  <fonts count="24" x14ac:knownFonts="1">
    <font>
      <sz val="10"/>
      <name val="Arial"/>
      <family val="2"/>
    </font>
    <font>
      <sz val="11"/>
      <color theme="1"/>
      <name val="Aptos Narrow"/>
      <family val="2"/>
      <scheme val="minor"/>
    </font>
    <font>
      <sz val="10"/>
      <color rgb="FF000000"/>
      <name val="Times New Roman"/>
      <family val="1"/>
    </font>
    <font>
      <sz val="36"/>
      <color rgb="FF0A2299"/>
      <name val="Poppins"/>
    </font>
    <font>
      <sz val="72"/>
      <color rgb="FF000000"/>
      <name val="Poppins"/>
    </font>
    <font>
      <b/>
      <sz val="72"/>
      <color rgb="FF0094FF"/>
      <name val="Poppins"/>
    </font>
    <font>
      <sz val="10"/>
      <color rgb="FF000000"/>
      <name val="Poppins"/>
    </font>
    <font>
      <sz val="28"/>
      <color rgb="FF000000"/>
      <name val="Poppins"/>
    </font>
    <font>
      <sz val="12"/>
      <color rgb="FF0A2299"/>
      <name val="Poppins"/>
    </font>
    <font>
      <b/>
      <sz val="11"/>
      <color rgb="FFFFFFFF"/>
      <name val="Poppins"/>
    </font>
    <font>
      <sz val="8"/>
      <color rgb="FF000000"/>
      <name val="Poppins"/>
    </font>
    <font>
      <i/>
      <sz val="8"/>
      <color rgb="FF000000"/>
      <name val="Poppins"/>
    </font>
    <font>
      <sz val="8"/>
      <color rgb="FFFFFFFF"/>
      <name val="Poppins"/>
    </font>
    <font>
      <b/>
      <sz val="8"/>
      <color rgb="FF000000"/>
      <name val="Poppins"/>
    </font>
    <font>
      <b/>
      <vertAlign val="superscript"/>
      <sz val="8"/>
      <color rgb="FF000000"/>
      <name val="Poppins"/>
    </font>
    <font>
      <vertAlign val="superscript"/>
      <sz val="8"/>
      <color rgb="FF000000"/>
      <name val="Poppins"/>
    </font>
    <font>
      <b/>
      <sz val="10"/>
      <color rgb="FF000000"/>
      <name val="Times New Roman"/>
      <family val="1"/>
    </font>
    <font>
      <b/>
      <sz val="8"/>
      <color rgb="FFFFFFFF"/>
      <name val="Poppins"/>
    </font>
    <font>
      <b/>
      <i/>
      <sz val="8"/>
      <color rgb="FF000000"/>
      <name val="Poppins"/>
    </font>
    <font>
      <sz val="8"/>
      <color rgb="FF000000"/>
      <name val="Times New Roman"/>
      <family val="1"/>
    </font>
    <font>
      <u/>
      <sz val="13"/>
      <color rgb="FF0A2299"/>
      <name val="Poppins"/>
    </font>
    <font>
      <sz val="13"/>
      <color rgb="FF0A2299"/>
      <name val="Poppins"/>
    </font>
    <font>
      <sz val="10"/>
      <name val="Poppins"/>
    </font>
    <font>
      <sz val="8"/>
      <name val="Poppins"/>
    </font>
  </fonts>
  <fills count="6">
    <fill>
      <patternFill patternType="none"/>
    </fill>
    <fill>
      <patternFill patternType="gray125"/>
    </fill>
    <fill>
      <patternFill patternType="solid">
        <fgColor rgb="FFDBDBDB"/>
        <bgColor indexed="64"/>
      </patternFill>
    </fill>
    <fill>
      <patternFill patternType="solid">
        <fgColor rgb="FF0A2299"/>
        <bgColor indexed="64"/>
      </patternFill>
    </fill>
    <fill>
      <patternFill patternType="solid">
        <fgColor rgb="FFFFFFFF"/>
        <bgColor indexed="64"/>
      </patternFill>
    </fill>
    <fill>
      <patternFill patternType="solid">
        <fgColor theme="2"/>
        <bgColor indexed="64"/>
      </patternFill>
    </fill>
  </fills>
  <borders count="21">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indexed="64"/>
      </left>
      <right/>
      <top/>
      <bottom style="thin">
        <color rgb="FF000000"/>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0" fontId="2" fillId="0" borderId="0" applyBorder="0">
      <alignment wrapText="1"/>
    </xf>
  </cellStyleXfs>
  <cellXfs count="442">
    <xf numFmtId="0" fontId="0" fillId="0" borderId="0" xfId="0"/>
    <xf numFmtId="0" fontId="2" fillId="2" borderId="0" xfId="0" applyFont="1" applyFill="1" applyAlignment="1">
      <alignment wrapText="1"/>
    </xf>
    <xf numFmtId="0" fontId="4" fillId="2" borderId="0" xfId="0" applyFont="1" applyFill="1" applyAlignment="1">
      <alignment wrapText="1"/>
    </xf>
    <xf numFmtId="0" fontId="6" fillId="2" borderId="0" xfId="0" applyFont="1" applyFill="1" applyAlignment="1">
      <alignment wrapText="1"/>
    </xf>
    <xf numFmtId="0" fontId="8" fillId="2" borderId="0" xfId="0" applyFont="1" applyFill="1" applyAlignment="1">
      <alignment wrapText="1"/>
    </xf>
    <xf numFmtId="0" fontId="9" fillId="3" borderId="0" xfId="0" applyFont="1" applyFill="1" applyAlignment="1">
      <alignment horizontal="center" vertical="center" wrapText="1"/>
    </xf>
    <xf numFmtId="0" fontId="9" fillId="4" borderId="0" xfId="0" applyFont="1" applyFill="1" applyAlignment="1">
      <alignment horizontal="center" vertical="center" wrapText="1"/>
    </xf>
    <xf numFmtId="0" fontId="10" fillId="0" borderId="0" xfId="0" applyFont="1" applyAlignment="1">
      <alignment vertical="center" wrapText="1"/>
    </xf>
    <xf numFmtId="0" fontId="10" fillId="0" borderId="0" xfId="0" applyFont="1" applyAlignment="1">
      <alignment wrapText="1"/>
    </xf>
    <xf numFmtId="0" fontId="2" fillId="0" borderId="0" xfId="2">
      <alignment wrapText="1"/>
    </xf>
    <xf numFmtId="164" fontId="10" fillId="0" borderId="0" xfId="0" applyNumberFormat="1" applyFont="1" applyAlignment="1">
      <alignment wrapText="1"/>
    </xf>
    <xf numFmtId="0" fontId="11" fillId="0" borderId="0" xfId="0" applyFont="1" applyAlignment="1">
      <alignment wrapText="1" indent="1"/>
    </xf>
    <xf numFmtId="0" fontId="12" fillId="3" borderId="1" xfId="0" applyFont="1" applyFill="1" applyBorder="1" applyAlignment="1">
      <alignment horizontal="center" wrapText="1"/>
    </xf>
    <xf numFmtId="0" fontId="12" fillId="3" borderId="2" xfId="0" applyFont="1" applyFill="1" applyBorder="1" applyAlignment="1">
      <alignment horizontal="center" wrapText="1"/>
    </xf>
    <xf numFmtId="0" fontId="12" fillId="3" borderId="3" xfId="0" applyFont="1" applyFill="1" applyBorder="1" applyAlignment="1">
      <alignment horizontal="center" wrapText="1"/>
    </xf>
    <xf numFmtId="0" fontId="12" fillId="3" borderId="4" xfId="0" applyFont="1" applyFill="1" applyBorder="1" applyAlignment="1">
      <alignment horizontal="center" wrapText="1"/>
    </xf>
    <xf numFmtId="0" fontId="2" fillId="0" borderId="5" xfId="0" applyFont="1" applyBorder="1" applyAlignment="1">
      <alignment wrapText="1"/>
    </xf>
    <xf numFmtId="0" fontId="13" fillId="0" borderId="5" xfId="0" applyFont="1" applyBorder="1" applyAlignment="1">
      <alignment wrapText="1"/>
    </xf>
    <xf numFmtId="0" fontId="13" fillId="0" borderId="6" xfId="0" applyFont="1" applyBorder="1" applyAlignment="1">
      <alignment wrapText="1"/>
    </xf>
    <xf numFmtId="0" fontId="13" fillId="0" borderId="1" xfId="0" applyFont="1" applyBorder="1" applyAlignment="1">
      <alignment horizontal="center" wrapText="1"/>
    </xf>
    <xf numFmtId="0" fontId="13" fillId="0" borderId="2" xfId="0" applyFont="1" applyBorder="1" applyAlignment="1">
      <alignment horizontal="center" wrapText="1"/>
    </xf>
    <xf numFmtId="0" fontId="13" fillId="0" borderId="4" xfId="0" applyFont="1" applyBorder="1" applyAlignment="1">
      <alignment horizontal="center" wrapText="1"/>
    </xf>
    <xf numFmtId="0" fontId="13" fillId="0" borderId="7" xfId="0" applyFont="1" applyBorder="1" applyAlignment="1">
      <alignment horizontal="center" wrapText="1"/>
    </xf>
    <xf numFmtId="164" fontId="13" fillId="0" borderId="5" xfId="0" applyNumberFormat="1" applyFont="1" applyBorder="1" applyAlignment="1">
      <alignment horizontal="center" wrapText="1"/>
    </xf>
    <xf numFmtId="164" fontId="13" fillId="0" borderId="6" xfId="0" applyNumberFormat="1" applyFont="1" applyBorder="1" applyAlignment="1">
      <alignment horizontal="center" wrapText="1"/>
    </xf>
    <xf numFmtId="0" fontId="13" fillId="0" borderId="5" xfId="0" applyFont="1" applyBorder="1" applyAlignment="1">
      <alignment horizontal="center" wrapText="1"/>
    </xf>
    <xf numFmtId="0" fontId="13" fillId="0" borderId="0" xfId="0" applyFont="1" applyAlignment="1">
      <alignment horizontal="center" wrapText="1"/>
    </xf>
    <xf numFmtId="0" fontId="13" fillId="0" borderId="6" xfId="0" applyFont="1" applyBorder="1" applyAlignment="1">
      <alignment horizontal="center" wrapText="1"/>
    </xf>
    <xf numFmtId="0" fontId="10" fillId="0" borderId="5" xfId="0" applyFont="1" applyBorder="1" applyAlignment="1">
      <alignment wrapText="1"/>
    </xf>
    <xf numFmtId="0" fontId="10" fillId="0" borderId="6" xfId="0" applyFont="1" applyBorder="1" applyAlignment="1">
      <alignment wrapText="1"/>
    </xf>
    <xf numFmtId="0" fontId="10" fillId="0" borderId="7" xfId="0" applyFont="1" applyBorder="1" applyAlignment="1">
      <alignment wrapText="1"/>
    </xf>
    <xf numFmtId="0" fontId="10" fillId="0" borderId="8" xfId="0" applyFont="1" applyBorder="1" applyAlignment="1">
      <alignment wrapText="1"/>
    </xf>
    <xf numFmtId="0" fontId="10" fillId="0" borderId="9" xfId="0" applyFont="1" applyBorder="1" applyAlignment="1">
      <alignment wrapText="1"/>
    </xf>
    <xf numFmtId="0" fontId="10" fillId="0" borderId="1" xfId="0" applyFont="1" applyBorder="1" applyAlignment="1">
      <alignment wrapText="1"/>
    </xf>
    <xf numFmtId="0" fontId="13" fillId="0" borderId="4" xfId="0" applyFont="1" applyBorder="1" applyAlignment="1">
      <alignment wrapText="1"/>
    </xf>
    <xf numFmtId="0" fontId="10" fillId="0" borderId="4" xfId="0" applyFont="1" applyBorder="1" applyAlignment="1">
      <alignment wrapText="1"/>
    </xf>
    <xf numFmtId="0" fontId="13" fillId="0" borderId="5" xfId="0" applyFont="1" applyBorder="1" applyAlignment="1">
      <alignment wrapText="1"/>
    </xf>
    <xf numFmtId="0" fontId="10" fillId="0" borderId="2" xfId="0" applyFont="1" applyBorder="1" applyAlignment="1">
      <alignment wrapText="1"/>
    </xf>
    <xf numFmtId="0" fontId="10" fillId="0" borderId="2" xfId="0" applyFont="1" applyBorder="1" applyAlignment="1">
      <alignment wrapText="1"/>
    </xf>
    <xf numFmtId="0" fontId="10" fillId="0" borderId="0" xfId="0" applyFont="1" applyAlignment="1">
      <alignment wrapText="1"/>
    </xf>
    <xf numFmtId="0" fontId="16" fillId="0" borderId="5" xfId="0" applyFont="1" applyBorder="1" applyAlignment="1">
      <alignment wrapText="1"/>
    </xf>
    <xf numFmtId="0" fontId="13" fillId="0" borderId="8" xfId="0" applyFont="1" applyBorder="1" applyAlignment="1">
      <alignment wrapText="1"/>
    </xf>
    <xf numFmtId="0" fontId="13" fillId="0" borderId="10" xfId="0" applyFont="1" applyBorder="1" applyAlignment="1">
      <alignment wrapText="1"/>
    </xf>
    <xf numFmtId="0" fontId="13" fillId="0" borderId="10" xfId="0" applyFont="1" applyBorder="1" applyAlignment="1">
      <alignment horizontal="center" wrapText="1"/>
    </xf>
    <xf numFmtId="0" fontId="13" fillId="0" borderId="9" xfId="0" applyFont="1" applyBorder="1" applyAlignment="1">
      <alignment horizontal="center" wrapText="1"/>
    </xf>
    <xf numFmtId="0" fontId="13" fillId="0" borderId="1" xfId="0" applyFont="1" applyBorder="1" applyAlignment="1">
      <alignment wrapText="1"/>
    </xf>
    <xf numFmtId="0" fontId="13" fillId="0" borderId="4" xfId="0" applyFont="1" applyBorder="1" applyAlignment="1">
      <alignment wrapText="1"/>
    </xf>
    <xf numFmtId="0" fontId="13" fillId="0" borderId="8" xfId="0" applyFont="1" applyBorder="1" applyAlignment="1">
      <alignment wrapText="1"/>
    </xf>
    <xf numFmtId="0" fontId="13" fillId="0" borderId="11" xfId="0" applyFont="1" applyBorder="1" applyAlignment="1">
      <alignment wrapText="1"/>
    </xf>
    <xf numFmtId="0" fontId="13" fillId="0" borderId="12" xfId="0" applyFont="1" applyBorder="1" applyAlignment="1">
      <alignment wrapText="1"/>
    </xf>
    <xf numFmtId="168" fontId="10" fillId="0" borderId="11" xfId="0" applyNumberFormat="1" applyFont="1" applyBorder="1" applyAlignment="1">
      <alignment wrapText="1"/>
    </xf>
    <xf numFmtId="166" fontId="10" fillId="0" borderId="3" xfId="0" applyNumberFormat="1" applyFont="1" applyBorder="1" applyAlignment="1">
      <alignment wrapText="1"/>
    </xf>
    <xf numFmtId="166" fontId="10" fillId="0" borderId="12" xfId="0" applyNumberFormat="1" applyFont="1" applyBorder="1" applyAlignment="1">
      <alignment wrapText="1"/>
    </xf>
    <xf numFmtId="0" fontId="13" fillId="0" borderId="11" xfId="0" applyFont="1" applyBorder="1" applyAlignment="1">
      <alignment wrapText="1"/>
    </xf>
    <xf numFmtId="0" fontId="13" fillId="0" borderId="12" xfId="0" applyFont="1" applyBorder="1" applyAlignment="1">
      <alignment wrapText="1"/>
    </xf>
    <xf numFmtId="0" fontId="10" fillId="0" borderId="11" xfId="0" applyFont="1" applyBorder="1" applyAlignment="1">
      <alignment wrapText="1"/>
    </xf>
    <xf numFmtId="0" fontId="10" fillId="0" borderId="3" xfId="0" applyFont="1" applyBorder="1" applyAlignment="1">
      <alignment wrapText="1"/>
    </xf>
    <xf numFmtId="0" fontId="10" fillId="0" borderId="12" xfId="0" applyFont="1" applyBorder="1" applyAlignment="1">
      <alignment wrapText="1"/>
    </xf>
    <xf numFmtId="0" fontId="13" fillId="0" borderId="1" xfId="0" applyFont="1" applyBorder="1" applyAlignment="1">
      <alignment wrapText="1"/>
    </xf>
    <xf numFmtId="165" fontId="10" fillId="0" borderId="11" xfId="0" applyNumberFormat="1" applyFont="1" applyBorder="1" applyAlignment="1">
      <alignment wrapText="1"/>
    </xf>
    <xf numFmtId="164" fontId="13" fillId="0" borderId="2" xfId="0" applyNumberFormat="1" applyFont="1" applyBorder="1" applyAlignment="1">
      <alignment wrapText="1"/>
    </xf>
    <xf numFmtId="164" fontId="13" fillId="0" borderId="0" xfId="0" applyNumberFormat="1" applyFont="1" applyAlignment="1">
      <alignment wrapText="1"/>
    </xf>
    <xf numFmtId="0" fontId="13" fillId="0" borderId="0" xfId="0" applyFont="1" applyAlignment="1">
      <alignment wrapText="1"/>
    </xf>
    <xf numFmtId="0" fontId="13" fillId="0" borderId="9" xfId="0" applyFont="1" applyBorder="1" applyAlignment="1">
      <alignment wrapText="1"/>
    </xf>
    <xf numFmtId="0" fontId="13" fillId="0" borderId="8" xfId="0" applyFont="1" applyBorder="1" applyAlignment="1">
      <alignment horizontal="center" wrapText="1"/>
    </xf>
    <xf numFmtId="164" fontId="13" fillId="0" borderId="8" xfId="0" applyNumberFormat="1" applyFont="1" applyBorder="1" applyAlignment="1">
      <alignment horizontal="center" wrapText="1"/>
    </xf>
    <xf numFmtId="164" fontId="13" fillId="0" borderId="9" xfId="0" applyNumberFormat="1" applyFont="1" applyBorder="1" applyAlignment="1">
      <alignment horizontal="center" wrapText="1"/>
    </xf>
    <xf numFmtId="0" fontId="10" fillId="0" borderId="1" xfId="0" applyFont="1" applyBorder="1" applyAlignment="1">
      <alignment wrapText="1"/>
    </xf>
    <xf numFmtId="0" fontId="10" fillId="0" borderId="4" xfId="0" applyFont="1" applyBorder="1" applyAlignment="1">
      <alignment wrapText="1"/>
    </xf>
    <xf numFmtId="188" fontId="10" fillId="0" borderId="5" xfId="0" applyNumberFormat="1" applyFont="1" applyBorder="1" applyAlignment="1">
      <alignment horizontal="center" wrapText="1"/>
    </xf>
    <xf numFmtId="188" fontId="10" fillId="0" borderId="0" xfId="0" applyNumberFormat="1" applyFont="1" applyAlignment="1">
      <alignment horizontal="center" wrapText="1"/>
    </xf>
    <xf numFmtId="188" fontId="10" fillId="0" borderId="6" xfId="0" applyNumberFormat="1" applyFont="1" applyBorder="1" applyAlignment="1">
      <alignment horizontal="center" wrapText="1"/>
    </xf>
    <xf numFmtId="0" fontId="10" fillId="0" borderId="7" xfId="0" applyFont="1" applyBorder="1" applyAlignment="1">
      <alignment horizontal="center" wrapText="1"/>
    </xf>
    <xf numFmtId="188" fontId="10" fillId="0" borderId="8" xfId="0" applyNumberFormat="1" applyFont="1" applyBorder="1" applyAlignment="1">
      <alignment horizontal="center" wrapText="1"/>
    </xf>
    <xf numFmtId="188" fontId="10" fillId="0" borderId="10" xfId="0" applyNumberFormat="1" applyFont="1" applyBorder="1" applyAlignment="1">
      <alignment horizontal="center" wrapText="1"/>
    </xf>
    <xf numFmtId="188" fontId="10" fillId="0" borderId="9" xfId="0" applyNumberFormat="1" applyFont="1" applyBorder="1" applyAlignment="1">
      <alignment horizontal="center" wrapText="1"/>
    </xf>
    <xf numFmtId="0" fontId="10" fillId="0" borderId="1" xfId="0" applyFont="1" applyBorder="1" applyAlignment="1">
      <alignment horizontal="center" wrapText="1"/>
    </xf>
    <xf numFmtId="0" fontId="10" fillId="0" borderId="2" xfId="0" applyFont="1" applyBorder="1" applyAlignment="1">
      <alignment horizontal="center" wrapText="1"/>
    </xf>
    <xf numFmtId="0" fontId="10" fillId="0" borderId="4" xfId="0" applyFont="1" applyBorder="1" applyAlignment="1">
      <alignment horizontal="center" wrapText="1"/>
    </xf>
    <xf numFmtId="0" fontId="10" fillId="0" borderId="13" xfId="0" applyFont="1" applyBorder="1" applyAlignment="1">
      <alignment horizontal="center" wrapText="1"/>
    </xf>
    <xf numFmtId="0" fontId="10" fillId="0" borderId="14" xfId="0" applyFont="1" applyBorder="1" applyAlignment="1">
      <alignment wrapText="1"/>
    </xf>
    <xf numFmtId="0" fontId="12" fillId="3" borderId="5" xfId="0" applyFont="1" applyFill="1" applyBorder="1" applyAlignment="1">
      <alignment horizontal="center" wrapText="1"/>
    </xf>
    <xf numFmtId="0" fontId="12" fillId="3" borderId="0" xfId="0" applyFont="1" applyFill="1" applyAlignment="1">
      <alignment horizontal="center" wrapText="1"/>
    </xf>
    <xf numFmtId="0" fontId="12" fillId="3" borderId="6" xfId="0" applyFont="1" applyFill="1" applyBorder="1" applyAlignment="1">
      <alignment horizontal="center" wrapText="1"/>
    </xf>
    <xf numFmtId="0" fontId="13" fillId="0" borderId="9" xfId="0" applyFont="1" applyBorder="1" applyAlignment="1">
      <alignment wrapText="1"/>
    </xf>
    <xf numFmtId="0" fontId="10" fillId="0" borderId="13" xfId="0" applyFont="1" applyBorder="1" applyAlignment="1">
      <alignment wrapText="1"/>
    </xf>
    <xf numFmtId="166" fontId="10" fillId="0" borderId="11" xfId="0" applyNumberFormat="1" applyFont="1" applyBorder="1" applyAlignment="1">
      <alignment wrapText="1"/>
    </xf>
    <xf numFmtId="168" fontId="10" fillId="0" borderId="3" xfId="0" applyNumberFormat="1" applyFont="1" applyBorder="1" applyAlignment="1">
      <alignment wrapText="1"/>
    </xf>
    <xf numFmtId="189" fontId="10" fillId="0" borderId="1" xfId="0" applyNumberFormat="1" applyFont="1" applyBorder="1" applyAlignment="1">
      <alignment horizontal="center" wrapText="1"/>
    </xf>
    <xf numFmtId="190" fontId="10" fillId="0" borderId="2" xfId="0" applyNumberFormat="1" applyFont="1" applyBorder="1" applyAlignment="1">
      <alignment horizontal="center" wrapText="1"/>
    </xf>
    <xf numFmtId="190" fontId="10" fillId="0" borderId="4" xfId="0" applyNumberFormat="1" applyFont="1" applyBorder="1" applyAlignment="1">
      <alignment horizontal="center" wrapText="1"/>
    </xf>
    <xf numFmtId="191" fontId="10" fillId="0" borderId="1" xfId="0" applyNumberFormat="1" applyFont="1" applyBorder="1" applyAlignment="1">
      <alignment horizontal="center" wrapText="1"/>
    </xf>
    <xf numFmtId="191" fontId="10" fillId="0" borderId="4" xfId="0" applyNumberFormat="1" applyFont="1" applyBorder="1" applyAlignment="1">
      <alignment horizontal="center" wrapText="1"/>
    </xf>
    <xf numFmtId="190" fontId="10" fillId="0" borderId="1" xfId="0" applyNumberFormat="1" applyFont="1" applyBorder="1" applyAlignment="1">
      <alignment horizontal="center" wrapText="1"/>
    </xf>
    <xf numFmtId="191" fontId="10" fillId="0" borderId="5" xfId="0" applyNumberFormat="1" applyFont="1" applyBorder="1" applyAlignment="1">
      <alignment horizontal="center" wrapText="1"/>
    </xf>
    <xf numFmtId="191" fontId="10" fillId="0" borderId="0" xfId="0" applyNumberFormat="1" applyFont="1" applyAlignment="1">
      <alignment horizontal="center" wrapText="1"/>
    </xf>
    <xf numFmtId="191" fontId="10" fillId="0" borderId="6" xfId="0" applyNumberFormat="1" applyFont="1" applyBorder="1" applyAlignment="1">
      <alignment horizontal="center" wrapText="1"/>
    </xf>
    <xf numFmtId="190" fontId="10" fillId="0" borderId="5" xfId="0" applyNumberFormat="1" applyFont="1" applyBorder="1" applyAlignment="1">
      <alignment horizontal="center" wrapText="1"/>
    </xf>
    <xf numFmtId="190" fontId="10" fillId="0" borderId="0" xfId="0" applyNumberFormat="1" applyFont="1" applyAlignment="1">
      <alignment horizontal="center" wrapText="1"/>
    </xf>
    <xf numFmtId="191" fontId="10" fillId="0" borderId="8" xfId="0" applyNumberFormat="1" applyFont="1" applyBorder="1" applyAlignment="1">
      <alignment horizontal="center" wrapText="1"/>
    </xf>
    <xf numFmtId="191" fontId="10" fillId="0" borderId="10" xfId="0" applyNumberFormat="1" applyFont="1" applyBorder="1" applyAlignment="1">
      <alignment horizontal="center" wrapText="1"/>
    </xf>
    <xf numFmtId="191" fontId="10" fillId="0" borderId="9" xfId="0" applyNumberFormat="1" applyFont="1" applyBorder="1" applyAlignment="1">
      <alignment horizontal="center" wrapText="1"/>
    </xf>
    <xf numFmtId="190" fontId="10" fillId="0" borderId="8" xfId="0" applyNumberFormat="1" applyFont="1" applyBorder="1" applyAlignment="1">
      <alignment horizontal="center" wrapText="1"/>
    </xf>
    <xf numFmtId="190" fontId="10" fillId="0" borderId="10" xfId="0" applyNumberFormat="1" applyFont="1" applyBorder="1" applyAlignment="1">
      <alignment horizontal="center" wrapText="1"/>
    </xf>
    <xf numFmtId="0" fontId="10" fillId="0" borderId="5" xfId="0" applyFont="1" applyBorder="1" applyAlignment="1">
      <alignment wrapText="1"/>
    </xf>
    <xf numFmtId="0" fontId="10" fillId="0" borderId="6" xfId="0" applyFont="1" applyBorder="1" applyAlignment="1">
      <alignment wrapText="1"/>
    </xf>
    <xf numFmtId="0" fontId="10" fillId="0" borderId="8" xfId="0" applyFont="1" applyBorder="1" applyAlignment="1">
      <alignment wrapText="1"/>
    </xf>
    <xf numFmtId="0" fontId="10" fillId="0" borderId="9" xfId="0" applyFont="1" applyBorder="1" applyAlignment="1">
      <alignment wrapText="1"/>
    </xf>
    <xf numFmtId="191" fontId="10" fillId="0" borderId="11" xfId="0" applyNumberFormat="1" applyFont="1" applyBorder="1" applyAlignment="1">
      <alignment wrapText="1"/>
    </xf>
    <xf numFmtId="191" fontId="10" fillId="0" borderId="3" xfId="0" applyNumberFormat="1" applyFont="1" applyBorder="1" applyAlignment="1">
      <alignment wrapText="1"/>
    </xf>
    <xf numFmtId="191" fontId="10" fillId="0" borderId="12" xfId="0" applyNumberFormat="1" applyFont="1" applyBorder="1" applyAlignment="1">
      <alignment wrapText="1"/>
    </xf>
    <xf numFmtId="165" fontId="10" fillId="0" borderId="3" xfId="0" applyNumberFormat="1" applyFont="1" applyBorder="1" applyAlignment="1">
      <alignment wrapText="1"/>
    </xf>
    <xf numFmtId="0" fontId="12" fillId="3" borderId="11" xfId="0" applyFont="1" applyFill="1" applyBorder="1" applyAlignment="1">
      <alignment horizontal="center" wrapText="1"/>
    </xf>
    <xf numFmtId="0" fontId="12" fillId="3" borderId="12" xfId="0" applyFont="1" applyFill="1" applyBorder="1" applyAlignment="1">
      <alignment horizontal="center" wrapText="1"/>
    </xf>
    <xf numFmtId="0" fontId="10" fillId="0" borderId="10" xfId="0" applyFont="1" applyBorder="1" applyAlignment="1">
      <alignment wrapText="1"/>
    </xf>
    <xf numFmtId="0" fontId="10" fillId="0" borderId="11" xfId="0" applyFont="1" applyBorder="1" applyAlignment="1">
      <alignment wrapText="1"/>
    </xf>
    <xf numFmtId="0" fontId="10" fillId="0" borderId="12" xfId="0" applyFont="1" applyBorder="1" applyAlignment="1">
      <alignment wrapText="1"/>
    </xf>
    <xf numFmtId="0" fontId="10" fillId="0" borderId="3" xfId="0" applyFont="1" applyBorder="1" applyAlignment="1">
      <alignment horizontal="right" wrapText="1"/>
    </xf>
    <xf numFmtId="0" fontId="10" fillId="0" borderId="1" xfId="0" applyFont="1" applyBorder="1" applyAlignment="1">
      <alignment horizontal="right" wrapText="1"/>
    </xf>
    <xf numFmtId="0" fontId="10" fillId="0" borderId="2" xfId="0" applyFont="1" applyBorder="1" applyAlignment="1">
      <alignment horizontal="right" wrapText="1"/>
    </xf>
    <xf numFmtId="0" fontId="10" fillId="0" borderId="4" xfId="0" applyFont="1" applyBorder="1" applyAlignment="1">
      <alignment horizontal="right" wrapText="1"/>
    </xf>
    <xf numFmtId="178" fontId="2" fillId="0" borderId="0" xfId="0" applyNumberFormat="1" applyFont="1" applyAlignment="1">
      <alignment wrapText="1"/>
    </xf>
    <xf numFmtId="164" fontId="10" fillId="0" borderId="2" xfId="0" applyNumberFormat="1" applyFont="1" applyBorder="1" applyAlignment="1">
      <alignment vertical="top" wrapText="1"/>
    </xf>
    <xf numFmtId="164" fontId="10" fillId="0" borderId="0" xfId="0" applyNumberFormat="1" applyFont="1" applyAlignment="1">
      <alignment vertical="top" wrapText="1"/>
    </xf>
    <xf numFmtId="0" fontId="13" fillId="0" borderId="7" xfId="0" applyFont="1" applyBorder="1" applyAlignment="1">
      <alignment wrapText="1"/>
    </xf>
    <xf numFmtId="0" fontId="13" fillId="0" borderId="13" xfId="0" applyFont="1" applyBorder="1" applyAlignment="1">
      <alignment horizontal="center" wrapText="1"/>
    </xf>
    <xf numFmtId="0" fontId="13" fillId="0" borderId="13" xfId="0" applyFont="1" applyBorder="1" applyAlignment="1">
      <alignment wrapText="1"/>
    </xf>
    <xf numFmtId="0" fontId="10" fillId="0" borderId="5" xfId="0" applyFont="1" applyBorder="1" applyAlignment="1">
      <alignment wrapText="1" indent="1"/>
    </xf>
    <xf numFmtId="0" fontId="10" fillId="0" borderId="6" xfId="0" applyFont="1" applyBorder="1" applyAlignment="1">
      <alignment wrapText="1" indent="1"/>
    </xf>
    <xf numFmtId="0" fontId="0" fillId="0" borderId="0" xfId="0"/>
    <xf numFmtId="0" fontId="10" fillId="0" borderId="8" xfId="0" applyFont="1" applyBorder="1" applyAlignment="1">
      <alignment wrapText="1" indent="1"/>
    </xf>
    <xf numFmtId="0" fontId="10" fillId="0" borderId="9" xfId="0" applyFont="1" applyBorder="1" applyAlignment="1">
      <alignment wrapText="1" indent="1"/>
    </xf>
    <xf numFmtId="198" fontId="10" fillId="0" borderId="8" xfId="0" applyNumberFormat="1" applyFont="1" applyBorder="1" applyAlignment="1">
      <alignment wrapText="1"/>
    </xf>
    <xf numFmtId="198" fontId="10" fillId="0" borderId="10" xfId="0" applyNumberFormat="1" applyFont="1" applyBorder="1" applyAlignment="1">
      <alignment wrapText="1"/>
    </xf>
    <xf numFmtId="198" fontId="10" fillId="0" borderId="9" xfId="0" applyNumberFormat="1" applyFont="1" applyBorder="1" applyAlignment="1">
      <alignment wrapText="1"/>
    </xf>
    <xf numFmtId="0" fontId="19" fillId="0" borderId="1" xfId="0" applyFont="1" applyBorder="1" applyAlignment="1">
      <alignment wrapText="1"/>
    </xf>
    <xf numFmtId="0" fontId="19" fillId="0" borderId="4" xfId="0" applyFont="1" applyBorder="1" applyAlignment="1">
      <alignment wrapText="1"/>
    </xf>
    <xf numFmtId="0" fontId="19" fillId="0" borderId="2" xfId="0" applyFont="1" applyBorder="1" applyAlignment="1">
      <alignment wrapText="1"/>
    </xf>
    <xf numFmtId="0" fontId="19" fillId="0" borderId="0" xfId="0" applyFont="1" applyAlignment="1">
      <alignment wrapText="1"/>
    </xf>
    <xf numFmtId="0" fontId="6" fillId="0" borderId="0" xfId="2" applyFont="1">
      <alignment wrapText="1"/>
    </xf>
    <xf numFmtId="0" fontId="6" fillId="0" borderId="0" xfId="0" applyFont="1" applyAlignment="1">
      <alignment horizontal="right" wrapText="1"/>
    </xf>
    <xf numFmtId="0" fontId="3" fillId="2" borderId="0" xfId="0" applyFont="1" applyFill="1" applyAlignment="1">
      <alignment horizontal="left" vertical="top" wrapText="1"/>
    </xf>
    <xf numFmtId="0" fontId="5" fillId="2" borderId="0" xfId="0" applyFont="1" applyFill="1" applyAlignment="1">
      <alignment horizontal="left" vertical="top" wrapText="1" indent="1"/>
    </xf>
    <xf numFmtId="0" fontId="7" fillId="2" borderId="0" xfId="0" applyFont="1" applyFill="1" applyAlignment="1">
      <alignment horizontal="left" vertical="top" wrapText="1" indent="2"/>
    </xf>
    <xf numFmtId="0" fontId="20" fillId="2" borderId="0" xfId="0" applyFont="1" applyFill="1" applyAlignment="1">
      <alignment horizontal="left" vertical="top" wrapText="1" indent="2"/>
    </xf>
    <xf numFmtId="0" fontId="21" fillId="2" borderId="0" xfId="0" applyFont="1" applyFill="1" applyAlignment="1">
      <alignment horizontal="left" wrapText="1" indent="2"/>
    </xf>
    <xf numFmtId="0" fontId="21" fillId="2" borderId="0" xfId="0" applyFont="1" applyFill="1" applyAlignment="1">
      <alignment horizontal="left" vertical="top" wrapText="1" indent="2"/>
    </xf>
    <xf numFmtId="0" fontId="13" fillId="0" borderId="7" xfId="0" applyFont="1" applyBorder="1" applyAlignment="1">
      <alignment horizontal="center" vertical="center" wrapText="1"/>
    </xf>
    <xf numFmtId="0" fontId="10" fillId="0" borderId="5" xfId="0" applyFont="1" applyBorder="1" applyAlignment="1">
      <alignment vertical="center" wrapText="1"/>
    </xf>
    <xf numFmtId="0" fontId="10" fillId="0" borderId="0" xfId="0" applyFont="1" applyAlignment="1">
      <alignment vertical="center" wrapText="1"/>
    </xf>
    <xf numFmtId="0" fontId="10" fillId="0" borderId="6" xfId="0" applyFont="1" applyBorder="1" applyAlignment="1">
      <alignment vertical="center" wrapText="1"/>
    </xf>
    <xf numFmtId="0" fontId="13" fillId="0" borderId="4" xfId="0" applyFont="1" applyBorder="1" applyAlignment="1">
      <alignment vertical="center" wrapText="1"/>
    </xf>
    <xf numFmtId="0" fontId="10" fillId="0" borderId="7" xfId="0" applyFont="1" applyBorder="1" applyAlignment="1">
      <alignment horizontal="center" vertical="center" wrapText="1"/>
    </xf>
    <xf numFmtId="0" fontId="2" fillId="0" borderId="7" xfId="0" applyFont="1" applyBorder="1" applyAlignment="1">
      <alignment horizontal="center" vertical="center" wrapText="1"/>
    </xf>
    <xf numFmtId="0" fontId="10" fillId="0" borderId="5" xfId="0" applyFont="1" applyBorder="1" applyAlignment="1">
      <alignment horizontal="center" wrapText="1"/>
    </xf>
    <xf numFmtId="0" fontId="10" fillId="0" borderId="0" xfId="0" applyFont="1" applyAlignment="1">
      <alignment horizontal="center" wrapText="1"/>
    </xf>
    <xf numFmtId="0" fontId="10" fillId="0" borderId="6" xfId="0" applyFont="1" applyBorder="1" applyAlignment="1">
      <alignment horizontal="center" wrapText="1"/>
    </xf>
    <xf numFmtId="165" fontId="10" fillId="0" borderId="5" xfId="0" applyNumberFormat="1" applyFont="1" applyBorder="1" applyAlignment="1">
      <alignment horizontal="center" wrapText="1"/>
    </xf>
    <xf numFmtId="166" fontId="10" fillId="0" borderId="0" xfId="0" applyNumberFormat="1" applyFont="1" applyAlignment="1">
      <alignment horizontal="center" wrapText="1"/>
    </xf>
    <xf numFmtId="166" fontId="10" fillId="0" borderId="6" xfId="0" applyNumberFormat="1" applyFont="1" applyBorder="1" applyAlignment="1">
      <alignment horizontal="center" wrapText="1"/>
    </xf>
    <xf numFmtId="166" fontId="10" fillId="0" borderId="5" xfId="0" applyNumberFormat="1" applyFont="1" applyBorder="1" applyAlignment="1">
      <alignment horizontal="center" wrapText="1"/>
    </xf>
    <xf numFmtId="165" fontId="10" fillId="0" borderId="0" xfId="0" applyNumberFormat="1" applyFont="1" applyAlignment="1">
      <alignment horizontal="center" wrapText="1"/>
    </xf>
    <xf numFmtId="167" fontId="10" fillId="0" borderId="6" xfId="0" applyNumberFormat="1" applyFont="1" applyBorder="1" applyAlignment="1">
      <alignment horizontal="center" wrapText="1"/>
    </xf>
    <xf numFmtId="165" fontId="10" fillId="0" borderId="8" xfId="0" applyNumberFormat="1" applyFont="1" applyBorder="1" applyAlignment="1">
      <alignment horizontal="center" wrapText="1"/>
    </xf>
    <xf numFmtId="166" fontId="10" fillId="0" borderId="10" xfId="0" applyNumberFormat="1" applyFont="1" applyBorder="1" applyAlignment="1">
      <alignment horizontal="center" wrapText="1"/>
    </xf>
    <xf numFmtId="166" fontId="10" fillId="0" borderId="9" xfId="0" applyNumberFormat="1" applyFont="1" applyBorder="1" applyAlignment="1">
      <alignment horizontal="center" wrapText="1"/>
    </xf>
    <xf numFmtId="166" fontId="10" fillId="0" borderId="8" xfId="0" applyNumberFormat="1" applyFont="1" applyBorder="1" applyAlignment="1">
      <alignment horizontal="center" wrapText="1"/>
    </xf>
    <xf numFmtId="167" fontId="10" fillId="0" borderId="9" xfId="0" applyNumberFormat="1" applyFont="1" applyBorder="1" applyAlignment="1">
      <alignment horizontal="center" wrapText="1"/>
    </xf>
    <xf numFmtId="165" fontId="10" fillId="0" borderId="10" xfId="0" applyNumberFormat="1" applyFont="1" applyBorder="1" applyAlignment="1">
      <alignment horizontal="center" wrapText="1"/>
    </xf>
    <xf numFmtId="165" fontId="10" fillId="0" borderId="1" xfId="0" applyNumberFormat="1" applyFont="1" applyBorder="1" applyAlignment="1">
      <alignment horizontal="center" wrapText="1"/>
    </xf>
    <xf numFmtId="166" fontId="10" fillId="0" borderId="2" xfId="0" applyNumberFormat="1" applyFont="1" applyBorder="1" applyAlignment="1">
      <alignment horizontal="center" wrapText="1"/>
    </xf>
    <xf numFmtId="166" fontId="10" fillId="0" borderId="4" xfId="0" applyNumberFormat="1" applyFont="1" applyBorder="1" applyAlignment="1">
      <alignment horizontal="center" wrapText="1"/>
    </xf>
    <xf numFmtId="166" fontId="10" fillId="0" borderId="1" xfId="0" applyNumberFormat="1" applyFont="1" applyBorder="1" applyAlignment="1">
      <alignment horizontal="center" wrapText="1"/>
    </xf>
    <xf numFmtId="165" fontId="10" fillId="0" borderId="2" xfId="0" applyNumberFormat="1" applyFont="1" applyBorder="1" applyAlignment="1">
      <alignment horizontal="center" wrapText="1"/>
    </xf>
    <xf numFmtId="167" fontId="10" fillId="0" borderId="4" xfId="0" applyNumberFormat="1" applyFont="1" applyBorder="1" applyAlignment="1">
      <alignment horizontal="center" wrapText="1"/>
    </xf>
    <xf numFmtId="203" fontId="10" fillId="0" borderId="5" xfId="0" applyNumberFormat="1" applyFont="1" applyBorder="1" applyAlignment="1">
      <alignment horizontal="center" wrapText="1"/>
    </xf>
    <xf numFmtId="203" fontId="10" fillId="0" borderId="0" xfId="0" applyNumberFormat="1" applyFont="1" applyAlignment="1">
      <alignment horizontal="center" wrapText="1"/>
    </xf>
    <xf numFmtId="203" fontId="10" fillId="0" borderId="6" xfId="0" applyNumberFormat="1" applyFont="1" applyBorder="1" applyAlignment="1">
      <alignment horizontal="center" wrapText="1"/>
    </xf>
    <xf numFmtId="2" fontId="10" fillId="0" borderId="7" xfId="0" applyNumberFormat="1" applyFont="1" applyBorder="1" applyAlignment="1">
      <alignment horizontal="center" wrapText="1"/>
    </xf>
    <xf numFmtId="205" fontId="10" fillId="0" borderId="5" xfId="1" applyNumberFormat="1" applyFont="1" applyBorder="1" applyAlignment="1">
      <alignment horizontal="center" vertical="center" wrapText="1"/>
    </xf>
    <xf numFmtId="205" fontId="10" fillId="0" borderId="0" xfId="1" applyNumberFormat="1" applyFont="1" applyAlignment="1">
      <alignment horizontal="center" vertical="center" wrapText="1"/>
    </xf>
    <xf numFmtId="205" fontId="10" fillId="0" borderId="6" xfId="1" applyNumberFormat="1" applyFont="1" applyBorder="1" applyAlignment="1">
      <alignment horizontal="center" vertical="center" wrapText="1"/>
    </xf>
    <xf numFmtId="205" fontId="10" fillId="0" borderId="7" xfId="1" applyNumberFormat="1" applyFont="1" applyBorder="1" applyAlignment="1">
      <alignment horizontal="center" vertical="center" wrapText="1"/>
    </xf>
    <xf numFmtId="205" fontId="10" fillId="0" borderId="8" xfId="1" applyNumberFormat="1" applyFont="1" applyBorder="1" applyAlignment="1">
      <alignment horizontal="center" vertical="center" wrapText="1"/>
    </xf>
    <xf numFmtId="205" fontId="10" fillId="0" borderId="10" xfId="1" applyNumberFormat="1" applyFont="1" applyBorder="1" applyAlignment="1">
      <alignment horizontal="center" vertical="center" wrapText="1"/>
    </xf>
    <xf numFmtId="205" fontId="10" fillId="0" borderId="9" xfId="1" applyNumberFormat="1" applyFont="1" applyBorder="1" applyAlignment="1">
      <alignment horizontal="center" vertical="center" wrapText="1"/>
    </xf>
    <xf numFmtId="205" fontId="10" fillId="0" borderId="1" xfId="1" applyNumberFormat="1" applyFont="1" applyBorder="1" applyAlignment="1">
      <alignment horizontal="center" vertical="center" wrapText="1"/>
    </xf>
    <xf numFmtId="205" fontId="10" fillId="0" borderId="2" xfId="1" applyNumberFormat="1" applyFont="1" applyBorder="1" applyAlignment="1">
      <alignment horizontal="center" vertical="center" wrapText="1"/>
    </xf>
    <xf numFmtId="205" fontId="10" fillId="0" borderId="4" xfId="1" applyNumberFormat="1" applyFont="1" applyBorder="1" applyAlignment="1">
      <alignment horizontal="center" vertical="center" wrapText="1"/>
    </xf>
    <xf numFmtId="203" fontId="10" fillId="0" borderId="5" xfId="0" applyNumberFormat="1" applyFont="1" applyBorder="1" applyAlignment="1">
      <alignment horizontal="right" wrapText="1"/>
    </xf>
    <xf numFmtId="203" fontId="10" fillId="0" borderId="0" xfId="0" applyNumberFormat="1" applyFont="1" applyAlignment="1">
      <alignment horizontal="right" wrapText="1"/>
    </xf>
    <xf numFmtId="203" fontId="10" fillId="0" borderId="6" xfId="0" applyNumberFormat="1" applyFont="1" applyBorder="1" applyAlignment="1">
      <alignment horizontal="right" wrapText="1"/>
    </xf>
    <xf numFmtId="203" fontId="10" fillId="0" borderId="7" xfId="0" applyNumberFormat="1" applyFont="1" applyBorder="1" applyAlignment="1">
      <alignment horizontal="right" wrapText="1"/>
    </xf>
    <xf numFmtId="206" fontId="10" fillId="0" borderId="5" xfId="0" applyNumberFormat="1" applyFont="1" applyBorder="1" applyAlignment="1">
      <alignment horizontal="center" wrapText="1"/>
    </xf>
    <xf numFmtId="206" fontId="10" fillId="0" borderId="0" xfId="0" applyNumberFormat="1" applyFont="1" applyAlignment="1">
      <alignment horizontal="center" wrapText="1"/>
    </xf>
    <xf numFmtId="206" fontId="10" fillId="0" borderId="6" xfId="0" applyNumberFormat="1" applyFont="1" applyBorder="1" applyAlignment="1">
      <alignment horizontal="center" wrapText="1"/>
    </xf>
    <xf numFmtId="206" fontId="10" fillId="0" borderId="7" xfId="0" applyNumberFormat="1" applyFont="1" applyBorder="1" applyAlignment="1">
      <alignment horizontal="center" wrapText="1"/>
    </xf>
    <xf numFmtId="206" fontId="10" fillId="0" borderId="5" xfId="0" applyNumberFormat="1" applyFont="1" applyBorder="1" applyAlignment="1">
      <alignment horizontal="right" wrapText="1"/>
    </xf>
    <xf numFmtId="206" fontId="10" fillId="0" borderId="0" xfId="0" applyNumberFormat="1" applyFont="1" applyAlignment="1">
      <alignment horizontal="right" wrapText="1"/>
    </xf>
    <xf numFmtId="206" fontId="10" fillId="0" borderId="6" xfId="0" applyNumberFormat="1" applyFont="1" applyBorder="1" applyAlignment="1">
      <alignment horizontal="right" wrapText="1"/>
    </xf>
    <xf numFmtId="206" fontId="10" fillId="0" borderId="7" xfId="0" applyNumberFormat="1" applyFont="1" applyBorder="1" applyAlignment="1">
      <alignment horizontal="right" wrapText="1"/>
    </xf>
    <xf numFmtId="0" fontId="6" fillId="0" borderId="5" xfId="0" applyFont="1" applyBorder="1" applyAlignment="1">
      <alignment wrapText="1"/>
    </xf>
    <xf numFmtId="0" fontId="22" fillId="0" borderId="0" xfId="0" applyFont="1"/>
    <xf numFmtId="0" fontId="22" fillId="0" borderId="0" xfId="0" applyFont="1" applyAlignment="1">
      <alignment horizontal="center"/>
    </xf>
    <xf numFmtId="0" fontId="23" fillId="0" borderId="0" xfId="0" applyFont="1" applyAlignment="1">
      <alignment horizontal="center"/>
    </xf>
    <xf numFmtId="1" fontId="10" fillId="0" borderId="5" xfId="0" applyNumberFormat="1" applyFont="1" applyBorder="1" applyAlignment="1">
      <alignment horizontal="center" vertical="center" wrapText="1"/>
    </xf>
    <xf numFmtId="1" fontId="10" fillId="0" borderId="0" xfId="0" applyNumberFormat="1" applyFont="1" applyAlignment="1">
      <alignment horizontal="center" vertical="center" wrapText="1"/>
    </xf>
    <xf numFmtId="1" fontId="10" fillId="0" borderId="6" xfId="0" applyNumberFormat="1" applyFont="1" applyBorder="1" applyAlignment="1">
      <alignment horizontal="center" vertical="center" wrapText="1"/>
    </xf>
    <xf numFmtId="1" fontId="10" fillId="0" borderId="7" xfId="0" applyNumberFormat="1" applyFont="1" applyBorder="1" applyAlignment="1">
      <alignment horizontal="center" vertical="center" wrapText="1"/>
    </xf>
    <xf numFmtId="1" fontId="10" fillId="0" borderId="8" xfId="0" applyNumberFormat="1" applyFont="1" applyBorder="1" applyAlignment="1">
      <alignment horizontal="center" vertical="center" wrapText="1"/>
    </xf>
    <xf numFmtId="1" fontId="10" fillId="0" borderId="10" xfId="0" applyNumberFormat="1" applyFont="1" applyBorder="1" applyAlignment="1">
      <alignment horizontal="center" vertical="center" wrapText="1"/>
    </xf>
    <xf numFmtId="1" fontId="10" fillId="0" borderId="9"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1" fontId="10" fillId="0" borderId="4" xfId="0" applyNumberFormat="1" applyFont="1" applyBorder="1" applyAlignment="1">
      <alignment horizontal="center" vertical="center" wrapText="1"/>
    </xf>
    <xf numFmtId="207" fontId="10" fillId="0" borderId="5" xfId="0" applyNumberFormat="1" applyFont="1" applyBorder="1" applyAlignment="1">
      <alignment horizontal="center" wrapText="1"/>
    </xf>
    <xf numFmtId="207" fontId="10" fillId="0" borderId="0" xfId="0" applyNumberFormat="1" applyFont="1" applyAlignment="1">
      <alignment horizontal="center" wrapText="1"/>
    </xf>
    <xf numFmtId="207" fontId="10" fillId="0" borderId="6" xfId="0" applyNumberFormat="1" applyFont="1" applyBorder="1" applyAlignment="1">
      <alignment horizontal="center" wrapText="1"/>
    </xf>
    <xf numFmtId="1" fontId="10" fillId="0" borderId="5" xfId="0" applyNumberFormat="1" applyFont="1" applyBorder="1" applyAlignment="1">
      <alignment horizontal="center" wrapText="1"/>
    </xf>
    <xf numFmtId="1" fontId="10" fillId="0" borderId="0" xfId="0" applyNumberFormat="1" applyFont="1" applyAlignment="1">
      <alignment horizontal="center" wrapText="1"/>
    </xf>
    <xf numFmtId="1" fontId="10" fillId="0" borderId="6" xfId="0" applyNumberFormat="1" applyFont="1" applyBorder="1" applyAlignment="1">
      <alignment horizontal="center" wrapText="1"/>
    </xf>
    <xf numFmtId="1" fontId="10" fillId="0" borderId="7" xfId="0" applyNumberFormat="1" applyFont="1" applyBorder="1" applyAlignment="1">
      <alignment horizontal="center" wrapText="1"/>
    </xf>
    <xf numFmtId="203" fontId="10" fillId="0" borderId="5" xfId="0" applyNumberFormat="1" applyFont="1" applyBorder="1" applyAlignment="1">
      <alignment horizontal="center" vertical="center" wrapText="1"/>
    </xf>
    <xf numFmtId="203" fontId="10" fillId="0" borderId="0" xfId="0" applyNumberFormat="1" applyFont="1" applyAlignment="1">
      <alignment horizontal="center" vertical="center" wrapText="1"/>
    </xf>
    <xf numFmtId="203" fontId="10" fillId="0" borderId="6" xfId="0" applyNumberFormat="1" applyFont="1" applyBorder="1" applyAlignment="1">
      <alignment horizontal="center" vertical="center" wrapText="1"/>
    </xf>
    <xf numFmtId="203" fontId="10" fillId="0" borderId="7" xfId="0" applyNumberFormat="1" applyFont="1" applyBorder="1" applyAlignment="1">
      <alignment horizontal="center" vertical="center" wrapText="1"/>
    </xf>
    <xf numFmtId="206" fontId="11" fillId="0" borderId="5" xfId="0" applyNumberFormat="1" applyFont="1" applyBorder="1" applyAlignment="1">
      <alignment horizontal="center" wrapText="1"/>
    </xf>
    <xf numFmtId="206" fontId="11" fillId="0" borderId="0" xfId="0" applyNumberFormat="1" applyFont="1" applyAlignment="1">
      <alignment horizontal="center" wrapText="1"/>
    </xf>
    <xf numFmtId="208" fontId="10" fillId="0" borderId="5" xfId="0" applyNumberFormat="1" applyFont="1" applyBorder="1" applyAlignment="1">
      <alignment horizontal="center" vertical="center" wrapText="1"/>
    </xf>
    <xf numFmtId="208" fontId="10" fillId="0" borderId="0" xfId="0" applyNumberFormat="1" applyFont="1" applyAlignment="1">
      <alignment horizontal="center" vertical="center" wrapText="1"/>
    </xf>
    <xf numFmtId="208" fontId="10" fillId="0" borderId="6" xfId="0" applyNumberFormat="1" applyFont="1" applyBorder="1" applyAlignment="1">
      <alignment horizontal="center" vertical="center" wrapText="1"/>
    </xf>
    <xf numFmtId="208" fontId="10" fillId="0" borderId="7"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3" fontId="10" fillId="0" borderId="0" xfId="0" applyNumberFormat="1" applyFont="1" applyAlignment="1">
      <alignment horizontal="center" vertical="center" wrapText="1"/>
    </xf>
    <xf numFmtId="3" fontId="10" fillId="0" borderId="6"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0" fontId="10" fillId="0" borderId="2" xfId="0" applyFont="1" applyBorder="1" applyAlignment="1">
      <alignment vertical="top" wrapText="1"/>
    </xf>
    <xf numFmtId="0" fontId="10" fillId="0" borderId="0" xfId="0" applyFont="1" applyAlignment="1">
      <alignment vertical="top" wrapText="1"/>
    </xf>
    <xf numFmtId="1" fontId="13" fillId="0" borderId="1" xfId="0" applyNumberFormat="1" applyFont="1" applyBorder="1" applyAlignment="1">
      <alignment horizontal="center" vertical="center" wrapText="1"/>
    </xf>
    <xf numFmtId="1" fontId="13" fillId="0" borderId="2" xfId="0" applyNumberFormat="1" applyFont="1" applyBorder="1" applyAlignment="1">
      <alignment horizontal="center" vertical="center" wrapText="1"/>
    </xf>
    <xf numFmtId="1" fontId="13" fillId="0" borderId="4" xfId="0" applyNumberFormat="1" applyFont="1" applyBorder="1" applyAlignment="1">
      <alignment horizontal="center" vertical="center" wrapText="1"/>
    </xf>
    <xf numFmtId="1" fontId="13" fillId="0" borderId="7" xfId="0" applyNumberFormat="1" applyFont="1" applyBorder="1" applyAlignment="1">
      <alignment horizontal="center" vertical="center" wrapText="1"/>
    </xf>
    <xf numFmtId="0" fontId="13" fillId="0" borderId="6" xfId="0" applyFont="1" applyBorder="1" applyAlignment="1">
      <alignment wrapText="1"/>
    </xf>
    <xf numFmtId="1" fontId="13" fillId="0" borderId="5" xfId="0" applyNumberFormat="1" applyFont="1" applyBorder="1" applyAlignment="1">
      <alignment horizontal="center" vertical="center" wrapText="1"/>
    </xf>
    <xf numFmtId="1" fontId="13" fillId="0" borderId="0" xfId="0" applyNumberFormat="1" applyFont="1" applyAlignment="1">
      <alignment horizontal="center" vertical="center" wrapText="1"/>
    </xf>
    <xf numFmtId="1" fontId="13" fillId="0" borderId="6" xfId="0" applyNumberFormat="1" applyFont="1" applyBorder="1" applyAlignment="1">
      <alignment horizontal="center" vertical="center" wrapText="1"/>
    </xf>
    <xf numFmtId="206" fontId="13" fillId="0" borderId="5" xfId="0" applyNumberFormat="1" applyFont="1" applyBorder="1" applyAlignment="1">
      <alignment horizontal="center" wrapText="1"/>
    </xf>
    <xf numFmtId="206" fontId="13" fillId="0" borderId="0" xfId="0" applyNumberFormat="1" applyFont="1" applyAlignment="1">
      <alignment horizontal="center" wrapText="1"/>
    </xf>
    <xf numFmtId="206" fontId="13" fillId="0" borderId="6" xfId="0" applyNumberFormat="1" applyFont="1" applyBorder="1" applyAlignment="1">
      <alignment horizontal="center" wrapText="1"/>
    </xf>
    <xf numFmtId="206" fontId="13" fillId="0" borderId="7" xfId="0" applyNumberFormat="1" applyFont="1" applyBorder="1" applyAlignment="1">
      <alignment horizont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3" fontId="10" fillId="0" borderId="8" xfId="0" applyNumberFormat="1" applyFont="1" applyBorder="1" applyAlignment="1">
      <alignment horizontal="center" vertical="center" wrapText="1"/>
    </xf>
    <xf numFmtId="3" fontId="10" fillId="0" borderId="10" xfId="0" applyNumberFormat="1" applyFont="1" applyBorder="1" applyAlignment="1">
      <alignment horizontal="center" vertical="center" wrapText="1"/>
    </xf>
    <xf numFmtId="3" fontId="10" fillId="0" borderId="9" xfId="0" applyNumberFormat="1" applyFont="1" applyBorder="1" applyAlignment="1">
      <alignment horizontal="center" vertical="center" wrapText="1"/>
    </xf>
    <xf numFmtId="0" fontId="0" fillId="0" borderId="0" xfId="0" applyAlignment="1"/>
    <xf numFmtId="3" fontId="10" fillId="0" borderId="1" xfId="0" applyNumberFormat="1" applyFont="1" applyBorder="1" applyAlignment="1">
      <alignment horizontal="center" wrapText="1"/>
    </xf>
    <xf numFmtId="3" fontId="10" fillId="0" borderId="2" xfId="0" applyNumberFormat="1" applyFont="1" applyBorder="1" applyAlignment="1">
      <alignment horizontal="center" wrapText="1"/>
    </xf>
    <xf numFmtId="3" fontId="10" fillId="0" borderId="4" xfId="0" applyNumberFormat="1" applyFont="1" applyBorder="1" applyAlignment="1">
      <alignment horizontal="center" wrapText="1"/>
    </xf>
    <xf numFmtId="3" fontId="10" fillId="0" borderId="5" xfId="0" applyNumberFormat="1" applyFont="1" applyBorder="1" applyAlignment="1">
      <alignment horizontal="center" wrapText="1"/>
    </xf>
    <xf numFmtId="3" fontId="10" fillId="0" borderId="0" xfId="0" applyNumberFormat="1" applyFont="1" applyAlignment="1">
      <alignment horizontal="center" wrapText="1"/>
    </xf>
    <xf numFmtId="3" fontId="10" fillId="0" borderId="6" xfId="0" applyNumberFormat="1" applyFont="1" applyBorder="1" applyAlignment="1">
      <alignment horizontal="center" wrapText="1"/>
    </xf>
    <xf numFmtId="3" fontId="10" fillId="0" borderId="8" xfId="0" applyNumberFormat="1" applyFont="1" applyBorder="1" applyAlignment="1">
      <alignment horizontal="center" wrapText="1"/>
    </xf>
    <xf numFmtId="3" fontId="10" fillId="0" borderId="10" xfId="0" applyNumberFormat="1" applyFont="1" applyBorder="1" applyAlignment="1">
      <alignment horizontal="center" wrapText="1"/>
    </xf>
    <xf numFmtId="3" fontId="10" fillId="0" borderId="9" xfId="0" applyNumberFormat="1" applyFont="1" applyBorder="1" applyAlignment="1">
      <alignment horizontal="center" wrapText="1"/>
    </xf>
    <xf numFmtId="3" fontId="10" fillId="0" borderId="11" xfId="0" applyNumberFormat="1" applyFont="1" applyBorder="1" applyAlignment="1">
      <alignment horizontal="center" wrapText="1"/>
    </xf>
    <xf numFmtId="3" fontId="10" fillId="0" borderId="3" xfId="0" applyNumberFormat="1" applyFont="1" applyBorder="1" applyAlignment="1">
      <alignment horizontal="center" wrapText="1"/>
    </xf>
    <xf numFmtId="3" fontId="10" fillId="0" borderId="12" xfId="0" applyNumberFormat="1" applyFont="1" applyBorder="1" applyAlignment="1">
      <alignment horizontal="center" wrapText="1"/>
    </xf>
    <xf numFmtId="3" fontId="13" fillId="0" borderId="11" xfId="0" applyNumberFormat="1" applyFont="1" applyBorder="1" applyAlignment="1">
      <alignment horizontal="center" wrapText="1"/>
    </xf>
    <xf numFmtId="3" fontId="13" fillId="0" borderId="3" xfId="0" applyNumberFormat="1" applyFont="1" applyBorder="1" applyAlignment="1">
      <alignment horizontal="center" wrapText="1"/>
    </xf>
    <xf numFmtId="3" fontId="13" fillId="0" borderId="12" xfId="0" applyNumberFormat="1" applyFont="1" applyBorder="1" applyAlignment="1">
      <alignment horizontal="center" wrapText="1"/>
    </xf>
    <xf numFmtId="3" fontId="10" fillId="0" borderId="1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10" fontId="10" fillId="0" borderId="8" xfId="0" applyNumberFormat="1" applyFont="1" applyBorder="1" applyAlignment="1">
      <alignment horizontal="center" vertical="center" wrapText="1"/>
    </xf>
    <xf numFmtId="10" fontId="10" fillId="0" borderId="10" xfId="0" applyNumberFormat="1" applyFont="1" applyBorder="1" applyAlignment="1">
      <alignment horizontal="center" vertical="center" wrapText="1"/>
    </xf>
    <xf numFmtId="10" fontId="10" fillId="0" borderId="9" xfId="0" applyNumberFormat="1" applyFont="1" applyBorder="1" applyAlignment="1">
      <alignment horizontal="center" vertical="center" wrapText="1"/>
    </xf>
    <xf numFmtId="10" fontId="10" fillId="0" borderId="5" xfId="0" applyNumberFormat="1" applyFont="1" applyBorder="1" applyAlignment="1">
      <alignment horizontal="center" vertical="center" wrapText="1"/>
    </xf>
    <xf numFmtId="10" fontId="10" fillId="0" borderId="0" xfId="0" applyNumberFormat="1" applyFont="1" applyAlignment="1">
      <alignment horizontal="center" vertical="center" wrapText="1"/>
    </xf>
    <xf numFmtId="10" fontId="10" fillId="0" borderId="6" xfId="0" applyNumberFormat="1" applyFont="1" applyBorder="1" applyAlignment="1">
      <alignment horizontal="center" vertical="center" wrapText="1"/>
    </xf>
    <xf numFmtId="10" fontId="10" fillId="0" borderId="7" xfId="0" applyNumberFormat="1" applyFont="1" applyBorder="1" applyAlignment="1">
      <alignment horizontal="center" vertical="center" wrapText="1"/>
    </xf>
    <xf numFmtId="193" fontId="10" fillId="4" borderId="8" xfId="0" applyNumberFormat="1" applyFont="1" applyFill="1" applyBorder="1" applyAlignment="1">
      <alignment horizontal="center" vertical="center" wrapText="1"/>
    </xf>
    <xf numFmtId="190" fontId="10" fillId="4" borderId="10" xfId="0" applyNumberFormat="1" applyFont="1" applyFill="1" applyBorder="1" applyAlignment="1">
      <alignment horizontal="center" vertical="center" wrapText="1"/>
    </xf>
    <xf numFmtId="190" fontId="10" fillId="4" borderId="9" xfId="0" applyNumberFormat="1" applyFont="1" applyFill="1" applyBorder="1" applyAlignment="1">
      <alignment horizontal="center" vertical="center" wrapText="1"/>
    </xf>
    <xf numFmtId="0" fontId="10" fillId="4" borderId="7" xfId="0" applyFont="1" applyFill="1" applyBorder="1" applyAlignment="1">
      <alignment horizontal="center" vertical="center" wrapText="1"/>
    </xf>
    <xf numFmtId="190" fontId="10" fillId="4" borderId="8"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189" fontId="10" fillId="0" borderId="1" xfId="0" applyNumberFormat="1" applyFont="1" applyBorder="1" applyAlignment="1">
      <alignment horizontal="center" vertical="center" wrapText="1"/>
    </xf>
    <xf numFmtId="190" fontId="10" fillId="0" borderId="2" xfId="0" applyNumberFormat="1" applyFont="1" applyBorder="1" applyAlignment="1">
      <alignment horizontal="center" vertical="center" wrapText="1"/>
    </xf>
    <xf numFmtId="190" fontId="10" fillId="0" borderId="4" xfId="0" applyNumberFormat="1" applyFont="1" applyBorder="1" applyAlignment="1">
      <alignment horizontal="center" vertical="center" wrapText="1"/>
    </xf>
    <xf numFmtId="190" fontId="10" fillId="0" borderId="1" xfId="0" applyNumberFormat="1" applyFont="1" applyBorder="1" applyAlignment="1">
      <alignment horizontal="center" vertical="center" wrapText="1"/>
    </xf>
    <xf numFmtId="192" fontId="10" fillId="0" borderId="4" xfId="0" applyNumberFormat="1" applyFont="1" applyBorder="1" applyAlignment="1">
      <alignment horizontal="center" vertical="center" wrapText="1"/>
    </xf>
    <xf numFmtId="3" fontId="10" fillId="0" borderId="7" xfId="0" applyNumberFormat="1" applyFont="1" applyBorder="1" applyAlignment="1">
      <alignment horizontal="center" wrapText="1"/>
    </xf>
    <xf numFmtId="3" fontId="10" fillId="0" borderId="3"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2" fillId="0" borderId="5" xfId="0" applyFont="1" applyBorder="1" applyAlignment="1">
      <alignment horizontal="center" vertical="center" wrapText="1"/>
    </xf>
    <xf numFmtId="9" fontId="10" fillId="0" borderId="5" xfId="0" applyNumberFormat="1" applyFont="1" applyBorder="1" applyAlignment="1">
      <alignment horizontal="center" vertical="center" wrapText="1"/>
    </xf>
    <xf numFmtId="9" fontId="10" fillId="0" borderId="0" xfId="0" applyNumberFormat="1" applyFont="1" applyAlignment="1">
      <alignment horizontal="center" vertical="center" wrapText="1"/>
    </xf>
    <xf numFmtId="9" fontId="10" fillId="0" borderId="6"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9" fontId="0" fillId="0" borderId="0" xfId="0" applyNumberFormat="1" applyAlignment="1">
      <alignment horizontal="center" vertical="center"/>
    </xf>
    <xf numFmtId="188" fontId="10" fillId="0" borderId="8" xfId="0" applyNumberFormat="1" applyFont="1" applyBorder="1" applyAlignment="1">
      <alignment horizontal="center" vertical="center" wrapText="1"/>
    </xf>
    <xf numFmtId="188" fontId="10" fillId="0" borderId="10" xfId="0" applyNumberFormat="1" applyFont="1" applyBorder="1" applyAlignment="1">
      <alignment horizontal="center" vertical="center" wrapText="1"/>
    </xf>
    <xf numFmtId="188" fontId="10" fillId="0" borderId="9" xfId="0" applyNumberFormat="1" applyFont="1" applyBorder="1" applyAlignment="1">
      <alignment horizontal="center" vertical="center" wrapText="1"/>
    </xf>
    <xf numFmtId="3" fontId="0" fillId="0" borderId="0" xfId="0" applyNumberFormat="1" applyAlignment="1">
      <alignment horizontal="center" vertical="center"/>
    </xf>
    <xf numFmtId="209" fontId="10" fillId="0" borderId="1" xfId="0" applyNumberFormat="1" applyFont="1" applyBorder="1" applyAlignment="1">
      <alignment horizontal="center" vertical="center" wrapText="1"/>
    </xf>
    <xf numFmtId="209" fontId="10" fillId="0" borderId="2" xfId="0" applyNumberFormat="1" applyFont="1" applyBorder="1" applyAlignment="1">
      <alignment horizontal="center" vertical="center" wrapText="1"/>
    </xf>
    <xf numFmtId="209" fontId="10" fillId="0" borderId="4" xfId="0" applyNumberFormat="1" applyFont="1" applyBorder="1" applyAlignment="1">
      <alignment horizontal="center" vertical="center" wrapText="1"/>
    </xf>
    <xf numFmtId="209" fontId="10" fillId="0" borderId="7" xfId="0" applyNumberFormat="1" applyFont="1" applyBorder="1" applyAlignment="1">
      <alignment horizontal="center" vertical="center" wrapText="1"/>
    </xf>
    <xf numFmtId="209" fontId="10" fillId="0" borderId="5" xfId="0" applyNumberFormat="1" applyFont="1" applyBorder="1" applyAlignment="1">
      <alignment horizontal="center" vertical="center" wrapText="1"/>
    </xf>
    <xf numFmtId="209" fontId="10" fillId="0" borderId="0" xfId="0" applyNumberFormat="1" applyFont="1" applyAlignment="1">
      <alignment horizontal="center" vertical="center" wrapText="1"/>
    </xf>
    <xf numFmtId="209" fontId="10" fillId="0" borderId="6" xfId="0" applyNumberFormat="1" applyFont="1" applyBorder="1" applyAlignment="1">
      <alignment horizontal="center" vertical="center" wrapText="1"/>
    </xf>
    <xf numFmtId="209" fontId="10" fillId="0" borderId="8" xfId="0" applyNumberFormat="1" applyFont="1" applyBorder="1" applyAlignment="1">
      <alignment horizontal="center" vertical="center" wrapText="1"/>
    </xf>
    <xf numFmtId="209" fontId="10" fillId="0" borderId="10" xfId="0" applyNumberFormat="1" applyFont="1" applyBorder="1" applyAlignment="1">
      <alignment horizontal="center" vertical="center" wrapText="1"/>
    </xf>
    <xf numFmtId="209" fontId="10" fillId="0" borderId="9" xfId="0" applyNumberFormat="1" applyFont="1" applyBorder="1" applyAlignment="1">
      <alignment horizontal="center" vertical="center" wrapText="1"/>
    </xf>
    <xf numFmtId="209" fontId="10" fillId="0" borderId="11" xfId="0" applyNumberFormat="1" applyFont="1" applyBorder="1" applyAlignment="1">
      <alignment horizontal="center" vertical="center" wrapText="1"/>
    </xf>
    <xf numFmtId="209" fontId="10" fillId="0" borderId="3" xfId="0" applyNumberFormat="1" applyFont="1" applyBorder="1" applyAlignment="1">
      <alignment horizontal="center" vertical="center" wrapText="1"/>
    </xf>
    <xf numFmtId="209" fontId="10" fillId="0" borderId="12" xfId="0" applyNumberFormat="1" applyFont="1" applyBorder="1" applyAlignment="1">
      <alignment horizontal="center" vertical="center" wrapText="1"/>
    </xf>
    <xf numFmtId="206" fontId="10" fillId="0" borderId="1" xfId="0" applyNumberFormat="1" applyFont="1" applyBorder="1" applyAlignment="1">
      <alignment horizontal="center" vertical="center" wrapText="1"/>
    </xf>
    <xf numFmtId="206" fontId="10" fillId="0" borderId="2" xfId="0" applyNumberFormat="1" applyFont="1" applyBorder="1" applyAlignment="1">
      <alignment horizontal="center" vertical="center" wrapText="1"/>
    </xf>
    <xf numFmtId="206" fontId="10" fillId="0" borderId="4" xfId="0" applyNumberFormat="1" applyFont="1" applyBorder="1" applyAlignment="1">
      <alignment horizontal="center" vertical="center" wrapText="1"/>
    </xf>
    <xf numFmtId="206" fontId="10" fillId="0" borderId="14" xfId="0" applyNumberFormat="1" applyFont="1" applyBorder="1" applyAlignment="1">
      <alignment horizontal="center" vertical="center" wrapText="1"/>
    </xf>
    <xf numFmtId="203" fontId="10" fillId="0" borderId="8" xfId="0" applyNumberFormat="1" applyFont="1" applyBorder="1" applyAlignment="1">
      <alignment horizontal="center" vertical="center" wrapText="1"/>
    </xf>
    <xf numFmtId="203" fontId="10" fillId="0" borderId="10" xfId="0" applyNumberFormat="1" applyFont="1" applyBorder="1" applyAlignment="1">
      <alignment horizontal="center" vertical="center" wrapText="1"/>
    </xf>
    <xf numFmtId="203" fontId="10" fillId="0" borderId="9" xfId="0" applyNumberFormat="1" applyFont="1" applyBorder="1" applyAlignment="1">
      <alignment horizontal="center" vertical="center" wrapText="1"/>
    </xf>
    <xf numFmtId="4" fontId="10" fillId="0" borderId="1" xfId="0" applyNumberFormat="1" applyFont="1" applyBorder="1" applyAlignment="1">
      <alignment horizontal="center" wrapText="1"/>
    </xf>
    <xf numFmtId="4" fontId="10" fillId="0" borderId="2" xfId="0" applyNumberFormat="1" applyFont="1" applyBorder="1" applyAlignment="1">
      <alignment horizontal="center" wrapText="1"/>
    </xf>
    <xf numFmtId="4" fontId="10" fillId="0" borderId="4" xfId="0" applyNumberFormat="1" applyFont="1" applyBorder="1" applyAlignment="1">
      <alignment horizontal="center" wrapText="1"/>
    </xf>
    <xf numFmtId="4" fontId="10" fillId="0" borderId="7" xfId="0" applyNumberFormat="1" applyFont="1" applyBorder="1" applyAlignment="1">
      <alignment horizontal="center" wrapText="1"/>
    </xf>
    <xf numFmtId="4" fontId="10" fillId="0" borderId="5" xfId="0" applyNumberFormat="1" applyFont="1" applyBorder="1" applyAlignment="1">
      <alignment horizontal="center" wrapText="1"/>
    </xf>
    <xf numFmtId="4" fontId="10" fillId="0" borderId="0" xfId="0" applyNumberFormat="1" applyFont="1" applyAlignment="1">
      <alignment horizontal="center" wrapText="1"/>
    </xf>
    <xf numFmtId="4" fontId="10" fillId="0" borderId="6" xfId="0" applyNumberFormat="1" applyFont="1" applyBorder="1" applyAlignment="1">
      <alignment horizontal="center" wrapText="1"/>
    </xf>
    <xf numFmtId="210" fontId="10" fillId="0" borderId="8" xfId="0" applyNumberFormat="1" applyFont="1" applyBorder="1" applyAlignment="1">
      <alignment horizontal="center" wrapText="1"/>
    </xf>
    <xf numFmtId="210" fontId="10" fillId="0" borderId="10" xfId="0" applyNumberFormat="1" applyFont="1" applyBorder="1" applyAlignment="1">
      <alignment horizontal="center" wrapText="1"/>
    </xf>
    <xf numFmtId="210" fontId="10" fillId="0" borderId="9" xfId="0" applyNumberFormat="1" applyFont="1" applyBorder="1" applyAlignment="1">
      <alignment horizontal="center" wrapText="1"/>
    </xf>
    <xf numFmtId="210" fontId="10" fillId="0" borderId="7" xfId="0" applyNumberFormat="1" applyFont="1" applyBorder="1" applyAlignment="1">
      <alignment horizontal="center" wrapText="1"/>
    </xf>
    <xf numFmtId="210" fontId="10" fillId="0" borderId="5" xfId="0" applyNumberFormat="1" applyFont="1" applyBorder="1" applyAlignment="1">
      <alignment horizontal="center" wrapText="1"/>
    </xf>
    <xf numFmtId="210" fontId="10" fillId="0" borderId="0" xfId="0" applyNumberFormat="1" applyFont="1" applyAlignment="1">
      <alignment horizontal="center" wrapText="1"/>
    </xf>
    <xf numFmtId="210" fontId="10" fillId="0" borderId="6" xfId="0" applyNumberFormat="1" applyFont="1" applyBorder="1" applyAlignment="1">
      <alignment horizontal="center" wrapText="1"/>
    </xf>
    <xf numFmtId="206" fontId="10" fillId="0" borderId="7" xfId="0" applyNumberFormat="1" applyFont="1" applyBorder="1" applyAlignment="1">
      <alignment horizontal="center" vertical="center" wrapText="1"/>
    </xf>
    <xf numFmtId="206" fontId="10" fillId="0" borderId="5" xfId="0" applyNumberFormat="1" applyFont="1" applyBorder="1" applyAlignment="1">
      <alignment horizontal="center" vertical="center" wrapText="1"/>
    </xf>
    <xf numFmtId="206" fontId="10" fillId="0" borderId="0" xfId="0" applyNumberFormat="1" applyFont="1" applyAlignment="1">
      <alignment horizontal="center" vertical="center" wrapText="1"/>
    </xf>
    <xf numFmtId="206" fontId="10" fillId="0" borderId="6" xfId="0" applyNumberFormat="1" applyFont="1" applyBorder="1" applyAlignment="1">
      <alignment horizontal="center" vertical="center" wrapText="1"/>
    </xf>
    <xf numFmtId="37" fontId="10" fillId="0" borderId="2" xfId="0" applyNumberFormat="1" applyFont="1" applyBorder="1" applyAlignment="1">
      <alignment horizontal="center" vertical="center" wrapText="1"/>
    </xf>
    <xf numFmtId="37" fontId="10" fillId="0" borderId="1" xfId="0" applyNumberFormat="1" applyFont="1" applyBorder="1" applyAlignment="1">
      <alignment horizontal="center" vertical="center" wrapText="1"/>
    </xf>
    <xf numFmtId="37" fontId="10" fillId="0" borderId="4" xfId="0" applyNumberFormat="1" applyFont="1" applyBorder="1" applyAlignment="1">
      <alignment horizontal="center" vertical="center" wrapText="1"/>
    </xf>
    <xf numFmtId="37" fontId="10" fillId="0" borderId="7" xfId="0" applyNumberFormat="1" applyFont="1" applyBorder="1" applyAlignment="1">
      <alignment horizontal="center" vertical="center" wrapText="1"/>
    </xf>
    <xf numFmtId="37" fontId="10" fillId="0" borderId="5" xfId="0" applyNumberFormat="1" applyFont="1" applyBorder="1" applyAlignment="1">
      <alignment horizontal="center" vertical="center" wrapText="1"/>
    </xf>
    <xf numFmtId="37" fontId="10" fillId="0" borderId="0" xfId="0" applyNumberFormat="1" applyFont="1" applyAlignment="1">
      <alignment horizontal="center" vertical="center" wrapText="1"/>
    </xf>
    <xf numFmtId="37" fontId="10" fillId="0" borderId="6" xfId="0" applyNumberFormat="1" applyFont="1" applyBorder="1" applyAlignment="1">
      <alignment horizontal="center" vertical="center" wrapText="1"/>
    </xf>
    <xf numFmtId="37" fontId="10" fillId="0" borderId="8" xfId="0" applyNumberFormat="1" applyFont="1" applyBorder="1" applyAlignment="1">
      <alignment horizontal="center" vertical="center" wrapText="1"/>
    </xf>
    <xf numFmtId="37" fontId="10" fillId="0" borderId="10" xfId="0" applyNumberFormat="1" applyFont="1" applyBorder="1" applyAlignment="1">
      <alignment horizontal="center" vertical="center" wrapText="1"/>
    </xf>
    <xf numFmtId="37" fontId="10" fillId="0" borderId="9" xfId="0" applyNumberFormat="1" applyFont="1" applyBorder="1" applyAlignment="1">
      <alignment horizontal="center" vertical="center" wrapText="1"/>
    </xf>
    <xf numFmtId="37" fontId="13" fillId="0" borderId="11" xfId="0" applyNumberFormat="1" applyFont="1" applyBorder="1" applyAlignment="1">
      <alignment horizontal="center" vertical="center" wrapText="1"/>
    </xf>
    <xf numFmtId="37" fontId="13" fillId="0" borderId="3" xfId="0" applyNumberFormat="1" applyFont="1" applyBorder="1" applyAlignment="1">
      <alignment horizontal="center" vertical="center" wrapText="1"/>
    </xf>
    <xf numFmtId="37" fontId="13" fillId="0" borderId="12" xfId="0" applyNumberFormat="1" applyFont="1" applyBorder="1" applyAlignment="1">
      <alignment horizontal="center" vertical="center" wrapText="1"/>
    </xf>
    <xf numFmtId="37" fontId="13" fillId="0" borderId="7" xfId="0" applyNumberFormat="1" applyFont="1" applyBorder="1" applyAlignment="1">
      <alignment horizontal="center" vertical="center" wrapText="1"/>
    </xf>
    <xf numFmtId="211" fontId="10" fillId="0" borderId="8" xfId="0" applyNumberFormat="1" applyFont="1" applyBorder="1" applyAlignment="1">
      <alignment horizontal="center" vertical="center" wrapText="1"/>
    </xf>
    <xf numFmtId="211" fontId="10" fillId="0" borderId="10" xfId="0" applyNumberFormat="1" applyFont="1" applyBorder="1" applyAlignment="1">
      <alignment horizontal="center" vertical="center" wrapText="1"/>
    </xf>
    <xf numFmtId="211" fontId="10" fillId="0" borderId="9" xfId="0" applyNumberFormat="1" applyFont="1" applyBorder="1" applyAlignment="1">
      <alignment horizontal="center" vertical="center" wrapText="1"/>
    </xf>
    <xf numFmtId="211" fontId="10" fillId="0" borderId="7" xfId="0" applyNumberFormat="1" applyFont="1" applyBorder="1" applyAlignment="1">
      <alignment horizontal="center" vertical="center" wrapText="1"/>
    </xf>
    <xf numFmtId="37" fontId="23" fillId="0" borderId="0" xfId="0" applyNumberFormat="1" applyFont="1" applyAlignment="1">
      <alignment horizontal="center" vertical="center"/>
    </xf>
    <xf numFmtId="37" fontId="10" fillId="0" borderId="3" xfId="0" applyNumberFormat="1" applyFont="1" applyBorder="1" applyAlignment="1">
      <alignment horizontal="center" vertical="center" wrapText="1"/>
    </xf>
    <xf numFmtId="37" fontId="10" fillId="0" borderId="12" xfId="0" applyNumberFormat="1" applyFont="1" applyBorder="1" applyAlignment="1">
      <alignment horizontal="center" vertical="center" wrapText="1"/>
    </xf>
    <xf numFmtId="37" fontId="10" fillId="0" borderId="11"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164" fontId="13" fillId="0" borderId="8" xfId="0" applyNumberFormat="1" applyFont="1" applyBorder="1" applyAlignment="1">
      <alignment horizontal="center" vertical="center" wrapText="1"/>
    </xf>
    <xf numFmtId="164" fontId="13" fillId="0" borderId="9" xfId="0" applyNumberFormat="1" applyFont="1" applyBorder="1" applyAlignment="1">
      <alignment horizontal="center" vertical="center" wrapText="1"/>
    </xf>
    <xf numFmtId="37" fontId="10" fillId="5" borderId="5" xfId="0" applyNumberFormat="1" applyFont="1" applyFill="1" applyBorder="1" applyAlignment="1">
      <alignment horizontal="center" vertical="center" wrapText="1"/>
    </xf>
    <xf numFmtId="37" fontId="10" fillId="5" borderId="0" xfId="0" applyNumberFormat="1" applyFont="1" applyFill="1" applyAlignment="1">
      <alignment horizontal="center" vertical="center" wrapText="1"/>
    </xf>
    <xf numFmtId="37" fontId="10" fillId="5" borderId="6" xfId="0" applyNumberFormat="1" applyFont="1" applyFill="1" applyBorder="1" applyAlignment="1">
      <alignment horizontal="center" vertical="center" wrapText="1"/>
    </xf>
    <xf numFmtId="37" fontId="23" fillId="5" borderId="0" xfId="0" applyNumberFormat="1" applyFont="1" applyFill="1" applyAlignment="1">
      <alignment horizontal="center" vertical="center"/>
    </xf>
    <xf numFmtId="39" fontId="10" fillId="0" borderId="1" xfId="0" applyNumberFormat="1" applyFont="1" applyBorder="1" applyAlignment="1">
      <alignment horizontal="center" vertical="center" wrapText="1"/>
    </xf>
    <xf numFmtId="39" fontId="10" fillId="0" borderId="2" xfId="0" applyNumberFormat="1" applyFont="1" applyBorder="1" applyAlignment="1">
      <alignment horizontal="center" vertical="center" wrapText="1"/>
    </xf>
    <xf numFmtId="39" fontId="10" fillId="0" borderId="4" xfId="0" applyNumberFormat="1" applyFont="1" applyBorder="1" applyAlignment="1">
      <alignment horizontal="center" vertical="center" wrapText="1"/>
    </xf>
    <xf numFmtId="39" fontId="10" fillId="0" borderId="7" xfId="0" applyNumberFormat="1" applyFont="1" applyBorder="1" applyAlignment="1">
      <alignment horizontal="center" vertical="center" wrapText="1"/>
    </xf>
    <xf numFmtId="0" fontId="12" fillId="3" borderId="1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 xfId="0" applyFont="1" applyBorder="1" applyAlignment="1">
      <alignment vertical="center" wrapText="1"/>
    </xf>
    <xf numFmtId="0" fontId="13" fillId="0" borderId="4" xfId="0" applyFont="1" applyBorder="1" applyAlignment="1">
      <alignment vertical="center" wrapText="1"/>
    </xf>
    <xf numFmtId="0" fontId="18" fillId="0" borderId="5" xfId="0" applyFont="1" applyBorder="1" applyAlignment="1">
      <alignment vertical="center" wrapText="1"/>
    </xf>
    <xf numFmtId="0" fontId="18" fillId="0" borderId="6"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8" xfId="0" applyFont="1" applyBorder="1" applyAlignment="1">
      <alignment horizontal="center" vertical="center" wrapText="1"/>
    </xf>
    <xf numFmtId="0" fontId="10" fillId="0" borderId="2" xfId="0" applyFont="1" applyBorder="1" applyAlignment="1">
      <alignment vertical="center" wrapText="1"/>
    </xf>
    <xf numFmtId="0" fontId="13" fillId="0" borderId="10" xfId="0" applyFont="1" applyBorder="1" applyAlignment="1">
      <alignment vertical="center" wrapText="1"/>
    </xf>
    <xf numFmtId="0" fontId="13" fillId="0" borderId="2" xfId="0" applyFont="1" applyBorder="1" applyAlignment="1">
      <alignment vertical="center" wrapText="1"/>
    </xf>
    <xf numFmtId="0" fontId="10" fillId="0" borderId="10" xfId="0" applyFont="1" applyBorder="1" applyAlignment="1">
      <alignment vertical="center" wrapText="1"/>
    </xf>
    <xf numFmtId="0" fontId="13" fillId="0" borderId="3" xfId="0" applyFont="1" applyBorder="1" applyAlignment="1">
      <alignment vertical="center" wrapText="1"/>
    </xf>
    <xf numFmtId="0" fontId="17" fillId="3" borderId="1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2" xfId="0" applyFont="1" applyFill="1" applyBorder="1" applyAlignment="1">
      <alignment horizontal="center" vertical="center" wrapText="1"/>
    </xf>
    <xf numFmtId="4" fontId="10" fillId="0" borderId="16" xfId="0" applyNumberFormat="1" applyFont="1" applyBorder="1" applyAlignment="1">
      <alignment horizontal="center" wrapText="1"/>
    </xf>
    <xf numFmtId="4" fontId="10" fillId="0" borderId="17" xfId="0" applyNumberFormat="1" applyFont="1" applyBorder="1" applyAlignment="1">
      <alignment horizontal="center" wrapText="1"/>
    </xf>
    <xf numFmtId="4" fontId="10" fillId="0" borderId="18" xfId="0" applyNumberFormat="1" applyFont="1" applyBorder="1" applyAlignment="1">
      <alignment horizontal="center" wrapText="1"/>
    </xf>
    <xf numFmtId="4" fontId="10" fillId="0" borderId="15" xfId="0" applyNumberFormat="1" applyFont="1" applyBorder="1" applyAlignment="1">
      <alignment horizont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164" fontId="13" fillId="0" borderId="11" xfId="0" applyNumberFormat="1" applyFont="1" applyBorder="1" applyAlignment="1">
      <alignment horizontal="center" vertical="center" wrapText="1"/>
    </xf>
    <xf numFmtId="164" fontId="13" fillId="0" borderId="12" xfId="0" applyNumberFormat="1" applyFont="1" applyBorder="1" applyAlignment="1">
      <alignment horizontal="center" vertical="center" wrapText="1"/>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0" fillId="0" borderId="16" xfId="0" applyFont="1" applyBorder="1" applyAlignment="1">
      <alignment wrapText="1"/>
    </xf>
    <xf numFmtId="0" fontId="10" fillId="0" borderId="18" xfId="0" applyFont="1" applyBorder="1" applyAlignment="1">
      <alignment wrapText="1"/>
    </xf>
    <xf numFmtId="9" fontId="10" fillId="0" borderId="16" xfId="0" applyNumberFormat="1" applyFont="1" applyBorder="1" applyAlignment="1">
      <alignment horizontal="center" vertical="center" wrapText="1"/>
    </xf>
    <xf numFmtId="9" fontId="10" fillId="0" borderId="17" xfId="0" applyNumberFormat="1" applyFont="1" applyBorder="1" applyAlignment="1">
      <alignment horizontal="center" vertical="center" wrapText="1"/>
    </xf>
    <xf numFmtId="9" fontId="10" fillId="0" borderId="18" xfId="0" applyNumberFormat="1" applyFont="1" applyBorder="1" applyAlignment="1">
      <alignment horizontal="center" vertical="center" wrapText="1"/>
    </xf>
    <xf numFmtId="9" fontId="10" fillId="0" borderId="15" xfId="0" applyNumberFormat="1" applyFont="1" applyBorder="1" applyAlignment="1">
      <alignment horizontal="center" vertical="center" wrapText="1"/>
    </xf>
    <xf numFmtId="206" fontId="10" fillId="0" borderId="16" xfId="0" applyNumberFormat="1" applyFont="1" applyBorder="1" applyAlignment="1">
      <alignment horizontal="right" wrapText="1"/>
    </xf>
    <xf numFmtId="206" fontId="10" fillId="0" borderId="17" xfId="0" applyNumberFormat="1" applyFont="1" applyBorder="1" applyAlignment="1">
      <alignment horizontal="right" wrapText="1"/>
    </xf>
    <xf numFmtId="206" fontId="10" fillId="0" borderId="18" xfId="0" applyNumberFormat="1" applyFont="1" applyBorder="1" applyAlignment="1">
      <alignment horizontal="right" wrapText="1"/>
    </xf>
    <xf numFmtId="206" fontId="10" fillId="0" borderId="15" xfId="0" applyNumberFormat="1" applyFont="1" applyBorder="1" applyAlignment="1">
      <alignment horizontal="right" wrapText="1"/>
    </xf>
    <xf numFmtId="0" fontId="13" fillId="0" borderId="16" xfId="0" applyFont="1" applyBorder="1" applyAlignment="1">
      <alignment wrapText="1"/>
    </xf>
    <xf numFmtId="174" fontId="13" fillId="0" borderId="8" xfId="0" applyNumberFormat="1" applyFont="1" applyBorder="1" applyAlignment="1">
      <alignment horizontal="center" wrapText="1"/>
    </xf>
    <xf numFmtId="172" fontId="13" fillId="0" borderId="10" xfId="0" applyNumberFormat="1" applyFont="1" applyBorder="1" applyAlignment="1">
      <alignment horizontal="center" wrapText="1"/>
    </xf>
    <xf numFmtId="172" fontId="13" fillId="0" borderId="9" xfId="0" applyNumberFormat="1" applyFont="1" applyBorder="1" applyAlignment="1">
      <alignment horizontal="center" wrapText="1"/>
    </xf>
    <xf numFmtId="172" fontId="13" fillId="0" borderId="8" xfId="0" applyNumberFormat="1" applyFont="1" applyBorder="1" applyAlignment="1">
      <alignment horizontal="center" wrapText="1"/>
    </xf>
    <xf numFmtId="174" fontId="13" fillId="0" borderId="10" xfId="0" applyNumberFormat="1" applyFont="1" applyBorder="1" applyAlignment="1">
      <alignment horizontal="center" wrapText="1"/>
    </xf>
    <xf numFmtId="0" fontId="10" fillId="0" borderId="20" xfId="0" applyFont="1" applyBorder="1" applyAlignment="1">
      <alignment wrapText="1"/>
    </xf>
    <xf numFmtId="0" fontId="13" fillId="0" borderId="19" xfId="0" applyFont="1" applyBorder="1" applyAlignment="1">
      <alignment horizontal="center" wrapText="1"/>
    </xf>
    <xf numFmtId="0" fontId="13" fillId="0" borderId="16" xfId="0" applyFont="1" applyBorder="1" applyAlignment="1">
      <alignment wrapText="1"/>
    </xf>
    <xf numFmtId="0" fontId="13" fillId="0" borderId="18" xfId="0" applyFont="1" applyBorder="1" applyAlignment="1">
      <alignment wrapText="1"/>
    </xf>
    <xf numFmtId="0" fontId="10" fillId="0" borderId="16" xfId="0" applyFont="1" applyBorder="1" applyAlignment="1">
      <alignment wrapText="1"/>
    </xf>
    <xf numFmtId="0" fontId="10" fillId="0" borderId="18" xfId="0" applyFont="1" applyBorder="1" applyAlignment="1">
      <alignment wrapText="1"/>
    </xf>
  </cellXfs>
  <cellStyles count="3">
    <cellStyle name="Comma" xfId="1" builtinId="3"/>
    <cellStyle name="Normal" xfId="0" builtinId="0"/>
    <cellStyle name="Table (Normal)" xfId="2" xr:uid="{8AF32912-9E36-4B99-A1F2-21046C27D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50000</xdr:colOff>
      <xdr:row>14</xdr:row>
      <xdr:rowOff>-1281756</xdr:rowOff>
    </xdr:from>
    <xdr:ext cx="3379155" cy="1231756"/>
    <xdr:pic>
      <xdr:nvPicPr>
        <xdr:cNvPr id="2" name="Picture1.png" descr="Picture1.png">
          <a:extLst>
            <a:ext uri="{FF2B5EF4-FFF2-40B4-BE49-F238E27FC236}">
              <a16:creationId xmlns:a16="http://schemas.microsoft.com/office/drawing/2014/main" id="{09B5DFED-D876-437E-9E9B-C3968922F0A2}"/>
            </a:ext>
          </a:extLst>
        </xdr:cNvPr>
        <xdr:cNvPicPr>
          <a:picLocks noChangeAspect="1"/>
        </xdr:cNvPicPr>
      </xdr:nvPicPr>
      <xdr:blipFill>
        <a:blip xmlns:r="http://schemas.openxmlformats.org/officeDocument/2006/relationships" r:embed="rId1"/>
        <a:stretch>
          <a:fillRect/>
        </a:stretch>
      </xdr:blipFill>
      <xdr:spPr>
        <a:xfrm>
          <a:off x="10248100" y="7087544"/>
          <a:ext cx="3379155" cy="123175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zhu\Downloads\Element%20Financial%20Corporation%20Q2%202025%20WB%20(2).xlsx" TargetMode="External"/><Relationship Id="rId1" Type="http://schemas.openxmlformats.org/officeDocument/2006/relationships/externalLinkPath" Target="file:///C:\Users\czhu\Downloads\Element%20Financial%20Corporation%20Q2%202025%20WB%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es"/>
      <sheetName val="Financials"/>
      <sheetName val="BS"/>
      <sheetName val="INCOME"/>
      <sheetName val="Ratios calculation"/>
      <sheetName val="COMPREHENSIVE INCOME"/>
      <sheetName val="SHAREHOLDERS EQUITY"/>
      <sheetName val="CASH FLOW"/>
      <sheetName val="Notes to Financials"/>
      <sheetName val="4. Business Acquisition"/>
      <sheetName val="4. Finance Receivables"/>
      <sheetName val="4.1 Selected Characteristics"/>
      <sheetName val="4.2 Delinquency aging"/>
      <sheetName val="4.3 Allowance continuity"/>
      <sheetName val="4.4 Allowance for credit losses"/>
      <sheetName val="4.5 Credit Risk Exposure"/>
      <sheetName val="4.6 Contractual maturities - Fi"/>
      <sheetName val="5. Equipment Under Op Leases"/>
      <sheetName val="5.1 Future min payments"/>
      <sheetName val="6. PPE"/>
      <sheetName val="7. Intangibles"/>
      <sheetName val="8. Goodwill"/>
      <sheetName val="9. Borrowings"/>
      <sheetName val="9.1 Contractual maturities - Se"/>
      <sheetName val="9.2 Available Sources of Capita"/>
      <sheetName val="10. Convertible Debentures"/>
      <sheetName val="11. Share Capital"/>
      <sheetName val="12. Share-based Compensation"/>
      <sheetName val="13. Revenues"/>
      <sheetName val="13.1 Contract Assets and Liabil"/>
      <sheetName val="14. Income Taxes"/>
      <sheetName val="15. Subsidiaries"/>
      <sheetName val="16. RPT"/>
      <sheetName val="17. Earnings per Share"/>
      <sheetName val="18. Derivatives"/>
      <sheetName val="18.1. FV and notional table"/>
      <sheetName val="18.2. Hedging Instruments"/>
      <sheetName val="18.3 Rates"/>
      <sheetName val="18.4. Hedged Items"/>
      <sheetName val="18.5. OCI and Cash Flow"/>
      <sheetName val="20. Segmented Information"/>
      <sheetName val="21. Leases"/>
      <sheetName val="22. Commitments"/>
      <sheetName val="24. Fair Value"/>
      <sheetName val="Provisions"/>
      <sheetName val="25. Syndications"/>
      <sheetName val="MDA"/>
      <sheetName val="Origination Geography"/>
      <sheetName val="Constant Currency"/>
      <sheetName val="Constant Currency to IFRS Rec"/>
      <sheetName val="Order Backlog"/>
      <sheetName val="Finance Receivables"/>
      <sheetName val="Portfolio Segmentation"/>
      <sheetName val="Delinquincies"/>
      <sheetName val="FCF to Cash Flow from Ops Rec"/>
      <sheetName val="Summary of Quarterly Info"/>
      <sheetName val="IFRS to Non-IFRS"/>
      <sheetName val="Weighted Average Diluted Calcul"/>
      <sheetName val="Adjusted results"/>
      <sheetName val="Press Release"/>
      <sheetName val="Core fleet assets under managem"/>
      <sheetName val="Supplemental"/>
      <sheetName val="Cover"/>
      <sheetName val="Table of Contents"/>
      <sheetName val="Pg 1 Income Statement"/>
      <sheetName val="Pg 2 Balance Sheet"/>
      <sheetName val="Pg 3 Revenue"/>
      <sheetName val="Pg 4 Capital Light Revenue"/>
      <sheetName val="Pg 5 Originations"/>
      <sheetName val="Pg 6 Return of Capital"/>
      <sheetName val="Pg 7 Adj Free Cash Flow"/>
      <sheetName val="Pg 8 Shareholders Equity"/>
      <sheetName val="Supplemental - Appendix calcs"/>
      <sheetName val="Commercial &amp; Operational KPIs"/>
    </sheetNames>
    <sheetDataSet>
      <sheetData sheetId="0"/>
      <sheetData sheetId="1"/>
      <sheetData sheetId="2"/>
      <sheetData sheetId="3">
        <row r="21">
          <cell r="C21">
            <v>11608000</v>
          </cell>
        </row>
        <row r="25">
          <cell r="C25">
            <v>151336000</v>
          </cell>
        </row>
        <row r="28">
          <cell r="C28">
            <v>290026000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32674-C1DA-428D-B187-406FDEC02DE5}">
  <dimension ref="A1:B14"/>
  <sheetViews>
    <sheetView showGridLines="0" tabSelected="1" showRuler="0" zoomScale="70" zoomScaleNormal="70" workbookViewId="0">
      <selection activeCell="A21" sqref="A21"/>
    </sheetView>
  </sheetViews>
  <sheetFormatPr defaultColWidth="13.08984375" defaultRowHeight="12.5" x14ac:dyDescent="0.25"/>
  <cols>
    <col min="1" max="1" width="146" customWidth="1"/>
    <col min="2" max="2" width="53.81640625" customWidth="1"/>
    <col min="3" max="3" width="23.90625" customWidth="1"/>
  </cols>
  <sheetData>
    <row r="1" spans="1:2" ht="13" x14ac:dyDescent="0.3">
      <c r="A1" s="1"/>
      <c r="B1" s="1"/>
    </row>
    <row r="2" spans="1:2" ht="13" x14ac:dyDescent="0.3">
      <c r="A2" s="1"/>
      <c r="B2" s="1"/>
    </row>
    <row r="3" spans="1:2" ht="13" x14ac:dyDescent="0.3">
      <c r="A3" s="1"/>
      <c r="B3" s="1"/>
    </row>
    <row r="4" spans="1:2" ht="136.5" x14ac:dyDescent="5.5">
      <c r="A4" s="141" t="s">
        <v>0</v>
      </c>
      <c r="B4" s="2"/>
    </row>
    <row r="5" spans="1:2" ht="136.5" x14ac:dyDescent="0.3">
      <c r="A5" s="142" t="s">
        <v>1</v>
      </c>
      <c r="B5" s="1"/>
    </row>
    <row r="6" spans="1:2" ht="20" x14ac:dyDescent="0.85">
      <c r="A6" s="3"/>
      <c r="B6" s="1"/>
    </row>
    <row r="7" spans="1:2" ht="54" x14ac:dyDescent="0.3">
      <c r="A7" s="143" t="s">
        <v>2</v>
      </c>
      <c r="B7" s="1"/>
    </row>
    <row r="8" spans="1:2" ht="20" x14ac:dyDescent="0.85">
      <c r="A8" s="3"/>
      <c r="B8" s="1"/>
    </row>
    <row r="9" spans="1:2" ht="13" x14ac:dyDescent="0.3">
      <c r="A9" s="1"/>
      <c r="B9" s="1"/>
    </row>
    <row r="10" spans="1:2" ht="23" x14ac:dyDescent="0.95">
      <c r="A10" s="4"/>
      <c r="B10" s="1"/>
    </row>
    <row r="11" spans="1:2" ht="25.5" x14ac:dyDescent="0.3">
      <c r="A11" s="144" t="s">
        <v>3</v>
      </c>
      <c r="B11" s="1"/>
    </row>
    <row r="12" spans="1:2" ht="15.75" customHeight="1" x14ac:dyDescent="1.05">
      <c r="A12" s="145"/>
      <c r="B12" s="1"/>
    </row>
    <row r="13" spans="1:2" ht="89.15" customHeight="1" x14ac:dyDescent="0.3">
      <c r="A13" s="146" t="s">
        <v>4</v>
      </c>
      <c r="B13" s="1"/>
    </row>
    <row r="14" spans="1:2" ht="89.15" customHeight="1" x14ac:dyDescent="0.3">
      <c r="A14" s="146" t="s">
        <v>5</v>
      </c>
      <c r="B14" s="1"/>
    </row>
  </sheetData>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0D5BE-F7A0-4FB0-80E1-20FC09D20099}">
  <dimension ref="A1:O50"/>
  <sheetViews>
    <sheetView showGridLines="0" showRuler="0" workbookViewId="0">
      <selection activeCell="D21" sqref="D21"/>
    </sheetView>
  </sheetViews>
  <sheetFormatPr defaultColWidth="13.08984375" defaultRowHeight="12.5" x14ac:dyDescent="0.25"/>
  <cols>
    <col min="1" max="1" width="3.81640625" customWidth="1"/>
    <col min="2" max="2" width="37.453125" customWidth="1"/>
    <col min="3" max="11" width="9.453125" customWidth="1"/>
    <col min="12" max="12" width="2.36328125" customWidth="1"/>
    <col min="13" max="14" width="9.453125" customWidth="1"/>
  </cols>
  <sheetData>
    <row r="1" spans="1:15" ht="15" customHeight="1" x14ac:dyDescent="0.65">
      <c r="A1" s="112" t="s">
        <v>191</v>
      </c>
      <c r="B1" s="14"/>
      <c r="C1" s="14"/>
      <c r="D1" s="14"/>
      <c r="E1" s="14"/>
      <c r="F1" s="14"/>
      <c r="G1" s="14"/>
      <c r="H1" s="14"/>
      <c r="I1" s="14"/>
      <c r="J1" s="14"/>
      <c r="K1" s="14"/>
      <c r="L1" s="14"/>
      <c r="M1" s="14"/>
      <c r="N1" s="113"/>
      <c r="O1" s="16"/>
    </row>
    <row r="2" spans="1:15" ht="15" customHeight="1" x14ac:dyDescent="0.65">
      <c r="A2" s="392"/>
      <c r="B2" s="400"/>
      <c r="C2" s="38"/>
      <c r="D2" s="38"/>
      <c r="E2" s="38"/>
      <c r="F2" s="38"/>
      <c r="G2" s="38"/>
      <c r="H2" s="38"/>
      <c r="I2" s="38"/>
      <c r="J2" s="38"/>
      <c r="K2" s="35"/>
      <c r="L2" s="80"/>
      <c r="M2" s="135"/>
      <c r="N2" s="136"/>
      <c r="O2" s="16"/>
    </row>
    <row r="3" spans="1:15" ht="15" customHeight="1" x14ac:dyDescent="0.3">
      <c r="A3" s="382" t="s">
        <v>192</v>
      </c>
      <c r="B3" s="401"/>
      <c r="C3" s="367" t="s">
        <v>25</v>
      </c>
      <c r="D3" s="367" t="s">
        <v>26</v>
      </c>
      <c r="E3" s="367" t="s">
        <v>27</v>
      </c>
      <c r="F3" s="367" t="s">
        <v>28</v>
      </c>
      <c r="G3" s="367" t="s">
        <v>29</v>
      </c>
      <c r="H3" s="367" t="s">
        <v>30</v>
      </c>
      <c r="I3" s="367" t="s">
        <v>31</v>
      </c>
      <c r="J3" s="367" t="s">
        <v>32</v>
      </c>
      <c r="K3" s="368" t="s">
        <v>33</v>
      </c>
      <c r="L3" s="147"/>
      <c r="M3" s="369">
        <v>2024</v>
      </c>
      <c r="N3" s="370">
        <v>2023</v>
      </c>
      <c r="O3" s="16"/>
    </row>
    <row r="4" spans="1:15" ht="15" customHeight="1" x14ac:dyDescent="0.3">
      <c r="A4" s="384" t="s">
        <v>193</v>
      </c>
      <c r="B4" s="402"/>
      <c r="C4" s="345">
        <f>+D18</f>
        <v>2720.6159999999995</v>
      </c>
      <c r="D4" s="345">
        <v>2774.3150000000001</v>
      </c>
      <c r="E4" s="345">
        <v>2774.502</v>
      </c>
      <c r="F4" s="345">
        <v>2908.42</v>
      </c>
      <c r="G4" s="345">
        <v>2944.5880000000002</v>
      </c>
      <c r="H4" s="345">
        <v>2943.828</v>
      </c>
      <c r="I4" s="345">
        <v>2932.6619999999998</v>
      </c>
      <c r="J4" s="345">
        <v>2956.5320000000002</v>
      </c>
      <c r="K4" s="347">
        <v>2848.4630000000002</v>
      </c>
      <c r="L4" s="348"/>
      <c r="M4" s="346">
        <v>2943.828</v>
      </c>
      <c r="N4" s="347">
        <v>2717.605</v>
      </c>
      <c r="O4" s="16"/>
    </row>
    <row r="5" spans="1:15" ht="15" customHeight="1" x14ac:dyDescent="0.3">
      <c r="A5" s="393" t="s">
        <v>194</v>
      </c>
      <c r="B5" s="7"/>
      <c r="C5" s="350">
        <v>112.173</v>
      </c>
      <c r="D5" s="350">
        <v>24.986000000000001</v>
      </c>
      <c r="E5" s="350">
        <v>17.591999999999999</v>
      </c>
      <c r="F5" s="350">
        <v>-2.0710000000000002</v>
      </c>
      <c r="G5" s="350">
        <v>-30.86</v>
      </c>
      <c r="H5" s="350">
        <v>42.328000000000003</v>
      </c>
      <c r="I5" s="350">
        <v>137.17099999999999</v>
      </c>
      <c r="J5" s="350">
        <v>18.497</v>
      </c>
      <c r="K5" s="351">
        <v>194.67599999999999</v>
      </c>
      <c r="L5" s="348"/>
      <c r="M5" s="349">
        <v>26.989000000000001</v>
      </c>
      <c r="N5" s="351">
        <v>527.21199999999999</v>
      </c>
      <c r="O5" s="16"/>
    </row>
    <row r="6" spans="1:15" ht="15" customHeight="1" x14ac:dyDescent="0.3">
      <c r="A6" s="393" t="s">
        <v>195</v>
      </c>
      <c r="B6" s="7"/>
      <c r="C6" s="350"/>
      <c r="D6" s="350"/>
      <c r="E6" s="350"/>
      <c r="F6" s="350"/>
      <c r="G6" s="350"/>
      <c r="H6" s="350"/>
      <c r="I6" s="350"/>
      <c r="J6" s="350"/>
      <c r="K6" s="351"/>
      <c r="L6" s="348"/>
      <c r="M6" s="349"/>
      <c r="N6" s="351"/>
      <c r="O6" s="16"/>
    </row>
    <row r="7" spans="1:15" ht="15" customHeight="1" x14ac:dyDescent="0.3">
      <c r="A7" s="148"/>
      <c r="B7" s="149" t="s">
        <v>196</v>
      </c>
      <c r="C7" s="350">
        <v>0</v>
      </c>
      <c r="D7" s="350">
        <v>0</v>
      </c>
      <c r="E7" s="350">
        <v>0</v>
      </c>
      <c r="F7" s="350">
        <v>-1.4339999999999999</v>
      </c>
      <c r="G7" s="350">
        <v>-2.8690000000000002</v>
      </c>
      <c r="H7" s="350">
        <v>-2.919</v>
      </c>
      <c r="I7" s="350">
        <v>-4.4189999999999996</v>
      </c>
      <c r="J7" s="350">
        <v>-4.3879999999999999</v>
      </c>
      <c r="K7" s="351">
        <v>-4.4749999999999996</v>
      </c>
      <c r="L7" s="348"/>
      <c r="M7" s="349">
        <v>-7.2220000000000004</v>
      </c>
      <c r="N7" s="351">
        <v>-17.625</v>
      </c>
      <c r="O7" s="16"/>
    </row>
    <row r="8" spans="1:15" ht="15" customHeight="1" x14ac:dyDescent="0.3">
      <c r="A8" s="148"/>
      <c r="B8" s="149" t="s">
        <v>197</v>
      </c>
      <c r="C8" s="350">
        <v>-38.173000000000002</v>
      </c>
      <c r="D8" s="350">
        <v>-36.447000000000003</v>
      </c>
      <c r="E8" s="350">
        <v>-36.917000000000002</v>
      </c>
      <c r="F8" s="350">
        <v>-35.756999999999998</v>
      </c>
      <c r="G8" s="350">
        <v>-35.343000000000004</v>
      </c>
      <c r="H8" s="350">
        <v>-34.469000000000001</v>
      </c>
      <c r="I8" s="350">
        <v>-34.826999999999998</v>
      </c>
      <c r="J8" s="350">
        <v>-28.736999999999998</v>
      </c>
      <c r="K8" s="351">
        <v>-29.324000000000002</v>
      </c>
      <c r="L8" s="348"/>
      <c r="M8" s="349">
        <v>-142.48599999999999</v>
      </c>
      <c r="N8" s="351">
        <v>-121.48699999999999</v>
      </c>
      <c r="O8" s="16"/>
    </row>
    <row r="9" spans="1:15" ht="15" customHeight="1" x14ac:dyDescent="0.3">
      <c r="A9" s="393" t="s">
        <v>198</v>
      </c>
      <c r="B9" s="7"/>
      <c r="C9" s="350">
        <v>0</v>
      </c>
      <c r="D9" s="350">
        <v>0</v>
      </c>
      <c r="E9" s="350">
        <v>0</v>
      </c>
      <c r="F9" s="350">
        <v>-94.656000000000006</v>
      </c>
      <c r="G9" s="350">
        <v>-91.165999999999997</v>
      </c>
      <c r="H9" s="350">
        <v>0</v>
      </c>
      <c r="I9" s="350">
        <v>-85.751000000000005</v>
      </c>
      <c r="J9" s="350">
        <v>0</v>
      </c>
      <c r="K9" s="351">
        <v>0</v>
      </c>
      <c r="L9" s="348"/>
      <c r="M9" s="349">
        <v>-185.822</v>
      </c>
      <c r="N9" s="351">
        <v>-85.751000000000005</v>
      </c>
      <c r="O9" s="16"/>
    </row>
    <row r="10" spans="1:15" ht="15" customHeight="1" x14ac:dyDescent="0.3">
      <c r="A10" s="393" t="s">
        <v>199</v>
      </c>
      <c r="B10" s="7"/>
      <c r="C10" s="350">
        <v>4.2612999999999998E-2</v>
      </c>
      <c r="D10" s="350">
        <v>0</v>
      </c>
      <c r="E10" s="350">
        <v>0</v>
      </c>
      <c r="F10" s="350">
        <v>0</v>
      </c>
      <c r="G10" s="350">
        <v>125.27200000000001</v>
      </c>
      <c r="H10" s="350">
        <v>0</v>
      </c>
      <c r="I10" s="350">
        <v>0</v>
      </c>
      <c r="J10" s="350">
        <v>0</v>
      </c>
      <c r="K10" s="351">
        <v>0</v>
      </c>
      <c r="L10" s="348"/>
      <c r="M10" s="349">
        <v>125.27200000000001</v>
      </c>
      <c r="N10" s="351">
        <v>0</v>
      </c>
      <c r="O10" s="16"/>
    </row>
    <row r="11" spans="1:15" ht="15" customHeight="1" x14ac:dyDescent="0.3">
      <c r="A11" s="393" t="s">
        <v>200</v>
      </c>
      <c r="B11" s="7"/>
      <c r="C11" s="350">
        <v>0</v>
      </c>
      <c r="D11" s="350">
        <v>0</v>
      </c>
      <c r="E11" s="350">
        <v>0</v>
      </c>
      <c r="F11" s="350">
        <v>0</v>
      </c>
      <c r="G11" s="350">
        <v>0</v>
      </c>
      <c r="H11" s="350">
        <v>0</v>
      </c>
      <c r="I11" s="350">
        <v>0</v>
      </c>
      <c r="J11" s="350">
        <v>0</v>
      </c>
      <c r="K11" s="351">
        <v>0</v>
      </c>
      <c r="L11" s="348"/>
      <c r="M11" s="349">
        <v>0</v>
      </c>
      <c r="N11" s="351">
        <v>5.0000000000000001E-3</v>
      </c>
      <c r="O11" s="16"/>
    </row>
    <row r="12" spans="1:15" ht="15" customHeight="1" x14ac:dyDescent="0.3">
      <c r="A12" s="393" t="s">
        <v>201</v>
      </c>
      <c r="B12" s="7"/>
      <c r="C12" s="350">
        <v>4.2612999999999998E-2</v>
      </c>
      <c r="D12" s="350">
        <v>0</v>
      </c>
      <c r="E12" s="350">
        <v>0.51800000000000002</v>
      </c>
      <c r="F12" s="350">
        <v>0</v>
      </c>
      <c r="G12" s="350">
        <v>1.589</v>
      </c>
      <c r="H12" s="350">
        <v>0.372</v>
      </c>
      <c r="I12" s="350">
        <v>0.94</v>
      </c>
      <c r="J12" s="350">
        <v>1.839</v>
      </c>
      <c r="K12" s="351">
        <v>-26.515000000000001</v>
      </c>
      <c r="L12" s="348"/>
      <c r="M12" s="349">
        <v>2.4790000000000001</v>
      </c>
      <c r="N12" s="351">
        <v>-22.15</v>
      </c>
      <c r="O12" s="16"/>
    </row>
    <row r="13" spans="1:15" ht="15" customHeight="1" x14ac:dyDescent="0.3">
      <c r="A13" s="393" t="s">
        <v>202</v>
      </c>
      <c r="B13" s="7"/>
      <c r="C13" s="350">
        <v>0</v>
      </c>
      <c r="D13" s="350">
        <v>0</v>
      </c>
      <c r="E13" s="350">
        <v>0</v>
      </c>
      <c r="F13" s="350">
        <v>0</v>
      </c>
      <c r="G13" s="350">
        <v>0</v>
      </c>
      <c r="H13" s="350">
        <v>0</v>
      </c>
      <c r="I13" s="350">
        <v>0</v>
      </c>
      <c r="J13" s="350">
        <v>0</v>
      </c>
      <c r="K13" s="351">
        <v>0</v>
      </c>
      <c r="L13" s="348"/>
      <c r="M13" s="349">
        <v>0</v>
      </c>
      <c r="N13" s="351">
        <v>0</v>
      </c>
      <c r="O13" s="16"/>
    </row>
    <row r="14" spans="1:15" ht="15" customHeight="1" x14ac:dyDescent="0.3">
      <c r="A14" s="393" t="s">
        <v>203</v>
      </c>
      <c r="B14" s="7"/>
      <c r="C14" s="350">
        <v>0</v>
      </c>
      <c r="D14" s="350">
        <v>0</v>
      </c>
      <c r="E14" s="350">
        <v>20.515000000000001</v>
      </c>
      <c r="F14" s="350">
        <v>0</v>
      </c>
      <c r="G14" s="350">
        <v>0</v>
      </c>
      <c r="H14" s="350">
        <v>0</v>
      </c>
      <c r="I14" s="350">
        <v>0</v>
      </c>
      <c r="J14" s="350">
        <v>0</v>
      </c>
      <c r="K14" s="351">
        <v>0</v>
      </c>
      <c r="L14" s="348"/>
      <c r="M14" s="349">
        <v>20.515000000000001</v>
      </c>
      <c r="N14" s="351">
        <v>0</v>
      </c>
      <c r="O14" s="16"/>
    </row>
    <row r="15" spans="1:15" ht="15" customHeight="1" x14ac:dyDescent="0.3">
      <c r="A15" s="393" t="s">
        <v>204</v>
      </c>
      <c r="B15" s="7"/>
      <c r="C15" s="350">
        <v>0.84399999999999997</v>
      </c>
      <c r="D15" s="350">
        <v>1.0660000000000001</v>
      </c>
      <c r="E15" s="350">
        <v>1.6120000000000001</v>
      </c>
      <c r="F15" s="350">
        <v>0</v>
      </c>
      <c r="G15" s="350">
        <v>0</v>
      </c>
      <c r="H15" s="350">
        <v>0</v>
      </c>
      <c r="I15" s="350">
        <v>0</v>
      </c>
      <c r="J15" s="350">
        <v>0</v>
      </c>
      <c r="K15" s="351">
        <v>0</v>
      </c>
      <c r="L15" s="348"/>
      <c r="M15" s="349">
        <v>1.6120000000000001</v>
      </c>
      <c r="N15" s="351">
        <v>0</v>
      </c>
      <c r="O15" s="16"/>
    </row>
    <row r="16" spans="1:15" ht="15" customHeight="1" x14ac:dyDescent="0.3">
      <c r="A16" s="393" t="s">
        <v>205</v>
      </c>
      <c r="B16" s="7"/>
      <c r="C16" s="350">
        <v>-1.8900000000000001E-4</v>
      </c>
      <c r="D16" s="350">
        <v>0</v>
      </c>
      <c r="E16" s="350">
        <v>0</v>
      </c>
      <c r="F16" s="350">
        <v>0</v>
      </c>
      <c r="G16" s="350">
        <v>0</v>
      </c>
      <c r="H16" s="350">
        <v>0</v>
      </c>
      <c r="I16" s="350">
        <v>0</v>
      </c>
      <c r="J16" s="350">
        <v>0</v>
      </c>
      <c r="K16" s="351">
        <v>0</v>
      </c>
      <c r="L16" s="348"/>
      <c r="M16" s="349">
        <v>0</v>
      </c>
      <c r="N16" s="351">
        <v>0</v>
      </c>
      <c r="O16" s="16"/>
    </row>
    <row r="17" spans="1:15" ht="15" customHeight="1" x14ac:dyDescent="0.3">
      <c r="A17" s="395" t="s">
        <v>206</v>
      </c>
      <c r="B17" s="403"/>
      <c r="C17" s="353">
        <v>-20.449940000000002</v>
      </c>
      <c r="D17" s="353">
        <v>-43.304000000000002</v>
      </c>
      <c r="E17" s="353">
        <v>-3.5070000000000001</v>
      </c>
      <c r="F17" s="353">
        <v>0</v>
      </c>
      <c r="G17" s="353">
        <v>-2.7909999999999999</v>
      </c>
      <c r="H17" s="353">
        <v>-4.5519999999999996</v>
      </c>
      <c r="I17" s="353">
        <v>-1.948</v>
      </c>
      <c r="J17" s="353">
        <v>-11.081</v>
      </c>
      <c r="K17" s="354">
        <v>-26.292999999999999</v>
      </c>
      <c r="L17" s="348"/>
      <c r="M17" s="352">
        <v>-10.85</v>
      </c>
      <c r="N17" s="354">
        <v>-53.981000000000002</v>
      </c>
      <c r="O17" s="16"/>
    </row>
    <row r="18" spans="1:15" ht="15" customHeight="1" x14ac:dyDescent="0.3">
      <c r="A18" s="397" t="s">
        <v>207</v>
      </c>
      <c r="B18" s="404"/>
      <c r="C18" s="364">
        <v>2775.0950970000004</v>
      </c>
      <c r="D18" s="364">
        <v>2720.6159999999995</v>
      </c>
      <c r="E18" s="364">
        <v>2774.3150000000001</v>
      </c>
      <c r="F18" s="364">
        <v>2774.502</v>
      </c>
      <c r="G18" s="364">
        <v>2908.4199999999996</v>
      </c>
      <c r="H18" s="364">
        <v>2944.5879999999997</v>
      </c>
      <c r="I18" s="364">
        <v>2943.8279999999995</v>
      </c>
      <c r="J18" s="364">
        <v>2932.6619999999998</v>
      </c>
      <c r="K18" s="365">
        <v>2956.5320000000002</v>
      </c>
      <c r="L18" s="348"/>
      <c r="M18" s="366">
        <v>2774.3150000000001</v>
      </c>
      <c r="N18" s="365">
        <v>2943.828</v>
      </c>
      <c r="O18" s="16"/>
    </row>
    <row r="19" spans="1:15" ht="15" customHeight="1" x14ac:dyDescent="0.65">
      <c r="A19" s="38"/>
      <c r="B19" s="38"/>
      <c r="C19" s="38"/>
      <c r="D19" s="38"/>
      <c r="E19" s="38"/>
      <c r="F19" s="38"/>
      <c r="G19" s="38"/>
      <c r="H19" s="38"/>
      <c r="I19" s="38"/>
      <c r="J19" s="38"/>
      <c r="K19" s="38"/>
      <c r="L19" s="8"/>
      <c r="M19" s="137"/>
      <c r="N19" s="137"/>
      <c r="O19" s="9"/>
    </row>
    <row r="20" spans="1:15" ht="15" customHeight="1" x14ac:dyDescent="0.65">
      <c r="A20" s="39"/>
      <c r="B20" s="39"/>
      <c r="C20" s="8"/>
      <c r="D20" s="8"/>
      <c r="E20" s="8"/>
      <c r="F20" s="8"/>
      <c r="G20" s="8"/>
      <c r="H20" s="8"/>
      <c r="I20" s="8"/>
      <c r="J20" s="8"/>
      <c r="K20" s="8"/>
      <c r="L20" s="8"/>
      <c r="M20" s="8"/>
      <c r="N20" s="8"/>
      <c r="O20" s="9"/>
    </row>
    <row r="21" spans="1:15" ht="15" customHeight="1" x14ac:dyDescent="0.65">
      <c r="A21" s="8"/>
      <c r="B21" s="8"/>
      <c r="C21" s="8"/>
      <c r="D21" s="8"/>
      <c r="E21" s="8"/>
      <c r="F21" s="8"/>
      <c r="G21" s="8"/>
      <c r="H21" s="8"/>
      <c r="I21" s="8"/>
      <c r="J21" s="8"/>
      <c r="K21" s="8"/>
      <c r="L21" s="8"/>
      <c r="M21" s="8"/>
      <c r="N21" s="8"/>
      <c r="O21" s="9"/>
    </row>
    <row r="22" spans="1:15" ht="15" customHeight="1" x14ac:dyDescent="0.65">
      <c r="A22" s="8"/>
      <c r="B22" s="8"/>
      <c r="C22" s="8"/>
      <c r="D22" s="8"/>
      <c r="E22" s="8"/>
      <c r="F22" s="8"/>
      <c r="G22" s="8"/>
      <c r="H22" s="8"/>
      <c r="I22" s="8"/>
      <c r="J22" s="8"/>
      <c r="K22" s="8"/>
      <c r="L22" s="8"/>
      <c r="M22" s="8"/>
      <c r="N22" s="8"/>
      <c r="O22" s="9"/>
    </row>
    <row r="23" spans="1:15" ht="15" customHeight="1" x14ac:dyDescent="0.65">
      <c r="A23" s="8"/>
      <c r="B23" s="8"/>
      <c r="C23" s="8"/>
      <c r="D23" s="8"/>
      <c r="E23" s="8"/>
      <c r="F23" s="8"/>
      <c r="G23" s="8"/>
      <c r="H23" s="8"/>
      <c r="I23" s="8"/>
      <c r="J23" s="8"/>
      <c r="K23" s="8"/>
      <c r="L23" s="8"/>
      <c r="M23" s="8"/>
      <c r="N23" s="8"/>
      <c r="O23" s="9"/>
    </row>
    <row r="24" spans="1:15" ht="15" customHeight="1" x14ac:dyDescent="0.65">
      <c r="A24" s="8"/>
      <c r="B24" s="8"/>
      <c r="C24" s="8"/>
      <c r="D24" s="8"/>
      <c r="E24" s="8"/>
      <c r="F24" s="8"/>
      <c r="G24" s="8"/>
      <c r="H24" s="8"/>
      <c r="I24" s="8"/>
      <c r="J24" s="8"/>
      <c r="K24" s="8"/>
      <c r="L24" s="8"/>
      <c r="M24" s="8"/>
      <c r="N24" s="8"/>
      <c r="O24" s="9"/>
    </row>
    <row r="25" spans="1:15" ht="15" customHeight="1" x14ac:dyDescent="0.65">
      <c r="A25" s="8"/>
      <c r="B25" s="8"/>
      <c r="C25" s="8"/>
      <c r="D25" s="8"/>
      <c r="E25" s="8"/>
      <c r="F25" s="8"/>
      <c r="G25" s="8"/>
      <c r="H25" s="8"/>
      <c r="I25" s="8"/>
      <c r="J25" s="8"/>
      <c r="K25" s="8"/>
      <c r="L25" s="8"/>
      <c r="M25" s="8"/>
      <c r="N25" s="8"/>
      <c r="O25" s="9"/>
    </row>
    <row r="26" spans="1:15" ht="15" customHeight="1" x14ac:dyDescent="0.65">
      <c r="A26" s="8"/>
      <c r="B26" s="8"/>
      <c r="C26" s="8"/>
      <c r="D26" s="8"/>
      <c r="E26" s="8"/>
      <c r="F26" s="8"/>
      <c r="G26" s="8"/>
      <c r="H26" s="8"/>
      <c r="I26" s="8"/>
      <c r="J26" s="8"/>
      <c r="K26" s="8"/>
      <c r="L26" s="8"/>
      <c r="M26" s="8"/>
      <c r="N26" s="8"/>
      <c r="O26" s="9"/>
    </row>
    <row r="27" spans="1:15" ht="15" customHeight="1" x14ac:dyDescent="0.65">
      <c r="A27" s="8"/>
      <c r="B27" s="8"/>
      <c r="C27" s="8"/>
      <c r="D27" s="8"/>
      <c r="E27" s="8"/>
      <c r="F27" s="8"/>
      <c r="G27" s="8"/>
      <c r="H27" s="8"/>
      <c r="I27" s="8"/>
      <c r="J27" s="8"/>
      <c r="K27" s="8"/>
      <c r="L27" s="8"/>
      <c r="M27" s="8"/>
      <c r="N27" s="8"/>
      <c r="O27" s="9"/>
    </row>
    <row r="28" spans="1:15" ht="15" customHeight="1" x14ac:dyDescent="0.65">
      <c r="A28" s="8"/>
      <c r="B28" s="8"/>
      <c r="C28" s="8"/>
      <c r="D28" s="8"/>
      <c r="E28" s="8"/>
      <c r="F28" s="8"/>
      <c r="G28" s="8"/>
      <c r="H28" s="8"/>
      <c r="I28" s="8"/>
      <c r="J28" s="8"/>
      <c r="K28" s="8"/>
      <c r="L28" s="8"/>
      <c r="M28" s="8"/>
      <c r="N28" s="8"/>
      <c r="O28" s="9"/>
    </row>
    <row r="29" spans="1:15" ht="15" customHeight="1" x14ac:dyDescent="0.65">
      <c r="A29" s="8"/>
      <c r="B29" s="8"/>
      <c r="C29" s="8"/>
      <c r="D29" s="8"/>
      <c r="E29" s="8"/>
      <c r="F29" s="8"/>
      <c r="G29" s="8"/>
      <c r="H29" s="8"/>
      <c r="I29" s="8"/>
      <c r="J29" s="8"/>
      <c r="K29" s="8"/>
      <c r="L29" s="8"/>
      <c r="M29" s="8"/>
      <c r="N29" s="8"/>
      <c r="O29" s="9"/>
    </row>
    <row r="30" spans="1:15" ht="15" customHeight="1" x14ac:dyDescent="0.65">
      <c r="A30" s="8"/>
      <c r="B30" s="8"/>
      <c r="C30" s="8"/>
      <c r="D30" s="8"/>
      <c r="E30" s="8"/>
      <c r="F30" s="8"/>
      <c r="G30" s="8"/>
      <c r="H30" s="8"/>
      <c r="I30" s="8"/>
      <c r="J30" s="8"/>
      <c r="K30" s="8"/>
      <c r="L30" s="8"/>
      <c r="M30" s="8"/>
      <c r="N30" s="8"/>
      <c r="O30" s="9"/>
    </row>
    <row r="31" spans="1:15" ht="15" customHeight="1" x14ac:dyDescent="0.65">
      <c r="A31" s="8"/>
      <c r="B31" s="8"/>
      <c r="C31" s="8"/>
      <c r="D31" s="8"/>
      <c r="E31" s="8"/>
      <c r="F31" s="8"/>
      <c r="G31" s="8"/>
      <c r="H31" s="8"/>
      <c r="I31" s="8"/>
      <c r="J31" s="8"/>
      <c r="K31" s="8"/>
      <c r="L31" s="8"/>
      <c r="M31" s="8"/>
      <c r="N31" s="8"/>
      <c r="O31" s="9"/>
    </row>
    <row r="32" spans="1:15" ht="15" customHeight="1" x14ac:dyDescent="0.65">
      <c r="A32" s="8"/>
      <c r="B32" s="8"/>
      <c r="C32" s="8"/>
      <c r="D32" s="8"/>
      <c r="E32" s="8"/>
      <c r="F32" s="8"/>
      <c r="G32" s="8"/>
      <c r="H32" s="8"/>
      <c r="I32" s="8"/>
      <c r="J32" s="8"/>
      <c r="K32" s="8"/>
      <c r="L32" s="8"/>
      <c r="M32" s="8"/>
      <c r="N32" s="8"/>
      <c r="O32" s="9"/>
    </row>
    <row r="33" spans="1:15" ht="15" customHeight="1" x14ac:dyDescent="0.65">
      <c r="A33" s="8"/>
      <c r="B33" s="8"/>
      <c r="C33" s="8"/>
      <c r="D33" s="8"/>
      <c r="E33" s="8"/>
      <c r="F33" s="8"/>
      <c r="G33" s="8"/>
      <c r="H33" s="8"/>
      <c r="I33" s="8"/>
      <c r="J33" s="8"/>
      <c r="K33" s="8"/>
      <c r="L33" s="8"/>
      <c r="M33" s="8"/>
      <c r="N33" s="8"/>
      <c r="O33" s="9"/>
    </row>
    <row r="34" spans="1:15" ht="15" customHeight="1" x14ac:dyDescent="0.65">
      <c r="A34" s="8"/>
      <c r="B34" s="8"/>
      <c r="C34" s="8"/>
      <c r="D34" s="8"/>
      <c r="E34" s="8"/>
      <c r="F34" s="8"/>
      <c r="G34" s="8"/>
      <c r="H34" s="8"/>
      <c r="I34" s="8"/>
      <c r="J34" s="8"/>
      <c r="K34" s="8"/>
      <c r="L34" s="8"/>
      <c r="M34" s="8"/>
      <c r="N34" s="8"/>
      <c r="O34" s="9"/>
    </row>
    <row r="35" spans="1:15" ht="15" customHeight="1" x14ac:dyDescent="0.65">
      <c r="A35" s="8"/>
      <c r="B35" s="8"/>
      <c r="C35" s="8"/>
      <c r="D35" s="8"/>
      <c r="E35" s="8"/>
      <c r="F35" s="8"/>
      <c r="G35" s="8"/>
      <c r="H35" s="8"/>
      <c r="I35" s="8"/>
      <c r="J35" s="8"/>
      <c r="K35" s="8"/>
      <c r="L35" s="8"/>
      <c r="M35" s="8"/>
      <c r="N35" s="8"/>
      <c r="O35" s="9"/>
    </row>
    <row r="36" spans="1:15" ht="15" customHeight="1" x14ac:dyDescent="0.65">
      <c r="A36" s="8"/>
      <c r="B36" s="8"/>
      <c r="C36" s="8"/>
      <c r="D36" s="8"/>
      <c r="E36" s="8"/>
      <c r="F36" s="8"/>
      <c r="G36" s="8"/>
      <c r="H36" s="8"/>
      <c r="I36" s="8"/>
      <c r="J36" s="8"/>
      <c r="K36" s="8"/>
      <c r="L36" s="8"/>
      <c r="M36" s="8"/>
      <c r="N36" s="8"/>
      <c r="O36" s="9"/>
    </row>
    <row r="37" spans="1:15" ht="15" customHeight="1" x14ac:dyDescent="0.65">
      <c r="A37" s="8"/>
      <c r="B37" s="8"/>
      <c r="C37" s="8"/>
      <c r="D37" s="8"/>
      <c r="E37" s="8"/>
      <c r="F37" s="8"/>
      <c r="G37" s="8"/>
      <c r="H37" s="8"/>
      <c r="I37" s="8"/>
      <c r="J37" s="8"/>
      <c r="K37" s="8"/>
      <c r="L37" s="8"/>
      <c r="M37" s="138"/>
      <c r="N37" s="138"/>
      <c r="O37" s="9"/>
    </row>
    <row r="38" spans="1:15" ht="15" customHeight="1" x14ac:dyDescent="0.65">
      <c r="A38" s="8"/>
      <c r="B38" s="8"/>
      <c r="C38" s="8"/>
      <c r="D38" s="8"/>
      <c r="E38" s="8"/>
      <c r="F38" s="8"/>
      <c r="G38" s="8"/>
      <c r="H38" s="8"/>
      <c r="I38" s="8"/>
      <c r="J38" s="8"/>
      <c r="K38" s="8"/>
      <c r="L38" s="8"/>
      <c r="M38" s="138"/>
      <c r="N38" s="138"/>
      <c r="O38" s="9"/>
    </row>
    <row r="39" spans="1:15" ht="15" customHeight="1" x14ac:dyDescent="0.65">
      <c r="A39" s="8"/>
      <c r="B39" s="8"/>
      <c r="C39" s="8"/>
      <c r="D39" s="8"/>
      <c r="E39" s="8"/>
      <c r="F39" s="8"/>
      <c r="G39" s="8"/>
      <c r="H39" s="8"/>
      <c r="I39" s="8"/>
      <c r="J39" s="8"/>
      <c r="K39" s="8"/>
      <c r="L39" s="8"/>
      <c r="M39" s="138"/>
      <c r="N39" s="138"/>
      <c r="O39" s="9"/>
    </row>
    <row r="40" spans="1:15" ht="15" customHeight="1" x14ac:dyDescent="0.65">
      <c r="A40" s="8"/>
      <c r="B40" s="8"/>
      <c r="C40" s="8"/>
      <c r="D40" s="8"/>
      <c r="E40" s="8"/>
      <c r="F40" s="8"/>
      <c r="G40" s="8"/>
      <c r="H40" s="8"/>
      <c r="I40" s="8"/>
      <c r="J40" s="8"/>
      <c r="K40" s="8"/>
      <c r="L40" s="8"/>
      <c r="M40" s="138"/>
      <c r="N40" s="138"/>
      <c r="O40" s="9"/>
    </row>
    <row r="41" spans="1:15" ht="15" customHeight="1" x14ac:dyDescent="0.65">
      <c r="A41" s="8"/>
      <c r="B41" s="8"/>
      <c r="C41" s="8"/>
      <c r="D41" s="8"/>
      <c r="E41" s="8"/>
      <c r="F41" s="8"/>
      <c r="G41" s="8"/>
      <c r="H41" s="8"/>
      <c r="I41" s="8"/>
      <c r="J41" s="8"/>
      <c r="K41" s="8"/>
      <c r="L41" s="8"/>
      <c r="M41" s="138"/>
      <c r="N41" s="138"/>
      <c r="O41" s="9"/>
    </row>
    <row r="42" spans="1:15" ht="15" customHeight="1" x14ac:dyDescent="0.65">
      <c r="A42" s="8"/>
      <c r="B42" s="8"/>
      <c r="C42" s="8"/>
      <c r="D42" s="8"/>
      <c r="E42" s="8"/>
      <c r="F42" s="8"/>
      <c r="G42" s="8"/>
      <c r="H42" s="8"/>
      <c r="I42" s="8"/>
      <c r="J42" s="8"/>
      <c r="K42" s="8"/>
      <c r="L42" s="8"/>
      <c r="M42" s="138"/>
      <c r="N42" s="138"/>
      <c r="O42" s="9"/>
    </row>
    <row r="43" spans="1:15" ht="15" customHeight="1" x14ac:dyDescent="0.65">
      <c r="A43" s="8"/>
      <c r="B43" s="8"/>
      <c r="C43" s="8"/>
      <c r="D43" s="8"/>
      <c r="E43" s="8"/>
      <c r="F43" s="8"/>
      <c r="G43" s="8"/>
      <c r="H43" s="8"/>
      <c r="I43" s="8"/>
      <c r="J43" s="8"/>
      <c r="K43" s="8"/>
      <c r="L43" s="8"/>
      <c r="M43" s="138"/>
      <c r="N43" s="138"/>
      <c r="O43" s="9"/>
    </row>
    <row r="44" spans="1:15" ht="15" customHeight="1" x14ac:dyDescent="0.65">
      <c r="A44" s="8"/>
      <c r="B44" s="8"/>
      <c r="C44" s="8"/>
      <c r="D44" s="8"/>
      <c r="E44" s="8"/>
      <c r="F44" s="8"/>
      <c r="G44" s="8"/>
      <c r="H44" s="8"/>
      <c r="I44" s="8"/>
      <c r="J44" s="8"/>
      <c r="K44" s="8"/>
      <c r="L44" s="8"/>
      <c r="M44" s="138"/>
      <c r="N44" s="138"/>
      <c r="O44" s="9"/>
    </row>
    <row r="45" spans="1:15" ht="15" customHeight="1" x14ac:dyDescent="0.65">
      <c r="A45" s="8"/>
      <c r="B45" s="8"/>
      <c r="C45" s="8"/>
      <c r="D45" s="8"/>
      <c r="E45" s="8"/>
      <c r="F45" s="8"/>
      <c r="G45" s="8"/>
      <c r="H45" s="8"/>
      <c r="I45" s="8"/>
      <c r="J45" s="8"/>
      <c r="K45" s="8"/>
      <c r="L45" s="8"/>
      <c r="M45" s="138"/>
      <c r="N45" s="138"/>
      <c r="O45" s="9"/>
    </row>
    <row r="46" spans="1:15" ht="15" customHeight="1" x14ac:dyDescent="0.65">
      <c r="A46" s="8"/>
      <c r="B46" s="8"/>
      <c r="C46" s="8"/>
      <c r="D46" s="8"/>
      <c r="E46" s="8"/>
      <c r="F46" s="8"/>
      <c r="G46" s="8"/>
      <c r="H46" s="8"/>
      <c r="I46" s="8"/>
      <c r="J46" s="8"/>
      <c r="K46" s="8"/>
      <c r="L46" s="8"/>
      <c r="M46" s="138"/>
      <c r="N46" s="138"/>
      <c r="O46" s="9"/>
    </row>
    <row r="47" spans="1:15" ht="15" customHeight="1" x14ac:dyDescent="0.65">
      <c r="A47" s="8"/>
      <c r="B47" s="8"/>
      <c r="C47" s="8"/>
      <c r="D47" s="8"/>
      <c r="E47" s="8"/>
      <c r="F47" s="8"/>
      <c r="G47" s="8"/>
      <c r="H47" s="8"/>
      <c r="I47" s="8"/>
      <c r="J47" s="8"/>
      <c r="K47" s="8"/>
      <c r="L47" s="8"/>
      <c r="M47" s="138"/>
      <c r="N47" s="138"/>
      <c r="O47" s="9"/>
    </row>
    <row r="48" spans="1:15" ht="15" customHeight="1" x14ac:dyDescent="0.65">
      <c r="A48" s="8"/>
      <c r="B48" s="8"/>
      <c r="C48" s="8"/>
      <c r="D48" s="8"/>
      <c r="E48" s="8"/>
      <c r="F48" s="8"/>
      <c r="G48" s="8"/>
      <c r="H48" s="8"/>
      <c r="I48" s="8"/>
      <c r="J48" s="8"/>
      <c r="K48" s="8"/>
      <c r="L48" s="8"/>
      <c r="M48" s="138"/>
      <c r="N48" s="138"/>
      <c r="O48" s="9"/>
    </row>
    <row r="49" spans="1:15" ht="15" customHeight="1" x14ac:dyDescent="0.65">
      <c r="A49" s="8"/>
      <c r="B49" s="8"/>
      <c r="C49" s="8"/>
      <c r="D49" s="8"/>
      <c r="E49" s="8"/>
      <c r="F49" s="8"/>
      <c r="G49" s="8"/>
      <c r="H49" s="8"/>
      <c r="I49" s="8"/>
      <c r="J49" s="8"/>
      <c r="K49" s="8"/>
      <c r="L49" s="8"/>
      <c r="M49" s="138"/>
      <c r="N49" s="138"/>
      <c r="O49" s="9"/>
    </row>
    <row r="50" spans="1:15" ht="15" customHeight="1" x14ac:dyDescent="0.65">
      <c r="A50" s="8"/>
      <c r="B50" s="8"/>
      <c r="C50" s="8"/>
      <c r="D50" s="8"/>
      <c r="E50" s="8"/>
      <c r="F50" s="8"/>
      <c r="G50" s="8"/>
      <c r="H50" s="8"/>
      <c r="I50" s="8"/>
      <c r="J50" s="8"/>
      <c r="K50" s="8"/>
      <c r="L50" s="8"/>
      <c r="M50" s="138"/>
      <c r="N50" s="138"/>
      <c r="O50" s="9"/>
    </row>
  </sheetData>
  <mergeCells count="16">
    <mergeCell ref="A16:B16"/>
    <mergeCell ref="A17:B17"/>
    <mergeCell ref="A18:B18"/>
    <mergeCell ref="A20:B20"/>
    <mergeCell ref="A10:B10"/>
    <mergeCell ref="A11:B11"/>
    <mergeCell ref="A12:B12"/>
    <mergeCell ref="A13:B13"/>
    <mergeCell ref="A14:B14"/>
    <mergeCell ref="A15:B15"/>
    <mergeCell ref="A1:N1"/>
    <mergeCell ref="A3:B3"/>
    <mergeCell ref="A4:B4"/>
    <mergeCell ref="A5:B5"/>
    <mergeCell ref="A6:B6"/>
    <mergeCell ref="A9:B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CDB6-4C93-42FB-81BD-B1F4BC19A06E}">
  <dimension ref="B1:D50"/>
  <sheetViews>
    <sheetView showGridLines="0" showRuler="0" workbookViewId="0">
      <selection activeCell="D18" sqref="D18"/>
    </sheetView>
  </sheetViews>
  <sheetFormatPr defaultColWidth="13.08984375" defaultRowHeight="12.5" x14ac:dyDescent="0.25"/>
  <cols>
    <col min="1" max="1" width="5.54296875" customWidth="1"/>
    <col min="2" max="2" width="62.36328125" customWidth="1"/>
    <col min="4" max="4" width="4.36328125" customWidth="1"/>
  </cols>
  <sheetData>
    <row r="1" spans="2:4" ht="30" customHeight="1" x14ac:dyDescent="0.25">
      <c r="B1" s="5" t="s">
        <v>6</v>
      </c>
      <c r="C1" s="5"/>
      <c r="D1" s="6"/>
    </row>
    <row r="2" spans="2:4" ht="27.5" customHeight="1" x14ac:dyDescent="0.65">
      <c r="B2" s="7" t="s">
        <v>7</v>
      </c>
      <c r="C2" s="7"/>
      <c r="D2" s="8"/>
    </row>
    <row r="3" spans="2:4" ht="15" customHeight="1" x14ac:dyDescent="0.85">
      <c r="B3" s="139"/>
      <c r="C3" s="140" t="s">
        <v>8</v>
      </c>
      <c r="D3" s="9"/>
    </row>
    <row r="4" spans="2:4" ht="15" customHeight="1" x14ac:dyDescent="0.65">
      <c r="B4" s="8" t="s">
        <v>9</v>
      </c>
      <c r="C4" s="10">
        <v>1</v>
      </c>
      <c r="D4" s="9"/>
    </row>
    <row r="5" spans="2:4" ht="15" customHeight="1" x14ac:dyDescent="0.65">
      <c r="B5" s="8" t="s">
        <v>10</v>
      </c>
      <c r="C5" s="10">
        <v>2</v>
      </c>
      <c r="D5" s="9"/>
    </row>
    <row r="6" spans="2:4" ht="15" customHeight="1" x14ac:dyDescent="0.65">
      <c r="B6" s="8" t="s">
        <v>11</v>
      </c>
      <c r="C6" s="10">
        <v>3</v>
      </c>
      <c r="D6" s="9"/>
    </row>
    <row r="7" spans="2:4" ht="15" customHeight="1" x14ac:dyDescent="0.65">
      <c r="B7" s="11" t="s">
        <v>12</v>
      </c>
      <c r="C7" s="10">
        <v>3</v>
      </c>
      <c r="D7" s="9"/>
    </row>
    <row r="8" spans="2:4" ht="15" customHeight="1" x14ac:dyDescent="0.65">
      <c r="B8" s="11" t="s">
        <v>13</v>
      </c>
      <c r="C8" s="10">
        <v>3</v>
      </c>
      <c r="D8" s="9"/>
    </row>
    <row r="9" spans="2:4" ht="15" customHeight="1" x14ac:dyDescent="0.65">
      <c r="B9" s="8" t="s">
        <v>14</v>
      </c>
      <c r="C9" s="10">
        <v>4</v>
      </c>
      <c r="D9" s="9"/>
    </row>
    <row r="10" spans="2:4" ht="15" customHeight="1" x14ac:dyDescent="0.65">
      <c r="B10" s="11" t="s">
        <v>15</v>
      </c>
      <c r="C10" s="10">
        <v>4</v>
      </c>
      <c r="D10" s="9"/>
    </row>
    <row r="11" spans="2:4" ht="15" customHeight="1" x14ac:dyDescent="0.65">
      <c r="B11" s="11" t="s">
        <v>14</v>
      </c>
      <c r="C11" s="10">
        <v>4</v>
      </c>
      <c r="D11" s="9"/>
    </row>
    <row r="12" spans="2:4" ht="15" customHeight="1" x14ac:dyDescent="0.65">
      <c r="B12" s="8" t="s">
        <v>16</v>
      </c>
      <c r="C12" s="10">
        <v>5</v>
      </c>
      <c r="D12" s="9"/>
    </row>
    <row r="13" spans="2:4" ht="15" customHeight="1" x14ac:dyDescent="0.65">
      <c r="B13" s="8" t="s">
        <v>17</v>
      </c>
      <c r="C13" s="10">
        <v>5</v>
      </c>
      <c r="D13" s="9"/>
    </row>
    <row r="14" spans="2:4" ht="15" customHeight="1" x14ac:dyDescent="0.65">
      <c r="B14" s="8" t="s">
        <v>18</v>
      </c>
      <c r="C14" s="10">
        <v>5</v>
      </c>
      <c r="D14" s="9"/>
    </row>
    <row r="15" spans="2:4" ht="15" customHeight="1" x14ac:dyDescent="0.65">
      <c r="B15" s="8" t="s">
        <v>19</v>
      </c>
      <c r="C15" s="10">
        <v>5</v>
      </c>
      <c r="D15" s="9"/>
    </row>
    <row r="16" spans="2:4" ht="15" customHeight="1" x14ac:dyDescent="0.65">
      <c r="B16" s="8" t="s">
        <v>20</v>
      </c>
      <c r="C16" s="10">
        <v>6</v>
      </c>
      <c r="D16" s="9"/>
    </row>
    <row r="17" spans="2:4" ht="15" customHeight="1" x14ac:dyDescent="0.65">
      <c r="B17" s="8" t="s">
        <v>21</v>
      </c>
      <c r="C17" s="10">
        <v>7</v>
      </c>
      <c r="D17" s="9"/>
    </row>
    <row r="18" spans="2:4" ht="15" customHeight="1" x14ac:dyDescent="0.65">
      <c r="B18" s="8" t="s">
        <v>22</v>
      </c>
      <c r="C18" s="10">
        <v>8</v>
      </c>
      <c r="D18" s="9"/>
    </row>
    <row r="19" spans="2:4" ht="15" customHeight="1" x14ac:dyDescent="0.25"/>
    <row r="20" spans="2:4" ht="15" customHeight="1" x14ac:dyDescent="0.25"/>
    <row r="21" spans="2:4" ht="15" customHeight="1" x14ac:dyDescent="0.25"/>
    <row r="22" spans="2:4" ht="15" customHeight="1" x14ac:dyDescent="0.25"/>
    <row r="23" spans="2:4" ht="15" customHeight="1" x14ac:dyDescent="0.25"/>
    <row r="24" spans="2:4" ht="15" customHeight="1" x14ac:dyDescent="0.25"/>
    <row r="25" spans="2:4" ht="15" customHeight="1" x14ac:dyDescent="0.25"/>
    <row r="26" spans="2:4" ht="15" customHeight="1" x14ac:dyDescent="0.25"/>
    <row r="27" spans="2:4" ht="15" customHeight="1" x14ac:dyDescent="0.25"/>
    <row r="28" spans="2:4" ht="15" customHeight="1" x14ac:dyDescent="0.25"/>
    <row r="29" spans="2:4" ht="15" customHeight="1" x14ac:dyDescent="0.25"/>
    <row r="30" spans="2:4" ht="15" customHeight="1" x14ac:dyDescent="0.25"/>
    <row r="31" spans="2:4" ht="15" customHeight="1" x14ac:dyDescent="0.25"/>
    <row r="32" spans="2: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2">
    <mergeCell ref="B1:C1"/>
    <mergeCell ref="B2: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8D2B5-3B6B-465A-B0AB-013319F2DC30}">
  <dimension ref="A1:S53"/>
  <sheetViews>
    <sheetView showGridLines="0" zoomScale="85" zoomScaleNormal="85" workbookViewId="0">
      <pane xSplit="2" ySplit="2" topLeftCell="C5" activePane="bottomRight" state="frozen"/>
      <selection activeCell="D6" sqref="D6"/>
      <selection pane="topRight" activeCell="D6" sqref="D6"/>
      <selection pane="bottomLeft" activeCell="D6" sqref="D6"/>
      <selection pane="bottomRight" activeCell="B36" sqref="B36"/>
    </sheetView>
  </sheetViews>
  <sheetFormatPr defaultColWidth="13.08984375" defaultRowHeight="20" x14ac:dyDescent="0.85"/>
  <cols>
    <col min="1" max="1" width="3.81640625" style="202" customWidth="1"/>
    <col min="2" max="2" width="45.6328125" style="202" customWidth="1"/>
    <col min="3" max="11" width="9.26953125" style="202" customWidth="1"/>
    <col min="12" max="12" width="2.36328125" style="202" customWidth="1"/>
    <col min="13" max="14" width="9.26953125" style="202" customWidth="1"/>
    <col min="15" max="15" width="2.36328125" style="202" customWidth="1"/>
    <col min="16" max="18" width="9.26953125" style="202" customWidth="1"/>
    <col min="19" max="16384" width="13.08984375" style="202"/>
  </cols>
  <sheetData>
    <row r="1" spans="1:19" ht="23.25" customHeight="1" x14ac:dyDescent="0.85">
      <c r="A1" s="12" t="s">
        <v>23</v>
      </c>
      <c r="B1" s="13"/>
      <c r="C1" s="14"/>
      <c r="D1" s="14"/>
      <c r="E1" s="14"/>
      <c r="F1" s="14"/>
      <c r="G1" s="14"/>
      <c r="H1" s="14"/>
      <c r="I1" s="14"/>
      <c r="J1" s="14"/>
      <c r="K1" s="14"/>
      <c r="L1" s="13"/>
      <c r="M1" s="13"/>
      <c r="N1" s="13"/>
      <c r="O1" s="13"/>
      <c r="P1" s="13"/>
      <c r="Q1" s="13"/>
      <c r="R1" s="15"/>
      <c r="S1" s="201"/>
    </row>
    <row r="2" spans="1:19" ht="23.25" customHeight="1" x14ac:dyDescent="0.85">
      <c r="A2" s="17" t="s">
        <v>24</v>
      </c>
      <c r="B2" s="18"/>
      <c r="C2" s="19" t="s">
        <v>25</v>
      </c>
      <c r="D2" s="20" t="s">
        <v>26</v>
      </c>
      <c r="E2" s="20" t="s">
        <v>27</v>
      </c>
      <c r="F2" s="20" t="s">
        <v>28</v>
      </c>
      <c r="G2" s="20" t="s">
        <v>29</v>
      </c>
      <c r="H2" s="20" t="s">
        <v>30</v>
      </c>
      <c r="I2" s="20" t="s">
        <v>31</v>
      </c>
      <c r="J2" s="20" t="s">
        <v>32</v>
      </c>
      <c r="K2" s="21" t="s">
        <v>33</v>
      </c>
      <c r="L2" s="22"/>
      <c r="M2" s="23">
        <v>2024</v>
      </c>
      <c r="N2" s="24">
        <v>2023</v>
      </c>
      <c r="O2" s="22"/>
      <c r="P2" s="25" t="s">
        <v>34</v>
      </c>
      <c r="Q2" s="26" t="s">
        <v>35</v>
      </c>
      <c r="R2" s="27" t="s">
        <v>36</v>
      </c>
      <c r="S2" s="201"/>
    </row>
    <row r="3" spans="1:19" ht="23.25" customHeight="1" x14ac:dyDescent="0.85">
      <c r="A3" s="17" t="s">
        <v>37</v>
      </c>
      <c r="B3" s="18"/>
      <c r="C3" s="154"/>
      <c r="D3" s="155"/>
      <c r="E3" s="155"/>
      <c r="F3" s="155"/>
      <c r="G3" s="155"/>
      <c r="H3" s="155"/>
      <c r="I3" s="155"/>
      <c r="J3" s="155"/>
      <c r="K3" s="156"/>
      <c r="L3" s="72"/>
      <c r="M3" s="154"/>
      <c r="N3" s="156"/>
      <c r="O3" s="72"/>
      <c r="P3" s="154"/>
      <c r="Q3" s="203"/>
      <c r="R3" s="203"/>
      <c r="S3" s="201"/>
    </row>
    <row r="4" spans="1:19" x14ac:dyDescent="0.85">
      <c r="A4" s="28"/>
      <c r="B4" s="29" t="s">
        <v>38</v>
      </c>
      <c r="C4" s="179">
        <v>151.33600000000001</v>
      </c>
      <c r="D4" s="180">
        <v>152.48191600000001</v>
      </c>
      <c r="E4" s="180">
        <v>161.461139</v>
      </c>
      <c r="F4" s="180">
        <v>146.90219099999999</v>
      </c>
      <c r="G4" s="180">
        <v>140.12236100000001</v>
      </c>
      <c r="H4" s="180">
        <v>147.05349799999999</v>
      </c>
      <c r="I4" s="180">
        <v>129.65622099999999</v>
      </c>
      <c r="J4" s="180">
        <v>131.086026</v>
      </c>
      <c r="K4" s="181">
        <v>126.43379899999999</v>
      </c>
      <c r="L4" s="182"/>
      <c r="M4" s="179">
        <v>595.53918899999996</v>
      </c>
      <c r="N4" s="181">
        <v>502.65796</v>
      </c>
      <c r="O4" s="182"/>
      <c r="P4" s="179">
        <v>303.81799999999998</v>
      </c>
      <c r="Q4" s="180">
        <v>287.17599999999999</v>
      </c>
      <c r="R4" s="181">
        <v>241.91499999999999</v>
      </c>
      <c r="S4" s="201"/>
    </row>
    <row r="5" spans="1:19" x14ac:dyDescent="0.85">
      <c r="A5" s="28"/>
      <c r="B5" s="29" t="s">
        <v>39</v>
      </c>
      <c r="C5" s="179">
        <v>127.08199999999999</v>
      </c>
      <c r="D5" s="180">
        <v>111.55646</v>
      </c>
      <c r="E5" s="180">
        <v>103.45273</v>
      </c>
      <c r="F5" s="180">
        <v>116.091114</v>
      </c>
      <c r="G5" s="180">
        <v>122.408461</v>
      </c>
      <c r="H5" s="180">
        <v>107.17791699999999</v>
      </c>
      <c r="I5" s="180">
        <v>102.21060199999999</v>
      </c>
      <c r="J5" s="180">
        <v>104.718023</v>
      </c>
      <c r="K5" s="181">
        <v>105.69805700000001</v>
      </c>
      <c r="L5" s="182"/>
      <c r="M5" s="179">
        <v>449.13022100000001</v>
      </c>
      <c r="N5" s="181">
        <v>410.851699</v>
      </c>
      <c r="O5" s="182"/>
      <c r="P5" s="179">
        <v>238.63800000000001</v>
      </c>
      <c r="Q5" s="180">
        <v>229.58699999999999</v>
      </c>
      <c r="R5" s="181">
        <v>203.923</v>
      </c>
      <c r="S5" s="201"/>
    </row>
    <row r="6" spans="1:19" x14ac:dyDescent="0.85">
      <c r="A6" s="31"/>
      <c r="B6" s="32" t="s">
        <v>40</v>
      </c>
      <c r="C6" s="183">
        <v>116.08</v>
      </c>
      <c r="D6" s="184">
        <v>11.633179</v>
      </c>
      <c r="E6" s="184">
        <v>5.9752609999999997</v>
      </c>
      <c r="F6" s="184">
        <v>16.643567000000001</v>
      </c>
      <c r="G6" s="184">
        <v>12.044521</v>
      </c>
      <c r="H6" s="184">
        <v>8.2262550000000001</v>
      </c>
      <c r="I6" s="184">
        <v>13.26136</v>
      </c>
      <c r="J6" s="184">
        <v>12.890076000000001</v>
      </c>
      <c r="K6" s="185">
        <v>8.4912770000000002</v>
      </c>
      <c r="L6" s="182"/>
      <c r="M6" s="183">
        <v>42.889603000000001</v>
      </c>
      <c r="N6" s="185">
        <v>45.587600999999999</v>
      </c>
      <c r="O6" s="182"/>
      <c r="P6" s="183">
        <v>23.241</v>
      </c>
      <c r="Q6" s="184">
        <v>20.271000000000001</v>
      </c>
      <c r="R6" s="185">
        <v>19.436</v>
      </c>
      <c r="S6" s="201"/>
    </row>
    <row r="7" spans="1:19" x14ac:dyDescent="0.85">
      <c r="A7" s="33"/>
      <c r="B7" s="34" t="s">
        <v>41</v>
      </c>
      <c r="C7" s="186">
        <v>290.02600000000001</v>
      </c>
      <c r="D7" s="187">
        <f t="shared" ref="D7:K7" si="0">SUM(D4:D6)</f>
        <v>275.67155500000001</v>
      </c>
      <c r="E7" s="187">
        <f t="shared" si="0"/>
        <v>270.88912999999997</v>
      </c>
      <c r="F7" s="187">
        <f t="shared" si="0"/>
        <v>279.63687199999998</v>
      </c>
      <c r="G7" s="187">
        <f t="shared" si="0"/>
        <v>274.57534299999998</v>
      </c>
      <c r="H7" s="187">
        <f t="shared" si="0"/>
        <v>262.45766999999995</v>
      </c>
      <c r="I7" s="187">
        <f t="shared" si="0"/>
        <v>245.12818299999998</v>
      </c>
      <c r="J7" s="187">
        <f t="shared" si="0"/>
        <v>248.69412500000001</v>
      </c>
      <c r="K7" s="188">
        <f t="shared" si="0"/>
        <v>240.623133</v>
      </c>
      <c r="L7" s="182"/>
      <c r="M7" s="186">
        <v>1088</v>
      </c>
      <c r="N7" s="188">
        <v>959</v>
      </c>
      <c r="O7" s="182"/>
      <c r="P7" s="186">
        <f>SUM(P4:P6)</f>
        <v>565.697</v>
      </c>
      <c r="Q7" s="187">
        <f>SUM(Q4:Q6)</f>
        <v>537.03399999999988</v>
      </c>
      <c r="R7" s="188">
        <f>SUM(R4:R6)</f>
        <v>465.27399999999994</v>
      </c>
      <c r="S7" s="201"/>
    </row>
    <row r="8" spans="1:19" x14ac:dyDescent="0.85">
      <c r="A8" s="31"/>
      <c r="B8" s="32" t="s">
        <v>42</v>
      </c>
      <c r="C8" s="183">
        <v>138.50899999999999</v>
      </c>
      <c r="D8" s="184">
        <v>135.00756000000001</v>
      </c>
      <c r="E8" s="184">
        <v>141.232821</v>
      </c>
      <c r="F8" s="184">
        <v>139.367268</v>
      </c>
      <c r="G8" s="184">
        <v>131.58031700000001</v>
      </c>
      <c r="H8" s="184">
        <v>132.49936</v>
      </c>
      <c r="I8" s="184">
        <v>134.085531</v>
      </c>
      <c r="J8" s="184">
        <v>117.226524</v>
      </c>
      <c r="K8" s="185">
        <v>115.233171</v>
      </c>
      <c r="L8" s="182"/>
      <c r="M8" s="183">
        <v>544.67976699999997</v>
      </c>
      <c r="N8" s="185">
        <v>481.74914100000001</v>
      </c>
      <c r="O8" s="182"/>
      <c r="P8" s="183">
        <v>273.51600000000002</v>
      </c>
      <c r="Q8" s="184">
        <v>264.08</v>
      </c>
      <c r="R8" s="185">
        <v>230.43700000000001</v>
      </c>
      <c r="S8" s="201"/>
    </row>
    <row r="9" spans="1:19" x14ac:dyDescent="0.85">
      <c r="A9" s="33"/>
      <c r="B9" s="35" t="s">
        <v>43</v>
      </c>
      <c r="C9" s="186">
        <v>151.517</v>
      </c>
      <c r="D9" s="187">
        <f t="shared" ref="D9:K9" si="1">+D7-D8</f>
        <v>140.663995</v>
      </c>
      <c r="E9" s="187">
        <f t="shared" si="1"/>
        <v>129.65630899999996</v>
      </c>
      <c r="F9" s="187">
        <f t="shared" si="1"/>
        <v>140.26960399999999</v>
      </c>
      <c r="G9" s="187">
        <f t="shared" si="1"/>
        <v>142.99502599999997</v>
      </c>
      <c r="H9" s="187">
        <f t="shared" si="1"/>
        <v>129.95830999999995</v>
      </c>
      <c r="I9" s="187">
        <f t="shared" si="1"/>
        <v>111.04265199999998</v>
      </c>
      <c r="J9" s="187">
        <f t="shared" si="1"/>
        <v>131.467601</v>
      </c>
      <c r="K9" s="188">
        <f t="shared" si="1"/>
        <v>125.389962</v>
      </c>
      <c r="L9" s="182"/>
      <c r="M9" s="186">
        <f>+M7-M8</f>
        <v>543.32023300000003</v>
      </c>
      <c r="N9" s="188">
        <f>+N7-N8</f>
        <v>477.25085899999999</v>
      </c>
      <c r="O9" s="182"/>
      <c r="P9" s="186">
        <f>+P7-P8</f>
        <v>292.18099999999998</v>
      </c>
      <c r="Q9" s="187">
        <f>+Q7-Q8</f>
        <v>272.95399999999989</v>
      </c>
      <c r="R9" s="188">
        <f>+R7-R8</f>
        <v>234.83699999999993</v>
      </c>
      <c r="S9" s="201"/>
    </row>
    <row r="10" spans="1:19" x14ac:dyDescent="0.85">
      <c r="A10" s="28"/>
      <c r="B10" s="29" t="s">
        <v>44</v>
      </c>
      <c r="C10" s="189">
        <v>0.52242557563804604</v>
      </c>
      <c r="D10" s="190">
        <f t="shared" ref="D10:K10" si="2">+D9/D7</f>
        <v>0.51025937369562846</v>
      </c>
      <c r="E10" s="190">
        <f t="shared" si="2"/>
        <v>0.47863237997035901</v>
      </c>
      <c r="F10" s="190">
        <f t="shared" si="2"/>
        <v>0.50161340668980159</v>
      </c>
      <c r="G10" s="190">
        <f t="shared" si="2"/>
        <v>0.52078611443271505</v>
      </c>
      <c r="H10" s="190">
        <f t="shared" si="2"/>
        <v>0.49515912413609392</v>
      </c>
      <c r="I10" s="190">
        <f t="shared" si="2"/>
        <v>0.45299830742024466</v>
      </c>
      <c r="J10" s="190">
        <f t="shared" si="2"/>
        <v>0.52863171174630685</v>
      </c>
      <c r="K10" s="191">
        <f t="shared" si="2"/>
        <v>0.52110518401404071</v>
      </c>
      <c r="L10" s="192"/>
      <c r="M10" s="189">
        <f>+M9/M7</f>
        <v>0.49937521415441177</v>
      </c>
      <c r="N10" s="191">
        <f>+N9/N7</f>
        <v>0.49765470177267984</v>
      </c>
      <c r="O10" s="192"/>
      <c r="P10" s="189">
        <f>+P9/P7</f>
        <v>0.51649734751996201</v>
      </c>
      <c r="Q10" s="190">
        <f>+Q9/Q7</f>
        <v>0.50826204672329867</v>
      </c>
      <c r="R10" s="191">
        <f>+R9/R7</f>
        <v>0.50472839660071256</v>
      </c>
      <c r="S10" s="201"/>
    </row>
    <row r="11" spans="1:19" x14ac:dyDescent="0.85">
      <c r="A11" s="28"/>
      <c r="B11" s="29" t="s">
        <v>45</v>
      </c>
      <c r="C11" s="157">
        <v>146576000</v>
      </c>
      <c r="D11" s="158">
        <v>139.20132699999999</v>
      </c>
      <c r="E11" s="158">
        <v>149.46255400000001</v>
      </c>
      <c r="F11" s="158">
        <v>145.66789</v>
      </c>
      <c r="G11" s="158">
        <v>139.39353199999999</v>
      </c>
      <c r="H11" s="158">
        <v>139.477982</v>
      </c>
      <c r="I11" s="158">
        <v>141.716632</v>
      </c>
      <c r="J11" s="158">
        <v>124.025702</v>
      </c>
      <c r="K11" s="159">
        <v>121.692038</v>
      </c>
      <c r="L11" s="72"/>
      <c r="M11" s="160">
        <v>574.00195799999995</v>
      </c>
      <c r="N11" s="159">
        <v>510.15337199999999</v>
      </c>
      <c r="O11" s="72"/>
      <c r="P11" s="157">
        <v>285776000</v>
      </c>
      <c r="Q11" s="161">
        <v>278871000</v>
      </c>
      <c r="R11" s="162">
        <v>244411</v>
      </c>
      <c r="S11" s="201"/>
    </row>
    <row r="12" spans="1:19" x14ac:dyDescent="0.85">
      <c r="A12" s="31"/>
      <c r="B12" s="32" t="s">
        <v>46</v>
      </c>
      <c r="C12" s="163">
        <v>143450000</v>
      </c>
      <c r="D12" s="164">
        <v>136.47022799999999</v>
      </c>
      <c r="E12" s="164">
        <v>121.426576</v>
      </c>
      <c r="F12" s="164">
        <v>133.96898100000001</v>
      </c>
      <c r="G12" s="164">
        <v>135.18181000000001</v>
      </c>
      <c r="H12" s="164">
        <v>122.979688</v>
      </c>
      <c r="I12" s="164">
        <v>103.411551</v>
      </c>
      <c r="J12" s="164">
        <v>124.66842200000001</v>
      </c>
      <c r="K12" s="165">
        <v>118.931095</v>
      </c>
      <c r="L12" s="72"/>
      <c r="M12" s="166">
        <v>513.55705499999999</v>
      </c>
      <c r="N12" s="165">
        <v>448.94388900000001</v>
      </c>
      <c r="O12" s="72"/>
      <c r="P12" s="163">
        <v>279921000</v>
      </c>
      <c r="Q12" s="168">
        <v>258163000</v>
      </c>
      <c r="R12" s="167">
        <v>220863</v>
      </c>
      <c r="S12" s="201"/>
    </row>
    <row r="13" spans="1:19" x14ac:dyDescent="0.85">
      <c r="A13" s="33"/>
      <c r="B13" s="34" t="s">
        <v>47</v>
      </c>
      <c r="C13" s="169">
        <v>112366000</v>
      </c>
      <c r="D13" s="170">
        <v>102</v>
      </c>
      <c r="E13" s="170">
        <v>92</v>
      </c>
      <c r="F13" s="170">
        <v>99</v>
      </c>
      <c r="G13" s="170">
        <v>103</v>
      </c>
      <c r="H13" s="170">
        <v>94</v>
      </c>
      <c r="I13" s="170">
        <v>82</v>
      </c>
      <c r="J13" s="170">
        <v>96</v>
      </c>
      <c r="K13" s="171">
        <v>89</v>
      </c>
      <c r="L13" s="72"/>
      <c r="M13" s="172">
        <v>387</v>
      </c>
      <c r="N13" s="171">
        <v>346</v>
      </c>
      <c r="O13" s="72"/>
      <c r="P13" s="169">
        <v>214616000</v>
      </c>
      <c r="Q13" s="173">
        <v>196515000</v>
      </c>
      <c r="R13" s="174">
        <v>168061</v>
      </c>
      <c r="S13" s="201"/>
    </row>
    <row r="14" spans="1:19" x14ac:dyDescent="0.85">
      <c r="A14" s="28"/>
      <c r="B14" s="29" t="s">
        <v>48</v>
      </c>
      <c r="C14" s="197">
        <v>0.27960010640559901</v>
      </c>
      <c r="D14" s="198">
        <v>0.25</v>
      </c>
      <c r="E14" s="198">
        <v>0.22745499999999999</v>
      </c>
      <c r="F14" s="198">
        <v>0.24</v>
      </c>
      <c r="G14" s="198">
        <v>0.25030999999999998</v>
      </c>
      <c r="H14" s="198">
        <v>0.22795299999999999</v>
      </c>
      <c r="I14" s="198">
        <v>0.19</v>
      </c>
      <c r="J14" s="198">
        <v>0.23</v>
      </c>
      <c r="K14" s="199">
        <v>0.21</v>
      </c>
      <c r="L14" s="200"/>
      <c r="M14" s="197">
        <v>0.94597100000000001</v>
      </c>
      <c r="N14" s="199">
        <v>0.82131900000000002</v>
      </c>
      <c r="O14" s="200"/>
      <c r="P14" s="197">
        <v>0.53286000486321405</v>
      </c>
      <c r="Q14" s="198">
        <v>0.47835858328611103</v>
      </c>
      <c r="R14" s="199">
        <v>0.39</v>
      </c>
      <c r="S14" s="201"/>
    </row>
    <row r="15" spans="1:19" x14ac:dyDescent="0.85">
      <c r="A15" s="430"/>
      <c r="B15" s="421" t="s">
        <v>49</v>
      </c>
      <c r="C15" s="426">
        <v>0.39</v>
      </c>
      <c r="D15" s="427">
        <v>0.36</v>
      </c>
      <c r="E15" s="427">
        <v>0.32</v>
      </c>
      <c r="F15" s="427">
        <v>0.33</v>
      </c>
      <c r="G15" s="427">
        <v>0.34</v>
      </c>
      <c r="H15" s="427">
        <v>0.31</v>
      </c>
      <c r="I15" s="427">
        <v>0.26</v>
      </c>
      <c r="J15" s="427">
        <v>0.31</v>
      </c>
      <c r="K15" s="428">
        <v>0.28999999999999998</v>
      </c>
      <c r="L15" s="429"/>
      <c r="M15" s="426">
        <v>1.3</v>
      </c>
      <c r="N15" s="428">
        <v>1.1100000000000001</v>
      </c>
      <c r="O15" s="429"/>
      <c r="P15" s="426">
        <v>0.75</v>
      </c>
      <c r="Q15" s="427">
        <v>0.65</v>
      </c>
      <c r="R15" s="428">
        <v>0.54</v>
      </c>
      <c r="S15" s="201"/>
    </row>
    <row r="16" spans="1:19" x14ac:dyDescent="0.85">
      <c r="A16" s="17" t="s">
        <v>208</v>
      </c>
      <c r="B16" s="18"/>
      <c r="C16" s="154"/>
      <c r="D16" s="155"/>
      <c r="E16" s="155"/>
      <c r="F16" s="155"/>
      <c r="G16" s="155"/>
      <c r="H16" s="155"/>
      <c r="I16" s="155"/>
      <c r="J16" s="155"/>
      <c r="K16" s="156"/>
      <c r="L16" s="72"/>
      <c r="M16" s="154"/>
      <c r="N16" s="156"/>
      <c r="O16" s="72"/>
      <c r="P16" s="154"/>
      <c r="Q16" s="204"/>
      <c r="R16" s="204"/>
      <c r="S16" s="201"/>
    </row>
    <row r="17" spans="1:19" x14ac:dyDescent="0.85">
      <c r="A17" s="28"/>
      <c r="B17" s="29" t="s">
        <v>38</v>
      </c>
      <c r="C17" s="205">
        <v>151.33600000000001</v>
      </c>
      <c r="D17" s="206">
        <v>152.48191600000001</v>
      </c>
      <c r="E17" s="206">
        <v>161.461139</v>
      </c>
      <c r="F17" s="206">
        <v>146.90219099999999</v>
      </c>
      <c r="G17" s="206">
        <v>140.12236100000001</v>
      </c>
      <c r="H17" s="206">
        <v>147.05349799999999</v>
      </c>
      <c r="I17" s="206">
        <v>129.65622099999999</v>
      </c>
      <c r="J17" s="206">
        <v>131.086026</v>
      </c>
      <c r="K17" s="207">
        <v>126.43379899999999</v>
      </c>
      <c r="L17" s="208"/>
      <c r="M17" s="205">
        <v>595.53918899999996</v>
      </c>
      <c r="N17" s="207">
        <v>502.65796</v>
      </c>
      <c r="O17" s="208"/>
      <c r="P17" s="205">
        <v>303.81799999999998</v>
      </c>
      <c r="Q17" s="206">
        <v>287.17599999999999</v>
      </c>
      <c r="R17" s="207">
        <v>241.91499999999999</v>
      </c>
      <c r="S17" s="201"/>
    </row>
    <row r="18" spans="1:19" x14ac:dyDescent="0.85">
      <c r="A18" s="28"/>
      <c r="B18" s="29" t="s">
        <v>39</v>
      </c>
      <c r="C18" s="205">
        <v>127.08199999999999</v>
      </c>
      <c r="D18" s="206">
        <v>111.55646</v>
      </c>
      <c r="E18" s="206">
        <v>103.45273</v>
      </c>
      <c r="F18" s="206">
        <v>116.091114</v>
      </c>
      <c r="G18" s="206">
        <v>122.408461</v>
      </c>
      <c r="H18" s="206">
        <v>107.17791699999999</v>
      </c>
      <c r="I18" s="206">
        <v>102.21060199999999</v>
      </c>
      <c r="J18" s="206">
        <v>104.718023</v>
      </c>
      <c r="K18" s="207">
        <v>105.69805700000001</v>
      </c>
      <c r="L18" s="208"/>
      <c r="M18" s="205">
        <v>449.13022100000001</v>
      </c>
      <c r="N18" s="207">
        <v>410.851699</v>
      </c>
      <c r="O18" s="208"/>
      <c r="P18" s="205">
        <v>238.63800000000001</v>
      </c>
      <c r="Q18" s="206">
        <v>229.58699999999999</v>
      </c>
      <c r="R18" s="207">
        <v>203.923</v>
      </c>
      <c r="S18" s="201"/>
    </row>
    <row r="19" spans="1:19" x14ac:dyDescent="0.85">
      <c r="A19" s="31"/>
      <c r="B19" s="32" t="s">
        <v>40</v>
      </c>
      <c r="C19" s="209">
        <v>116.08</v>
      </c>
      <c r="D19" s="210">
        <v>11.633179</v>
      </c>
      <c r="E19" s="210">
        <v>5.9752609999999997</v>
      </c>
      <c r="F19" s="210">
        <v>16.643567000000001</v>
      </c>
      <c r="G19" s="210">
        <v>12.044521</v>
      </c>
      <c r="H19" s="210">
        <v>8.2262550000000001</v>
      </c>
      <c r="I19" s="210">
        <v>13.26136</v>
      </c>
      <c r="J19" s="210">
        <v>12.890076000000001</v>
      </c>
      <c r="K19" s="211">
        <v>8.4912770000000002</v>
      </c>
      <c r="L19" s="208"/>
      <c r="M19" s="209">
        <v>42.889603000000001</v>
      </c>
      <c r="N19" s="211">
        <v>45.587600999999999</v>
      </c>
      <c r="O19" s="208"/>
      <c r="P19" s="209">
        <v>23.241</v>
      </c>
      <c r="Q19" s="210">
        <v>20.271000000000001</v>
      </c>
      <c r="R19" s="211">
        <v>19.436</v>
      </c>
      <c r="S19" s="201"/>
    </row>
    <row r="20" spans="1:19" x14ac:dyDescent="0.85">
      <c r="A20" s="33"/>
      <c r="B20" s="34" t="s">
        <v>50</v>
      </c>
      <c r="C20" s="238">
        <v>290.02600000000001</v>
      </c>
      <c r="D20" s="239">
        <f t="shared" ref="D20:K20" si="3">SUM(D17:D19)</f>
        <v>275.67155500000001</v>
      </c>
      <c r="E20" s="239">
        <f t="shared" si="3"/>
        <v>270.88912999999997</v>
      </c>
      <c r="F20" s="239">
        <f t="shared" si="3"/>
        <v>279.63687199999998</v>
      </c>
      <c r="G20" s="239">
        <f t="shared" si="3"/>
        <v>274.57534299999998</v>
      </c>
      <c r="H20" s="239">
        <f t="shared" si="3"/>
        <v>262.45766999999995</v>
      </c>
      <c r="I20" s="239">
        <f t="shared" si="3"/>
        <v>245.12818299999998</v>
      </c>
      <c r="J20" s="239">
        <f t="shared" si="3"/>
        <v>248.69412500000001</v>
      </c>
      <c r="K20" s="240">
        <f t="shared" si="3"/>
        <v>240.623133</v>
      </c>
      <c r="L20" s="241"/>
      <c r="M20" s="238">
        <v>1088</v>
      </c>
      <c r="N20" s="240">
        <v>959</v>
      </c>
      <c r="O20" s="241"/>
      <c r="P20" s="238">
        <f>SUM(P17:P19)</f>
        <v>565.697</v>
      </c>
      <c r="Q20" s="239">
        <f>SUM(Q17:Q19)</f>
        <v>537.03399999999988</v>
      </c>
      <c r="R20" s="240">
        <f>SUM(R17:R19)</f>
        <v>465.27399999999994</v>
      </c>
      <c r="S20" s="201"/>
    </row>
    <row r="21" spans="1:19" x14ac:dyDescent="0.85">
      <c r="A21" s="28"/>
      <c r="B21" s="29" t="s">
        <v>51</v>
      </c>
      <c r="C21" s="205">
        <v>73.94</v>
      </c>
      <c r="D21" s="206">
        <v>74.884176999999994</v>
      </c>
      <c r="E21" s="206">
        <v>76.400339000000002</v>
      </c>
      <c r="F21" s="206">
        <v>73.432903999999994</v>
      </c>
      <c r="G21" s="206">
        <v>74.098138000000006</v>
      </c>
      <c r="H21" s="206">
        <v>74.077042000000006</v>
      </c>
      <c r="I21" s="206">
        <v>66.388266000000002</v>
      </c>
      <c r="J21" s="206">
        <v>68.697517000000005</v>
      </c>
      <c r="K21" s="207">
        <v>68.117984000000007</v>
      </c>
      <c r="L21" s="208"/>
      <c r="M21" s="205">
        <v>298.00842599999999</v>
      </c>
      <c r="N21" s="207">
        <v>266.50481500000001</v>
      </c>
      <c r="O21" s="208"/>
      <c r="P21" s="205">
        <v>148.82400000000001</v>
      </c>
      <c r="Q21" s="206">
        <v>148.17599999999999</v>
      </c>
      <c r="R21" s="207">
        <v>131.41900000000001</v>
      </c>
      <c r="S21" s="201"/>
    </row>
    <row r="22" spans="1:19" x14ac:dyDescent="0.85">
      <c r="A22" s="28"/>
      <c r="B22" s="29" t="s">
        <v>52</v>
      </c>
      <c r="C22" s="205">
        <v>37.920999999999999</v>
      </c>
      <c r="D22" s="206">
        <v>34.167248000000001</v>
      </c>
      <c r="E22" s="206">
        <v>35.389927999999998</v>
      </c>
      <c r="F22" s="206">
        <v>29.810451</v>
      </c>
      <c r="G22" s="206">
        <v>33.203991000000002</v>
      </c>
      <c r="H22" s="206">
        <v>30.495774999999998</v>
      </c>
      <c r="I22" s="206">
        <v>30.24061</v>
      </c>
      <c r="J22" s="206">
        <v>26.106262999999998</v>
      </c>
      <c r="K22" s="207">
        <v>27.385287000000002</v>
      </c>
      <c r="L22" s="208"/>
      <c r="M22" s="205">
        <v>128.90016499999999</v>
      </c>
      <c r="N22" s="207">
        <v>110.765109</v>
      </c>
      <c r="O22" s="208"/>
      <c r="P22" s="205">
        <v>72.087999999999994</v>
      </c>
      <c r="Q22" s="206">
        <v>63.7</v>
      </c>
      <c r="R22" s="207">
        <v>54.417999999999999</v>
      </c>
      <c r="S22" s="201"/>
    </row>
    <row r="23" spans="1:19" x14ac:dyDescent="0.85">
      <c r="A23" s="31"/>
      <c r="B23" s="32" t="s">
        <v>53</v>
      </c>
      <c r="C23" s="209">
        <v>16.315000000000001</v>
      </c>
      <c r="D23" s="210">
        <v>15.772973</v>
      </c>
      <c r="E23" s="210">
        <v>15.755922</v>
      </c>
      <c r="F23" s="210">
        <v>14.966568000000001</v>
      </c>
      <c r="G23" s="210">
        <v>14.420258</v>
      </c>
      <c r="H23" s="210">
        <v>14.277873</v>
      </c>
      <c r="I23" s="210">
        <v>13.572381</v>
      </c>
      <c r="J23" s="210">
        <v>13.284516</v>
      </c>
      <c r="K23" s="211">
        <v>12.439608</v>
      </c>
      <c r="L23" s="208"/>
      <c r="M23" s="209">
        <v>59.420620999999997</v>
      </c>
      <c r="N23" s="211">
        <v>51.341555</v>
      </c>
      <c r="O23" s="208"/>
      <c r="P23" s="209">
        <v>32.088000000000001</v>
      </c>
      <c r="Q23" s="210">
        <v>28.698</v>
      </c>
      <c r="R23" s="211">
        <v>24.484999999999999</v>
      </c>
      <c r="S23" s="201"/>
    </row>
    <row r="24" spans="1:19" x14ac:dyDescent="0.85">
      <c r="A24" s="33"/>
      <c r="B24" s="35" t="s">
        <v>209</v>
      </c>
      <c r="C24" s="212">
        <v>128.17599999999999</v>
      </c>
      <c r="D24" s="213">
        <f t="shared" ref="D24:K24" si="4">SUM(D21:D23)</f>
        <v>124.824398</v>
      </c>
      <c r="E24" s="213">
        <f t="shared" si="4"/>
        <v>127.546189</v>
      </c>
      <c r="F24" s="213">
        <f t="shared" si="4"/>
        <v>118.20992299999999</v>
      </c>
      <c r="G24" s="213">
        <f t="shared" si="4"/>
        <v>121.72238700000001</v>
      </c>
      <c r="H24" s="213">
        <f t="shared" si="4"/>
        <v>118.85069</v>
      </c>
      <c r="I24" s="213">
        <f t="shared" si="4"/>
        <v>110.201257</v>
      </c>
      <c r="J24" s="213">
        <f t="shared" si="4"/>
        <v>108.088296</v>
      </c>
      <c r="K24" s="214">
        <f t="shared" si="4"/>
        <v>107.942879</v>
      </c>
      <c r="L24" s="208"/>
      <c r="M24" s="212">
        <f>SUM(M21:M23)</f>
        <v>486.32921199999998</v>
      </c>
      <c r="N24" s="214">
        <f>SUM(N21:N23)</f>
        <v>428.61147900000003</v>
      </c>
      <c r="O24" s="208"/>
      <c r="P24" s="212">
        <f>SUM(P21:P23)</f>
        <v>253</v>
      </c>
      <c r="Q24" s="213">
        <f>SUM(Q21:Q23)</f>
        <v>240.57399999999998</v>
      </c>
      <c r="R24" s="214">
        <f>SUM(R21:R23)</f>
        <v>210.322</v>
      </c>
      <c r="S24" s="201"/>
    </row>
    <row r="25" spans="1:19" x14ac:dyDescent="0.85">
      <c r="A25" s="28"/>
      <c r="B25" s="242" t="s">
        <v>54</v>
      </c>
      <c r="C25" s="243">
        <v>161.85</v>
      </c>
      <c r="D25" s="244">
        <v>150.84715700000001</v>
      </c>
      <c r="E25" s="244">
        <v>143.34294</v>
      </c>
      <c r="F25" s="244">
        <v>161.42694900000001</v>
      </c>
      <c r="G25" s="244">
        <v>152.85295500000001</v>
      </c>
      <c r="H25" s="244">
        <v>143.606979</v>
      </c>
      <c r="I25" s="244">
        <v>134.92692700000001</v>
      </c>
      <c r="J25" s="244">
        <v>140.605828</v>
      </c>
      <c r="K25" s="245">
        <v>132.68025499999999</v>
      </c>
      <c r="L25" s="241"/>
      <c r="M25" s="243">
        <v>601.22979999999995</v>
      </c>
      <c r="N25" s="245">
        <v>530.48578099999997</v>
      </c>
      <c r="O25" s="241"/>
      <c r="P25" s="243">
        <v>312.697</v>
      </c>
      <c r="Q25" s="244">
        <v>296.45999999999998</v>
      </c>
      <c r="R25" s="245">
        <v>254.952</v>
      </c>
      <c r="S25" s="201"/>
    </row>
    <row r="26" spans="1:19" x14ac:dyDescent="0.85">
      <c r="A26" s="28"/>
      <c r="B26" s="29" t="s">
        <v>210</v>
      </c>
      <c r="C26" s="222">
        <v>0.55805341590064295</v>
      </c>
      <c r="D26" s="223">
        <v>0.54719899999999999</v>
      </c>
      <c r="E26" s="223">
        <v>0.52915699999999999</v>
      </c>
      <c r="F26" s="223">
        <v>0.57727300000000004</v>
      </c>
      <c r="G26" s="223">
        <v>0.55668899999999999</v>
      </c>
      <c r="H26" s="223">
        <v>0.54716200000000004</v>
      </c>
      <c r="I26" s="223">
        <v>0.55043399999999998</v>
      </c>
      <c r="J26" s="223">
        <v>0.56537700000000002</v>
      </c>
      <c r="K26" s="224">
        <v>0.55140299999999998</v>
      </c>
      <c r="L26" s="225"/>
      <c r="M26" s="222">
        <v>0.55282500000000001</v>
      </c>
      <c r="N26" s="224">
        <v>0.55310899999999996</v>
      </c>
      <c r="O26" s="225"/>
      <c r="P26" s="222">
        <v>0.55276411223676303</v>
      </c>
      <c r="Q26" s="223">
        <v>0.55203208735387299</v>
      </c>
      <c r="R26" s="224">
        <v>0.54800000000000004</v>
      </c>
      <c r="S26" s="201"/>
    </row>
    <row r="27" spans="1:19" x14ac:dyDescent="0.85">
      <c r="A27" s="28"/>
      <c r="B27" s="29" t="s">
        <v>55</v>
      </c>
      <c r="C27" s="218">
        <v>120.983</v>
      </c>
      <c r="D27" s="219">
        <v>112.75849100000001</v>
      </c>
      <c r="E27" s="219">
        <v>107.507205</v>
      </c>
      <c r="F27" s="219">
        <v>119.536655</v>
      </c>
      <c r="G27" s="219">
        <v>115.403981</v>
      </c>
      <c r="H27" s="219">
        <v>108.423269</v>
      </c>
      <c r="I27" s="219">
        <v>99.805447999999998</v>
      </c>
      <c r="J27" s="219">
        <v>106.860429</v>
      </c>
      <c r="K27" s="220">
        <v>100.173592</v>
      </c>
      <c r="L27" s="221"/>
      <c r="M27" s="218">
        <v>450.92234999999999</v>
      </c>
      <c r="N27" s="220">
        <v>400.51676500000002</v>
      </c>
      <c r="O27" s="221"/>
      <c r="P27" s="218">
        <v>233.74100000000001</v>
      </c>
      <c r="Q27" s="219">
        <v>223.827</v>
      </c>
      <c r="R27" s="220">
        <v>193.71299999999999</v>
      </c>
      <c r="S27" s="201"/>
    </row>
    <row r="28" spans="1:19" x14ac:dyDescent="0.85">
      <c r="A28" s="28"/>
      <c r="B28" s="242" t="s">
        <v>56</v>
      </c>
      <c r="C28" s="246">
        <v>0.30104210462683501</v>
      </c>
      <c r="D28" s="247">
        <v>0.27932200000000001</v>
      </c>
      <c r="E28" s="247">
        <v>0.265629</v>
      </c>
      <c r="F28" s="247">
        <v>0.28999999999999998</v>
      </c>
      <c r="G28" s="247">
        <v>0.28178660262257399</v>
      </c>
      <c r="H28" s="247">
        <v>0.264096</v>
      </c>
      <c r="I28" s="247">
        <v>0.24</v>
      </c>
      <c r="J28" s="247">
        <v>0.26</v>
      </c>
      <c r="K28" s="248">
        <v>0.24</v>
      </c>
      <c r="L28" s="249"/>
      <c r="M28" s="246">
        <v>1.10379</v>
      </c>
      <c r="N28" s="248">
        <v>0.95684199999999997</v>
      </c>
      <c r="O28" s="249"/>
      <c r="P28" s="246">
        <v>0.58034457075303103</v>
      </c>
      <c r="Q28" s="247">
        <v>0.54599537048468105</v>
      </c>
      <c r="R28" s="248">
        <v>0.46</v>
      </c>
      <c r="S28" s="201"/>
    </row>
    <row r="29" spans="1:19" x14ac:dyDescent="0.85">
      <c r="A29" s="36"/>
      <c r="B29" s="29" t="s">
        <v>57</v>
      </c>
      <c r="C29" s="193">
        <v>0.42</v>
      </c>
      <c r="D29" s="194">
        <v>0.4</v>
      </c>
      <c r="E29" s="194">
        <v>0.37</v>
      </c>
      <c r="F29" s="194">
        <v>0.4</v>
      </c>
      <c r="G29" s="194">
        <v>0.39</v>
      </c>
      <c r="H29" s="194">
        <v>0.35</v>
      </c>
      <c r="I29" s="194">
        <v>0.33</v>
      </c>
      <c r="J29" s="194">
        <v>0.34</v>
      </c>
      <c r="K29" s="195">
        <v>0.32</v>
      </c>
      <c r="L29" s="196"/>
      <c r="M29" s="193">
        <v>1.51</v>
      </c>
      <c r="N29" s="195">
        <v>1.29</v>
      </c>
      <c r="O29" s="196"/>
      <c r="P29" s="193">
        <v>0.82</v>
      </c>
      <c r="Q29" s="194">
        <v>0.74</v>
      </c>
      <c r="R29" s="195">
        <v>0.62</v>
      </c>
      <c r="S29" s="201"/>
    </row>
    <row r="30" spans="1:19" x14ac:dyDescent="0.85">
      <c r="A30" s="17" t="s">
        <v>58</v>
      </c>
      <c r="B30" s="18"/>
      <c r="C30" s="154"/>
      <c r="D30" s="155"/>
      <c r="E30" s="155"/>
      <c r="F30" s="155"/>
      <c r="G30" s="155"/>
      <c r="H30" s="155"/>
      <c r="I30" s="155"/>
      <c r="J30" s="155"/>
      <c r="K30" s="156"/>
      <c r="L30" s="72"/>
      <c r="M30" s="154"/>
      <c r="N30" s="156"/>
      <c r="O30" s="72"/>
      <c r="P30" s="154"/>
      <c r="Q30" s="204"/>
      <c r="R30" s="204"/>
      <c r="S30" s="201"/>
    </row>
    <row r="31" spans="1:19" x14ac:dyDescent="0.85">
      <c r="A31" s="28"/>
      <c r="B31" s="29" t="s">
        <v>16</v>
      </c>
      <c r="C31" s="232">
        <v>1894.38</v>
      </c>
      <c r="D31" s="233">
        <v>1509</v>
      </c>
      <c r="E31" s="233">
        <v>1498</v>
      </c>
      <c r="F31" s="233">
        <v>1716</v>
      </c>
      <c r="G31" s="233">
        <v>1976</v>
      </c>
      <c r="H31" s="233">
        <v>1542</v>
      </c>
      <c r="I31" s="233">
        <v>1490</v>
      </c>
      <c r="J31" s="233">
        <v>1557</v>
      </c>
      <c r="K31" s="234">
        <v>1889</v>
      </c>
      <c r="L31" s="235"/>
      <c r="M31" s="232">
        <v>6732</v>
      </c>
      <c r="N31" s="234">
        <v>6340</v>
      </c>
      <c r="O31" s="235"/>
      <c r="P31" s="232">
        <v>3403.2489999999998</v>
      </c>
      <c r="Q31" s="233">
        <v>3517.8969999999999</v>
      </c>
      <c r="R31" s="234">
        <v>3293.4639999999999</v>
      </c>
      <c r="S31" s="201"/>
    </row>
    <row r="32" spans="1:19" x14ac:dyDescent="0.85">
      <c r="A32" s="28"/>
      <c r="B32" s="29" t="s">
        <v>211</v>
      </c>
      <c r="C32" s="228">
        <v>1.5121039999999999</v>
      </c>
      <c r="D32" s="229">
        <v>1.514</v>
      </c>
      <c r="E32" s="229">
        <v>1.5169999999999999</v>
      </c>
      <c r="F32" s="229">
        <v>1.4970000000000001</v>
      </c>
      <c r="G32" s="229">
        <v>1.4990000000000001</v>
      </c>
      <c r="H32" s="229">
        <v>1.49</v>
      </c>
      <c r="I32" s="229">
        <v>1.4850000000000001</v>
      </c>
      <c r="J32" s="229">
        <v>1.5009999999999999</v>
      </c>
      <c r="K32" s="230">
        <v>1.5</v>
      </c>
      <c r="L32" s="231"/>
      <c r="M32" s="228">
        <v>1.5169999999999999</v>
      </c>
      <c r="N32" s="230">
        <v>1.4850000000000001</v>
      </c>
      <c r="O32" s="231"/>
      <c r="P32" s="228">
        <f>C32</f>
        <v>1.5121039999999999</v>
      </c>
      <c r="Q32" s="229">
        <f>INDEX($C32:$K32,MATCH(LEFT($C$2,3)&amp;RIGHT(Q$2,2),$C$2:$K$2,0))</f>
        <v>1.4990000000000001</v>
      </c>
      <c r="R32" s="230">
        <f>INDEX($C32:$K32,MATCH(LEFT($C$2,3)&amp;RIGHT(R$2,2),$C$2:$K$2,0))</f>
        <v>1.5</v>
      </c>
      <c r="S32" s="201"/>
    </row>
    <row r="33" spans="1:19" x14ac:dyDescent="0.85">
      <c r="A33" s="28"/>
      <c r="B33" s="242" t="s">
        <v>213</v>
      </c>
      <c r="C33" s="246">
        <v>0.4</v>
      </c>
      <c r="D33" s="247">
        <v>0.36</v>
      </c>
      <c r="E33" s="247">
        <v>0.3</v>
      </c>
      <c r="F33" s="247">
        <v>0.36</v>
      </c>
      <c r="G33" s="247">
        <v>0.37</v>
      </c>
      <c r="H33" s="247">
        <v>0.33</v>
      </c>
      <c r="I33" s="247">
        <v>0.28000000000000003</v>
      </c>
      <c r="J33" s="247">
        <v>0.31</v>
      </c>
      <c r="K33" s="248">
        <v>0.33</v>
      </c>
      <c r="L33" s="249"/>
      <c r="M33" s="246">
        <v>1.35</v>
      </c>
      <c r="N33" s="248">
        <v>1.19</v>
      </c>
      <c r="O33" s="249"/>
      <c r="P33" s="246">
        <v>0.76</v>
      </c>
      <c r="Q33" s="247">
        <v>0.7</v>
      </c>
      <c r="R33" s="248">
        <v>0.6</v>
      </c>
      <c r="S33" s="201"/>
    </row>
    <row r="34" spans="1:19" x14ac:dyDescent="0.85">
      <c r="A34" s="28"/>
      <c r="B34" s="29" t="s">
        <v>212</v>
      </c>
      <c r="C34" s="193">
        <v>0.56000000000000005</v>
      </c>
      <c r="D34" s="194">
        <v>0.52</v>
      </c>
      <c r="E34" s="194">
        <v>0.41</v>
      </c>
      <c r="F34" s="194">
        <v>0.49</v>
      </c>
      <c r="G34" s="194">
        <v>0.5</v>
      </c>
      <c r="H34" s="194">
        <v>0.45</v>
      </c>
      <c r="I34" s="194">
        <v>0.38</v>
      </c>
      <c r="J34" s="194">
        <v>0.42</v>
      </c>
      <c r="K34" s="195">
        <v>0.45</v>
      </c>
      <c r="L34" s="196"/>
      <c r="M34" s="193">
        <v>1.85</v>
      </c>
      <c r="N34" s="195">
        <v>1.61</v>
      </c>
      <c r="O34" s="196"/>
      <c r="P34" s="226">
        <v>1.07</v>
      </c>
      <c r="Q34" s="227">
        <v>0.95</v>
      </c>
      <c r="R34" s="195">
        <v>0.81</v>
      </c>
      <c r="S34" s="201"/>
    </row>
    <row r="35" spans="1:19" x14ac:dyDescent="0.85">
      <c r="A35" s="28"/>
      <c r="B35" s="29" t="s">
        <v>61</v>
      </c>
      <c r="C35" s="215">
        <v>401.66793699999999</v>
      </c>
      <c r="D35" s="216">
        <v>403.5</v>
      </c>
      <c r="E35" s="216">
        <v>404.6</v>
      </c>
      <c r="F35" s="216">
        <v>403.6</v>
      </c>
      <c r="G35" s="216">
        <v>390</v>
      </c>
      <c r="H35" s="216">
        <v>389.2</v>
      </c>
      <c r="I35" s="216">
        <v>389.1</v>
      </c>
      <c r="J35" s="216">
        <v>389.5</v>
      </c>
      <c r="K35" s="217">
        <v>390.4</v>
      </c>
      <c r="L35" s="178"/>
      <c r="M35" s="215">
        <v>396.9</v>
      </c>
      <c r="N35" s="217">
        <v>390.3</v>
      </c>
      <c r="O35" s="178"/>
      <c r="P35" s="215">
        <v>402.58007400000002</v>
      </c>
      <c r="Q35" s="216">
        <v>389.58722699999998</v>
      </c>
      <c r="R35" s="217">
        <v>391.29771899999997</v>
      </c>
      <c r="S35" s="201"/>
    </row>
    <row r="36" spans="1:19" x14ac:dyDescent="0.85">
      <c r="A36" s="28"/>
      <c r="B36" s="29" t="s">
        <v>62</v>
      </c>
      <c r="C36" s="215">
        <v>401.88110599999999</v>
      </c>
      <c r="D36" s="216">
        <v>403.7</v>
      </c>
      <c r="E36" s="216">
        <v>404.7</v>
      </c>
      <c r="F36" s="216">
        <v>403.8</v>
      </c>
      <c r="G36" s="216">
        <v>403.64232700000002</v>
      </c>
      <c r="H36" s="216">
        <v>404.1</v>
      </c>
      <c r="I36" s="216">
        <v>404.1</v>
      </c>
      <c r="J36" s="216">
        <v>404.5</v>
      </c>
      <c r="K36" s="217">
        <v>405.5</v>
      </c>
      <c r="L36" s="178"/>
      <c r="M36" s="215">
        <v>404.2</v>
      </c>
      <c r="N36" s="217">
        <v>405.2</v>
      </c>
      <c r="O36" s="178"/>
      <c r="P36" s="215">
        <v>402.76244800000001</v>
      </c>
      <c r="Q36" s="216">
        <v>403.78913799999998</v>
      </c>
      <c r="R36" s="217">
        <v>406.41288700000001</v>
      </c>
      <c r="S36" s="201"/>
    </row>
    <row r="37" spans="1:19" x14ac:dyDescent="0.85">
      <c r="A37" s="28"/>
      <c r="B37" s="29" t="s">
        <v>63</v>
      </c>
      <c r="C37" s="260">
        <v>2776.4349999999999</v>
      </c>
      <c r="D37" s="261">
        <v>2731</v>
      </c>
      <c r="E37" s="261">
        <v>2769</v>
      </c>
      <c r="F37" s="261">
        <v>2781</v>
      </c>
      <c r="G37" s="261">
        <v>2783</v>
      </c>
      <c r="H37" s="261">
        <v>2748</v>
      </c>
      <c r="I37" s="261">
        <v>2714</v>
      </c>
      <c r="J37" s="261">
        <v>2733</v>
      </c>
      <c r="K37" s="262">
        <v>2646</v>
      </c>
      <c r="L37" s="294"/>
      <c r="M37" s="260">
        <v>2770</v>
      </c>
      <c r="N37" s="262">
        <v>2665</v>
      </c>
      <c r="O37" s="294"/>
      <c r="P37" s="260">
        <v>2753.71</v>
      </c>
      <c r="Q37" s="261">
        <v>2765.125</v>
      </c>
      <c r="R37" s="262">
        <v>2605.9059999999999</v>
      </c>
      <c r="S37" s="201"/>
    </row>
    <row r="38" spans="1:19" x14ac:dyDescent="0.85">
      <c r="A38" s="31"/>
      <c r="B38" s="63" t="s">
        <v>64</v>
      </c>
      <c r="C38" s="431">
        <v>0.17499999999999999</v>
      </c>
      <c r="D38" s="432">
        <v>0.16700000000000001</v>
      </c>
      <c r="E38" s="432">
        <v>0.154</v>
      </c>
      <c r="F38" s="432">
        <v>0.16900000000000001</v>
      </c>
      <c r="G38" s="432">
        <v>0.16300000000000001</v>
      </c>
      <c r="H38" s="432">
        <v>0.154</v>
      </c>
      <c r="I38" s="432">
        <v>0.13900000000000001</v>
      </c>
      <c r="J38" s="432">
        <v>0.14899999999999999</v>
      </c>
      <c r="K38" s="433">
        <v>0.14499999999999999</v>
      </c>
      <c r="L38" s="22"/>
      <c r="M38" s="434">
        <v>0.16</v>
      </c>
      <c r="N38" s="433">
        <v>0.14399999999999999</v>
      </c>
      <c r="O38" s="22"/>
      <c r="P38" s="431">
        <v>0.17100000000000001</v>
      </c>
      <c r="Q38" s="435">
        <v>0.159</v>
      </c>
      <c r="R38" s="433">
        <v>0.13800000000000001</v>
      </c>
      <c r="S38" s="201"/>
    </row>
    <row r="39" spans="1:19" ht="60" customHeight="1" x14ac:dyDescent="0.85">
      <c r="A39" s="122">
        <v>1</v>
      </c>
      <c r="B39" s="236" t="s">
        <v>65</v>
      </c>
      <c r="C39" s="236"/>
      <c r="D39" s="236"/>
      <c r="E39" s="236"/>
      <c r="F39" s="236"/>
      <c r="G39" s="236"/>
      <c r="H39" s="236"/>
      <c r="I39" s="236"/>
      <c r="J39" s="236"/>
      <c r="K39" s="236"/>
      <c r="L39" s="8"/>
      <c r="M39" s="38"/>
      <c r="N39" s="38"/>
      <c r="O39" s="8"/>
      <c r="P39" s="38"/>
      <c r="Q39" s="38"/>
      <c r="R39" s="38"/>
    </row>
    <row r="40" spans="1:19" ht="33" customHeight="1" x14ac:dyDescent="0.85">
      <c r="A40" s="123">
        <v>2</v>
      </c>
      <c r="B40" s="237" t="s">
        <v>66</v>
      </c>
      <c r="C40" s="237"/>
      <c r="D40" s="237"/>
      <c r="E40" s="237"/>
      <c r="F40" s="237"/>
      <c r="G40" s="237"/>
      <c r="H40" s="237"/>
      <c r="I40" s="237"/>
      <c r="J40" s="237"/>
      <c r="K40" s="237"/>
      <c r="L40" s="8"/>
      <c r="M40" s="8"/>
      <c r="N40" s="8"/>
      <c r="O40" s="8"/>
    </row>
    <row r="41" spans="1:19" ht="23.25" customHeight="1" x14ac:dyDescent="0.85">
      <c r="A41" s="123">
        <v>3</v>
      </c>
      <c r="B41" s="39" t="s">
        <v>67</v>
      </c>
      <c r="C41" s="39"/>
      <c r="D41" s="39"/>
      <c r="E41" s="39"/>
      <c r="F41" s="39"/>
      <c r="G41" s="39"/>
      <c r="H41" s="39"/>
      <c r="I41" s="39"/>
      <c r="J41" s="39"/>
      <c r="K41" s="39"/>
      <c r="L41" s="8"/>
      <c r="M41" s="8"/>
      <c r="N41" s="8"/>
      <c r="O41" s="8"/>
    </row>
    <row r="42" spans="1:19" ht="23.25" customHeight="1" x14ac:dyDescent="0.85">
      <c r="A42" s="123">
        <v>4</v>
      </c>
      <c r="B42" s="39" t="s">
        <v>68</v>
      </c>
      <c r="C42" s="39"/>
      <c r="D42" s="39"/>
      <c r="E42" s="39"/>
      <c r="F42" s="39"/>
      <c r="G42" s="39"/>
      <c r="H42" s="39"/>
      <c r="I42" s="39"/>
      <c r="J42" s="39"/>
      <c r="K42" s="39"/>
      <c r="L42" s="8"/>
      <c r="M42" s="8"/>
      <c r="N42" s="8"/>
      <c r="O42" s="8"/>
    </row>
    <row r="43" spans="1:19" ht="23.25" customHeight="1" x14ac:dyDescent="0.85">
      <c r="A43" s="8"/>
      <c r="B43" s="8"/>
      <c r="C43" s="8"/>
      <c r="D43" s="8"/>
      <c r="E43" s="8"/>
      <c r="F43" s="8"/>
      <c r="G43" s="8"/>
      <c r="H43" s="8"/>
      <c r="I43" s="8"/>
      <c r="J43" s="8"/>
      <c r="K43" s="8"/>
      <c r="L43" s="8"/>
      <c r="M43" s="8"/>
      <c r="N43" s="8"/>
      <c r="O43" s="8"/>
    </row>
    <row r="44" spans="1:19" ht="23.25" customHeight="1" x14ac:dyDescent="0.85">
      <c r="A44" s="8"/>
      <c r="B44" s="8"/>
      <c r="C44" s="8"/>
      <c r="D44" s="8"/>
      <c r="E44" s="8"/>
      <c r="F44" s="8"/>
      <c r="G44" s="8"/>
      <c r="H44" s="8"/>
      <c r="I44" s="8"/>
      <c r="J44" s="8"/>
      <c r="K44" s="8"/>
      <c r="L44" s="8"/>
      <c r="M44" s="8"/>
      <c r="N44" s="8"/>
      <c r="O44" s="8"/>
    </row>
    <row r="45" spans="1:19" ht="23.25" customHeight="1" x14ac:dyDescent="0.85">
      <c r="A45" s="8"/>
      <c r="B45" s="8"/>
      <c r="C45" s="8"/>
      <c r="D45" s="8"/>
      <c r="E45" s="8"/>
      <c r="F45" s="8"/>
      <c r="G45" s="8"/>
      <c r="H45" s="8"/>
      <c r="I45" s="8"/>
      <c r="J45" s="8"/>
      <c r="K45" s="8"/>
      <c r="L45" s="8"/>
      <c r="M45" s="8"/>
      <c r="N45" s="8"/>
      <c r="O45" s="8"/>
    </row>
    <row r="46" spans="1:19" ht="23.25" customHeight="1" x14ac:dyDescent="0.85">
      <c r="A46" s="8"/>
      <c r="B46" s="8"/>
      <c r="C46" s="8"/>
      <c r="D46" s="8"/>
      <c r="E46" s="8"/>
      <c r="F46" s="8"/>
      <c r="G46" s="8"/>
      <c r="H46" s="8"/>
      <c r="I46" s="8"/>
      <c r="J46" s="8"/>
      <c r="K46" s="8"/>
      <c r="L46" s="8"/>
      <c r="M46" s="8"/>
      <c r="N46" s="8"/>
      <c r="O46" s="8"/>
    </row>
    <row r="47" spans="1:19" ht="15" customHeight="1" x14ac:dyDescent="0.85"/>
    <row r="48" spans="1:19" ht="15" customHeight="1" x14ac:dyDescent="0.85"/>
    <row r="49" ht="15" customHeight="1" x14ac:dyDescent="0.85"/>
    <row r="50" ht="15" customHeight="1" x14ac:dyDescent="0.85"/>
    <row r="51" ht="15" customHeight="1" x14ac:dyDescent="0.85"/>
    <row r="52" ht="15" customHeight="1" x14ac:dyDescent="0.85"/>
    <row r="53" ht="15" customHeight="1" x14ac:dyDescent="0.85"/>
  </sheetData>
  <mergeCells count="9">
    <mergeCell ref="B40:K40"/>
    <mergeCell ref="B41:K41"/>
    <mergeCell ref="B42:K42"/>
    <mergeCell ref="A1:R1"/>
    <mergeCell ref="A2:B2"/>
    <mergeCell ref="A3:B3"/>
    <mergeCell ref="A16:B16"/>
    <mergeCell ref="A30:B30"/>
    <mergeCell ref="B39:K39"/>
  </mergeCells>
  <pageMargins left="0.75" right="0.75" top="1" bottom="1" header="0.5" footer="0.5"/>
  <ignoredErrors>
    <ignoredError sqref="M24:N2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7BEBF-7C38-4ED9-9477-8AC1F39D093A}">
  <dimension ref="A1:N49"/>
  <sheetViews>
    <sheetView showGridLines="0" showRuler="0" topLeftCell="A3" workbookViewId="0">
      <selection activeCell="N30" sqref="N30"/>
    </sheetView>
  </sheetViews>
  <sheetFormatPr defaultColWidth="13.08984375" defaultRowHeight="12.5" x14ac:dyDescent="0.25"/>
  <cols>
    <col min="1" max="1" width="3.81640625" customWidth="1"/>
    <col min="2" max="2" width="55.453125" customWidth="1"/>
    <col min="3" max="11" width="9.26953125" customWidth="1"/>
  </cols>
  <sheetData>
    <row r="1" spans="1:12" ht="15" customHeight="1" x14ac:dyDescent="0.3">
      <c r="A1" s="250" t="s">
        <v>69</v>
      </c>
      <c r="B1" s="251"/>
      <c r="C1" s="251"/>
      <c r="D1" s="251"/>
      <c r="E1" s="251"/>
      <c r="F1" s="251"/>
      <c r="G1" s="251"/>
      <c r="H1" s="251"/>
      <c r="I1" s="251"/>
      <c r="J1" s="251"/>
      <c r="K1" s="252"/>
      <c r="L1" s="16"/>
    </row>
    <row r="2" spans="1:12" ht="15" customHeight="1" x14ac:dyDescent="0.65">
      <c r="A2" s="40"/>
      <c r="B2" s="9"/>
      <c r="C2" s="436"/>
      <c r="D2" s="8"/>
      <c r="E2" s="8"/>
      <c r="F2" s="8"/>
      <c r="G2" s="8"/>
      <c r="H2" s="8"/>
      <c r="I2" s="8"/>
      <c r="J2" s="8"/>
      <c r="K2" s="29"/>
      <c r="L2" s="16"/>
    </row>
    <row r="3" spans="1:12" ht="15" customHeight="1" x14ac:dyDescent="0.65">
      <c r="A3" s="41" t="s">
        <v>70</v>
      </c>
      <c r="B3" s="42"/>
      <c r="C3" s="437" t="s">
        <v>25</v>
      </c>
      <c r="D3" s="43" t="s">
        <v>26</v>
      </c>
      <c r="E3" s="43" t="s">
        <v>27</v>
      </c>
      <c r="F3" s="43" t="s">
        <v>28</v>
      </c>
      <c r="G3" s="43" t="s">
        <v>29</v>
      </c>
      <c r="H3" s="43" t="s">
        <v>30</v>
      </c>
      <c r="I3" s="43" t="s">
        <v>31</v>
      </c>
      <c r="J3" s="43" t="s">
        <v>32</v>
      </c>
      <c r="K3" s="44" t="s">
        <v>33</v>
      </c>
      <c r="L3" s="16"/>
    </row>
    <row r="4" spans="1:12" ht="15" customHeight="1" x14ac:dyDescent="0.65">
      <c r="A4" s="45" t="s">
        <v>71</v>
      </c>
      <c r="B4" s="46"/>
      <c r="C4" s="33"/>
      <c r="D4" s="38"/>
      <c r="E4" s="38"/>
      <c r="F4" s="38"/>
      <c r="G4" s="38"/>
      <c r="H4" s="38"/>
      <c r="I4" s="38"/>
      <c r="J4" s="38"/>
      <c r="K4" s="35"/>
      <c r="L4" s="16"/>
    </row>
    <row r="5" spans="1:12" ht="15" customHeight="1" x14ac:dyDescent="0.65">
      <c r="A5" s="36"/>
      <c r="B5" s="29" t="s">
        <v>72</v>
      </c>
      <c r="C5" s="260">
        <v>143.779</v>
      </c>
      <c r="D5" s="261">
        <v>497.95635600000003</v>
      </c>
      <c r="E5" s="261">
        <v>128.84500600000001</v>
      </c>
      <c r="F5" s="261">
        <v>65.029876999999999</v>
      </c>
      <c r="G5" s="261">
        <v>83.227537999999996</v>
      </c>
      <c r="H5" s="261">
        <v>696.04292399999997</v>
      </c>
      <c r="I5" s="261">
        <v>96.418968000000007</v>
      </c>
      <c r="J5" s="261">
        <v>73.925027999999998</v>
      </c>
      <c r="K5" s="262">
        <v>56.188668</v>
      </c>
      <c r="L5" s="16"/>
    </row>
    <row r="6" spans="1:12" ht="15" customHeight="1" x14ac:dyDescent="0.65">
      <c r="A6" s="36"/>
      <c r="B6" s="29" t="s">
        <v>73</v>
      </c>
      <c r="C6" s="260">
        <v>326.59300000000002</v>
      </c>
      <c r="D6" s="261">
        <v>282.574658</v>
      </c>
      <c r="E6" s="261">
        <v>279.776208</v>
      </c>
      <c r="F6" s="261">
        <v>272.21649500000001</v>
      </c>
      <c r="G6" s="261">
        <v>268.20853699999998</v>
      </c>
      <c r="H6" s="261">
        <v>335.90755200000001</v>
      </c>
      <c r="I6" s="261">
        <v>254.21820700000001</v>
      </c>
      <c r="J6" s="261">
        <v>334.82437299999998</v>
      </c>
      <c r="K6" s="262">
        <v>323.82907</v>
      </c>
      <c r="L6" s="16"/>
    </row>
    <row r="7" spans="1:12" ht="15" customHeight="1" x14ac:dyDescent="0.65">
      <c r="A7" s="36"/>
      <c r="B7" s="29" t="s">
        <v>74</v>
      </c>
      <c r="C7" s="260">
        <v>8445.6180000000004</v>
      </c>
      <c r="D7" s="261">
        <v>7691.9718970000004</v>
      </c>
      <c r="E7" s="261">
        <v>7570.2175969999998</v>
      </c>
      <c r="F7" s="261">
        <v>7606.8118910000003</v>
      </c>
      <c r="G7" s="261">
        <v>7769.684448</v>
      </c>
      <c r="H7" s="261">
        <v>7473.1801699999996</v>
      </c>
      <c r="I7" s="261">
        <v>7219.553543</v>
      </c>
      <c r="J7" s="261">
        <v>7082.0343700000003</v>
      </c>
      <c r="K7" s="262">
        <v>6997.6051850000003</v>
      </c>
      <c r="L7" s="16"/>
    </row>
    <row r="8" spans="1:12" ht="15" customHeight="1" x14ac:dyDescent="0.65">
      <c r="A8" s="36"/>
      <c r="B8" s="29" t="s">
        <v>75</v>
      </c>
      <c r="C8" s="260">
        <v>2644.7220000000002</v>
      </c>
      <c r="D8" s="261">
        <v>2428.012843</v>
      </c>
      <c r="E8" s="261">
        <v>2435.4300720000001</v>
      </c>
      <c r="F8" s="261">
        <v>2537.3692350000001</v>
      </c>
      <c r="G8" s="261">
        <v>2589.4113400000001</v>
      </c>
      <c r="H8" s="261">
        <v>2685.0146329999998</v>
      </c>
      <c r="I8" s="261">
        <v>2646.1583270000001</v>
      </c>
      <c r="J8" s="261">
        <v>2437.2795080000001</v>
      </c>
      <c r="K8" s="262">
        <v>2383.189292</v>
      </c>
      <c r="L8" s="16"/>
    </row>
    <row r="9" spans="1:12" ht="15" customHeight="1" x14ac:dyDescent="0.65">
      <c r="A9" s="36"/>
      <c r="B9" s="29" t="s">
        <v>76</v>
      </c>
      <c r="C9" s="260">
        <v>248.404</v>
      </c>
      <c r="D9" s="261">
        <v>185.13201799999999</v>
      </c>
      <c r="E9" s="261">
        <v>202.168691</v>
      </c>
      <c r="F9" s="261">
        <v>177.761629</v>
      </c>
      <c r="G9" s="261">
        <v>214.50632400000001</v>
      </c>
      <c r="H9" s="261">
        <v>197.55349899999999</v>
      </c>
      <c r="I9" s="261">
        <v>202.898143</v>
      </c>
      <c r="J9" s="261">
        <v>180.370552</v>
      </c>
      <c r="K9" s="262">
        <v>171.69309000000001</v>
      </c>
      <c r="L9" s="16"/>
    </row>
    <row r="10" spans="1:12" ht="15" customHeight="1" x14ac:dyDescent="0.65">
      <c r="A10" s="36"/>
      <c r="B10" s="29" t="s">
        <v>77</v>
      </c>
      <c r="C10" s="260">
        <v>71.061999999999998</v>
      </c>
      <c r="D10" s="261">
        <v>96.594280999999995</v>
      </c>
      <c r="E10" s="261">
        <v>97.922347000000002</v>
      </c>
      <c r="F10" s="261">
        <v>70.896550000000005</v>
      </c>
      <c r="G10" s="261">
        <v>54.917833999999999</v>
      </c>
      <c r="H10" s="261">
        <v>62.163820000000001</v>
      </c>
      <c r="I10" s="261">
        <v>85.459173000000007</v>
      </c>
      <c r="J10" s="261">
        <v>82.854955000000004</v>
      </c>
      <c r="K10" s="262">
        <v>93.287758999999994</v>
      </c>
      <c r="L10" s="16"/>
    </row>
    <row r="11" spans="1:12" ht="15" customHeight="1" x14ac:dyDescent="0.65">
      <c r="A11" s="36"/>
      <c r="B11" s="29" t="s">
        <v>78</v>
      </c>
      <c r="C11" s="260">
        <v>105.104</v>
      </c>
      <c r="D11" s="261">
        <v>109.12861599999999</v>
      </c>
      <c r="E11" s="261">
        <v>112.54011199999999</v>
      </c>
      <c r="F11" s="261">
        <v>115.423896</v>
      </c>
      <c r="G11" s="261">
        <v>110.942745</v>
      </c>
      <c r="H11" s="261">
        <v>114.466229</v>
      </c>
      <c r="I11" s="261">
        <v>102.732759</v>
      </c>
      <c r="J11" s="261">
        <v>101.603138</v>
      </c>
      <c r="K11" s="262">
        <v>95.587434000000002</v>
      </c>
      <c r="L11" s="16"/>
    </row>
    <row r="12" spans="1:12" ht="15" customHeight="1" x14ac:dyDescent="0.65">
      <c r="A12" s="36"/>
      <c r="B12" s="29" t="s">
        <v>79</v>
      </c>
      <c r="C12" s="260">
        <v>626.21900000000005</v>
      </c>
      <c r="D12" s="261">
        <v>629.42996900000003</v>
      </c>
      <c r="E12" s="261">
        <v>642.47145999999998</v>
      </c>
      <c r="F12" s="261">
        <v>625.23834999999997</v>
      </c>
      <c r="G12" s="261">
        <v>628.25156600000003</v>
      </c>
      <c r="H12" s="261">
        <v>631.28791799999999</v>
      </c>
      <c r="I12" s="261">
        <v>638.41135199999997</v>
      </c>
      <c r="J12" s="261">
        <v>631.72555399999999</v>
      </c>
      <c r="K12" s="262">
        <v>634.10200999999995</v>
      </c>
      <c r="L12" s="16"/>
    </row>
    <row r="13" spans="1:12" ht="15" customHeight="1" x14ac:dyDescent="0.65">
      <c r="A13" s="36"/>
      <c r="B13" s="29" t="s">
        <v>80</v>
      </c>
      <c r="C13" s="260">
        <v>215.68700000000001</v>
      </c>
      <c r="D13" s="261">
        <v>201.25209799999999</v>
      </c>
      <c r="E13" s="261">
        <v>201.113991</v>
      </c>
      <c r="F13" s="261">
        <v>211.471384</v>
      </c>
      <c r="G13" s="261">
        <v>199.99093400000001</v>
      </c>
      <c r="H13" s="261">
        <v>184.22434100000001</v>
      </c>
      <c r="I13" s="261">
        <v>226.77409599999999</v>
      </c>
      <c r="J13" s="261">
        <v>220.29131699999999</v>
      </c>
      <c r="K13" s="262">
        <v>245.759703</v>
      </c>
      <c r="L13" s="16"/>
    </row>
    <row r="14" spans="1:12" ht="15" customHeight="1" x14ac:dyDescent="0.65">
      <c r="A14" s="47"/>
      <c r="B14" s="32" t="s">
        <v>81</v>
      </c>
      <c r="C14" s="263">
        <v>1034.319</v>
      </c>
      <c r="D14" s="264">
        <v>1030.578626</v>
      </c>
      <c r="E14" s="264">
        <v>1030.2303429999999</v>
      </c>
      <c r="F14" s="264">
        <v>956.321549</v>
      </c>
      <c r="G14" s="264">
        <v>955.38221599999997</v>
      </c>
      <c r="H14" s="264">
        <v>956.17729299999996</v>
      </c>
      <c r="I14" s="264">
        <v>957.91211599999997</v>
      </c>
      <c r="J14" s="264">
        <v>956.41616199999999</v>
      </c>
      <c r="K14" s="265">
        <v>957.864284</v>
      </c>
      <c r="L14" s="16"/>
    </row>
    <row r="15" spans="1:12" ht="15" customHeight="1" x14ac:dyDescent="0.65">
      <c r="A15" s="48" t="s">
        <v>82</v>
      </c>
      <c r="B15" s="49"/>
      <c r="C15" s="269">
        <v>13861.507</v>
      </c>
      <c r="D15" s="270">
        <f t="shared" ref="D15:K15" si="0">SUM(D5:D14)</f>
        <v>13152.631362000002</v>
      </c>
      <c r="E15" s="270">
        <f t="shared" si="0"/>
        <v>12700.715827000002</v>
      </c>
      <c r="F15" s="270">
        <f t="shared" si="0"/>
        <v>12638.540856000001</v>
      </c>
      <c r="G15" s="270">
        <f t="shared" si="0"/>
        <v>12874.523482000001</v>
      </c>
      <c r="H15" s="270">
        <f t="shared" si="0"/>
        <v>13336.018378999999</v>
      </c>
      <c r="I15" s="270">
        <f t="shared" si="0"/>
        <v>12430.536683999997</v>
      </c>
      <c r="J15" s="270">
        <f t="shared" si="0"/>
        <v>12101.324957000001</v>
      </c>
      <c r="K15" s="271">
        <f t="shared" si="0"/>
        <v>11959.106495000002</v>
      </c>
      <c r="L15" s="16"/>
    </row>
    <row r="16" spans="1:12" ht="15" customHeight="1" x14ac:dyDescent="0.65">
      <c r="A16" s="45" t="s">
        <v>83</v>
      </c>
      <c r="B16" s="46"/>
      <c r="C16" s="257"/>
      <c r="D16" s="258"/>
      <c r="E16" s="258"/>
      <c r="F16" s="258"/>
      <c r="G16" s="258"/>
      <c r="H16" s="258"/>
      <c r="I16" s="258"/>
      <c r="J16" s="258"/>
      <c r="K16" s="259"/>
      <c r="L16" s="16"/>
    </row>
    <row r="17" spans="1:14" ht="15" customHeight="1" x14ac:dyDescent="0.65">
      <c r="A17" s="17" t="s">
        <v>84</v>
      </c>
      <c r="B17" s="18"/>
      <c r="C17" s="260"/>
      <c r="D17" s="261"/>
      <c r="E17" s="261"/>
      <c r="F17" s="261"/>
      <c r="G17" s="261"/>
      <c r="H17" s="261"/>
      <c r="I17" s="261"/>
      <c r="J17" s="261"/>
      <c r="K17" s="262"/>
      <c r="L17" s="16"/>
    </row>
    <row r="18" spans="1:14" ht="15" customHeight="1" x14ac:dyDescent="0.65">
      <c r="A18" s="36"/>
      <c r="B18" s="29" t="s">
        <v>85</v>
      </c>
      <c r="C18" s="260">
        <v>1362.461</v>
      </c>
      <c r="D18" s="261">
        <v>1228.331353</v>
      </c>
      <c r="E18" s="261">
        <v>1338.1904520000001</v>
      </c>
      <c r="F18" s="261">
        <v>1153.737603</v>
      </c>
      <c r="G18" s="261">
        <v>1090.751667</v>
      </c>
      <c r="H18" s="261">
        <v>1098.9356029999999</v>
      </c>
      <c r="I18" s="261">
        <v>1207.7966019999999</v>
      </c>
      <c r="J18" s="261">
        <v>1213.1261320000001</v>
      </c>
      <c r="K18" s="262">
        <v>1133.3200979999999</v>
      </c>
      <c r="L18" s="16"/>
    </row>
    <row r="19" spans="1:14" ht="15" customHeight="1" x14ac:dyDescent="0.65">
      <c r="A19" s="36"/>
      <c r="B19" s="29" t="s">
        <v>77</v>
      </c>
      <c r="C19" s="260">
        <v>14.0768</v>
      </c>
      <c r="D19" s="261">
        <v>34.385202</v>
      </c>
      <c r="E19" s="261">
        <v>21.565501000000001</v>
      </c>
      <c r="F19" s="261">
        <v>67.214923999999996</v>
      </c>
      <c r="G19" s="261">
        <v>16.112926999999999</v>
      </c>
      <c r="H19" s="261">
        <v>41.552002000000002</v>
      </c>
      <c r="I19" s="261">
        <v>27.864422000000001</v>
      </c>
      <c r="J19" s="261">
        <v>36.722914000000003</v>
      </c>
      <c r="K19" s="262">
        <v>44.924473999999996</v>
      </c>
      <c r="L19" s="16"/>
    </row>
    <row r="20" spans="1:14" ht="15" customHeight="1" x14ac:dyDescent="0.65">
      <c r="A20" s="36"/>
      <c r="B20" s="29" t="s">
        <v>86</v>
      </c>
      <c r="C20" s="260">
        <v>9441.7049999999999</v>
      </c>
      <c r="D20" s="261">
        <v>9045.8847719999994</v>
      </c>
      <c r="E20" s="261">
        <v>8463.7889880000002</v>
      </c>
      <c r="F20" s="261">
        <v>8472.1298040000001</v>
      </c>
      <c r="G20" s="261">
        <v>8711.4157680000008</v>
      </c>
      <c r="H20" s="261">
        <v>9021.5670160000009</v>
      </c>
      <c r="I20" s="261">
        <v>8018.1321189999999</v>
      </c>
      <c r="J20" s="261">
        <v>7683.2616129999997</v>
      </c>
      <c r="K20" s="262">
        <v>7587.281516</v>
      </c>
      <c r="L20" s="16"/>
    </row>
    <row r="21" spans="1:14" ht="15" customHeight="1" x14ac:dyDescent="0.65">
      <c r="A21" s="36"/>
      <c r="B21" s="29" t="s">
        <v>87</v>
      </c>
      <c r="C21" s="260">
        <v>0</v>
      </c>
      <c r="D21" s="261">
        <v>0</v>
      </c>
      <c r="E21" s="261">
        <v>0</v>
      </c>
      <c r="F21" s="261">
        <v>0</v>
      </c>
      <c r="G21" s="261">
        <v>0</v>
      </c>
      <c r="H21" s="261">
        <v>126.107637</v>
      </c>
      <c r="I21" s="261">
        <v>127.816337</v>
      </c>
      <c r="J21" s="261">
        <v>124.41867000000001</v>
      </c>
      <c r="K21" s="262">
        <v>125.653341</v>
      </c>
      <c r="L21" s="16"/>
      <c r="N21" s="256"/>
    </row>
    <row r="22" spans="1:14" ht="15" customHeight="1" x14ac:dyDescent="0.65">
      <c r="A22" s="47"/>
      <c r="B22" s="32" t="s">
        <v>88</v>
      </c>
      <c r="C22" s="263">
        <v>141.52000000000001</v>
      </c>
      <c r="D22" s="264">
        <v>123.413973</v>
      </c>
      <c r="E22" s="264">
        <v>102.855833</v>
      </c>
      <c r="F22" s="264">
        <v>170.956784</v>
      </c>
      <c r="G22" s="264">
        <v>147.82208700000001</v>
      </c>
      <c r="H22" s="264">
        <v>103.268278</v>
      </c>
      <c r="I22" s="264">
        <v>105.09883000000001</v>
      </c>
      <c r="J22" s="264">
        <v>111.133675</v>
      </c>
      <c r="K22" s="265">
        <v>111.39376</v>
      </c>
      <c r="L22" s="16"/>
    </row>
    <row r="23" spans="1:14" ht="15" customHeight="1" x14ac:dyDescent="0.65">
      <c r="A23" s="48" t="s">
        <v>89</v>
      </c>
      <c r="B23" s="49"/>
      <c r="C23" s="266">
        <v>11086.454</v>
      </c>
      <c r="D23" s="267">
        <f t="shared" ref="D23:K23" si="1">SUM(D18:D22)</f>
        <v>10432.015300000001</v>
      </c>
      <c r="E23" s="267">
        <f t="shared" si="1"/>
        <v>9926.4007739999997</v>
      </c>
      <c r="F23" s="267">
        <f t="shared" si="1"/>
        <v>9864.0391149999996</v>
      </c>
      <c r="G23" s="267">
        <f t="shared" si="1"/>
        <v>9966.1024490000018</v>
      </c>
      <c r="H23" s="267">
        <f t="shared" si="1"/>
        <v>10391.430536</v>
      </c>
      <c r="I23" s="267">
        <f t="shared" si="1"/>
        <v>9486.70831</v>
      </c>
      <c r="J23" s="267">
        <f t="shared" si="1"/>
        <v>9168.6630039999982</v>
      </c>
      <c r="K23" s="268">
        <f t="shared" si="1"/>
        <v>9002.5731890000006</v>
      </c>
      <c r="L23" s="16"/>
    </row>
    <row r="24" spans="1:14" ht="15" customHeight="1" x14ac:dyDescent="0.65">
      <c r="A24" s="53"/>
      <c r="B24" s="54"/>
      <c r="C24" s="266"/>
      <c r="D24" s="267"/>
      <c r="E24" s="267"/>
      <c r="F24" s="267"/>
      <c r="G24" s="267"/>
      <c r="H24" s="267"/>
      <c r="I24" s="267"/>
      <c r="J24" s="267"/>
      <c r="K24" s="268"/>
      <c r="L24" s="16"/>
    </row>
    <row r="25" spans="1:14" ht="15" customHeight="1" x14ac:dyDescent="0.65">
      <c r="A25" s="48" t="s">
        <v>90</v>
      </c>
      <c r="B25" s="49"/>
      <c r="C25" s="266">
        <v>2775.0529999999999</v>
      </c>
      <c r="D25" s="267">
        <v>2720.6160599999998</v>
      </c>
      <c r="E25" s="267">
        <v>2774.315055</v>
      </c>
      <c r="F25" s="267">
        <v>2774.5017419999999</v>
      </c>
      <c r="G25" s="267">
        <v>2908.421034</v>
      </c>
      <c r="H25" s="267">
        <v>2944.5878429999998</v>
      </c>
      <c r="I25" s="267">
        <v>2943.8283759999999</v>
      </c>
      <c r="J25" s="267">
        <v>2932.661955</v>
      </c>
      <c r="K25" s="268">
        <v>2956.5333089999999</v>
      </c>
      <c r="L25" s="16"/>
    </row>
    <row r="26" spans="1:14" ht="15" customHeight="1" x14ac:dyDescent="0.65">
      <c r="A26" s="48" t="s">
        <v>91</v>
      </c>
      <c r="B26" s="49"/>
      <c r="C26" s="269">
        <v>13861.507</v>
      </c>
      <c r="D26" s="270">
        <f t="shared" ref="D26:K26" si="2">+D25+D23</f>
        <v>13152.631360000001</v>
      </c>
      <c r="E26" s="270">
        <f t="shared" si="2"/>
        <v>12700.715829000001</v>
      </c>
      <c r="F26" s="270">
        <f t="shared" si="2"/>
        <v>12638.540857</v>
      </c>
      <c r="G26" s="270">
        <f t="shared" si="2"/>
        <v>12874.523483000001</v>
      </c>
      <c r="H26" s="270">
        <f t="shared" si="2"/>
        <v>13336.018378999999</v>
      </c>
      <c r="I26" s="270">
        <f t="shared" si="2"/>
        <v>12430.536685999999</v>
      </c>
      <c r="J26" s="270">
        <f t="shared" si="2"/>
        <v>12101.324958999998</v>
      </c>
      <c r="K26" s="271">
        <f t="shared" si="2"/>
        <v>11959.106498000001</v>
      </c>
      <c r="L26" s="16"/>
    </row>
    <row r="27" spans="1:14" ht="15" customHeight="1" x14ac:dyDescent="0.65">
      <c r="A27" s="58"/>
      <c r="B27" s="35"/>
      <c r="C27" s="33"/>
      <c r="D27" s="38"/>
      <c r="E27" s="38"/>
      <c r="F27" s="38"/>
      <c r="G27" s="38"/>
      <c r="H27" s="38"/>
      <c r="I27" s="38"/>
      <c r="J27" s="38"/>
      <c r="K27" s="35"/>
      <c r="L27" s="16"/>
    </row>
    <row r="28" spans="1:14" ht="15" customHeight="1" x14ac:dyDescent="0.65">
      <c r="A28" s="17" t="s">
        <v>58</v>
      </c>
      <c r="B28" s="18"/>
      <c r="C28" s="28"/>
      <c r="D28" s="8"/>
      <c r="E28" s="8"/>
      <c r="F28" s="8"/>
      <c r="G28" s="8"/>
      <c r="H28" s="8"/>
      <c r="I28" s="8"/>
      <c r="J28" s="8"/>
      <c r="K28" s="29"/>
      <c r="L28" s="16"/>
    </row>
    <row r="29" spans="1:14" ht="15" customHeight="1" x14ac:dyDescent="0.65">
      <c r="A29" s="36"/>
      <c r="B29" s="29" t="s">
        <v>92</v>
      </c>
      <c r="C29" s="232">
        <v>7652.9470000000001</v>
      </c>
      <c r="D29" s="233">
        <v>7026.89822</v>
      </c>
      <c r="E29" s="233">
        <v>7036.3169209999996</v>
      </c>
      <c r="F29" s="233">
        <v>7800.1435650000003</v>
      </c>
      <c r="G29" s="233">
        <v>7974.2853349999996</v>
      </c>
      <c r="H29" s="233">
        <v>7322.3486560000001</v>
      </c>
      <c r="I29" s="233">
        <v>6658.5293519999996</v>
      </c>
      <c r="J29" s="233">
        <v>6605.0722169999999</v>
      </c>
      <c r="K29" s="234">
        <v>5987.7537849999999</v>
      </c>
      <c r="L29" s="16"/>
    </row>
    <row r="30" spans="1:14" ht="15" customHeight="1" x14ac:dyDescent="0.65">
      <c r="A30" s="430"/>
      <c r="B30" s="421" t="s">
        <v>93</v>
      </c>
      <c r="C30" s="253">
        <f>+C31-C29</f>
        <v>1643.7440000000006</v>
      </c>
      <c r="D30" s="254">
        <v>1882.0544460000001</v>
      </c>
      <c r="E30" s="254">
        <v>1294.7885980000001</v>
      </c>
      <c r="F30" s="254">
        <v>546.76144399999998</v>
      </c>
      <c r="G30" s="254">
        <v>636.05500199999994</v>
      </c>
      <c r="H30" s="254">
        <v>1738.1274189999999</v>
      </c>
      <c r="I30" s="254">
        <v>1405.5685530000001</v>
      </c>
      <c r="J30" s="254">
        <v>1132.766691</v>
      </c>
      <c r="K30" s="255">
        <v>1668.790737</v>
      </c>
      <c r="L30" s="16"/>
    </row>
    <row r="31" spans="1:14" ht="15" customHeight="1" x14ac:dyDescent="0.65">
      <c r="A31" s="36"/>
      <c r="B31" s="29" t="s">
        <v>94</v>
      </c>
      <c r="C31" s="273">
        <v>9296.6910000000007</v>
      </c>
      <c r="D31" s="274">
        <v>8909</v>
      </c>
      <c r="E31" s="274">
        <v>8331</v>
      </c>
      <c r="F31" s="274">
        <v>8347</v>
      </c>
      <c r="G31" s="274">
        <v>8610</v>
      </c>
      <c r="H31" s="274">
        <v>9060</v>
      </c>
      <c r="I31" s="274">
        <v>8064</v>
      </c>
      <c r="J31" s="274">
        <v>7738</v>
      </c>
      <c r="K31" s="275">
        <v>7657</v>
      </c>
      <c r="L31" s="16"/>
    </row>
    <row r="32" spans="1:14" ht="15" customHeight="1" x14ac:dyDescent="0.65">
      <c r="A32" s="36"/>
      <c r="B32" s="29" t="s">
        <v>95</v>
      </c>
      <c r="C32" s="175">
        <f t="shared" ref="C32:K32" si="3">+C29/C31</f>
        <v>0.82319042334525261</v>
      </c>
      <c r="D32" s="176">
        <f t="shared" si="3"/>
        <v>0.78874152205634751</v>
      </c>
      <c r="E32" s="176">
        <f t="shared" si="3"/>
        <v>0.84459451698475574</v>
      </c>
      <c r="F32" s="176">
        <f t="shared" si="3"/>
        <v>0.93448467293638438</v>
      </c>
      <c r="G32" s="176">
        <f t="shared" si="3"/>
        <v>0.92616554413472696</v>
      </c>
      <c r="H32" s="176">
        <f t="shared" si="3"/>
        <v>0.80820625342163355</v>
      </c>
      <c r="I32" s="176">
        <f t="shared" si="3"/>
        <v>0.82571048511904754</v>
      </c>
      <c r="J32" s="176">
        <f t="shared" si="3"/>
        <v>0.85358906913931243</v>
      </c>
      <c r="K32" s="177">
        <f t="shared" si="3"/>
        <v>0.7819973599320883</v>
      </c>
      <c r="L32" s="16"/>
    </row>
    <row r="33" spans="1:12" ht="15" customHeight="1" x14ac:dyDescent="0.65">
      <c r="A33" s="36"/>
      <c r="B33" s="29" t="s">
        <v>96</v>
      </c>
      <c r="C33" s="232">
        <v>8826.3189999999995</v>
      </c>
      <c r="D33" s="233">
        <v>8128.421652</v>
      </c>
      <c r="E33" s="233">
        <v>7922.4843049999999</v>
      </c>
      <c r="F33" s="233">
        <v>8009.6586360000001</v>
      </c>
      <c r="G33" s="233">
        <v>8258.9042609999997</v>
      </c>
      <c r="H33" s="233">
        <v>8028.5255989999996</v>
      </c>
      <c r="I33" s="233">
        <v>7713.4607299999998</v>
      </c>
      <c r="J33" s="233">
        <v>7329.089508</v>
      </c>
      <c r="K33" s="234">
        <v>7276.5267839999997</v>
      </c>
      <c r="L33" s="16"/>
    </row>
    <row r="34" spans="1:12" ht="15" customHeight="1" x14ac:dyDescent="0.65">
      <c r="A34" s="36"/>
      <c r="B34" s="29" t="s">
        <v>97</v>
      </c>
      <c r="C34" s="175">
        <v>0.76079958473877096</v>
      </c>
      <c r="D34" s="176">
        <f t="shared" ref="D34:K34" si="4">+D33/(D33+D25)</f>
        <v>0.74922973518741143</v>
      </c>
      <c r="E34" s="176">
        <f t="shared" si="4"/>
        <v>0.7406406382291908</v>
      </c>
      <c r="F34" s="176">
        <f t="shared" si="4"/>
        <v>0.74272436195774083</v>
      </c>
      <c r="G34" s="176">
        <f t="shared" si="4"/>
        <v>0.73955974620868248</v>
      </c>
      <c r="H34" s="176">
        <f t="shared" si="4"/>
        <v>0.73165429678968952</v>
      </c>
      <c r="I34" s="176">
        <f t="shared" si="4"/>
        <v>0.72377324601782267</v>
      </c>
      <c r="J34" s="176">
        <f t="shared" si="4"/>
        <v>0.71421428733934245</v>
      </c>
      <c r="K34" s="177">
        <f t="shared" si="4"/>
        <v>0.71108023581113933</v>
      </c>
      <c r="L34" s="16"/>
    </row>
    <row r="35" spans="1:12" ht="15" customHeight="1" x14ac:dyDescent="0.65">
      <c r="A35" s="47"/>
      <c r="B35" s="32" t="s">
        <v>98</v>
      </c>
      <c r="C35" s="276">
        <v>1.0491469146328E-3</v>
      </c>
      <c r="D35" s="277">
        <v>8.9999999999999998E-4</v>
      </c>
      <c r="E35" s="277">
        <v>8.0000000000000004E-4</v>
      </c>
      <c r="F35" s="277">
        <v>8.0000000000000004E-4</v>
      </c>
      <c r="G35" s="277">
        <v>6.9999999999999999E-4</v>
      </c>
      <c r="H35" s="277">
        <v>8.0000000000000004E-4</v>
      </c>
      <c r="I35" s="277">
        <v>8.0000000000000004E-4</v>
      </c>
      <c r="J35" s="277">
        <v>1E-3</v>
      </c>
      <c r="K35" s="278">
        <v>1.1000000000000001E-3</v>
      </c>
      <c r="L35" s="16"/>
    </row>
    <row r="36" spans="1:12" ht="15" customHeight="1" x14ac:dyDescent="0.65">
      <c r="A36" s="60">
        <v>1</v>
      </c>
      <c r="B36" s="37" t="s">
        <v>99</v>
      </c>
      <c r="C36" s="37"/>
      <c r="D36" s="37"/>
      <c r="E36" s="37"/>
      <c r="F36" s="37"/>
      <c r="G36" s="37"/>
      <c r="H36" s="37"/>
      <c r="I36" s="37"/>
      <c r="J36" s="37"/>
      <c r="K36" s="37"/>
    </row>
    <row r="37" spans="1:12" ht="15" customHeight="1" x14ac:dyDescent="0.65">
      <c r="A37" s="61">
        <v>2</v>
      </c>
      <c r="B37" s="39" t="s">
        <v>100</v>
      </c>
      <c r="C37" s="39"/>
      <c r="D37" s="39"/>
      <c r="E37" s="39"/>
      <c r="F37" s="39"/>
      <c r="G37" s="39"/>
      <c r="H37" s="39"/>
      <c r="I37" s="39"/>
      <c r="J37" s="39"/>
      <c r="K37" s="39"/>
    </row>
    <row r="38" spans="1:12" ht="15" customHeight="1" x14ac:dyDescent="0.65">
      <c r="A38" s="62"/>
      <c r="B38" s="8"/>
      <c r="C38" s="8"/>
      <c r="D38" s="8"/>
      <c r="E38" s="8"/>
      <c r="F38" s="8"/>
      <c r="G38" s="8"/>
      <c r="H38" s="8"/>
      <c r="I38" s="8"/>
      <c r="J38" s="8"/>
      <c r="K38" s="8"/>
    </row>
    <row r="39" spans="1:12" ht="15" customHeight="1" x14ac:dyDescent="0.65">
      <c r="A39" s="62"/>
      <c r="B39" s="8"/>
      <c r="C39" s="8"/>
      <c r="D39" s="8"/>
      <c r="E39" s="8"/>
      <c r="F39" s="8"/>
      <c r="G39" s="8"/>
      <c r="H39" s="8"/>
      <c r="I39" s="8"/>
      <c r="J39" s="8"/>
      <c r="K39" s="8"/>
    </row>
    <row r="40" spans="1:12" ht="15" customHeight="1" x14ac:dyDescent="0.65">
      <c r="A40" s="62"/>
      <c r="B40" s="8"/>
      <c r="C40" s="8"/>
      <c r="D40" s="8"/>
      <c r="E40" s="8"/>
      <c r="F40" s="8"/>
      <c r="G40" s="8"/>
      <c r="H40" s="8"/>
      <c r="I40" s="8"/>
      <c r="J40" s="8"/>
      <c r="K40" s="8"/>
    </row>
    <row r="41" spans="1:12" ht="15" customHeight="1" x14ac:dyDescent="0.65">
      <c r="A41" s="62"/>
      <c r="B41" s="8"/>
      <c r="C41" s="8"/>
      <c r="D41" s="8"/>
      <c r="E41" s="8"/>
      <c r="F41" s="8"/>
      <c r="G41" s="8"/>
      <c r="H41" s="8"/>
      <c r="I41" s="8"/>
      <c r="J41" s="8"/>
      <c r="K41" s="8"/>
    </row>
    <row r="42" spans="1:12" ht="15" customHeight="1" x14ac:dyDescent="0.65">
      <c r="A42" s="62"/>
      <c r="B42" s="8"/>
      <c r="C42" s="8"/>
      <c r="D42" s="8"/>
      <c r="E42" s="8"/>
      <c r="F42" s="8"/>
      <c r="G42" s="8"/>
      <c r="H42" s="8"/>
      <c r="I42" s="8"/>
      <c r="J42" s="8"/>
      <c r="K42" s="8"/>
    </row>
    <row r="43" spans="1:12" ht="15" customHeight="1" x14ac:dyDescent="0.65">
      <c r="A43" s="62"/>
      <c r="B43" s="8"/>
      <c r="C43" s="8"/>
      <c r="D43" s="8"/>
      <c r="E43" s="8"/>
      <c r="F43" s="8"/>
      <c r="G43" s="8"/>
      <c r="H43" s="8"/>
      <c r="I43" s="8"/>
      <c r="J43" s="8"/>
      <c r="K43" s="8"/>
    </row>
    <row r="44" spans="1:12" ht="15" customHeight="1" x14ac:dyDescent="0.65">
      <c r="A44" s="62"/>
      <c r="B44" s="8"/>
      <c r="C44" s="8"/>
      <c r="D44" s="8"/>
      <c r="E44" s="8"/>
      <c r="F44" s="8"/>
      <c r="G44" s="8"/>
      <c r="H44" s="8"/>
      <c r="I44" s="8"/>
      <c r="J44" s="8"/>
      <c r="K44" s="8"/>
    </row>
    <row r="45" spans="1:12" ht="15" customHeight="1" x14ac:dyDescent="0.65">
      <c r="A45" s="62"/>
      <c r="B45" s="8"/>
      <c r="C45" s="8"/>
      <c r="D45" s="8"/>
      <c r="E45" s="8"/>
      <c r="F45" s="8"/>
      <c r="G45" s="8"/>
      <c r="H45" s="8"/>
      <c r="I45" s="8"/>
      <c r="J45" s="8"/>
      <c r="K45" s="8"/>
    </row>
    <row r="46" spans="1:12" ht="15" customHeight="1" x14ac:dyDescent="0.65">
      <c r="A46" s="62"/>
      <c r="B46" s="8"/>
      <c r="C46" s="8"/>
      <c r="D46" s="8"/>
      <c r="E46" s="8"/>
      <c r="F46" s="8"/>
      <c r="G46" s="8"/>
      <c r="H46" s="8"/>
      <c r="I46" s="8"/>
      <c r="J46" s="8"/>
      <c r="K46" s="8"/>
    </row>
    <row r="47" spans="1:12" ht="15" customHeight="1" x14ac:dyDescent="0.65">
      <c r="A47" s="62"/>
      <c r="B47" s="8"/>
      <c r="C47" s="8"/>
      <c r="D47" s="8"/>
      <c r="E47" s="8"/>
      <c r="F47" s="8"/>
      <c r="G47" s="8"/>
      <c r="H47" s="8"/>
      <c r="I47" s="8"/>
      <c r="J47" s="8"/>
      <c r="K47" s="8"/>
    </row>
    <row r="48" spans="1:12" ht="15" customHeight="1" x14ac:dyDescent="0.65">
      <c r="A48" s="62"/>
      <c r="B48" s="8"/>
      <c r="C48" s="8"/>
      <c r="D48" s="8"/>
      <c r="E48" s="8"/>
      <c r="F48" s="8"/>
      <c r="G48" s="8"/>
      <c r="H48" s="8"/>
      <c r="I48" s="8"/>
      <c r="J48" s="8"/>
      <c r="K48" s="8"/>
    </row>
    <row r="49" spans="1:11" ht="15" customHeight="1" x14ac:dyDescent="0.65">
      <c r="A49" s="62"/>
      <c r="B49" s="8"/>
      <c r="C49" s="8"/>
      <c r="D49" s="8"/>
      <c r="E49" s="8"/>
      <c r="F49" s="8"/>
      <c r="G49" s="8"/>
      <c r="H49" s="8"/>
      <c r="I49" s="8"/>
      <c r="J49" s="8"/>
      <c r="K49" s="8"/>
    </row>
  </sheetData>
  <mergeCells count="12">
    <mergeCell ref="A23:B23"/>
    <mergeCell ref="A25:B25"/>
    <mergeCell ref="A26:B26"/>
    <mergeCell ref="A28:B28"/>
    <mergeCell ref="B36:K36"/>
    <mergeCell ref="B37:K37"/>
    <mergeCell ref="A1:K1"/>
    <mergeCell ref="A3:B3"/>
    <mergeCell ref="A4:B4"/>
    <mergeCell ref="A15:B15"/>
    <mergeCell ref="A16:B16"/>
    <mergeCell ref="A17:B1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C761C-CDB9-4CE3-9A22-2EF9176DD457}">
  <dimension ref="A1:S51"/>
  <sheetViews>
    <sheetView showGridLines="0" showRuler="0" workbookViewId="0">
      <selection activeCell="H26" sqref="H26"/>
    </sheetView>
  </sheetViews>
  <sheetFormatPr defaultColWidth="13.08984375" defaultRowHeight="12.5" x14ac:dyDescent="0.25"/>
  <cols>
    <col min="2" max="2" width="27.54296875" customWidth="1"/>
    <col min="3" max="11" width="9.08984375" customWidth="1"/>
    <col min="12" max="12" width="2.36328125" customWidth="1"/>
    <col min="13" max="14" width="9.08984375" customWidth="1"/>
    <col min="15" max="15" width="2.36328125" customWidth="1"/>
    <col min="16" max="18" width="9.08984375" customWidth="1"/>
  </cols>
  <sheetData>
    <row r="1" spans="1:19" ht="15" customHeight="1" x14ac:dyDescent="0.65">
      <c r="A1" s="12" t="s">
        <v>101</v>
      </c>
      <c r="B1" s="13"/>
      <c r="C1" s="13"/>
      <c r="D1" s="13"/>
      <c r="E1" s="13"/>
      <c r="F1" s="13"/>
      <c r="G1" s="13"/>
      <c r="H1" s="13"/>
      <c r="I1" s="13"/>
      <c r="J1" s="13"/>
      <c r="K1" s="13"/>
      <c r="L1" s="13"/>
      <c r="M1" s="13"/>
      <c r="N1" s="13"/>
      <c r="O1" s="13"/>
      <c r="P1" s="13"/>
      <c r="Q1" s="13"/>
      <c r="R1" s="15"/>
      <c r="S1" s="16"/>
    </row>
    <row r="2" spans="1:19" ht="15" hidden="1" customHeight="1" x14ac:dyDescent="0.65">
      <c r="A2" s="28"/>
      <c r="B2" s="29"/>
      <c r="C2" s="28"/>
      <c r="D2" s="8"/>
      <c r="E2" s="8"/>
      <c r="F2" s="8"/>
      <c r="G2" s="8"/>
      <c r="H2" s="8"/>
      <c r="I2" s="8"/>
      <c r="J2" s="8"/>
      <c r="K2" s="29"/>
      <c r="L2" s="30"/>
      <c r="M2" s="28"/>
      <c r="N2" s="29"/>
      <c r="O2" s="30"/>
      <c r="P2" s="28"/>
      <c r="S2" s="16"/>
    </row>
    <row r="3" spans="1:19" ht="15" customHeight="1" x14ac:dyDescent="0.65">
      <c r="A3" s="47"/>
      <c r="B3" s="63"/>
      <c r="C3" s="64" t="s">
        <v>25</v>
      </c>
      <c r="D3" s="43" t="s">
        <v>26</v>
      </c>
      <c r="E3" s="43" t="s">
        <v>27</v>
      </c>
      <c r="F3" s="43" t="s">
        <v>28</v>
      </c>
      <c r="G3" s="43" t="s">
        <v>29</v>
      </c>
      <c r="H3" s="43" t="s">
        <v>30</v>
      </c>
      <c r="I3" s="43" t="s">
        <v>31</v>
      </c>
      <c r="J3" s="43" t="s">
        <v>32</v>
      </c>
      <c r="K3" s="44" t="s">
        <v>33</v>
      </c>
      <c r="L3" s="22"/>
      <c r="M3" s="65">
        <v>2024</v>
      </c>
      <c r="N3" s="66">
        <v>2023</v>
      </c>
      <c r="O3" s="22"/>
      <c r="P3" s="64" t="s">
        <v>34</v>
      </c>
      <c r="Q3" s="43" t="s">
        <v>35</v>
      </c>
      <c r="R3" s="44" t="s">
        <v>36</v>
      </c>
      <c r="S3" s="16"/>
    </row>
    <row r="4" spans="1:19" ht="15" customHeight="1" x14ac:dyDescent="0.65">
      <c r="A4" s="45" t="s">
        <v>102</v>
      </c>
      <c r="B4" s="46"/>
      <c r="C4" s="33"/>
      <c r="D4" s="38"/>
      <c r="E4" s="38"/>
      <c r="F4" s="38"/>
      <c r="G4" s="38"/>
      <c r="H4" s="38"/>
      <c r="I4" s="38"/>
      <c r="J4" s="38"/>
      <c r="K4" s="35"/>
      <c r="L4" s="30"/>
      <c r="M4" s="33"/>
      <c r="N4" s="35"/>
      <c r="O4" s="30"/>
      <c r="P4" s="33"/>
      <c r="Q4" s="38"/>
      <c r="R4" s="35"/>
      <c r="S4" s="16"/>
    </row>
    <row r="5" spans="1:19" ht="15" customHeight="1" x14ac:dyDescent="0.65">
      <c r="A5" s="28"/>
      <c r="B5" s="29" t="s">
        <v>103</v>
      </c>
      <c r="C5" s="69">
        <v>0.64</v>
      </c>
      <c r="D5" s="70">
        <v>0.67</v>
      </c>
      <c r="E5" s="70">
        <v>0.64</v>
      </c>
      <c r="F5" s="70">
        <v>0.63</v>
      </c>
      <c r="G5" s="70">
        <v>0.64</v>
      </c>
      <c r="H5" s="70">
        <v>0.75</v>
      </c>
      <c r="I5" s="70">
        <v>0.63</v>
      </c>
      <c r="J5" s="70">
        <v>0.62</v>
      </c>
      <c r="K5" s="71">
        <v>0.64</v>
      </c>
      <c r="L5" s="72"/>
      <c r="M5" s="69">
        <v>0.67</v>
      </c>
      <c r="N5" s="71">
        <v>0.63</v>
      </c>
      <c r="O5" s="72"/>
      <c r="P5" s="69">
        <v>0.65</v>
      </c>
      <c r="Q5" s="70">
        <v>0.7</v>
      </c>
      <c r="R5" s="71">
        <v>0.64</v>
      </c>
      <c r="S5" s="16"/>
    </row>
    <row r="6" spans="1:19" ht="15" customHeight="1" x14ac:dyDescent="0.65">
      <c r="A6" s="28"/>
      <c r="B6" s="29" t="s">
        <v>39</v>
      </c>
      <c r="C6" s="69">
        <v>0.31</v>
      </c>
      <c r="D6" s="70">
        <v>0.28000000000000003</v>
      </c>
      <c r="E6" s="70">
        <v>0.28999999999999998</v>
      </c>
      <c r="F6" s="70">
        <v>0.28999999999999998</v>
      </c>
      <c r="G6" s="70">
        <v>0.28999999999999998</v>
      </c>
      <c r="H6" s="70">
        <v>0.2</v>
      </c>
      <c r="I6" s="70">
        <v>0.3</v>
      </c>
      <c r="J6" s="70">
        <v>0.31</v>
      </c>
      <c r="K6" s="71">
        <v>0.31</v>
      </c>
      <c r="L6" s="72"/>
      <c r="M6" s="69">
        <v>0.27</v>
      </c>
      <c r="N6" s="71">
        <v>0.3</v>
      </c>
      <c r="O6" s="72"/>
      <c r="P6" s="69">
        <v>0.28999999999999998</v>
      </c>
      <c r="Q6" s="70">
        <v>0.25</v>
      </c>
      <c r="R6" s="71">
        <v>0.31</v>
      </c>
      <c r="S6" s="16"/>
    </row>
    <row r="7" spans="1:19" ht="15" customHeight="1" x14ac:dyDescent="0.65">
      <c r="A7" s="31"/>
      <c r="B7" s="32" t="s">
        <v>104</v>
      </c>
      <c r="C7" s="73">
        <v>0.06</v>
      </c>
      <c r="D7" s="74">
        <v>0.06</v>
      </c>
      <c r="E7" s="74">
        <v>0.08</v>
      </c>
      <c r="F7" s="74">
        <v>0.08</v>
      </c>
      <c r="G7" s="74">
        <v>7.0000000000000007E-2</v>
      </c>
      <c r="H7" s="74">
        <v>0.05</v>
      </c>
      <c r="I7" s="74">
        <v>7.0000000000000007E-2</v>
      </c>
      <c r="J7" s="74">
        <v>7.0000000000000007E-2</v>
      </c>
      <c r="K7" s="75">
        <v>0.05</v>
      </c>
      <c r="L7" s="72"/>
      <c r="M7" s="73">
        <v>7.0000000000000007E-2</v>
      </c>
      <c r="N7" s="75">
        <v>0.06</v>
      </c>
      <c r="O7" s="72"/>
      <c r="P7" s="73">
        <v>0.06</v>
      </c>
      <c r="Q7" s="74">
        <v>0.06</v>
      </c>
      <c r="R7" s="75">
        <v>0.06</v>
      </c>
      <c r="S7" s="16"/>
    </row>
    <row r="8" spans="1:19" ht="15" customHeight="1" x14ac:dyDescent="0.65">
      <c r="A8" s="45" t="s">
        <v>105</v>
      </c>
      <c r="B8" s="46"/>
      <c r="C8" s="76"/>
      <c r="D8" s="77"/>
      <c r="E8" s="77"/>
      <c r="F8" s="77"/>
      <c r="G8" s="77"/>
      <c r="H8" s="77"/>
      <c r="I8" s="77"/>
      <c r="J8" s="77"/>
      <c r="K8" s="78"/>
      <c r="L8" s="72"/>
      <c r="M8" s="76"/>
      <c r="N8" s="78"/>
      <c r="O8" s="72"/>
      <c r="P8" s="76"/>
      <c r="Q8" s="77"/>
      <c r="R8" s="78"/>
      <c r="S8" s="16"/>
    </row>
    <row r="9" spans="1:19" ht="15" customHeight="1" x14ac:dyDescent="0.65">
      <c r="A9" s="28"/>
      <c r="B9" s="29" t="s">
        <v>103</v>
      </c>
      <c r="C9" s="69">
        <v>0.24</v>
      </c>
      <c r="D9" s="70">
        <v>0.25</v>
      </c>
      <c r="E9" s="70">
        <v>0.23</v>
      </c>
      <c r="F9" s="70">
        <v>0.23</v>
      </c>
      <c r="G9" s="70">
        <v>0.28000000000000003</v>
      </c>
      <c r="H9" s="70">
        <v>0.27</v>
      </c>
      <c r="I9" s="70">
        <v>0.26</v>
      </c>
      <c r="J9" s="70">
        <v>0.25</v>
      </c>
      <c r="K9" s="71">
        <v>0.26</v>
      </c>
      <c r="L9" s="72"/>
      <c r="M9" s="69">
        <v>0.25</v>
      </c>
      <c r="N9" s="71">
        <v>0.25</v>
      </c>
      <c r="O9" s="72"/>
      <c r="P9" s="69">
        <v>0.24</v>
      </c>
      <c r="Q9" s="70">
        <v>0.27</v>
      </c>
      <c r="R9" s="71">
        <v>0.25</v>
      </c>
      <c r="S9" s="16"/>
    </row>
    <row r="10" spans="1:19" ht="15" customHeight="1" x14ac:dyDescent="0.65">
      <c r="A10" s="28"/>
      <c r="B10" s="29" t="s">
        <v>39</v>
      </c>
      <c r="C10" s="69">
        <v>0.76</v>
      </c>
      <c r="D10" s="70">
        <v>0.75</v>
      </c>
      <c r="E10" s="70">
        <v>0.77</v>
      </c>
      <c r="F10" s="70">
        <v>0.77</v>
      </c>
      <c r="G10" s="70">
        <v>0.72</v>
      </c>
      <c r="H10" s="70">
        <v>0.73</v>
      </c>
      <c r="I10" s="70">
        <v>0.74</v>
      </c>
      <c r="J10" s="70">
        <v>0.75</v>
      </c>
      <c r="K10" s="71">
        <v>0.74</v>
      </c>
      <c r="L10" s="72"/>
      <c r="M10" s="69">
        <v>0.75</v>
      </c>
      <c r="N10" s="71">
        <v>0.75</v>
      </c>
      <c r="O10" s="72"/>
      <c r="P10" s="69">
        <v>0.76</v>
      </c>
      <c r="Q10" s="70">
        <v>0.73</v>
      </c>
      <c r="R10" s="71">
        <v>0.75</v>
      </c>
      <c r="S10" s="16"/>
    </row>
    <row r="11" spans="1:19" ht="15" customHeight="1" x14ac:dyDescent="0.65">
      <c r="A11" s="31"/>
      <c r="B11" s="32" t="s">
        <v>104</v>
      </c>
      <c r="C11" s="73">
        <v>0</v>
      </c>
      <c r="D11" s="74">
        <v>0</v>
      </c>
      <c r="E11" s="74">
        <v>0</v>
      </c>
      <c r="F11" s="74">
        <v>0</v>
      </c>
      <c r="G11" s="74">
        <v>0</v>
      </c>
      <c r="H11" s="74">
        <v>0</v>
      </c>
      <c r="I11" s="74">
        <v>0</v>
      </c>
      <c r="J11" s="74">
        <v>0</v>
      </c>
      <c r="K11" s="75">
        <v>0</v>
      </c>
      <c r="L11" s="72"/>
      <c r="M11" s="73">
        <v>0</v>
      </c>
      <c r="N11" s="75">
        <v>0</v>
      </c>
      <c r="O11" s="72"/>
      <c r="P11" s="73">
        <v>0</v>
      </c>
      <c r="Q11" s="74">
        <v>0</v>
      </c>
      <c r="R11" s="75">
        <v>0</v>
      </c>
      <c r="S11" s="16"/>
    </row>
    <row r="12" spans="1:19" ht="15" customHeight="1" x14ac:dyDescent="0.65">
      <c r="A12" s="45" t="s">
        <v>106</v>
      </c>
      <c r="B12" s="46"/>
      <c r="C12" s="76"/>
      <c r="D12" s="77"/>
      <c r="E12" s="77"/>
      <c r="F12" s="77"/>
      <c r="G12" s="77"/>
      <c r="H12" s="77"/>
      <c r="I12" s="77"/>
      <c r="J12" s="77"/>
      <c r="K12" s="78"/>
      <c r="L12" s="72"/>
      <c r="M12" s="76"/>
      <c r="N12" s="78"/>
      <c r="O12" s="72"/>
      <c r="P12" s="76"/>
      <c r="Q12" s="77"/>
      <c r="R12" s="78"/>
      <c r="S12" s="16"/>
    </row>
    <row r="13" spans="1:19" ht="15" customHeight="1" x14ac:dyDescent="0.65">
      <c r="A13" s="28"/>
      <c r="B13" s="29" t="s">
        <v>103</v>
      </c>
      <c r="C13" s="69">
        <v>0.21</v>
      </c>
      <c r="D13" s="70">
        <v>0.24</v>
      </c>
      <c r="E13" s="70">
        <v>0.28999999999999998</v>
      </c>
      <c r="F13" s="70">
        <v>0.26</v>
      </c>
      <c r="G13" s="70">
        <v>0.28999999999999998</v>
      </c>
      <c r="H13" s="70">
        <v>0.23</v>
      </c>
      <c r="I13" s="70">
        <v>0.1</v>
      </c>
      <c r="J13" s="70">
        <v>0.26</v>
      </c>
      <c r="K13" s="71">
        <v>0.12</v>
      </c>
      <c r="L13" s="72"/>
      <c r="M13" s="69">
        <v>0.27</v>
      </c>
      <c r="N13" s="71">
        <v>0.16</v>
      </c>
      <c r="O13" s="72"/>
      <c r="P13" s="69">
        <v>0.23</v>
      </c>
      <c r="Q13" s="70">
        <v>0.26</v>
      </c>
      <c r="R13" s="71">
        <v>0.14000000000000001</v>
      </c>
      <c r="S13" s="16"/>
    </row>
    <row r="14" spans="1:19" ht="15" customHeight="1" x14ac:dyDescent="0.65">
      <c r="A14" s="28"/>
      <c r="B14" s="29" t="s">
        <v>39</v>
      </c>
      <c r="C14" s="69">
        <v>0.79</v>
      </c>
      <c r="D14" s="70">
        <v>0.76</v>
      </c>
      <c r="E14" s="70">
        <v>0.71</v>
      </c>
      <c r="F14" s="70">
        <v>0.74</v>
      </c>
      <c r="G14" s="70">
        <v>0.71</v>
      </c>
      <c r="H14" s="70">
        <v>0.77</v>
      </c>
      <c r="I14" s="70">
        <v>0.9</v>
      </c>
      <c r="J14" s="70">
        <v>0.74</v>
      </c>
      <c r="K14" s="71">
        <v>0.88</v>
      </c>
      <c r="L14" s="72"/>
      <c r="M14" s="69">
        <v>0.73</v>
      </c>
      <c r="N14" s="71">
        <v>0.84</v>
      </c>
      <c r="O14" s="72"/>
      <c r="P14" s="69">
        <v>0.77</v>
      </c>
      <c r="Q14" s="70">
        <v>0.74</v>
      </c>
      <c r="R14" s="71">
        <v>0.86</v>
      </c>
      <c r="S14" s="16"/>
    </row>
    <row r="15" spans="1:19" ht="15" customHeight="1" x14ac:dyDescent="0.65">
      <c r="A15" s="31"/>
      <c r="B15" s="32" t="s">
        <v>104</v>
      </c>
      <c r="C15" s="73">
        <v>0</v>
      </c>
      <c r="D15" s="74">
        <v>0</v>
      </c>
      <c r="E15" s="74">
        <v>0</v>
      </c>
      <c r="F15" s="74">
        <v>0</v>
      </c>
      <c r="G15" s="74">
        <v>0</v>
      </c>
      <c r="H15" s="74">
        <v>0</v>
      </c>
      <c r="I15" s="74">
        <v>0</v>
      </c>
      <c r="J15" s="74">
        <v>0</v>
      </c>
      <c r="K15" s="75">
        <v>0</v>
      </c>
      <c r="L15" s="79"/>
      <c r="M15" s="73">
        <v>0</v>
      </c>
      <c r="N15" s="75">
        <v>0</v>
      </c>
      <c r="O15" s="79"/>
      <c r="P15" s="73">
        <v>0</v>
      </c>
      <c r="Q15" s="74">
        <v>0</v>
      </c>
      <c r="R15" s="75">
        <v>0</v>
      </c>
      <c r="S15" s="16"/>
    </row>
    <row r="16" spans="1:19" ht="15" customHeight="1" x14ac:dyDescent="0.65">
      <c r="A16" s="33"/>
      <c r="B16" s="38"/>
      <c r="C16" s="38"/>
      <c r="D16" s="38"/>
      <c r="E16" s="38"/>
      <c r="F16" s="38"/>
      <c r="G16" s="38"/>
      <c r="H16" s="38"/>
      <c r="I16" s="38"/>
      <c r="J16" s="38"/>
      <c r="K16" s="35"/>
      <c r="L16" s="80"/>
      <c r="M16" s="33"/>
      <c r="N16" s="35"/>
      <c r="O16" s="80"/>
      <c r="P16" s="33"/>
      <c r="Q16" s="38"/>
      <c r="R16" s="35"/>
      <c r="S16" s="16"/>
    </row>
    <row r="17" spans="1:19" ht="15" hidden="1" customHeight="1" x14ac:dyDescent="0.65">
      <c r="A17" s="81" t="s">
        <v>107</v>
      </c>
      <c r="B17" s="82"/>
      <c r="C17" s="82"/>
      <c r="D17" s="82"/>
      <c r="E17" s="82"/>
      <c r="F17" s="82"/>
      <c r="G17" s="82"/>
      <c r="H17" s="82"/>
      <c r="I17" s="82"/>
      <c r="J17" s="82"/>
      <c r="K17" s="82"/>
      <c r="L17" s="82"/>
      <c r="M17" s="82"/>
      <c r="N17" s="82"/>
      <c r="O17" s="82"/>
      <c r="P17" s="82"/>
      <c r="Q17" s="82"/>
      <c r="R17" s="83"/>
      <c r="S17" s="16"/>
    </row>
    <row r="18" spans="1:19" ht="15" hidden="1" customHeight="1" x14ac:dyDescent="0.65">
      <c r="A18" s="28"/>
      <c r="B18" s="8"/>
      <c r="C18" s="8"/>
      <c r="D18" s="8"/>
      <c r="E18" s="8"/>
      <c r="F18" s="8"/>
      <c r="G18" s="8"/>
      <c r="H18" s="8"/>
      <c r="I18" s="8"/>
      <c r="J18" s="8"/>
      <c r="K18" s="29"/>
      <c r="L18" s="30"/>
      <c r="M18" s="28"/>
      <c r="N18" s="29"/>
      <c r="O18" s="30"/>
      <c r="P18" s="28"/>
      <c r="S18" s="16"/>
    </row>
    <row r="19" spans="1:19" ht="15" hidden="1" customHeight="1" x14ac:dyDescent="0.65">
      <c r="A19" s="41" t="s">
        <v>108</v>
      </c>
      <c r="B19" s="84"/>
      <c r="C19" s="64" t="s">
        <v>25</v>
      </c>
      <c r="D19" s="43" t="s">
        <v>26</v>
      </c>
      <c r="E19" s="43" t="s">
        <v>27</v>
      </c>
      <c r="F19" s="43" t="s">
        <v>28</v>
      </c>
      <c r="G19" s="43" t="s">
        <v>29</v>
      </c>
      <c r="H19" s="43" t="s">
        <v>30</v>
      </c>
      <c r="I19" s="43" t="s">
        <v>31</v>
      </c>
      <c r="J19" s="43" t="s">
        <v>32</v>
      </c>
      <c r="K19" s="44" t="s">
        <v>33</v>
      </c>
      <c r="L19" s="22"/>
      <c r="M19" s="65">
        <v>2024</v>
      </c>
      <c r="N19" s="66">
        <v>2023</v>
      </c>
      <c r="O19" s="72"/>
      <c r="P19" s="64" t="s">
        <v>34</v>
      </c>
      <c r="Q19" s="43" t="s">
        <v>35</v>
      </c>
      <c r="R19" s="44" t="s">
        <v>36</v>
      </c>
      <c r="S19" s="16"/>
    </row>
    <row r="20" spans="1:19" ht="15" hidden="1" customHeight="1" x14ac:dyDescent="0.65">
      <c r="A20" s="55"/>
      <c r="B20" s="57" t="s">
        <v>41</v>
      </c>
      <c r="C20" s="50">
        <v>290026000</v>
      </c>
      <c r="D20" s="51">
        <v>275.67155000000002</v>
      </c>
      <c r="E20" s="51">
        <v>270.88913000000002</v>
      </c>
      <c r="F20" s="51">
        <v>279.63686999999999</v>
      </c>
      <c r="G20" s="51">
        <v>274.57533999999998</v>
      </c>
      <c r="H20" s="51">
        <v>262.45767000000001</v>
      </c>
      <c r="I20" s="51">
        <v>245.12817999999999</v>
      </c>
      <c r="J20" s="51">
        <v>248.69412</v>
      </c>
      <c r="K20" s="52">
        <v>240.62313</v>
      </c>
      <c r="L20" s="85"/>
      <c r="M20" s="86">
        <v>1087.5590099999999</v>
      </c>
      <c r="N20" s="52">
        <v>959.09726000000001</v>
      </c>
      <c r="O20" s="31"/>
      <c r="P20" s="87">
        <v>565697000</v>
      </c>
      <c r="Q20" s="87">
        <v>537034000</v>
      </c>
      <c r="R20" s="52">
        <v>465.274</v>
      </c>
      <c r="S20" s="16"/>
    </row>
    <row r="21" spans="1:19" ht="15" hidden="1" customHeight="1" x14ac:dyDescent="0.65">
      <c r="A21" s="38"/>
      <c r="B21" s="38"/>
      <c r="C21" s="38"/>
      <c r="D21" s="38"/>
      <c r="E21" s="38"/>
      <c r="F21" s="38"/>
      <c r="G21" s="38"/>
      <c r="H21" s="38"/>
      <c r="I21" s="38"/>
      <c r="J21" s="38"/>
      <c r="K21" s="38"/>
      <c r="L21" s="38"/>
      <c r="M21" s="38"/>
      <c r="N21" s="38"/>
      <c r="O21" s="38"/>
      <c r="P21" s="38"/>
      <c r="Q21" s="38"/>
      <c r="R21" s="38"/>
    </row>
    <row r="22" spans="1:19" ht="15" customHeight="1" x14ac:dyDescent="0.65">
      <c r="A22" s="81" t="s">
        <v>109</v>
      </c>
      <c r="B22" s="82"/>
      <c r="C22" s="82"/>
      <c r="D22" s="82"/>
      <c r="E22" s="82"/>
      <c r="F22" s="82"/>
      <c r="G22" s="82"/>
      <c r="H22" s="82"/>
      <c r="I22" s="82"/>
      <c r="J22" s="82"/>
      <c r="K22" s="82"/>
      <c r="L22" s="82"/>
      <c r="M22" s="82"/>
      <c r="N22" s="82"/>
      <c r="O22" s="82"/>
      <c r="P22" s="82"/>
      <c r="Q22" s="82"/>
      <c r="R22" s="83"/>
      <c r="S22" s="16"/>
    </row>
    <row r="23" spans="1:19" ht="15" hidden="1" customHeight="1" x14ac:dyDescent="0.65">
      <c r="A23" s="28"/>
      <c r="B23" s="29"/>
      <c r="C23" s="28"/>
      <c r="D23" s="8"/>
      <c r="E23" s="8"/>
      <c r="F23" s="8"/>
      <c r="G23" s="8"/>
      <c r="H23" s="8"/>
      <c r="I23" s="8"/>
      <c r="J23" s="8"/>
      <c r="K23" s="29"/>
      <c r="L23" s="30"/>
      <c r="M23" s="28"/>
      <c r="N23" s="29"/>
      <c r="O23" s="30"/>
      <c r="P23" s="28"/>
      <c r="S23" s="16"/>
    </row>
    <row r="24" spans="1:19" ht="15" customHeight="1" x14ac:dyDescent="0.65">
      <c r="A24" s="41" t="s">
        <v>108</v>
      </c>
      <c r="B24" s="84"/>
      <c r="C24" s="64" t="s">
        <v>25</v>
      </c>
      <c r="D24" s="43" t="s">
        <v>26</v>
      </c>
      <c r="E24" s="43" t="s">
        <v>27</v>
      </c>
      <c r="F24" s="43" t="s">
        <v>28</v>
      </c>
      <c r="G24" s="43" t="s">
        <v>29</v>
      </c>
      <c r="H24" s="43" t="s">
        <v>30</v>
      </c>
      <c r="I24" s="43" t="s">
        <v>31</v>
      </c>
      <c r="J24" s="43" t="s">
        <v>32</v>
      </c>
      <c r="K24" s="44" t="s">
        <v>33</v>
      </c>
      <c r="L24" s="22"/>
      <c r="M24" s="65">
        <v>2024</v>
      </c>
      <c r="N24" s="66">
        <v>2023</v>
      </c>
      <c r="O24" s="72"/>
      <c r="P24" s="64" t="s">
        <v>34</v>
      </c>
      <c r="Q24" s="43" t="s">
        <v>35</v>
      </c>
      <c r="R24" s="44" t="s">
        <v>36</v>
      </c>
      <c r="S24" s="16"/>
    </row>
    <row r="25" spans="1:19" ht="15" customHeight="1" x14ac:dyDescent="0.65">
      <c r="A25" s="67" t="s">
        <v>110</v>
      </c>
      <c r="B25" s="68"/>
      <c r="C25" s="88">
        <v>32172000</v>
      </c>
      <c r="D25" s="89">
        <v>25577000</v>
      </c>
      <c r="E25" s="89">
        <v>21202000</v>
      </c>
      <c r="F25" s="89">
        <v>26788000</v>
      </c>
      <c r="G25" s="89">
        <v>24514000</v>
      </c>
      <c r="H25" s="89">
        <v>26975000</v>
      </c>
      <c r="I25" s="89">
        <v>22382000</v>
      </c>
      <c r="J25" s="89">
        <v>23597000</v>
      </c>
      <c r="K25" s="90">
        <v>25180000</v>
      </c>
      <c r="L25" s="72"/>
      <c r="M25" s="91">
        <v>99479000</v>
      </c>
      <c r="N25" s="92">
        <v>99021000</v>
      </c>
      <c r="O25" s="72"/>
      <c r="P25" s="93">
        <v>57749000</v>
      </c>
      <c r="Q25" s="89">
        <v>51489000</v>
      </c>
      <c r="R25" s="92">
        <v>53042225.450000003</v>
      </c>
      <c r="S25" s="16"/>
    </row>
    <row r="26" spans="1:19" ht="15" customHeight="1" x14ac:dyDescent="0.65">
      <c r="A26" s="28"/>
      <c r="B26" s="29" t="s">
        <v>105</v>
      </c>
      <c r="C26" s="94">
        <v>16902691.850000001</v>
      </c>
      <c r="D26" s="95">
        <v>14760522.439999999</v>
      </c>
      <c r="E26" s="95">
        <v>14119840.550000001</v>
      </c>
      <c r="F26" s="95">
        <v>17898945.120000001</v>
      </c>
      <c r="G26" s="95">
        <v>14089886.08</v>
      </c>
      <c r="H26" s="95">
        <v>14958049.449999999</v>
      </c>
      <c r="I26" s="95">
        <v>13142906.380000001</v>
      </c>
      <c r="J26" s="95">
        <v>14723326.73</v>
      </c>
      <c r="K26" s="96">
        <v>14201125.83</v>
      </c>
      <c r="L26" s="72"/>
      <c r="M26" s="94">
        <v>61066721.200000003</v>
      </c>
      <c r="N26" s="96">
        <v>62107433.189999998</v>
      </c>
      <c r="O26" s="72"/>
      <c r="P26" s="97">
        <f>SUM(C26:D26)</f>
        <v>31663214.289999999</v>
      </c>
      <c r="Q26" s="98">
        <f>SUM(G26:H26)</f>
        <v>29047935.530000001</v>
      </c>
      <c r="R26" s="96">
        <v>34241200.079999998</v>
      </c>
      <c r="S26" s="16"/>
    </row>
    <row r="27" spans="1:19" ht="15" customHeight="1" x14ac:dyDescent="0.65">
      <c r="A27" s="28"/>
      <c r="B27" s="29" t="s">
        <v>106</v>
      </c>
      <c r="C27" s="94">
        <v>13624422.050000001</v>
      </c>
      <c r="D27" s="95">
        <v>9672181.1999999993</v>
      </c>
      <c r="E27" s="95">
        <v>6586498.1200000001</v>
      </c>
      <c r="F27" s="95">
        <v>8366632.1600000001</v>
      </c>
      <c r="G27" s="95">
        <v>9639013.2400000002</v>
      </c>
      <c r="H27" s="95">
        <v>10643874.9</v>
      </c>
      <c r="I27" s="95">
        <v>8249205.4900000002</v>
      </c>
      <c r="J27" s="95">
        <v>8365372.1500000004</v>
      </c>
      <c r="K27" s="96">
        <v>8365372.1500000004</v>
      </c>
      <c r="L27" s="72"/>
      <c r="M27" s="94">
        <v>35236018.420000002</v>
      </c>
      <c r="N27" s="96">
        <v>30879690.780000001</v>
      </c>
      <c r="O27" s="72"/>
      <c r="P27" s="97">
        <f>SUM(C27:D27)</f>
        <v>23296603.25</v>
      </c>
      <c r="Q27" s="98">
        <f>SUM(G27:H27)</f>
        <v>20282888.140000001</v>
      </c>
      <c r="R27" s="96">
        <v>14265113.140000001</v>
      </c>
      <c r="S27" s="16"/>
    </row>
    <row r="28" spans="1:19" ht="15" customHeight="1" x14ac:dyDescent="0.65">
      <c r="A28" s="31"/>
      <c r="B28" s="32" t="s">
        <v>102</v>
      </c>
      <c r="C28" s="99">
        <v>1644316.77</v>
      </c>
      <c r="D28" s="100">
        <v>1144441.06</v>
      </c>
      <c r="E28" s="100">
        <v>495271.47</v>
      </c>
      <c r="F28" s="100">
        <v>522777.94</v>
      </c>
      <c r="G28" s="100">
        <v>785124.93</v>
      </c>
      <c r="H28" s="100">
        <v>1372946.67</v>
      </c>
      <c r="I28" s="100">
        <v>989673.27</v>
      </c>
      <c r="J28" s="100">
        <v>507820.34</v>
      </c>
      <c r="K28" s="101">
        <v>2916999.49</v>
      </c>
      <c r="L28" s="72"/>
      <c r="M28" s="99">
        <v>3176121.01</v>
      </c>
      <c r="N28" s="101">
        <v>6033405.8399999999</v>
      </c>
      <c r="O28" s="72"/>
      <c r="P28" s="102">
        <f>SUM(C28:D28)</f>
        <v>2788757.83</v>
      </c>
      <c r="Q28" s="103">
        <f>SUM(G28:H28)</f>
        <v>2158071.6</v>
      </c>
      <c r="R28" s="101">
        <v>4535912.2300000004</v>
      </c>
      <c r="S28" s="16"/>
    </row>
    <row r="29" spans="1:19" ht="15" customHeight="1" x14ac:dyDescent="0.65">
      <c r="A29" s="38"/>
      <c r="B29" s="38"/>
      <c r="C29" s="38"/>
      <c r="D29" s="38"/>
      <c r="E29" s="38"/>
      <c r="F29" s="38"/>
      <c r="G29" s="38"/>
      <c r="H29" s="38"/>
      <c r="I29" s="38"/>
      <c r="J29" s="38"/>
      <c r="K29" s="38"/>
      <c r="L29" s="8"/>
      <c r="M29" s="38"/>
      <c r="N29" s="38"/>
      <c r="P29" s="38"/>
      <c r="Q29" s="38"/>
      <c r="R29" s="38"/>
    </row>
    <row r="30" spans="1:19" ht="15" customHeight="1" x14ac:dyDescent="0.65">
      <c r="A30" s="81" t="s">
        <v>111</v>
      </c>
      <c r="B30" s="82"/>
      <c r="C30" s="82"/>
      <c r="D30" s="82"/>
      <c r="E30" s="82"/>
      <c r="F30" s="82"/>
      <c r="G30" s="82"/>
      <c r="H30" s="82"/>
      <c r="I30" s="82"/>
      <c r="J30" s="82"/>
      <c r="K30" s="82"/>
      <c r="L30" s="82"/>
      <c r="M30" s="82"/>
      <c r="N30" s="82"/>
      <c r="O30" s="82"/>
      <c r="P30" s="82"/>
      <c r="Q30" s="82"/>
      <c r="R30" s="83"/>
      <c r="S30" s="16"/>
    </row>
    <row r="31" spans="1:19" ht="15" customHeight="1" x14ac:dyDescent="0.65">
      <c r="A31" s="28"/>
      <c r="B31" s="29"/>
      <c r="C31" s="28"/>
      <c r="D31" s="8"/>
      <c r="E31" s="8"/>
      <c r="F31" s="8"/>
      <c r="G31" s="8"/>
      <c r="H31" s="8"/>
      <c r="I31" s="8"/>
      <c r="J31" s="8"/>
      <c r="K31" s="29"/>
      <c r="L31" s="30"/>
      <c r="M31" s="28"/>
      <c r="N31" s="29"/>
      <c r="O31" s="30"/>
      <c r="P31" s="28"/>
      <c r="Q31" s="8"/>
      <c r="R31" s="29"/>
      <c r="S31" s="16"/>
    </row>
    <row r="32" spans="1:19" ht="15" customHeight="1" x14ac:dyDescent="0.65">
      <c r="A32" s="41" t="s">
        <v>108</v>
      </c>
      <c r="B32" s="84"/>
      <c r="C32" s="64" t="s">
        <v>25</v>
      </c>
      <c r="D32" s="43" t="s">
        <v>26</v>
      </c>
      <c r="E32" s="43" t="s">
        <v>27</v>
      </c>
      <c r="F32" s="43" t="s">
        <v>28</v>
      </c>
      <c r="G32" s="43" t="s">
        <v>29</v>
      </c>
      <c r="H32" s="43" t="s">
        <v>30</v>
      </c>
      <c r="I32" s="43" t="s">
        <v>31</v>
      </c>
      <c r="J32" s="43" t="s">
        <v>32</v>
      </c>
      <c r="K32" s="44" t="s">
        <v>33</v>
      </c>
      <c r="L32" s="22"/>
      <c r="M32" s="65">
        <v>2024</v>
      </c>
      <c r="N32" s="66">
        <v>2023</v>
      </c>
      <c r="O32" s="72"/>
      <c r="P32" s="64" t="s">
        <v>34</v>
      </c>
      <c r="Q32" s="43" t="s">
        <v>35</v>
      </c>
      <c r="R32" s="44" t="s">
        <v>36</v>
      </c>
      <c r="S32" s="16"/>
    </row>
    <row r="33" spans="1:19" ht="15" customHeight="1" x14ac:dyDescent="0.65">
      <c r="A33" s="67" t="s">
        <v>59</v>
      </c>
      <c r="B33" s="68"/>
      <c r="C33" s="289">
        <v>95000000</v>
      </c>
      <c r="D33" s="290">
        <v>86000000</v>
      </c>
      <c r="E33" s="290">
        <v>82000000</v>
      </c>
      <c r="F33" s="290">
        <v>89000000</v>
      </c>
      <c r="G33" s="290">
        <v>97000000</v>
      </c>
      <c r="H33" s="290">
        <v>80000000</v>
      </c>
      <c r="I33" s="290">
        <v>80000000</v>
      </c>
      <c r="J33" s="290">
        <v>81000000</v>
      </c>
      <c r="K33" s="291">
        <v>81000000</v>
      </c>
      <c r="L33" s="152"/>
      <c r="M33" s="292">
        <v>350000000</v>
      </c>
      <c r="N33" s="291">
        <v>312000000</v>
      </c>
      <c r="O33" s="153"/>
      <c r="P33" s="292">
        <v>180889000</v>
      </c>
      <c r="Q33" s="290">
        <v>178098000</v>
      </c>
      <c r="R33" s="293">
        <v>151</v>
      </c>
      <c r="S33" s="16"/>
    </row>
    <row r="34" spans="1:19" ht="15" customHeight="1" x14ac:dyDescent="0.65">
      <c r="A34" s="104" t="s">
        <v>60</v>
      </c>
      <c r="B34" s="105"/>
      <c r="C34" s="279">
        <v>4.76583417576446E-2</v>
      </c>
      <c r="D34" s="280">
        <v>4.5770096032751298E-2</v>
      </c>
      <c r="E34" s="280">
        <v>4.1694059100312097E-2</v>
      </c>
      <c r="F34" s="280">
        <v>4.4077792158343697E-2</v>
      </c>
      <c r="G34" s="280">
        <v>4.8097977940901801E-2</v>
      </c>
      <c r="H34" s="280">
        <v>4.1222787701547497E-2</v>
      </c>
      <c r="I34" s="280">
        <v>4.2259030306749497E-2</v>
      </c>
      <c r="J34" s="280">
        <v>4.4082367118659302E-2</v>
      </c>
      <c r="K34" s="281">
        <v>4.7485681180086302E-2</v>
      </c>
      <c r="L34" s="282"/>
      <c r="M34" s="279">
        <v>4.3815124138110798E-2</v>
      </c>
      <c r="N34" s="281">
        <v>4.4492416875991203E-2</v>
      </c>
      <c r="O34" s="282"/>
      <c r="P34" s="279">
        <v>4.6747894761791198E-2</v>
      </c>
      <c r="Q34" s="280">
        <v>4.4734023901127698E-2</v>
      </c>
      <c r="R34" s="281">
        <v>4.5964208500180799E-2</v>
      </c>
      <c r="S34" s="16"/>
    </row>
    <row r="35" spans="1:19" ht="15" customHeight="1" x14ac:dyDescent="0.65">
      <c r="A35" s="106" t="s">
        <v>112</v>
      </c>
      <c r="B35" s="107"/>
      <c r="C35" s="283">
        <v>7987751000</v>
      </c>
      <c r="D35" s="284">
        <v>7618350000</v>
      </c>
      <c r="E35" s="284">
        <v>7848023102.6110401</v>
      </c>
      <c r="F35" s="284">
        <v>8059992000</v>
      </c>
      <c r="G35" s="284">
        <v>8186031000</v>
      </c>
      <c r="H35" s="284">
        <v>7825155000</v>
      </c>
      <c r="I35" s="284">
        <v>7494361000</v>
      </c>
      <c r="J35" s="284">
        <v>7300940000</v>
      </c>
      <c r="K35" s="285">
        <v>6801141000</v>
      </c>
      <c r="L35" s="286"/>
      <c r="M35" s="287">
        <v>7980144000</v>
      </c>
      <c r="N35" s="285">
        <v>7008655000</v>
      </c>
      <c r="O35" s="288"/>
      <c r="P35" s="287">
        <v>7803050000</v>
      </c>
      <c r="Q35" s="284">
        <v>8006280000</v>
      </c>
      <c r="R35" s="285">
        <v>6619559000</v>
      </c>
      <c r="S35" s="16"/>
    </row>
    <row r="36" spans="1:19" ht="15" hidden="1" customHeight="1" x14ac:dyDescent="0.65">
      <c r="A36" s="55"/>
      <c r="B36" s="57"/>
      <c r="C36" s="108">
        <v>1644316.77</v>
      </c>
      <c r="D36" s="109">
        <v>1144441.06</v>
      </c>
      <c r="E36" s="109">
        <v>495271.47</v>
      </c>
      <c r="F36" s="109">
        <v>522777.94</v>
      </c>
      <c r="G36" s="109">
        <v>785124.93</v>
      </c>
      <c r="H36" s="109">
        <v>1372946.67</v>
      </c>
      <c r="I36" s="109">
        <v>989673.27</v>
      </c>
      <c r="J36" s="109">
        <v>507820.34</v>
      </c>
      <c r="K36" s="110">
        <v>2916999.49</v>
      </c>
      <c r="L36" s="30"/>
      <c r="M36" s="108">
        <v>3176121.01</v>
      </c>
      <c r="N36" s="110">
        <v>6033405.8399999999</v>
      </c>
      <c r="O36" s="30"/>
      <c r="P36" s="59">
        <f>SUM(C36:D36)</f>
        <v>2788757.83</v>
      </c>
      <c r="Q36" s="111">
        <f>SUM(G36:H36)</f>
        <v>2158071.6</v>
      </c>
      <c r="R36" s="110">
        <v>4535912.2300000004</v>
      </c>
      <c r="S36" s="16"/>
    </row>
    <row r="37" spans="1:19" ht="15" customHeight="1" x14ac:dyDescent="0.65">
      <c r="A37" s="38"/>
      <c r="B37" s="38"/>
      <c r="C37" s="38"/>
      <c r="D37" s="38"/>
      <c r="E37" s="38"/>
      <c r="F37" s="38"/>
      <c r="G37" s="38"/>
      <c r="H37" s="38"/>
      <c r="I37" s="38"/>
      <c r="J37" s="38"/>
      <c r="K37" s="38"/>
      <c r="L37" s="8"/>
      <c r="M37" s="38"/>
      <c r="N37" s="38"/>
      <c r="P37" s="38"/>
      <c r="Q37" s="38"/>
      <c r="R37" s="38"/>
    </row>
    <row r="38" spans="1:19" ht="15" customHeight="1" x14ac:dyDescent="0.65">
      <c r="A38" s="8"/>
      <c r="B38" s="8"/>
      <c r="C38" s="10"/>
      <c r="D38" s="10"/>
      <c r="E38" s="10"/>
      <c r="F38" s="10"/>
      <c r="G38" s="10"/>
      <c r="H38" s="10"/>
      <c r="I38" s="10"/>
      <c r="J38" s="10"/>
      <c r="K38" s="10"/>
      <c r="L38" s="8"/>
      <c r="M38" s="10"/>
      <c r="N38" s="10"/>
      <c r="P38" s="10"/>
      <c r="Q38" s="10"/>
      <c r="R38" s="10"/>
    </row>
    <row r="39" spans="1:19" ht="15" customHeight="1" x14ac:dyDescent="0.65">
      <c r="A39" s="8"/>
      <c r="B39" s="8"/>
      <c r="C39" s="8"/>
      <c r="D39" s="8"/>
      <c r="E39" s="8"/>
      <c r="F39" s="8"/>
      <c r="G39" s="8"/>
      <c r="H39" s="8"/>
      <c r="I39" s="8"/>
      <c r="J39" s="8"/>
      <c r="K39" s="8"/>
      <c r="L39" s="8"/>
      <c r="M39" s="8"/>
      <c r="N39" s="8"/>
      <c r="O39" s="8"/>
      <c r="P39" s="8"/>
      <c r="Q39" s="8"/>
      <c r="R39" s="8"/>
    </row>
    <row r="40" spans="1:19" ht="15" customHeight="1" x14ac:dyDescent="0.65">
      <c r="A40" s="8"/>
      <c r="B40" s="8"/>
      <c r="C40" s="8"/>
      <c r="D40" s="8"/>
      <c r="E40" s="8"/>
      <c r="F40" s="8"/>
      <c r="G40" s="8"/>
      <c r="H40" s="8"/>
      <c r="I40" s="8"/>
      <c r="J40" s="8"/>
      <c r="K40" s="8"/>
      <c r="L40" s="8"/>
      <c r="M40" s="8"/>
      <c r="N40" s="8"/>
    </row>
    <row r="41" spans="1:19" ht="15" customHeight="1" x14ac:dyDescent="0.65">
      <c r="A41" s="8"/>
      <c r="B41" s="8"/>
      <c r="C41" s="8"/>
      <c r="D41" s="8"/>
      <c r="E41" s="8"/>
      <c r="F41" s="8"/>
      <c r="G41" s="8"/>
      <c r="H41" s="8"/>
      <c r="I41" s="8"/>
      <c r="J41" s="8"/>
      <c r="K41" s="8"/>
      <c r="L41" s="8"/>
      <c r="M41" s="8"/>
      <c r="N41" s="8"/>
    </row>
    <row r="42" spans="1:19" ht="15" customHeight="1" x14ac:dyDescent="0.65">
      <c r="A42" s="8"/>
      <c r="B42" s="8"/>
      <c r="C42" s="8"/>
      <c r="D42" s="8"/>
      <c r="E42" s="8"/>
      <c r="F42" s="8"/>
      <c r="G42" s="8"/>
      <c r="H42" s="8"/>
      <c r="I42" s="8"/>
      <c r="J42" s="8"/>
      <c r="K42" s="8"/>
      <c r="L42" s="8"/>
      <c r="M42" s="8"/>
      <c r="N42" s="8"/>
    </row>
    <row r="43" spans="1:19" ht="15" customHeight="1" x14ac:dyDescent="0.65">
      <c r="A43" s="8"/>
      <c r="B43" s="8"/>
      <c r="C43" s="8"/>
      <c r="D43" s="8"/>
      <c r="E43" s="8"/>
      <c r="F43" s="8"/>
      <c r="G43" s="8"/>
      <c r="H43" s="8"/>
      <c r="I43" s="8"/>
      <c r="J43" s="8"/>
      <c r="K43" s="8"/>
      <c r="L43" s="8"/>
      <c r="M43" s="8"/>
      <c r="N43" s="8"/>
    </row>
    <row r="44" spans="1:19" ht="15" customHeight="1" x14ac:dyDescent="0.65">
      <c r="A44" s="8"/>
      <c r="B44" s="8"/>
      <c r="C44" s="8"/>
      <c r="D44" s="8"/>
      <c r="E44" s="8"/>
      <c r="F44" s="8"/>
      <c r="G44" s="8"/>
      <c r="H44" s="8"/>
      <c r="I44" s="8"/>
      <c r="J44" s="8"/>
      <c r="K44" s="8"/>
      <c r="L44" s="8"/>
      <c r="M44" s="8"/>
      <c r="N44" s="8"/>
    </row>
    <row r="45" spans="1:19" ht="15" customHeight="1" x14ac:dyDescent="0.65">
      <c r="A45" s="8"/>
      <c r="B45" s="8"/>
      <c r="C45" s="8"/>
      <c r="D45" s="8"/>
      <c r="E45" s="8"/>
      <c r="F45" s="8"/>
      <c r="G45" s="8"/>
      <c r="H45" s="8"/>
      <c r="I45" s="8"/>
      <c r="J45" s="8"/>
      <c r="K45" s="8"/>
      <c r="L45" s="8"/>
      <c r="M45" s="8"/>
      <c r="N45" s="8"/>
    </row>
    <row r="46" spans="1:19" ht="15" customHeight="1" x14ac:dyDescent="0.65">
      <c r="A46" s="8"/>
      <c r="B46" s="8"/>
      <c r="C46" s="8"/>
      <c r="D46" s="8"/>
      <c r="E46" s="8"/>
      <c r="F46" s="8"/>
      <c r="G46" s="8"/>
      <c r="H46" s="8"/>
      <c r="I46" s="8"/>
      <c r="J46" s="8"/>
      <c r="K46" s="8"/>
      <c r="L46" s="8"/>
      <c r="M46" s="8"/>
      <c r="N46" s="8"/>
    </row>
    <row r="47" spans="1:19" ht="15" customHeight="1" x14ac:dyDescent="0.65">
      <c r="A47" s="8"/>
      <c r="B47" s="8"/>
      <c r="C47" s="8"/>
      <c r="D47" s="8"/>
      <c r="E47" s="8"/>
      <c r="F47" s="8"/>
      <c r="G47" s="8"/>
      <c r="H47" s="8"/>
      <c r="I47" s="8"/>
      <c r="J47" s="8"/>
      <c r="K47" s="8"/>
      <c r="L47" s="8"/>
      <c r="M47" s="8"/>
      <c r="N47" s="8"/>
    </row>
    <row r="48" spans="1:19" ht="15" customHeight="1" x14ac:dyDescent="0.65">
      <c r="A48" s="8"/>
      <c r="B48" s="8"/>
      <c r="C48" s="8"/>
      <c r="D48" s="8"/>
      <c r="E48" s="8"/>
      <c r="F48" s="8"/>
      <c r="G48" s="8"/>
      <c r="H48" s="8"/>
      <c r="I48" s="8"/>
      <c r="J48" s="8"/>
      <c r="K48" s="8"/>
      <c r="L48" s="8"/>
      <c r="M48" s="8"/>
      <c r="N48" s="8"/>
    </row>
    <row r="49" spans="1:14" ht="15" customHeight="1" x14ac:dyDescent="0.65">
      <c r="A49" s="8"/>
      <c r="B49" s="8"/>
      <c r="C49" s="8"/>
      <c r="D49" s="8"/>
      <c r="E49" s="8"/>
      <c r="F49" s="8"/>
      <c r="G49" s="8"/>
      <c r="H49" s="8"/>
      <c r="I49" s="8"/>
      <c r="J49" s="8"/>
      <c r="K49" s="8"/>
      <c r="L49" s="8"/>
      <c r="M49" s="8"/>
      <c r="N49" s="8"/>
    </row>
    <row r="50" spans="1:14" ht="15" customHeight="1" x14ac:dyDescent="0.65">
      <c r="A50" s="8"/>
      <c r="B50" s="8"/>
      <c r="C50" s="8"/>
      <c r="D50" s="8"/>
      <c r="E50" s="8"/>
      <c r="F50" s="8"/>
      <c r="G50" s="8"/>
      <c r="H50" s="8"/>
      <c r="I50" s="8"/>
      <c r="J50" s="8"/>
      <c r="K50" s="8"/>
      <c r="L50" s="8"/>
      <c r="M50" s="8"/>
      <c r="N50" s="8"/>
    </row>
    <row r="51" spans="1:14" ht="15" customHeight="1" x14ac:dyDescent="0.25"/>
  </sheetData>
  <mergeCells count="14">
    <mergeCell ref="A34:B34"/>
    <mergeCell ref="A35:B35"/>
    <mergeCell ref="A22:R22"/>
    <mergeCell ref="A24:B24"/>
    <mergeCell ref="A25:B25"/>
    <mergeCell ref="A30:R30"/>
    <mergeCell ref="A32:B32"/>
    <mergeCell ref="A33:B33"/>
    <mergeCell ref="A1:R1"/>
    <mergeCell ref="A4:B4"/>
    <mergeCell ref="A8:B8"/>
    <mergeCell ref="A12:B12"/>
    <mergeCell ref="A17:R17"/>
    <mergeCell ref="A19:B19"/>
  </mergeCells>
  <pageMargins left="0.75" right="0.75" top="1" bottom="1" header="0.5" footer="0.5"/>
  <ignoredErrors>
    <ignoredError sqref="P26:Q2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6732B-C02A-414B-A83E-72F50832F407}">
  <dimension ref="A1:S50"/>
  <sheetViews>
    <sheetView showGridLines="0" showRuler="0" workbookViewId="0">
      <selection activeCell="T23" sqref="T23"/>
    </sheetView>
  </sheetViews>
  <sheetFormatPr defaultColWidth="13.08984375" defaultRowHeight="12.5" x14ac:dyDescent="0.25"/>
  <cols>
    <col min="1" max="1" width="3.81640625" customWidth="1"/>
    <col min="2" max="2" width="58.54296875" customWidth="1"/>
    <col min="3" max="11" width="9.26953125" customWidth="1"/>
    <col min="12" max="12" width="2.36328125" customWidth="1"/>
    <col min="13" max="14" width="9.26953125" customWidth="1"/>
    <col min="15" max="15" width="2.36328125" customWidth="1"/>
    <col min="16" max="18" width="8.81640625" customWidth="1"/>
  </cols>
  <sheetData>
    <row r="1" spans="1:19" ht="15" customHeight="1" x14ac:dyDescent="0.65">
      <c r="A1" s="112" t="s">
        <v>113</v>
      </c>
      <c r="B1" s="14"/>
      <c r="C1" s="14"/>
      <c r="D1" s="14"/>
      <c r="E1" s="14"/>
      <c r="F1" s="14"/>
      <c r="G1" s="14"/>
      <c r="H1" s="14"/>
      <c r="I1" s="14"/>
      <c r="J1" s="14"/>
      <c r="K1" s="14"/>
      <c r="L1" s="14"/>
      <c r="M1" s="14"/>
      <c r="N1" s="14"/>
      <c r="O1" s="14"/>
      <c r="P1" s="14"/>
      <c r="Q1" s="14"/>
      <c r="R1" s="113"/>
      <c r="S1" s="16"/>
    </row>
    <row r="2" spans="1:19" ht="15" hidden="1" customHeight="1" x14ac:dyDescent="0.65">
      <c r="A2" s="33"/>
      <c r="B2" s="35"/>
      <c r="C2" s="33"/>
      <c r="D2" s="38"/>
      <c r="E2" s="38"/>
      <c r="F2" s="38"/>
      <c r="G2" s="38"/>
      <c r="H2" s="38"/>
      <c r="I2" s="38"/>
      <c r="J2" s="38"/>
      <c r="K2" s="35"/>
      <c r="L2" s="80"/>
      <c r="M2" s="33"/>
      <c r="N2" s="35"/>
      <c r="O2" s="80"/>
      <c r="P2" s="33"/>
      <c r="Q2" s="38"/>
      <c r="R2" s="35"/>
      <c r="S2" s="16"/>
    </row>
    <row r="3" spans="1:19" ht="15" customHeight="1" x14ac:dyDescent="0.65">
      <c r="A3" s="47"/>
      <c r="B3" s="63"/>
      <c r="C3" s="64" t="s">
        <v>25</v>
      </c>
      <c r="D3" s="43" t="s">
        <v>26</v>
      </c>
      <c r="E3" s="43" t="s">
        <v>27</v>
      </c>
      <c r="F3" s="43" t="s">
        <v>28</v>
      </c>
      <c r="G3" s="43" t="s">
        <v>29</v>
      </c>
      <c r="H3" s="43" t="s">
        <v>30</v>
      </c>
      <c r="I3" s="43" t="s">
        <v>31</v>
      </c>
      <c r="J3" s="43" t="s">
        <v>32</v>
      </c>
      <c r="K3" s="44" t="s">
        <v>33</v>
      </c>
      <c r="L3" s="22"/>
      <c r="M3" s="65">
        <v>2024</v>
      </c>
      <c r="N3" s="66">
        <v>2023</v>
      </c>
      <c r="O3" s="22"/>
      <c r="P3" s="64" t="s">
        <v>34</v>
      </c>
      <c r="Q3" s="43" t="s">
        <v>35</v>
      </c>
      <c r="R3" s="44" t="s">
        <v>36</v>
      </c>
      <c r="S3" s="16"/>
    </row>
    <row r="4" spans="1:19" ht="15" customHeight="1" x14ac:dyDescent="0.65">
      <c r="A4" s="45" t="s">
        <v>102</v>
      </c>
      <c r="B4" s="46"/>
      <c r="C4" s="33"/>
      <c r="D4" s="38"/>
      <c r="E4" s="38"/>
      <c r="F4" s="38"/>
      <c r="G4" s="38"/>
      <c r="H4" s="38"/>
      <c r="I4" s="38"/>
      <c r="J4" s="38"/>
      <c r="K4" s="35"/>
      <c r="L4" s="30"/>
      <c r="M4" s="33"/>
      <c r="N4" s="35"/>
      <c r="O4" s="30"/>
      <c r="P4" s="33"/>
      <c r="Q4" s="38"/>
      <c r="R4" s="35"/>
      <c r="S4" s="16"/>
    </row>
    <row r="5" spans="1:19" ht="15" customHeight="1" x14ac:dyDescent="0.65">
      <c r="A5" s="28"/>
      <c r="B5" s="29" t="s">
        <v>114</v>
      </c>
      <c r="C5" s="298">
        <v>0.76</v>
      </c>
      <c r="D5" s="299">
        <v>0.76447600000000004</v>
      </c>
      <c r="E5" s="299">
        <v>0.77401900000000001</v>
      </c>
      <c r="F5" s="299">
        <v>0.77002000000000004</v>
      </c>
      <c r="G5" s="299">
        <v>0.75904899999999997</v>
      </c>
      <c r="H5" s="299">
        <v>0.75827500000000003</v>
      </c>
      <c r="I5" s="299">
        <v>0.76615</v>
      </c>
      <c r="J5" s="299">
        <v>0.74741599999999997</v>
      </c>
      <c r="K5" s="300">
        <v>0.75112999999999996</v>
      </c>
      <c r="L5" s="301"/>
      <c r="M5" s="298">
        <v>0.77401900000000001</v>
      </c>
      <c r="N5" s="300">
        <v>0.76615</v>
      </c>
      <c r="O5" s="301"/>
      <c r="P5" s="298">
        <v>0.76</v>
      </c>
      <c r="Q5" s="299">
        <v>0.76</v>
      </c>
      <c r="R5" s="300">
        <v>0.75</v>
      </c>
      <c r="S5" s="16"/>
    </row>
    <row r="6" spans="1:19" ht="15" customHeight="1" x14ac:dyDescent="0.65">
      <c r="A6" s="420"/>
      <c r="B6" s="421" t="s">
        <v>115</v>
      </c>
      <c r="C6" s="422">
        <v>0.24</v>
      </c>
      <c r="D6" s="423">
        <v>0.23552400000000001</v>
      </c>
      <c r="E6" s="423">
        <v>0.22598099999999999</v>
      </c>
      <c r="F6" s="423">
        <v>0.22997999999999999</v>
      </c>
      <c r="G6" s="423">
        <v>0.240951</v>
      </c>
      <c r="H6" s="423">
        <v>0.241725</v>
      </c>
      <c r="I6" s="423">
        <v>0.23385</v>
      </c>
      <c r="J6" s="423">
        <v>0.25258399999999998</v>
      </c>
      <c r="K6" s="424">
        <v>0.24887000000000001</v>
      </c>
      <c r="L6" s="425"/>
      <c r="M6" s="422">
        <v>0.22598099999999999</v>
      </c>
      <c r="N6" s="424">
        <v>0.23385</v>
      </c>
      <c r="O6" s="425"/>
      <c r="P6" s="422">
        <v>0.24</v>
      </c>
      <c r="Q6" s="423">
        <v>0.24</v>
      </c>
      <c r="R6" s="424">
        <v>0.25</v>
      </c>
      <c r="S6" s="16"/>
    </row>
    <row r="7" spans="1:19" ht="15" customHeight="1" x14ac:dyDescent="0.65">
      <c r="A7" s="17" t="s">
        <v>105</v>
      </c>
      <c r="B7" s="18"/>
      <c r="C7" s="298"/>
      <c r="D7" s="299"/>
      <c r="E7" s="299"/>
      <c r="F7" s="299"/>
      <c r="G7" s="299"/>
      <c r="H7" s="299"/>
      <c r="I7" s="299"/>
      <c r="J7" s="299"/>
      <c r="K7" s="300"/>
      <c r="L7" s="301"/>
      <c r="M7" s="298"/>
      <c r="N7" s="300"/>
      <c r="O7" s="301"/>
      <c r="P7" s="298"/>
      <c r="Q7" s="302"/>
      <c r="R7" s="302"/>
      <c r="S7" s="16"/>
    </row>
    <row r="8" spans="1:19" ht="15" customHeight="1" x14ac:dyDescent="0.65">
      <c r="A8" s="28"/>
      <c r="B8" s="29" t="s">
        <v>114</v>
      </c>
      <c r="C8" s="298">
        <v>0.3</v>
      </c>
      <c r="D8" s="299">
        <v>0.32891300000000001</v>
      </c>
      <c r="E8" s="299">
        <v>0.28999999999999998</v>
      </c>
      <c r="F8" s="299">
        <v>0.25455699999999998</v>
      </c>
      <c r="G8" s="299">
        <v>0.29747600000000002</v>
      </c>
      <c r="H8" s="299">
        <v>0.35321599999999997</v>
      </c>
      <c r="I8" s="299">
        <v>0.249696</v>
      </c>
      <c r="J8" s="299">
        <v>0.25479600000000002</v>
      </c>
      <c r="K8" s="300">
        <v>0.24682399999999999</v>
      </c>
      <c r="L8" s="301"/>
      <c r="M8" s="298">
        <v>0.28999999999999998</v>
      </c>
      <c r="N8" s="300">
        <v>0.249696</v>
      </c>
      <c r="O8" s="301"/>
      <c r="P8" s="298">
        <v>0.31</v>
      </c>
      <c r="Q8" s="299">
        <v>0.32</v>
      </c>
      <c r="R8" s="300">
        <v>0.24</v>
      </c>
      <c r="S8" s="16"/>
    </row>
    <row r="9" spans="1:19" ht="15" customHeight="1" x14ac:dyDescent="0.65">
      <c r="A9" s="420"/>
      <c r="B9" s="421" t="s">
        <v>115</v>
      </c>
      <c r="C9" s="422">
        <v>0.7</v>
      </c>
      <c r="D9" s="423">
        <v>0.67108699999999999</v>
      </c>
      <c r="E9" s="423">
        <v>0.71</v>
      </c>
      <c r="F9" s="423">
        <v>0.74544299999999997</v>
      </c>
      <c r="G9" s="423">
        <v>0.70252400000000004</v>
      </c>
      <c r="H9" s="423">
        <v>0.65</v>
      </c>
      <c r="I9" s="423">
        <v>0.75030399999999997</v>
      </c>
      <c r="J9" s="423">
        <v>0.74520399999999998</v>
      </c>
      <c r="K9" s="424">
        <v>0.75317599999999996</v>
      </c>
      <c r="L9" s="425"/>
      <c r="M9" s="422">
        <v>0.71</v>
      </c>
      <c r="N9" s="424">
        <v>0.75030399999999997</v>
      </c>
      <c r="O9" s="425"/>
      <c r="P9" s="422">
        <v>0.69</v>
      </c>
      <c r="Q9" s="423">
        <v>0.68</v>
      </c>
      <c r="R9" s="424">
        <v>0.76</v>
      </c>
      <c r="S9" s="16"/>
    </row>
    <row r="10" spans="1:19" ht="15" customHeight="1" x14ac:dyDescent="0.65">
      <c r="A10" s="17" t="s">
        <v>106</v>
      </c>
      <c r="B10" s="18"/>
      <c r="C10" s="298"/>
      <c r="D10" s="299"/>
      <c r="E10" s="299"/>
      <c r="F10" s="299"/>
      <c r="G10" s="299"/>
      <c r="H10" s="299"/>
      <c r="I10" s="299"/>
      <c r="J10" s="299"/>
      <c r="K10" s="300"/>
      <c r="L10" s="301"/>
      <c r="M10" s="298"/>
      <c r="N10" s="300"/>
      <c r="O10" s="301"/>
      <c r="P10" s="298"/>
      <c r="Q10" s="302"/>
      <c r="R10" s="302"/>
      <c r="S10" s="16"/>
    </row>
    <row r="11" spans="1:19" ht="15" customHeight="1" x14ac:dyDescent="0.65">
      <c r="A11" s="28"/>
      <c r="B11" s="29" t="s">
        <v>114</v>
      </c>
      <c r="C11" s="298">
        <v>0.38</v>
      </c>
      <c r="D11" s="299">
        <v>0.52982799999999997</v>
      </c>
      <c r="E11" s="299">
        <v>0.57999999999999996</v>
      </c>
      <c r="F11" s="299">
        <v>0.50044</v>
      </c>
      <c r="G11" s="299">
        <v>0.53840200000000005</v>
      </c>
      <c r="H11" s="299">
        <v>0.696434</v>
      </c>
      <c r="I11" s="299">
        <v>0.17</v>
      </c>
      <c r="J11" s="299">
        <v>0.18</v>
      </c>
      <c r="K11" s="300">
        <v>0.17</v>
      </c>
      <c r="L11" s="301"/>
      <c r="M11" s="298">
        <v>0.57999999999999996</v>
      </c>
      <c r="N11" s="300">
        <v>0.17</v>
      </c>
      <c r="O11" s="301"/>
      <c r="P11" s="298">
        <v>0.45</v>
      </c>
      <c r="Q11" s="299">
        <v>0.63</v>
      </c>
      <c r="R11" s="300">
        <v>0.17</v>
      </c>
      <c r="S11" s="16"/>
    </row>
    <row r="12" spans="1:19" ht="15" customHeight="1" x14ac:dyDescent="0.65">
      <c r="A12" s="31"/>
      <c r="B12" s="32" t="s">
        <v>115</v>
      </c>
      <c r="C12" s="303">
        <v>0.62</v>
      </c>
      <c r="D12" s="304">
        <v>0.47017199999999998</v>
      </c>
      <c r="E12" s="304">
        <v>0.42</v>
      </c>
      <c r="F12" s="304">
        <v>0.49956</v>
      </c>
      <c r="G12" s="304">
        <v>0.46159800000000001</v>
      </c>
      <c r="H12" s="304">
        <v>0.303566</v>
      </c>
      <c r="I12" s="304">
        <v>0.83</v>
      </c>
      <c r="J12" s="304">
        <v>0.82</v>
      </c>
      <c r="K12" s="305">
        <v>0.83</v>
      </c>
      <c r="L12" s="152"/>
      <c r="M12" s="303">
        <v>0.42</v>
      </c>
      <c r="N12" s="305">
        <v>0.83</v>
      </c>
      <c r="O12" s="152"/>
      <c r="P12" s="303">
        <v>0.55000000000000004</v>
      </c>
      <c r="Q12" s="304">
        <v>0.37</v>
      </c>
      <c r="R12" s="305">
        <v>0.83</v>
      </c>
      <c r="S12" s="16"/>
    </row>
    <row r="13" spans="1:19" ht="15" customHeight="1" x14ac:dyDescent="0.65">
      <c r="A13" s="56"/>
      <c r="B13" s="56"/>
      <c r="C13" s="56"/>
      <c r="D13" s="56"/>
      <c r="E13" s="56"/>
      <c r="F13" s="56"/>
      <c r="G13" s="56"/>
      <c r="H13" s="56"/>
      <c r="I13" s="56"/>
      <c r="J13" s="56"/>
      <c r="K13" s="56"/>
      <c r="L13" s="114"/>
      <c r="M13" s="56"/>
      <c r="N13" s="56"/>
      <c r="P13" s="56"/>
      <c r="Q13" s="56"/>
      <c r="R13" s="56"/>
    </row>
    <row r="14" spans="1:19" ht="15" customHeight="1" x14ac:dyDescent="0.65">
      <c r="A14" s="112" t="s">
        <v>116</v>
      </c>
      <c r="B14" s="14"/>
      <c r="C14" s="14"/>
      <c r="D14" s="14"/>
      <c r="E14" s="14"/>
      <c r="F14" s="14"/>
      <c r="G14" s="14"/>
      <c r="H14" s="14"/>
      <c r="I14" s="14"/>
      <c r="J14" s="14"/>
      <c r="K14" s="14"/>
      <c r="L14" s="14"/>
      <c r="M14" s="14"/>
      <c r="N14" s="14"/>
      <c r="O14" s="14"/>
      <c r="P14" s="14"/>
      <c r="Q14" s="14"/>
      <c r="R14" s="113"/>
      <c r="S14" s="16"/>
    </row>
    <row r="15" spans="1:19" ht="15" hidden="1" customHeight="1" x14ac:dyDescent="0.65">
      <c r="A15" s="33"/>
      <c r="B15" s="35"/>
      <c r="C15" s="33"/>
      <c r="D15" s="38"/>
      <c r="E15" s="38"/>
      <c r="F15" s="38"/>
      <c r="G15" s="38"/>
      <c r="H15" s="38"/>
      <c r="I15" s="38"/>
      <c r="J15" s="38"/>
      <c r="K15" s="35"/>
      <c r="L15" s="80"/>
      <c r="M15" s="33"/>
      <c r="N15" s="35"/>
      <c r="O15" s="80"/>
      <c r="P15" s="33"/>
      <c r="Q15" s="38"/>
      <c r="R15" s="35"/>
      <c r="S15" s="16"/>
    </row>
    <row r="16" spans="1:19" ht="15" customHeight="1" x14ac:dyDescent="0.65">
      <c r="A16" s="41" t="s">
        <v>108</v>
      </c>
      <c r="B16" s="84"/>
      <c r="C16" s="64" t="s">
        <v>25</v>
      </c>
      <c r="D16" s="43" t="s">
        <v>26</v>
      </c>
      <c r="E16" s="43" t="s">
        <v>27</v>
      </c>
      <c r="F16" s="43" t="s">
        <v>28</v>
      </c>
      <c r="G16" s="43" t="s">
        <v>29</v>
      </c>
      <c r="H16" s="43" t="s">
        <v>30</v>
      </c>
      <c r="I16" s="43" t="s">
        <v>31</v>
      </c>
      <c r="J16" s="43" t="s">
        <v>32</v>
      </c>
      <c r="K16" s="44" t="s">
        <v>33</v>
      </c>
      <c r="L16" s="22"/>
      <c r="M16" s="65">
        <v>2024</v>
      </c>
      <c r="N16" s="66">
        <v>2023</v>
      </c>
      <c r="O16" s="22"/>
      <c r="P16" s="64" t="s">
        <v>34</v>
      </c>
      <c r="Q16" s="43" t="s">
        <v>35</v>
      </c>
      <c r="R16" s="44" t="s">
        <v>36</v>
      </c>
      <c r="S16" s="16"/>
    </row>
    <row r="17" spans="1:19" ht="15" customHeight="1" x14ac:dyDescent="0.65">
      <c r="A17" s="67" t="s">
        <v>11</v>
      </c>
      <c r="B17" s="68"/>
      <c r="C17" s="33"/>
      <c r="D17" s="38"/>
      <c r="E17" s="38"/>
      <c r="F17" s="38"/>
      <c r="G17" s="38"/>
      <c r="H17" s="38"/>
      <c r="I17" s="38"/>
      <c r="J17" s="38"/>
      <c r="K17" s="35"/>
      <c r="L17" s="30"/>
      <c r="M17" s="33"/>
      <c r="N17" s="35"/>
      <c r="O17" s="30"/>
      <c r="P17" s="33"/>
      <c r="Q17" s="38"/>
      <c r="R17" s="35"/>
      <c r="S17" s="16"/>
    </row>
    <row r="18" spans="1:19" ht="15" customHeight="1" x14ac:dyDescent="0.65">
      <c r="A18" s="28"/>
      <c r="B18" s="29" t="s">
        <v>104</v>
      </c>
      <c r="C18" s="232">
        <v>11.608000000000001</v>
      </c>
      <c r="D18" s="233">
        <v>11.633179</v>
      </c>
      <c r="E18" s="233">
        <v>5.9752609999999997</v>
      </c>
      <c r="F18" s="233">
        <v>16.643567000000001</v>
      </c>
      <c r="G18" s="233">
        <v>12.044521</v>
      </c>
      <c r="H18" s="233">
        <v>8.2262550000000001</v>
      </c>
      <c r="I18" s="233">
        <v>13.26136</v>
      </c>
      <c r="J18" s="233">
        <v>12.890076000000001</v>
      </c>
      <c r="K18" s="234">
        <v>8.4912770000000002</v>
      </c>
      <c r="L18" s="235"/>
      <c r="M18" s="232">
        <v>42.889603000000001</v>
      </c>
      <c r="N18" s="234">
        <v>45.587600999999999</v>
      </c>
      <c r="O18" s="235"/>
      <c r="P18" s="232">
        <v>23.241</v>
      </c>
      <c r="Q18" s="233">
        <v>20.271000000000001</v>
      </c>
      <c r="R18" s="234">
        <f>'Pg 1 Income Statement'!R6</f>
        <v>19.436</v>
      </c>
      <c r="S18" s="16"/>
    </row>
    <row r="19" spans="1:19" ht="15" customHeight="1" x14ac:dyDescent="0.65">
      <c r="A19" s="28"/>
      <c r="B19" s="32" t="s">
        <v>117</v>
      </c>
      <c r="C19" s="253">
        <v>151.33600000000001</v>
      </c>
      <c r="D19" s="254">
        <v>152.48191600000001</v>
      </c>
      <c r="E19" s="254">
        <v>162</v>
      </c>
      <c r="F19" s="254">
        <v>146.90219099999999</v>
      </c>
      <c r="G19" s="254">
        <v>140.12236100000001</v>
      </c>
      <c r="H19" s="254">
        <v>147.05349799999999</v>
      </c>
      <c r="I19" s="254">
        <v>129.65622099999999</v>
      </c>
      <c r="J19" s="254">
        <v>131.086026</v>
      </c>
      <c r="K19" s="255">
        <v>126.43379899999999</v>
      </c>
      <c r="L19" s="235"/>
      <c r="M19" s="253">
        <v>595.53918899999996</v>
      </c>
      <c r="N19" s="255">
        <v>502.65796</v>
      </c>
      <c r="O19" s="235"/>
      <c r="P19" s="253">
        <v>303.81799999999998</v>
      </c>
      <c r="Q19" s="254">
        <v>287.17599999999999</v>
      </c>
      <c r="R19" s="255">
        <f>+'Pg 1 Income Statement'!R4</f>
        <v>241.91499999999999</v>
      </c>
      <c r="S19" s="16"/>
    </row>
    <row r="20" spans="1:19" ht="15" customHeight="1" x14ac:dyDescent="0.65">
      <c r="A20" s="28"/>
      <c r="B20" s="35" t="s">
        <v>118</v>
      </c>
      <c r="C20" s="273">
        <f>SUM(C18:C19)</f>
        <v>162.94400000000002</v>
      </c>
      <c r="D20" s="274">
        <v>164.115094</v>
      </c>
      <c r="E20" s="274">
        <v>167.97526099999999</v>
      </c>
      <c r="F20" s="274">
        <v>163.54575700000001</v>
      </c>
      <c r="G20" s="274">
        <v>152.16688099999999</v>
      </c>
      <c r="H20" s="274">
        <v>155.279753</v>
      </c>
      <c r="I20" s="274">
        <v>142.91758100000001</v>
      </c>
      <c r="J20" s="274">
        <v>143.976101</v>
      </c>
      <c r="K20" s="275">
        <v>134.92507599999999</v>
      </c>
      <c r="L20" s="235"/>
      <c r="M20" s="273">
        <v>638.42879100000005</v>
      </c>
      <c r="N20" s="275">
        <v>548.24556199999995</v>
      </c>
      <c r="O20" s="235"/>
      <c r="P20" s="273">
        <f>SUM(P18:P19)</f>
        <v>327.05899999999997</v>
      </c>
      <c r="Q20" s="274">
        <f>SUM(Q18:Q19)</f>
        <v>307.447</v>
      </c>
      <c r="R20" s="275">
        <f>SUM(R18:R19)</f>
        <v>261.351</v>
      </c>
      <c r="S20" s="16"/>
    </row>
    <row r="21" spans="1:19" ht="15" customHeight="1" x14ac:dyDescent="0.65">
      <c r="A21" s="28"/>
      <c r="B21" s="29" t="s">
        <v>119</v>
      </c>
      <c r="C21" s="298">
        <f>+([1]INCOME!C21+[1]INCOME!C25)/[1]INCOME!C28</f>
        <v>0.56182549150765793</v>
      </c>
      <c r="D21" s="299">
        <v>0.59533000000000003</v>
      </c>
      <c r="E21" s="299">
        <v>0.62009000000000003</v>
      </c>
      <c r="F21" s="299">
        <v>0.58484999999999998</v>
      </c>
      <c r="G21" s="299">
        <v>0.55418999999999996</v>
      </c>
      <c r="H21" s="299">
        <v>0.59164000000000005</v>
      </c>
      <c r="I21" s="299">
        <v>0.58303000000000005</v>
      </c>
      <c r="J21" s="299">
        <v>0.57892999999999994</v>
      </c>
      <c r="K21" s="300">
        <v>0.56072999999999995</v>
      </c>
      <c r="L21" s="301"/>
      <c r="M21" s="298">
        <v>0.58703000000000005</v>
      </c>
      <c r="N21" s="300">
        <v>0.57162999999999997</v>
      </c>
      <c r="O21" s="301"/>
      <c r="P21" s="298">
        <f>('Pg 1 Income Statement'!P4+'Pg 1 Income Statement'!P6)/'Pg 1 Income Statement'!P7</f>
        <v>0.5781522617231486</v>
      </c>
      <c r="Q21" s="299">
        <f>('Pg 1 Income Statement'!Q4+'Pg 1 Income Statement'!Q6)/'Pg 1 Income Statement'!Q7</f>
        <v>0.57249075477530298</v>
      </c>
      <c r="R21" s="300">
        <f>('Pg 1 Income Statement'!R4+'Pg 1 Income Statement'!R6)/'Pg 1 Income Statement'!R7</f>
        <v>0.56171417272402935</v>
      </c>
      <c r="S21" s="16"/>
    </row>
    <row r="22" spans="1:19" ht="15" customHeight="1" x14ac:dyDescent="0.65">
      <c r="A22" s="31"/>
      <c r="B22" s="32"/>
      <c r="C22" s="31"/>
      <c r="D22" s="114"/>
      <c r="E22" s="114"/>
      <c r="F22" s="114"/>
      <c r="G22" s="114"/>
      <c r="H22" s="114"/>
      <c r="I22" s="114"/>
      <c r="J22" s="114"/>
      <c r="K22" s="32"/>
      <c r="L22" s="30"/>
      <c r="M22" s="31"/>
      <c r="N22" s="32"/>
      <c r="O22" s="30"/>
      <c r="P22" s="31"/>
      <c r="S22" s="16"/>
    </row>
    <row r="23" spans="1:19" ht="15" customHeight="1" x14ac:dyDescent="0.65">
      <c r="A23" s="115" t="s">
        <v>120</v>
      </c>
      <c r="B23" s="116"/>
      <c r="C23" s="272">
        <v>536.83433696999998</v>
      </c>
      <c r="D23" s="295">
        <v>573.76884700000005</v>
      </c>
      <c r="E23" s="295">
        <v>1035.1091032300001</v>
      </c>
      <c r="F23" s="295">
        <v>1004.162945</v>
      </c>
      <c r="G23" s="295">
        <v>955.24909596999998</v>
      </c>
      <c r="H23" s="295">
        <v>473.24808200000001</v>
      </c>
      <c r="I23" s="295">
        <v>704.72931500000004</v>
      </c>
      <c r="J23" s="295">
        <v>758.42375000000004</v>
      </c>
      <c r="K23" s="296">
        <v>515.75335800000005</v>
      </c>
      <c r="L23" s="235"/>
      <c r="M23" s="272">
        <v>3468.098</v>
      </c>
      <c r="N23" s="296">
        <v>2487.654403</v>
      </c>
      <c r="O23" s="235"/>
      <c r="P23" s="272">
        <v>1110.664</v>
      </c>
      <c r="Q23" s="295">
        <v>1428.4970000000001</v>
      </c>
      <c r="R23" s="296">
        <v>1021.1950000000001</v>
      </c>
      <c r="S23" s="297"/>
    </row>
    <row r="24" spans="1:19" ht="15" customHeight="1" x14ac:dyDescent="0.65">
      <c r="A24" s="38"/>
      <c r="B24" s="38"/>
      <c r="C24" s="38"/>
      <c r="D24" s="38"/>
      <c r="E24" s="38"/>
      <c r="F24" s="38"/>
      <c r="G24" s="38"/>
      <c r="H24" s="38"/>
      <c r="I24" s="38"/>
      <c r="J24" s="38"/>
      <c r="K24" s="38"/>
      <c r="L24" s="8"/>
      <c r="M24" s="38"/>
      <c r="N24" s="38"/>
      <c r="P24" s="38"/>
      <c r="Q24" s="38"/>
      <c r="R24" s="38"/>
    </row>
    <row r="25" spans="1:19" ht="15" customHeight="1" x14ac:dyDescent="0.65">
      <c r="A25" s="8"/>
      <c r="B25" s="8"/>
      <c r="C25" s="8"/>
      <c r="D25" s="8"/>
      <c r="E25" s="8"/>
      <c r="F25" s="8"/>
      <c r="G25" s="8"/>
      <c r="H25" s="8"/>
      <c r="I25" s="8"/>
      <c r="J25" s="8"/>
      <c r="K25" s="8"/>
      <c r="L25" s="8"/>
      <c r="M25" s="8"/>
      <c r="N25" s="8"/>
    </row>
    <row r="26" spans="1:19" ht="15" customHeight="1" x14ac:dyDescent="0.65">
      <c r="A26" s="8"/>
      <c r="B26" s="8"/>
      <c r="C26" s="8"/>
      <c r="D26" s="8"/>
      <c r="E26" s="8"/>
      <c r="F26" s="8"/>
      <c r="G26" s="8"/>
      <c r="H26" s="8"/>
      <c r="I26" s="8"/>
      <c r="J26" s="8"/>
      <c r="K26" s="8"/>
      <c r="L26" s="8"/>
      <c r="M26" s="8"/>
      <c r="N26" s="8"/>
    </row>
    <row r="27" spans="1:19" ht="15" customHeight="1" x14ac:dyDescent="0.65">
      <c r="A27" s="8"/>
      <c r="B27" s="8"/>
      <c r="C27" s="8"/>
      <c r="D27" s="8"/>
      <c r="E27" s="8"/>
      <c r="F27" s="8"/>
      <c r="G27" s="8"/>
      <c r="H27" s="8"/>
      <c r="I27" s="8"/>
      <c r="J27" s="8"/>
      <c r="K27" s="8"/>
      <c r="L27" s="8"/>
      <c r="M27" s="8"/>
      <c r="N27" s="8"/>
    </row>
    <row r="28" spans="1:19" ht="15" customHeight="1" x14ac:dyDescent="0.65">
      <c r="A28" s="8"/>
      <c r="B28" s="8"/>
      <c r="C28" s="8"/>
      <c r="D28" s="8"/>
      <c r="E28" s="8"/>
      <c r="F28" s="8"/>
      <c r="G28" s="8"/>
      <c r="H28" s="8"/>
      <c r="I28" s="8"/>
      <c r="J28" s="8"/>
      <c r="K28" s="8"/>
      <c r="L28" s="8"/>
      <c r="M28" s="8"/>
      <c r="N28" s="8"/>
    </row>
    <row r="29" spans="1:19" ht="15" customHeight="1" x14ac:dyDescent="0.65">
      <c r="A29" s="8"/>
      <c r="B29" s="8"/>
      <c r="C29" s="8"/>
      <c r="D29" s="8"/>
      <c r="E29" s="8"/>
      <c r="F29" s="8"/>
      <c r="G29" s="8"/>
      <c r="H29" s="8"/>
      <c r="I29" s="8"/>
      <c r="J29" s="8"/>
      <c r="K29" s="8"/>
      <c r="L29" s="8"/>
      <c r="M29" s="8"/>
      <c r="N29" s="8"/>
    </row>
    <row r="30" spans="1:19" ht="15" customHeight="1" x14ac:dyDescent="0.65">
      <c r="A30" s="8"/>
      <c r="B30" s="8"/>
      <c r="C30" s="8"/>
      <c r="D30" s="8"/>
      <c r="E30" s="8"/>
      <c r="F30" s="8"/>
      <c r="G30" s="8"/>
      <c r="H30" s="8"/>
      <c r="I30" s="8"/>
      <c r="J30" s="8"/>
      <c r="K30" s="8"/>
      <c r="L30" s="8"/>
      <c r="M30" s="8"/>
      <c r="N30" s="8"/>
    </row>
    <row r="31" spans="1:19" ht="15" customHeight="1" x14ac:dyDescent="0.65">
      <c r="A31" s="8"/>
      <c r="B31" s="8"/>
      <c r="C31" s="8"/>
      <c r="D31" s="8"/>
      <c r="E31" s="8"/>
      <c r="F31" s="8"/>
      <c r="G31" s="8"/>
      <c r="H31" s="8"/>
      <c r="I31" s="8"/>
      <c r="J31" s="8"/>
      <c r="K31" s="8"/>
      <c r="L31" s="8"/>
      <c r="M31" s="8"/>
      <c r="N31" s="8"/>
    </row>
    <row r="32" spans="1:19" ht="15" customHeight="1" x14ac:dyDescent="0.65">
      <c r="A32" s="8"/>
      <c r="B32" s="8"/>
      <c r="C32" s="8"/>
      <c r="D32" s="8"/>
      <c r="E32" s="8"/>
      <c r="F32" s="8"/>
      <c r="G32" s="8"/>
      <c r="H32" s="8"/>
      <c r="I32" s="8"/>
      <c r="J32" s="8"/>
      <c r="K32" s="8"/>
      <c r="L32" s="8"/>
      <c r="M32" s="8"/>
      <c r="N32" s="8"/>
    </row>
    <row r="33" spans="1:14" ht="15" customHeight="1" x14ac:dyDescent="0.65">
      <c r="A33" s="8"/>
      <c r="B33" s="8"/>
      <c r="C33" s="8"/>
      <c r="D33" s="8"/>
      <c r="E33" s="8"/>
      <c r="F33" s="8"/>
      <c r="G33" s="8"/>
      <c r="H33" s="8"/>
      <c r="I33" s="8"/>
      <c r="J33" s="8"/>
      <c r="K33" s="8"/>
      <c r="L33" s="8"/>
      <c r="M33" s="8"/>
      <c r="N33" s="8"/>
    </row>
    <row r="34" spans="1:14" ht="15" customHeight="1" x14ac:dyDescent="0.65">
      <c r="A34" s="8"/>
      <c r="B34" s="8"/>
      <c r="C34" s="8"/>
      <c r="D34" s="8"/>
      <c r="E34" s="8"/>
      <c r="F34" s="8"/>
      <c r="G34" s="8"/>
      <c r="H34" s="8"/>
      <c r="I34" s="8"/>
      <c r="J34" s="8"/>
      <c r="K34" s="8"/>
      <c r="L34" s="8"/>
      <c r="M34" s="8"/>
      <c r="N34" s="8"/>
    </row>
    <row r="35" spans="1:14" ht="15" customHeight="1" x14ac:dyDescent="0.65">
      <c r="A35" s="8"/>
      <c r="B35" s="8"/>
      <c r="C35" s="8"/>
      <c r="D35" s="8"/>
      <c r="E35" s="8"/>
      <c r="F35" s="8"/>
      <c r="G35" s="8"/>
      <c r="H35" s="8"/>
      <c r="I35" s="8"/>
      <c r="J35" s="8"/>
      <c r="K35" s="8"/>
      <c r="L35" s="8"/>
      <c r="M35" s="8"/>
      <c r="N35" s="8"/>
    </row>
    <row r="36" spans="1:14" ht="15" customHeight="1" x14ac:dyDescent="0.65">
      <c r="A36" s="8"/>
      <c r="B36" s="8"/>
      <c r="C36" s="8"/>
      <c r="D36" s="8"/>
      <c r="E36" s="8"/>
      <c r="F36" s="8"/>
      <c r="G36" s="8"/>
      <c r="H36" s="8"/>
      <c r="I36" s="8"/>
      <c r="J36" s="8"/>
      <c r="K36" s="8"/>
      <c r="L36" s="8"/>
      <c r="M36" s="8"/>
      <c r="N36" s="8"/>
    </row>
    <row r="37" spans="1:14" ht="15" customHeight="1" x14ac:dyDescent="0.65">
      <c r="A37" s="8"/>
      <c r="B37" s="8"/>
      <c r="C37" s="8"/>
      <c r="D37" s="8"/>
      <c r="E37" s="8"/>
      <c r="F37" s="8"/>
      <c r="G37" s="8"/>
      <c r="H37" s="8"/>
      <c r="I37" s="8"/>
      <c r="J37" s="8"/>
      <c r="K37" s="8"/>
      <c r="L37" s="8"/>
      <c r="M37" s="8"/>
      <c r="N37" s="8"/>
    </row>
    <row r="38" spans="1:14" ht="15" customHeight="1" x14ac:dyDescent="0.65">
      <c r="A38" s="8"/>
      <c r="B38" s="8"/>
      <c r="C38" s="8"/>
      <c r="D38" s="8"/>
      <c r="E38" s="8"/>
      <c r="F38" s="8"/>
      <c r="G38" s="8"/>
      <c r="H38" s="8"/>
      <c r="I38" s="8"/>
      <c r="J38" s="8"/>
      <c r="K38" s="8"/>
      <c r="L38" s="8"/>
      <c r="M38" s="8"/>
      <c r="N38" s="8"/>
    </row>
    <row r="39" spans="1:14" ht="15" customHeight="1" x14ac:dyDescent="0.65">
      <c r="A39" s="8"/>
      <c r="B39" s="8"/>
      <c r="C39" s="8"/>
      <c r="D39" s="8"/>
      <c r="E39" s="8"/>
      <c r="F39" s="8"/>
      <c r="G39" s="8"/>
      <c r="H39" s="8"/>
      <c r="I39" s="8"/>
      <c r="J39" s="8"/>
      <c r="K39" s="8"/>
      <c r="L39" s="8"/>
      <c r="M39" s="8"/>
      <c r="N39" s="8"/>
    </row>
    <row r="40" spans="1:14" ht="15" customHeight="1" x14ac:dyDescent="0.65">
      <c r="A40" s="8"/>
      <c r="B40" s="8"/>
      <c r="C40" s="8"/>
      <c r="D40" s="8"/>
      <c r="E40" s="8"/>
      <c r="F40" s="8"/>
      <c r="G40" s="8"/>
      <c r="H40" s="8"/>
      <c r="I40" s="8"/>
      <c r="J40" s="8"/>
      <c r="K40" s="8"/>
      <c r="L40" s="8"/>
      <c r="M40" s="8"/>
      <c r="N40" s="8"/>
    </row>
    <row r="41" spans="1:14" ht="15" customHeight="1" x14ac:dyDescent="0.65">
      <c r="A41" s="8"/>
      <c r="B41" s="8"/>
      <c r="C41" s="8"/>
      <c r="D41" s="8"/>
      <c r="E41" s="8"/>
      <c r="F41" s="8"/>
      <c r="G41" s="8"/>
      <c r="H41" s="8"/>
      <c r="I41" s="8"/>
      <c r="J41" s="8"/>
      <c r="K41" s="8"/>
      <c r="L41" s="8"/>
      <c r="M41" s="8"/>
      <c r="N41" s="8"/>
    </row>
    <row r="42" spans="1:14" ht="15" customHeight="1" x14ac:dyDescent="0.65">
      <c r="A42" s="8"/>
      <c r="B42" s="8"/>
      <c r="C42" s="8"/>
      <c r="D42" s="8"/>
      <c r="E42" s="8"/>
      <c r="F42" s="8"/>
      <c r="G42" s="8"/>
      <c r="H42" s="8"/>
      <c r="I42" s="8"/>
      <c r="J42" s="8"/>
      <c r="K42" s="8"/>
      <c r="L42" s="8"/>
      <c r="M42" s="8"/>
      <c r="N42" s="8"/>
    </row>
    <row r="43" spans="1:14" ht="15" customHeight="1" x14ac:dyDescent="0.65">
      <c r="A43" s="8"/>
      <c r="B43" s="8"/>
      <c r="C43" s="8"/>
      <c r="D43" s="8"/>
      <c r="E43" s="8"/>
      <c r="F43" s="8"/>
      <c r="G43" s="8"/>
      <c r="H43" s="8"/>
      <c r="I43" s="8"/>
      <c r="J43" s="8"/>
      <c r="K43" s="8"/>
      <c r="L43" s="8"/>
      <c r="M43" s="8"/>
      <c r="N43" s="8"/>
    </row>
    <row r="44" spans="1:14" ht="15" customHeight="1" x14ac:dyDescent="0.65">
      <c r="A44" s="8"/>
      <c r="B44" s="8"/>
      <c r="C44" s="8"/>
      <c r="D44" s="8"/>
      <c r="E44" s="8"/>
      <c r="F44" s="8"/>
      <c r="G44" s="8"/>
      <c r="H44" s="8"/>
      <c r="I44" s="8"/>
      <c r="J44" s="8"/>
      <c r="K44" s="8"/>
      <c r="L44" s="8"/>
      <c r="M44" s="8"/>
      <c r="N44" s="8"/>
    </row>
    <row r="45" spans="1:14" ht="15" customHeight="1" x14ac:dyDescent="0.65">
      <c r="A45" s="8"/>
      <c r="B45" s="8"/>
      <c r="C45" s="8"/>
      <c r="D45" s="8"/>
      <c r="E45" s="8"/>
      <c r="F45" s="8"/>
      <c r="G45" s="8"/>
      <c r="H45" s="8"/>
      <c r="I45" s="8"/>
      <c r="J45" s="8"/>
      <c r="K45" s="8"/>
      <c r="L45" s="8"/>
      <c r="M45" s="8"/>
      <c r="N45" s="8"/>
    </row>
    <row r="46" spans="1:14" ht="15" customHeight="1" x14ac:dyDescent="0.65">
      <c r="A46" s="8"/>
      <c r="B46" s="8"/>
      <c r="C46" s="8"/>
      <c r="D46" s="8"/>
      <c r="E46" s="8"/>
      <c r="F46" s="8"/>
      <c r="G46" s="8"/>
      <c r="H46" s="8"/>
      <c r="I46" s="8"/>
      <c r="J46" s="8"/>
      <c r="K46" s="8"/>
      <c r="L46" s="8"/>
      <c r="M46" s="8"/>
      <c r="N46" s="8"/>
    </row>
    <row r="47" spans="1:14" ht="15" customHeight="1" x14ac:dyDescent="0.65">
      <c r="A47" s="8"/>
      <c r="B47" s="8"/>
      <c r="C47" s="8"/>
      <c r="D47" s="8"/>
      <c r="E47" s="8"/>
      <c r="F47" s="8"/>
      <c r="G47" s="8"/>
      <c r="H47" s="8"/>
      <c r="I47" s="8"/>
      <c r="J47" s="8"/>
      <c r="K47" s="8"/>
      <c r="L47" s="8"/>
      <c r="M47" s="8"/>
      <c r="N47" s="8"/>
    </row>
    <row r="48" spans="1:14" ht="15" customHeight="1" x14ac:dyDescent="0.65">
      <c r="A48" s="8"/>
      <c r="B48" s="8"/>
      <c r="C48" s="8"/>
      <c r="D48" s="8"/>
      <c r="E48" s="8"/>
      <c r="F48" s="8"/>
      <c r="G48" s="8"/>
      <c r="H48" s="8"/>
      <c r="I48" s="8"/>
      <c r="J48" s="8"/>
      <c r="K48" s="8"/>
      <c r="L48" s="8"/>
      <c r="M48" s="8"/>
      <c r="N48" s="8"/>
    </row>
    <row r="49" spans="1:14" ht="15" customHeight="1" x14ac:dyDescent="0.65">
      <c r="A49" s="8"/>
      <c r="B49" s="8"/>
      <c r="C49" s="8"/>
      <c r="D49" s="8"/>
      <c r="E49" s="8"/>
      <c r="F49" s="8"/>
      <c r="G49" s="8"/>
      <c r="H49" s="8"/>
      <c r="I49" s="8"/>
      <c r="J49" s="8"/>
      <c r="K49" s="8"/>
      <c r="L49" s="8"/>
      <c r="M49" s="8"/>
      <c r="N49" s="8"/>
    </row>
    <row r="50" spans="1:14" ht="15" customHeight="1" x14ac:dyDescent="0.65">
      <c r="A50" s="8"/>
      <c r="B50" s="8"/>
      <c r="C50" s="8"/>
      <c r="D50" s="8"/>
      <c r="E50" s="8"/>
      <c r="F50" s="8"/>
      <c r="G50" s="8"/>
      <c r="H50" s="8"/>
      <c r="I50" s="8"/>
      <c r="J50" s="8"/>
      <c r="K50" s="8"/>
      <c r="L50" s="8"/>
      <c r="M50" s="8"/>
      <c r="N50" s="8"/>
    </row>
  </sheetData>
  <mergeCells count="8">
    <mergeCell ref="A17:B17"/>
    <mergeCell ref="A23:B23"/>
    <mergeCell ref="A1:R1"/>
    <mergeCell ref="A4:B4"/>
    <mergeCell ref="A7:B7"/>
    <mergeCell ref="A10:B10"/>
    <mergeCell ref="A14:R14"/>
    <mergeCell ref="A16:B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C12CE-DB46-4D06-88E4-1110EE9639A5}">
  <dimension ref="A1:T49"/>
  <sheetViews>
    <sheetView showGridLines="0" showRuler="0" workbookViewId="0">
      <selection activeCell="F23" sqref="F23"/>
    </sheetView>
  </sheetViews>
  <sheetFormatPr defaultColWidth="13.08984375" defaultRowHeight="12.5" x14ac:dyDescent="0.25"/>
  <cols>
    <col min="1" max="1" width="6.7265625" customWidth="1"/>
    <col min="2" max="2" width="32.08984375" customWidth="1"/>
    <col min="3" max="11" width="9.26953125" customWidth="1"/>
    <col min="12" max="12" width="2.36328125" customWidth="1"/>
    <col min="13" max="14" width="9.26953125" customWidth="1"/>
    <col min="15" max="15" width="2.36328125" customWidth="1"/>
    <col min="16" max="18" width="9.26953125" customWidth="1"/>
  </cols>
  <sheetData>
    <row r="1" spans="1:20" ht="15" customHeight="1" x14ac:dyDescent="0.3">
      <c r="A1" s="405" t="s">
        <v>121</v>
      </c>
      <c r="B1" s="406"/>
      <c r="C1" s="406"/>
      <c r="D1" s="406"/>
      <c r="E1" s="406"/>
      <c r="F1" s="406"/>
      <c r="G1" s="406"/>
      <c r="H1" s="406"/>
      <c r="I1" s="406"/>
      <c r="J1" s="406"/>
      <c r="K1" s="406"/>
      <c r="L1" s="406"/>
      <c r="M1" s="406"/>
      <c r="N1" s="406"/>
      <c r="O1" s="406"/>
      <c r="P1" s="418"/>
      <c r="Q1" s="418"/>
      <c r="R1" s="419"/>
      <c r="S1" s="16"/>
    </row>
    <row r="2" spans="1:20" ht="15" customHeight="1" x14ac:dyDescent="0.65">
      <c r="A2" s="48" t="s">
        <v>108</v>
      </c>
      <c r="B2" s="49"/>
      <c r="C2" s="412" t="s">
        <v>25</v>
      </c>
      <c r="D2" s="413" t="s">
        <v>26</v>
      </c>
      <c r="E2" s="413" t="s">
        <v>27</v>
      </c>
      <c r="F2" s="413" t="s">
        <v>28</v>
      </c>
      <c r="G2" s="413" t="s">
        <v>29</v>
      </c>
      <c r="H2" s="413" t="s">
        <v>30</v>
      </c>
      <c r="I2" s="413" t="s">
        <v>31</v>
      </c>
      <c r="J2" s="413" t="s">
        <v>32</v>
      </c>
      <c r="K2" s="414" t="s">
        <v>33</v>
      </c>
      <c r="L2" s="415"/>
      <c r="M2" s="416">
        <v>2024</v>
      </c>
      <c r="N2" s="417">
        <v>2023</v>
      </c>
      <c r="O2" s="415"/>
      <c r="P2" s="399" t="s">
        <v>34</v>
      </c>
      <c r="Q2" s="367" t="s">
        <v>35</v>
      </c>
      <c r="R2" s="368" t="s">
        <v>36</v>
      </c>
      <c r="S2" s="16"/>
    </row>
    <row r="3" spans="1:20" ht="15" customHeight="1" x14ac:dyDescent="0.65">
      <c r="A3" s="67" t="s">
        <v>122</v>
      </c>
      <c r="B3" s="68"/>
      <c r="C3" s="273">
        <v>1894.38</v>
      </c>
      <c r="D3" s="274">
        <f>1508.86871</f>
        <v>1508.86871</v>
      </c>
      <c r="E3" s="274">
        <v>1497.8225</v>
      </c>
      <c r="F3" s="274">
        <v>1715.82494</v>
      </c>
      <c r="G3" s="274">
        <v>1976.0087799999999</v>
      </c>
      <c r="H3" s="274">
        <v>1541.8831499999999</v>
      </c>
      <c r="I3" s="274">
        <v>1489.87724</v>
      </c>
      <c r="J3" s="274">
        <v>1556.96669</v>
      </c>
      <c r="K3" s="275">
        <v>1888.82043</v>
      </c>
      <c r="L3" s="235"/>
      <c r="M3" s="273">
        <v>6731.5393599999998</v>
      </c>
      <c r="N3" s="275">
        <v>6340.3113899999998</v>
      </c>
      <c r="O3" s="235"/>
      <c r="P3" s="273">
        <f>SUMIFS($C3:$K3,$C$22:$K$22,"*"&amp;RIGHT(P$22,2)&amp;"*")</f>
        <v>3403.2487099999998</v>
      </c>
      <c r="Q3" s="274">
        <f>SUM(G3:H3)</f>
        <v>3517.8919299999998</v>
      </c>
      <c r="R3" s="275">
        <v>3293.4639999999999</v>
      </c>
      <c r="S3" s="16"/>
    </row>
    <row r="4" spans="1:20" ht="15" customHeight="1" x14ac:dyDescent="0.65">
      <c r="A4" s="28"/>
      <c r="B4" s="29" t="s">
        <v>102</v>
      </c>
      <c r="C4" s="232">
        <v>1511.9290000000001</v>
      </c>
      <c r="D4" s="233">
        <f>1195.39051</f>
        <v>1195.3905099999999</v>
      </c>
      <c r="E4" s="233">
        <v>1060.83735</v>
      </c>
      <c r="F4" s="233">
        <v>1362.5593100000001</v>
      </c>
      <c r="G4" s="233">
        <v>1599.9553800000001</v>
      </c>
      <c r="H4" s="233">
        <v>1182.9865600000001</v>
      </c>
      <c r="I4" s="233">
        <v>1081.0891999999999</v>
      </c>
      <c r="J4" s="233">
        <v>1174.91446</v>
      </c>
      <c r="K4" s="234">
        <v>1522.24063</v>
      </c>
      <c r="L4" s="235"/>
      <c r="M4" s="232">
        <v>5206.3386099999998</v>
      </c>
      <c r="N4" s="234">
        <v>4850.4102999999996</v>
      </c>
      <c r="O4" s="235"/>
      <c r="P4" s="232">
        <f>SUMIFS($C4:$K4,$C$22:$K$22,"*"&amp;RIGHT(P$22,2)&amp;"*")</f>
        <v>2707.3195100000003</v>
      </c>
      <c r="Q4" s="233">
        <f>SUM(G4:H4)</f>
        <v>2782.9419400000002</v>
      </c>
      <c r="R4" s="234">
        <v>2594.4070000000002</v>
      </c>
      <c r="S4" s="16"/>
    </row>
    <row r="5" spans="1:20" ht="15" customHeight="1" x14ac:dyDescent="0.65">
      <c r="A5" s="28"/>
      <c r="B5" s="29" t="s">
        <v>105</v>
      </c>
      <c r="C5" s="232">
        <v>97.42</v>
      </c>
      <c r="D5" s="233">
        <f>98.7257</f>
        <v>98.725700000000003</v>
      </c>
      <c r="E5" s="233">
        <v>133.57517000000001</v>
      </c>
      <c r="F5" s="233">
        <v>133.14204000000001</v>
      </c>
      <c r="G5" s="233">
        <v>123.48090000000001</v>
      </c>
      <c r="H5" s="233">
        <v>99.753540000000001</v>
      </c>
      <c r="I5" s="233">
        <v>116.46361</v>
      </c>
      <c r="J5" s="233">
        <v>133.59146000000001</v>
      </c>
      <c r="K5" s="234">
        <v>111.12276</v>
      </c>
      <c r="L5" s="235"/>
      <c r="M5" s="232">
        <v>489.95164</v>
      </c>
      <c r="N5" s="234">
        <v>461.73304000000002</v>
      </c>
      <c r="O5" s="235"/>
      <c r="P5" s="232">
        <f>SUMIFS($C5:$K5,$C$22:$K$22,"*"&amp;RIGHT(P$22,2)&amp;"*")</f>
        <v>196.14570000000001</v>
      </c>
      <c r="Q5" s="233">
        <f>SUM(G5:H5)</f>
        <v>223.23444000000001</v>
      </c>
      <c r="R5" s="234">
        <v>211.678</v>
      </c>
      <c r="S5" s="16"/>
    </row>
    <row r="6" spans="1:20" ht="15" customHeight="1" x14ac:dyDescent="0.65">
      <c r="A6" s="31"/>
      <c r="B6" s="32" t="s">
        <v>106</v>
      </c>
      <c r="C6" s="253">
        <v>285.03100000000001</v>
      </c>
      <c r="D6" s="254">
        <f>214.75249</f>
        <v>214.75248999999999</v>
      </c>
      <c r="E6" s="254">
        <v>303.40998000000002</v>
      </c>
      <c r="F6" s="254">
        <v>220.12359000000001</v>
      </c>
      <c r="G6" s="254">
        <v>252.57249999999999</v>
      </c>
      <c r="H6" s="254">
        <v>259.14303999999998</v>
      </c>
      <c r="I6" s="254">
        <v>292.32443000000001</v>
      </c>
      <c r="J6" s="254">
        <v>248.46077</v>
      </c>
      <c r="K6" s="255">
        <v>255.45704000000001</v>
      </c>
      <c r="L6" s="235"/>
      <c r="M6" s="253">
        <v>1035.24911</v>
      </c>
      <c r="N6" s="255">
        <v>1028.16806</v>
      </c>
      <c r="O6" s="235"/>
      <c r="P6" s="253">
        <f>SUMIFS($C6:$K6,$C$22:$K$22,"*"&amp;RIGHT(P$22,2)&amp;"*")</f>
        <v>499.78349000000003</v>
      </c>
      <c r="Q6" s="254">
        <f>SUM(G6:H6)</f>
        <v>511.71553999999998</v>
      </c>
      <c r="R6" s="255">
        <v>487.37900000000002</v>
      </c>
      <c r="S6" s="16"/>
    </row>
    <row r="7" spans="1:20" ht="15" customHeight="1" x14ac:dyDescent="0.65">
      <c r="A7" s="56"/>
      <c r="B7" s="56"/>
      <c r="C7" s="56"/>
      <c r="D7" s="56"/>
      <c r="E7" s="56"/>
      <c r="F7" s="56"/>
      <c r="G7" s="56"/>
      <c r="H7" s="56"/>
      <c r="I7" s="56"/>
      <c r="J7" s="56"/>
      <c r="K7" s="56"/>
      <c r="L7" s="114"/>
      <c r="M7" s="56"/>
      <c r="N7" s="56"/>
      <c r="P7" s="117"/>
      <c r="Q7" s="117"/>
      <c r="R7" s="117"/>
    </row>
    <row r="8" spans="1:20" ht="15" customHeight="1" x14ac:dyDescent="0.3">
      <c r="A8" s="405" t="s">
        <v>17</v>
      </c>
      <c r="B8" s="406"/>
      <c r="C8" s="406"/>
      <c r="D8" s="406"/>
      <c r="E8" s="406"/>
      <c r="F8" s="406"/>
      <c r="G8" s="406"/>
      <c r="H8" s="406"/>
      <c r="I8" s="406"/>
      <c r="J8" s="406"/>
      <c r="K8" s="406"/>
      <c r="L8" s="406"/>
      <c r="M8" s="406"/>
      <c r="N8" s="406"/>
      <c r="O8" s="406"/>
      <c r="P8" s="406"/>
      <c r="Q8" s="406"/>
      <c r="R8" s="407"/>
      <c r="S8" s="16"/>
    </row>
    <row r="9" spans="1:20" ht="15" customHeight="1" x14ac:dyDescent="0.65">
      <c r="A9" s="33"/>
      <c r="B9" s="35"/>
      <c r="C9" s="33"/>
      <c r="D9" s="38"/>
      <c r="E9" s="38"/>
      <c r="F9" s="38"/>
      <c r="G9" s="38"/>
      <c r="H9" s="38"/>
      <c r="I9" s="38"/>
      <c r="J9" s="38"/>
      <c r="K9" s="35"/>
      <c r="L9" s="80"/>
      <c r="M9" s="33"/>
      <c r="N9" s="35"/>
      <c r="O9" s="80"/>
      <c r="P9" s="118"/>
      <c r="Q9" s="119"/>
      <c r="R9" s="120"/>
      <c r="S9" s="16"/>
    </row>
    <row r="10" spans="1:20" ht="15" customHeight="1" x14ac:dyDescent="0.65">
      <c r="A10" s="41" t="s">
        <v>123</v>
      </c>
      <c r="B10" s="84"/>
      <c r="C10" s="399" t="s">
        <v>25</v>
      </c>
      <c r="D10" s="367" t="s">
        <v>26</v>
      </c>
      <c r="E10" s="367" t="s">
        <v>27</v>
      </c>
      <c r="F10" s="367" t="s">
        <v>28</v>
      </c>
      <c r="G10" s="367" t="s">
        <v>29</v>
      </c>
      <c r="H10" s="367" t="s">
        <v>30</v>
      </c>
      <c r="I10" s="367" t="s">
        <v>31</v>
      </c>
      <c r="J10" s="367" t="s">
        <v>32</v>
      </c>
      <c r="K10" s="368" t="s">
        <v>33</v>
      </c>
      <c r="L10" s="147"/>
      <c r="M10" s="369">
        <v>2024</v>
      </c>
      <c r="N10" s="370">
        <v>2023</v>
      </c>
      <c r="O10" s="147"/>
      <c r="P10" s="399" t="s">
        <v>34</v>
      </c>
      <c r="Q10" s="367" t="s">
        <v>35</v>
      </c>
      <c r="R10" s="368" t="s">
        <v>36</v>
      </c>
      <c r="S10" s="16"/>
    </row>
    <row r="11" spans="1:20" ht="15" customHeight="1" x14ac:dyDescent="0.65">
      <c r="A11" s="67" t="s">
        <v>124</v>
      </c>
      <c r="B11" s="68"/>
      <c r="C11" s="273">
        <f>SUM(C12:C14)</f>
        <v>1512.104</v>
      </c>
      <c r="D11" s="274">
        <v>1514.348</v>
      </c>
      <c r="E11" s="274">
        <v>1516.568</v>
      </c>
      <c r="F11" s="274">
        <v>1497</v>
      </c>
      <c r="G11" s="274">
        <v>1498.759</v>
      </c>
      <c r="H11" s="274">
        <v>1489.9159999999999</v>
      </c>
      <c r="I11" s="274">
        <v>1485.2619999999999</v>
      </c>
      <c r="J11" s="274">
        <v>1501</v>
      </c>
      <c r="K11" s="275">
        <v>1500</v>
      </c>
      <c r="L11" s="235"/>
      <c r="M11" s="273">
        <v>1516.568</v>
      </c>
      <c r="N11" s="275">
        <v>1485.2619999999999</v>
      </c>
      <c r="O11" s="235"/>
      <c r="P11" s="273">
        <f>INDEX($C11:$K11,,MATCH(LEFT($C$22,2)&amp;"/"&amp;RIGHT(P$22,2),$C$22:$K$22,0))</f>
        <v>1512.104</v>
      </c>
      <c r="Q11" s="274">
        <f>INDEX($C11:$K11,,MATCH(LEFT($C$22,2)&amp;"/"&amp;RIGHT(Q$22,2),$C$22:$K$22,0))</f>
        <v>1498.759</v>
      </c>
      <c r="R11" s="275">
        <f>INDEX($C11:$K11,,MATCH(LEFT($C$22,2)&amp;"/"&amp;RIGHT(R$22,2),$C$22:$K$22,0))</f>
        <v>1500</v>
      </c>
      <c r="S11" s="16"/>
    </row>
    <row r="12" spans="1:20" ht="15" customHeight="1" x14ac:dyDescent="0.65">
      <c r="A12" s="28"/>
      <c r="B12" s="29" t="s">
        <v>125</v>
      </c>
      <c r="C12" s="232">
        <f>850.659+10.342</f>
        <v>861.00099999999998</v>
      </c>
      <c r="D12" s="233">
        <v>860.85699999999997</v>
      </c>
      <c r="E12" s="233">
        <v>860.20100000000002</v>
      </c>
      <c r="F12" s="233">
        <v>838</v>
      </c>
      <c r="G12" s="233">
        <v>839.58</v>
      </c>
      <c r="H12" s="233">
        <v>834.15599999999995</v>
      </c>
      <c r="I12" s="233">
        <v>826.35599999999999</v>
      </c>
      <c r="J12" s="233">
        <v>842</v>
      </c>
      <c r="K12" s="234">
        <v>846</v>
      </c>
      <c r="L12" s="235"/>
      <c r="M12" s="232">
        <v>860.20100000000002</v>
      </c>
      <c r="N12" s="234">
        <v>826.35599999999999</v>
      </c>
      <c r="O12" s="235"/>
      <c r="P12" s="232">
        <f>INDEX($C12:$K12,,MATCH(LEFT($C$22,2)&amp;"/"&amp;RIGHT(P$22,2),$C$22:$K$22,0))</f>
        <v>861.00099999999998</v>
      </c>
      <c r="Q12" s="233">
        <f>INDEX($C12:$K12,,MATCH(LEFT($C$22,2)&amp;"/"&amp;RIGHT(Q$22,2),$C$22:$K$22,0))</f>
        <v>839.58</v>
      </c>
      <c r="R12" s="234">
        <f>INDEX($C12:$K12,,MATCH(LEFT($C$22,2)&amp;"/"&amp;RIGHT(R$22,2),$C$22:$K$22,0))</f>
        <v>846</v>
      </c>
      <c r="S12" s="16"/>
    </row>
    <row r="13" spans="1:20" ht="15" customHeight="1" x14ac:dyDescent="0.65">
      <c r="A13" s="28"/>
      <c r="B13" s="29" t="s">
        <v>126</v>
      </c>
      <c r="C13" s="232">
        <v>618.24300000000005</v>
      </c>
      <c r="D13" s="233">
        <v>616.68100000000004</v>
      </c>
      <c r="E13" s="233">
        <v>618.505</v>
      </c>
      <c r="F13" s="233">
        <v>620</v>
      </c>
      <c r="G13" s="233">
        <v>620.48400000000004</v>
      </c>
      <c r="H13" s="233">
        <v>615.45000000000005</v>
      </c>
      <c r="I13" s="233">
        <v>619.678</v>
      </c>
      <c r="J13" s="233">
        <v>621</v>
      </c>
      <c r="K13" s="234">
        <v>616</v>
      </c>
      <c r="L13" s="235"/>
      <c r="M13" s="232">
        <v>618.505</v>
      </c>
      <c r="N13" s="234">
        <v>619.678</v>
      </c>
      <c r="O13" s="235"/>
      <c r="P13" s="232">
        <f>INDEX($C13:$K13,,MATCH(LEFT($C$22,2)&amp;"/"&amp;RIGHT(P$22,2),$C$22:$K$22,0))</f>
        <v>618.24300000000005</v>
      </c>
      <c r="Q13" s="233">
        <f>INDEX($C13:$K13,,MATCH(LEFT($C$22,2)&amp;"/"&amp;RIGHT(Q$22,2),$C$22:$K$22,0))</f>
        <v>620.48400000000004</v>
      </c>
      <c r="R13" s="234">
        <f>INDEX($C13:$K13,,MATCH(LEFT($C$22,2)&amp;"/"&amp;RIGHT(R$22,2),$C$22:$K$22,0))</f>
        <v>616</v>
      </c>
      <c r="S13" s="16"/>
    </row>
    <row r="14" spans="1:20" ht="15" customHeight="1" x14ac:dyDescent="0.65">
      <c r="A14" s="28"/>
      <c r="B14" s="29" t="s">
        <v>127</v>
      </c>
      <c r="C14" s="232">
        <v>32.86</v>
      </c>
      <c r="D14" s="233">
        <v>36.81</v>
      </c>
      <c r="E14" s="233">
        <v>37.862000000000002</v>
      </c>
      <c r="F14" s="233">
        <v>39</v>
      </c>
      <c r="G14" s="233">
        <v>38.695</v>
      </c>
      <c r="H14" s="233">
        <v>40.31</v>
      </c>
      <c r="I14" s="233">
        <v>39.228000000000002</v>
      </c>
      <c r="J14" s="233">
        <v>38</v>
      </c>
      <c r="K14" s="234">
        <v>38</v>
      </c>
      <c r="L14" s="235"/>
      <c r="M14" s="232">
        <v>37.862000000000002</v>
      </c>
      <c r="N14" s="234">
        <v>39.228000000000002</v>
      </c>
      <c r="O14" s="235"/>
      <c r="P14" s="232">
        <f>INDEX($C14:$K14,,MATCH(LEFT($C$22,2)&amp;"/"&amp;RIGHT(P$22,2),$C$22:$K$22,0))</f>
        <v>32.86</v>
      </c>
      <c r="Q14" s="233">
        <f>INDEX($C14:$K14,,MATCH(LEFT($C$22,2)&amp;"/"&amp;RIGHT(Q$22,2),$C$22:$K$22,0))</f>
        <v>38.695</v>
      </c>
      <c r="R14" s="234">
        <f>INDEX($C14:$K14,,MATCH(LEFT($C$22,2)&amp;"/"&amp;RIGHT(R$22,2),$C$22:$K$22,0))</f>
        <v>38</v>
      </c>
      <c r="S14" s="16"/>
    </row>
    <row r="15" spans="1:20" ht="15" customHeight="1" x14ac:dyDescent="0.65">
      <c r="A15" s="28"/>
      <c r="B15" s="29"/>
      <c r="C15" s="232"/>
      <c r="D15" s="233"/>
      <c r="E15" s="233"/>
      <c r="F15" s="233"/>
      <c r="G15" s="233"/>
      <c r="H15" s="233"/>
      <c r="I15" s="233"/>
      <c r="J15" s="233"/>
      <c r="K15" s="234"/>
      <c r="L15" s="235"/>
      <c r="M15" s="232"/>
      <c r="N15" s="234"/>
      <c r="O15" s="235"/>
      <c r="P15" s="232"/>
      <c r="Q15" s="306"/>
      <c r="R15" s="306"/>
      <c r="S15" s="16"/>
    </row>
    <row r="16" spans="1:20" ht="15" customHeight="1" x14ac:dyDescent="0.65">
      <c r="A16" s="31" t="s">
        <v>128</v>
      </c>
      <c r="B16" s="32"/>
      <c r="C16" s="253">
        <v>106.732</v>
      </c>
      <c r="D16" s="254">
        <v>100.73</v>
      </c>
      <c r="E16" s="254">
        <v>95</v>
      </c>
      <c r="F16" s="254">
        <v>89</v>
      </c>
      <c r="G16" s="254">
        <v>71</v>
      </c>
      <c r="H16" s="254">
        <v>64</v>
      </c>
      <c r="I16" s="254">
        <v>45</v>
      </c>
      <c r="J16" s="254">
        <v>37</v>
      </c>
      <c r="K16" s="255">
        <v>33</v>
      </c>
      <c r="L16" s="235"/>
      <c r="M16" s="253">
        <v>95</v>
      </c>
      <c r="N16" s="255">
        <v>45</v>
      </c>
      <c r="O16" s="235"/>
      <c r="P16" s="253">
        <f>INDEX($C16:$K16,,MATCH(LEFT($C$22,2)&amp;"/"&amp;RIGHT(P$22,2),$C$22:$K$22,0))</f>
        <v>106.732</v>
      </c>
      <c r="Q16" s="254">
        <f>INDEX($C16:$K16,,MATCH(LEFT($C$22,2)&amp;"/"&amp;RIGHT(Q$22,2),$C$22:$K$22,0))</f>
        <v>71</v>
      </c>
      <c r="R16" s="255">
        <f>INDEX($C16:$K16,,MATCH(LEFT($C$22,2)&amp;"/"&amp;RIGHT(R$22,2),$C$22:$K$22,0))</f>
        <v>33</v>
      </c>
      <c r="S16" s="16"/>
      <c r="T16" s="121"/>
    </row>
    <row r="17" spans="1:19" ht="31.5" customHeight="1" x14ac:dyDescent="0.65">
      <c r="A17" s="122">
        <v>1</v>
      </c>
      <c r="B17" s="37" t="s">
        <v>129</v>
      </c>
      <c r="C17" s="37"/>
      <c r="D17" s="37"/>
      <c r="E17" s="37"/>
      <c r="F17" s="37"/>
      <c r="G17" s="37"/>
      <c r="H17" s="37"/>
      <c r="I17" s="37"/>
      <c r="J17" s="37"/>
      <c r="K17" s="37"/>
      <c r="L17" s="8"/>
      <c r="M17" s="38"/>
      <c r="N17" s="38"/>
      <c r="P17" s="119"/>
      <c r="Q17" s="119"/>
      <c r="R17" s="119"/>
    </row>
    <row r="18" spans="1:19" ht="31.5" customHeight="1" x14ac:dyDescent="0.65">
      <c r="A18" s="123">
        <v>2</v>
      </c>
      <c r="B18" s="39" t="s">
        <v>130</v>
      </c>
      <c r="C18" s="39"/>
      <c r="D18" s="39"/>
      <c r="E18" s="39"/>
      <c r="F18" s="39"/>
      <c r="G18" s="39"/>
      <c r="H18" s="39"/>
      <c r="I18" s="39"/>
      <c r="J18" s="39"/>
      <c r="K18" s="39"/>
      <c r="L18" s="8"/>
      <c r="M18" s="8"/>
      <c r="N18" s="8"/>
    </row>
    <row r="19" spans="1:19" ht="15" customHeight="1" x14ac:dyDescent="0.65">
      <c r="A19" s="114"/>
      <c r="B19" s="114"/>
      <c r="C19" s="114"/>
      <c r="D19" s="114"/>
      <c r="E19" s="114"/>
      <c r="F19" s="114"/>
      <c r="G19" s="114"/>
      <c r="H19" s="114"/>
      <c r="I19" s="114"/>
      <c r="J19" s="114"/>
      <c r="K19" s="114"/>
      <c r="L19" s="114"/>
      <c r="M19" s="114"/>
      <c r="N19" s="114"/>
    </row>
    <row r="20" spans="1:19" ht="15" customHeight="1" x14ac:dyDescent="0.3">
      <c r="A20" s="405" t="s">
        <v>131</v>
      </c>
      <c r="B20" s="406"/>
      <c r="C20" s="406"/>
      <c r="D20" s="406"/>
      <c r="E20" s="406"/>
      <c r="F20" s="406"/>
      <c r="G20" s="406"/>
      <c r="H20" s="406"/>
      <c r="I20" s="406"/>
      <c r="J20" s="406"/>
      <c r="K20" s="406"/>
      <c r="L20" s="406"/>
      <c r="M20" s="406"/>
      <c r="N20" s="406"/>
      <c r="O20" s="406"/>
      <c r="P20" s="406"/>
      <c r="Q20" s="406"/>
      <c r="R20" s="407"/>
      <c r="S20" s="16"/>
    </row>
    <row r="21" spans="1:19" ht="15" customHeight="1" x14ac:dyDescent="0.65">
      <c r="A21" s="33"/>
      <c r="B21" s="35"/>
      <c r="C21" s="33"/>
      <c r="D21" s="38"/>
      <c r="E21" s="38"/>
      <c r="F21" s="38"/>
      <c r="G21" s="38"/>
      <c r="H21" s="38"/>
      <c r="I21" s="38"/>
      <c r="J21" s="38"/>
      <c r="K21" s="35"/>
      <c r="L21" s="80"/>
      <c r="M21" s="33"/>
      <c r="N21" s="35"/>
      <c r="O21" s="80"/>
      <c r="P21" s="118"/>
      <c r="Q21" s="119"/>
      <c r="R21" s="120"/>
      <c r="S21" s="16"/>
    </row>
    <row r="22" spans="1:19" ht="15" customHeight="1" x14ac:dyDescent="0.65">
      <c r="A22" s="41" t="s">
        <v>132</v>
      </c>
      <c r="B22" s="84"/>
      <c r="C22" s="399" t="s">
        <v>25</v>
      </c>
      <c r="D22" s="367" t="s">
        <v>26</v>
      </c>
      <c r="E22" s="367" t="s">
        <v>27</v>
      </c>
      <c r="F22" s="367" t="s">
        <v>28</v>
      </c>
      <c r="G22" s="367" t="s">
        <v>29</v>
      </c>
      <c r="H22" s="367" t="s">
        <v>30</v>
      </c>
      <c r="I22" s="367" t="s">
        <v>31</v>
      </c>
      <c r="J22" s="367" t="s">
        <v>32</v>
      </c>
      <c r="K22" s="368" t="s">
        <v>33</v>
      </c>
      <c r="L22" s="147"/>
      <c r="M22" s="369">
        <v>2024</v>
      </c>
      <c r="N22" s="370">
        <v>2023</v>
      </c>
      <c r="O22" s="147"/>
      <c r="P22" s="399" t="s">
        <v>34</v>
      </c>
      <c r="Q22" s="367" t="s">
        <v>35</v>
      </c>
      <c r="R22" s="368" t="s">
        <v>36</v>
      </c>
      <c r="S22" s="16"/>
    </row>
    <row r="23" spans="1:19" ht="15" customHeight="1" x14ac:dyDescent="0.65">
      <c r="A23" s="45" t="s">
        <v>133</v>
      </c>
      <c r="B23" s="46"/>
      <c r="C23" s="307">
        <v>14.7</v>
      </c>
      <c r="D23" s="308">
        <v>14</v>
      </c>
      <c r="E23" s="308">
        <v>13.9</v>
      </c>
      <c r="F23" s="308">
        <v>13.895149999999999</v>
      </c>
      <c r="G23" s="308">
        <v>14</v>
      </c>
      <c r="H23" s="308">
        <v>13.49865</v>
      </c>
      <c r="I23" s="308">
        <v>13.34233</v>
      </c>
      <c r="J23" s="308">
        <v>13.10094</v>
      </c>
      <c r="K23" s="309">
        <v>12.998279999999999</v>
      </c>
      <c r="L23" s="310"/>
      <c r="M23" s="307">
        <v>13.9</v>
      </c>
      <c r="N23" s="309">
        <v>13.34233</v>
      </c>
      <c r="O23" s="310"/>
      <c r="P23" s="307">
        <f t="shared" ref="P23:R27" si="0">INDEX($C23:$K23,,MATCH(LEFT($C$22,2)&amp;"/"&amp;RIGHT(P$22,2),$C$22:$K$22,0))</f>
        <v>14.7</v>
      </c>
      <c r="Q23" s="308">
        <f t="shared" si="0"/>
        <v>14</v>
      </c>
      <c r="R23" s="309">
        <f t="shared" si="0"/>
        <v>12.998279999999999</v>
      </c>
      <c r="S23" s="16"/>
    </row>
    <row r="24" spans="1:19" ht="15" customHeight="1" x14ac:dyDescent="0.65">
      <c r="A24" s="28"/>
      <c r="B24" s="29" t="s">
        <v>134</v>
      </c>
      <c r="C24" s="311">
        <v>4.9000000000000004</v>
      </c>
      <c r="D24" s="312">
        <v>5.0999999999999996</v>
      </c>
      <c r="E24" s="312">
        <v>5.3</v>
      </c>
      <c r="F24" s="312">
        <v>5.0087900000000003</v>
      </c>
      <c r="G24" s="312">
        <v>4.8102099999999997</v>
      </c>
      <c r="H24" s="312">
        <v>4.4858000000000002</v>
      </c>
      <c r="I24" s="312">
        <v>4.6032000000000002</v>
      </c>
      <c r="J24" s="312">
        <v>4.6110100000000003</v>
      </c>
      <c r="K24" s="313">
        <v>4.6228699999999998</v>
      </c>
      <c r="L24" s="310"/>
      <c r="M24" s="311">
        <v>5.3</v>
      </c>
      <c r="N24" s="313">
        <v>4.6032000000000002</v>
      </c>
      <c r="O24" s="310"/>
      <c r="P24" s="311">
        <f t="shared" si="0"/>
        <v>4.9000000000000004</v>
      </c>
      <c r="Q24" s="312">
        <f t="shared" si="0"/>
        <v>4.8102099999999997</v>
      </c>
      <c r="R24" s="313">
        <f t="shared" si="0"/>
        <v>4.6228699999999998</v>
      </c>
      <c r="S24" s="16"/>
    </row>
    <row r="25" spans="1:19" ht="15" customHeight="1" x14ac:dyDescent="0.65">
      <c r="A25" s="28"/>
      <c r="B25" s="29" t="s">
        <v>135</v>
      </c>
      <c r="C25" s="311">
        <v>1.5</v>
      </c>
      <c r="D25" s="312">
        <v>1.2819799999999999</v>
      </c>
      <c r="E25" s="312">
        <v>1.24573</v>
      </c>
      <c r="F25" s="312">
        <v>1.09758</v>
      </c>
      <c r="G25" s="312">
        <v>1.12592</v>
      </c>
      <c r="H25" s="312">
        <v>0.97907999999999995</v>
      </c>
      <c r="I25" s="312">
        <v>1.1290899999999999</v>
      </c>
      <c r="J25" s="312">
        <v>1.16594</v>
      </c>
      <c r="K25" s="313">
        <v>1.31613</v>
      </c>
      <c r="L25" s="310"/>
      <c r="M25" s="311">
        <v>1.24573</v>
      </c>
      <c r="N25" s="313">
        <v>1.1290899999999999</v>
      </c>
      <c r="O25" s="310"/>
      <c r="P25" s="311">
        <f t="shared" si="0"/>
        <v>1.5</v>
      </c>
      <c r="Q25" s="312">
        <f t="shared" si="0"/>
        <v>1.12592</v>
      </c>
      <c r="R25" s="313">
        <f t="shared" si="0"/>
        <v>1.31613</v>
      </c>
      <c r="S25" s="16"/>
    </row>
    <row r="26" spans="1:19" ht="15" customHeight="1" x14ac:dyDescent="0.65">
      <c r="A26" s="28"/>
      <c r="B26" s="29" t="s">
        <v>136</v>
      </c>
      <c r="C26" s="311">
        <v>8.3000000000000007</v>
      </c>
      <c r="D26" s="312">
        <v>7.5766999999999998</v>
      </c>
      <c r="E26" s="312">
        <v>7.4037199999999999</v>
      </c>
      <c r="F26" s="312">
        <v>7.7890499999999996</v>
      </c>
      <c r="G26" s="312">
        <v>8.1147200000000002</v>
      </c>
      <c r="H26" s="312">
        <v>8.0340500000000006</v>
      </c>
      <c r="I26" s="312">
        <v>7.6103300000000003</v>
      </c>
      <c r="J26" s="312">
        <v>7.3276899999999996</v>
      </c>
      <c r="K26" s="313">
        <v>7.0633800000000004</v>
      </c>
      <c r="L26" s="310"/>
      <c r="M26" s="311">
        <v>7.4037199999999999</v>
      </c>
      <c r="N26" s="313">
        <v>7.6103300000000003</v>
      </c>
      <c r="O26" s="310"/>
      <c r="P26" s="311">
        <f t="shared" si="0"/>
        <v>8.3000000000000007</v>
      </c>
      <c r="Q26" s="312">
        <f t="shared" si="0"/>
        <v>8.1147200000000002</v>
      </c>
      <c r="R26" s="313">
        <f t="shared" si="0"/>
        <v>7.0633800000000004</v>
      </c>
      <c r="S26" s="16"/>
    </row>
    <row r="27" spans="1:19" ht="15" customHeight="1" x14ac:dyDescent="0.65">
      <c r="A27" s="17" t="s">
        <v>137</v>
      </c>
      <c r="B27" s="18"/>
      <c r="C27" s="311">
        <v>7.6</v>
      </c>
      <c r="D27" s="312">
        <v>7.5766999999999998</v>
      </c>
      <c r="E27" s="312">
        <v>7.4037199999999999</v>
      </c>
      <c r="F27" s="312">
        <v>7.7890499999999996</v>
      </c>
      <c r="G27" s="312">
        <v>8.1147200000000002</v>
      </c>
      <c r="H27" s="312">
        <v>8.0340500000000006</v>
      </c>
      <c r="I27" s="312">
        <v>7.6103300000000003</v>
      </c>
      <c r="J27" s="312">
        <v>7.3276899999999996</v>
      </c>
      <c r="K27" s="313">
        <v>7.0633800000000004</v>
      </c>
      <c r="L27" s="310"/>
      <c r="M27" s="311">
        <v>7.4037199999999999</v>
      </c>
      <c r="N27" s="313">
        <v>7.6103300000000003</v>
      </c>
      <c r="O27" s="310"/>
      <c r="P27" s="311">
        <f t="shared" si="0"/>
        <v>7.6</v>
      </c>
      <c r="Q27" s="312">
        <f t="shared" si="0"/>
        <v>8.1147200000000002</v>
      </c>
      <c r="R27" s="313">
        <f t="shared" si="0"/>
        <v>7.0633800000000004</v>
      </c>
      <c r="S27" s="16"/>
    </row>
    <row r="28" spans="1:19" ht="15" customHeight="1" x14ac:dyDescent="0.65">
      <c r="A28" s="28"/>
      <c r="B28" s="29" t="s">
        <v>138</v>
      </c>
      <c r="C28" s="311">
        <v>1.7</v>
      </c>
      <c r="D28" s="312">
        <v>1.5</v>
      </c>
      <c r="E28" s="312">
        <v>1.57901</v>
      </c>
      <c r="F28" s="312">
        <v>1.8181799999999999</v>
      </c>
      <c r="G28" s="312">
        <v>1.90832</v>
      </c>
      <c r="H28" s="312">
        <v>1.46932</v>
      </c>
      <c r="I28" s="312">
        <v>1.55393</v>
      </c>
      <c r="J28" s="312">
        <v>1.7292400000000001</v>
      </c>
      <c r="K28" s="313">
        <v>1.6333599999999999</v>
      </c>
      <c r="L28" s="310"/>
      <c r="M28" s="311">
        <v>6.7748299999999997</v>
      </c>
      <c r="N28" s="313">
        <v>6.17035</v>
      </c>
      <c r="O28" s="310"/>
      <c r="P28" s="311">
        <f>SUMIFS($C28:$K28,$C$22:$K$22,"*"&amp;RIGHT(P$22,2)&amp;"*")</f>
        <v>3.2</v>
      </c>
      <c r="Q28" s="312">
        <f>SUM(G28:H28)</f>
        <v>3.37764</v>
      </c>
      <c r="R28" s="313">
        <v>2.9</v>
      </c>
      <c r="S28" s="16"/>
    </row>
    <row r="29" spans="1:19" ht="15" customHeight="1" x14ac:dyDescent="0.65">
      <c r="A29" s="28"/>
      <c r="B29" s="29" t="s">
        <v>139</v>
      </c>
      <c r="C29" s="311">
        <v>-0.6</v>
      </c>
      <c r="D29" s="312">
        <v>-0.6</v>
      </c>
      <c r="E29" s="312">
        <v>-1.0299400000000001</v>
      </c>
      <c r="F29" s="312">
        <v>-1.0059499999999999</v>
      </c>
      <c r="G29" s="312">
        <v>-0.95615000000000006</v>
      </c>
      <c r="H29" s="312">
        <v>-0.47300999999999999</v>
      </c>
      <c r="I29" s="312">
        <v>-0.71064000000000005</v>
      </c>
      <c r="J29" s="312">
        <v>-0.75822000000000001</v>
      </c>
      <c r="K29" s="313">
        <v>-0.51393</v>
      </c>
      <c r="L29" s="310"/>
      <c r="M29" s="311">
        <v>-3.4650599999999998</v>
      </c>
      <c r="N29" s="313">
        <v>-2.4895399999999999</v>
      </c>
      <c r="O29" s="310"/>
      <c r="P29" s="311">
        <f>SUMIFS($C29:$K29,$C$22:$K$22,"*"&amp;RIGHT(P$22,2)&amp;"*")</f>
        <v>-1.2</v>
      </c>
      <c r="Q29" s="312">
        <f>SUM(G29:H29)</f>
        <v>-1.42916</v>
      </c>
      <c r="R29" s="313">
        <v>-1</v>
      </c>
      <c r="S29" s="16"/>
    </row>
    <row r="30" spans="1:19" ht="15" customHeight="1" x14ac:dyDescent="0.65">
      <c r="A30" s="28"/>
      <c r="B30" s="29" t="s">
        <v>140</v>
      </c>
      <c r="C30" s="311">
        <v>-0.6</v>
      </c>
      <c r="D30" s="312">
        <v>-0.5</v>
      </c>
      <c r="E30" s="312">
        <v>-0.48937000000000003</v>
      </c>
      <c r="F30" s="312">
        <v>-0.504</v>
      </c>
      <c r="G30" s="312">
        <v>-0.47905999999999999</v>
      </c>
      <c r="H30" s="312">
        <v>-0.6</v>
      </c>
      <c r="I30" s="312">
        <v>-0.45829999999999999</v>
      </c>
      <c r="J30" s="312">
        <v>-0.46217999999999998</v>
      </c>
      <c r="K30" s="313">
        <v>-0.42587999999999998</v>
      </c>
      <c r="L30" s="310"/>
      <c r="M30" s="311">
        <v>-2.0724300000000002</v>
      </c>
      <c r="N30" s="313">
        <v>-1.7446600000000001</v>
      </c>
      <c r="O30" s="310"/>
      <c r="P30" s="311">
        <f>SUMIFS($C30:$K30,$C$22:$K$22,"*"&amp;RIGHT(P$22,2)&amp;"*")</f>
        <v>-1.1000000000000001</v>
      </c>
      <c r="Q30" s="312">
        <f>SUM(G30:H30)</f>
        <v>-1.0790599999999999</v>
      </c>
      <c r="R30" s="313">
        <v>-0.8</v>
      </c>
      <c r="S30" s="16"/>
    </row>
    <row r="31" spans="1:19" ht="15" customHeight="1" x14ac:dyDescent="0.65">
      <c r="A31" s="28"/>
      <c r="B31" s="29" t="s">
        <v>141</v>
      </c>
      <c r="C31" s="311">
        <v>-0.2</v>
      </c>
      <c r="D31" s="312">
        <v>-0.2</v>
      </c>
      <c r="E31" s="312">
        <v>-0.18870999999999999</v>
      </c>
      <c r="F31" s="312">
        <v>-0.54320000000000002</v>
      </c>
      <c r="G31" s="312">
        <v>-0.18804000000000001</v>
      </c>
      <c r="H31" s="312">
        <v>-8.2320000000000004E-2</v>
      </c>
      <c r="I31" s="312">
        <v>-0.27121000000000001</v>
      </c>
      <c r="J31" s="312">
        <v>-0.14016999999999999</v>
      </c>
      <c r="K31" s="313">
        <v>-0.26393</v>
      </c>
      <c r="L31" s="310"/>
      <c r="M31" s="311">
        <v>-1.0022599999999999</v>
      </c>
      <c r="N31" s="313">
        <v>-0.78742999999999996</v>
      </c>
      <c r="O31" s="310"/>
      <c r="P31" s="311">
        <f>SUMIFS($C31:$K31,$C$22:$K$22,"*"&amp;RIGHT(P$22,2)&amp;"*")</f>
        <v>-0.4</v>
      </c>
      <c r="Q31" s="312">
        <f>SUM(G31:H31)</f>
        <v>-0.27036000000000004</v>
      </c>
      <c r="R31" s="313">
        <v>-0.4</v>
      </c>
      <c r="S31" s="16"/>
    </row>
    <row r="32" spans="1:19" ht="15" customHeight="1" x14ac:dyDescent="0.65">
      <c r="A32" s="31"/>
      <c r="B32" s="32" t="s">
        <v>142</v>
      </c>
      <c r="C32" s="314">
        <v>0.4</v>
      </c>
      <c r="D32" s="315">
        <v>0</v>
      </c>
      <c r="E32" s="315">
        <v>-0.25629999999999997</v>
      </c>
      <c r="F32" s="315">
        <v>-0.1</v>
      </c>
      <c r="G32" s="315">
        <v>-0.12497999999999999</v>
      </c>
      <c r="H32" s="315">
        <v>0.14335000000000001</v>
      </c>
      <c r="I32" s="315">
        <v>1.9089999999999999E-2</v>
      </c>
      <c r="J32" s="315">
        <v>2.563E-2</v>
      </c>
      <c r="K32" s="316">
        <v>-4.2869999999999998E-2</v>
      </c>
      <c r="L32" s="310"/>
      <c r="M32" s="314">
        <v>-0.33793000000000001</v>
      </c>
      <c r="N32" s="316">
        <v>9.8119999999999999E-2</v>
      </c>
      <c r="O32" s="310"/>
      <c r="P32" s="314">
        <f>SUMIFS($C32:$K32,$C$22:$K$22,"*"&amp;RIGHT(P$22,2)&amp;"*")</f>
        <v>0.4</v>
      </c>
      <c r="Q32" s="315">
        <f>SUM(G32:H32)</f>
        <v>1.8370000000000011E-2</v>
      </c>
      <c r="R32" s="316">
        <v>0.1</v>
      </c>
      <c r="S32" s="16"/>
    </row>
    <row r="33" spans="1:19" ht="15" customHeight="1" x14ac:dyDescent="0.65">
      <c r="A33" s="56"/>
      <c r="B33" s="56"/>
      <c r="C33" s="56"/>
      <c r="D33" s="56"/>
      <c r="E33" s="56"/>
      <c r="F33" s="56"/>
      <c r="G33" s="56"/>
      <c r="H33" s="56"/>
      <c r="I33" s="56"/>
      <c r="J33" s="56"/>
      <c r="K33" s="56"/>
      <c r="L33" s="114"/>
      <c r="M33" s="56"/>
      <c r="N33" s="56"/>
      <c r="P33" s="117"/>
      <c r="Q33" s="117"/>
      <c r="R33" s="117"/>
    </row>
    <row r="34" spans="1:19" ht="15" customHeight="1" x14ac:dyDescent="0.3">
      <c r="A34" s="405" t="s">
        <v>143</v>
      </c>
      <c r="B34" s="406"/>
      <c r="C34" s="406"/>
      <c r="D34" s="406"/>
      <c r="E34" s="406"/>
      <c r="F34" s="406"/>
      <c r="G34" s="406"/>
      <c r="H34" s="406"/>
      <c r="I34" s="406"/>
      <c r="J34" s="406"/>
      <c r="K34" s="406"/>
      <c r="L34" s="406"/>
      <c r="M34" s="406"/>
      <c r="N34" s="406"/>
      <c r="O34" s="406"/>
      <c r="P34" s="406"/>
      <c r="Q34" s="406"/>
      <c r="R34" s="407"/>
      <c r="S34" s="16"/>
    </row>
    <row r="35" spans="1:19" ht="15" customHeight="1" x14ac:dyDescent="0.65">
      <c r="A35" s="33"/>
      <c r="B35" s="35"/>
      <c r="C35" s="33"/>
      <c r="D35" s="38"/>
      <c r="E35" s="38"/>
      <c r="F35" s="38"/>
      <c r="G35" s="38"/>
      <c r="H35" s="38"/>
      <c r="I35" s="38"/>
      <c r="J35" s="38"/>
      <c r="K35" s="35"/>
      <c r="L35" s="80"/>
      <c r="M35" s="33"/>
      <c r="N35" s="35"/>
      <c r="O35" s="80"/>
      <c r="P35" s="118"/>
      <c r="Q35" s="119"/>
      <c r="R35" s="120"/>
      <c r="S35" s="16"/>
    </row>
    <row r="36" spans="1:19" ht="15" customHeight="1" x14ac:dyDescent="0.65">
      <c r="A36" s="438" t="s">
        <v>132</v>
      </c>
      <c r="B36" s="439"/>
      <c r="C36" s="399" t="s">
        <v>25</v>
      </c>
      <c r="D36" s="367" t="s">
        <v>26</v>
      </c>
      <c r="E36" s="367" t="s">
        <v>27</v>
      </c>
      <c r="F36" s="367" t="s">
        <v>28</v>
      </c>
      <c r="G36" s="367" t="s">
        <v>29</v>
      </c>
      <c r="H36" s="367" t="s">
        <v>30</v>
      </c>
      <c r="I36" s="367" t="s">
        <v>31</v>
      </c>
      <c r="J36" s="367" t="s">
        <v>32</v>
      </c>
      <c r="K36" s="368" t="s">
        <v>33</v>
      </c>
      <c r="L36" s="147"/>
      <c r="M36" s="369">
        <v>2024</v>
      </c>
      <c r="N36" s="370">
        <v>2023</v>
      </c>
      <c r="O36" s="147"/>
      <c r="P36" s="399" t="s">
        <v>34</v>
      </c>
      <c r="Q36" s="367" t="s">
        <v>35</v>
      </c>
      <c r="R36" s="368" t="s">
        <v>36</v>
      </c>
      <c r="S36" s="16"/>
    </row>
    <row r="37" spans="1:19" ht="15" customHeight="1" x14ac:dyDescent="0.65">
      <c r="A37" s="17" t="s">
        <v>144</v>
      </c>
      <c r="B37" s="18"/>
      <c r="C37" s="307">
        <v>8.3000000000000007</v>
      </c>
      <c r="D37" s="308">
        <v>7.5767009999999999</v>
      </c>
      <c r="E37" s="308">
        <v>7.4037240000000004</v>
      </c>
      <c r="F37" s="308">
        <v>7.7890480000000002</v>
      </c>
      <c r="G37" s="308">
        <v>8.1147170000000006</v>
      </c>
      <c r="H37" s="308">
        <v>8.0340520000000009</v>
      </c>
      <c r="I37" s="308">
        <v>7.6103329999999998</v>
      </c>
      <c r="J37" s="308">
        <v>7.3276849999999998</v>
      </c>
      <c r="K37" s="309">
        <v>7.0633780000000002</v>
      </c>
      <c r="L37" s="310"/>
      <c r="M37" s="307">
        <v>7.4037240000000004</v>
      </c>
      <c r="N37" s="309">
        <v>7.6103329999999998</v>
      </c>
      <c r="O37" s="310"/>
      <c r="P37" s="307">
        <f t="shared" ref="P37:R40" si="1">INDEX($C37:$K37,,MATCH(LEFT($C$22,2)&amp;"/"&amp;RIGHT(P$22,2),$C$22:$K$22,0))</f>
        <v>8.3000000000000007</v>
      </c>
      <c r="Q37" s="308">
        <f t="shared" si="1"/>
        <v>8.1147170000000006</v>
      </c>
      <c r="R37" s="309">
        <f t="shared" si="1"/>
        <v>7.0633780000000002</v>
      </c>
      <c r="S37" s="16"/>
    </row>
    <row r="38" spans="1:19" ht="15" customHeight="1" x14ac:dyDescent="0.65">
      <c r="A38" s="28"/>
      <c r="B38" s="29" t="s">
        <v>102</v>
      </c>
      <c r="C38" s="311">
        <v>4.8</v>
      </c>
      <c r="D38" s="312">
        <v>4.3589229999999999</v>
      </c>
      <c r="E38" s="312">
        <v>4.0999999999999996</v>
      </c>
      <c r="F38" s="312">
        <v>4.5</v>
      </c>
      <c r="G38" s="312">
        <v>4.7</v>
      </c>
      <c r="H38" s="312">
        <v>4.5</v>
      </c>
      <c r="I38" s="312">
        <v>4.2</v>
      </c>
      <c r="J38" s="312">
        <v>4.0999999999999996</v>
      </c>
      <c r="K38" s="313">
        <v>4</v>
      </c>
      <c r="L38" s="310"/>
      <c r="M38" s="311">
        <v>4.0999999999999996</v>
      </c>
      <c r="N38" s="313">
        <v>4.2</v>
      </c>
      <c r="O38" s="310"/>
      <c r="P38" s="311">
        <f t="shared" si="1"/>
        <v>4.8</v>
      </c>
      <c r="Q38" s="312">
        <f t="shared" si="1"/>
        <v>4.7</v>
      </c>
      <c r="R38" s="313">
        <f t="shared" si="1"/>
        <v>4</v>
      </c>
      <c r="S38" s="16"/>
    </row>
    <row r="39" spans="1:19" ht="15" customHeight="1" x14ac:dyDescent="0.65">
      <c r="A39" s="28"/>
      <c r="B39" s="29" t="s">
        <v>105</v>
      </c>
      <c r="C39" s="311">
        <v>1.3</v>
      </c>
      <c r="D39" s="312">
        <v>1.2244379999999999</v>
      </c>
      <c r="E39" s="312">
        <v>1.2</v>
      </c>
      <c r="F39" s="312">
        <v>1.3</v>
      </c>
      <c r="G39" s="312">
        <v>1.3</v>
      </c>
      <c r="H39" s="312">
        <v>1.2</v>
      </c>
      <c r="I39" s="312">
        <v>1.3</v>
      </c>
      <c r="J39" s="312">
        <v>1.2</v>
      </c>
      <c r="K39" s="313">
        <v>1.2</v>
      </c>
      <c r="L39" s="310"/>
      <c r="M39" s="311">
        <v>1.2</v>
      </c>
      <c r="N39" s="313">
        <v>1.3</v>
      </c>
      <c r="O39" s="310"/>
      <c r="P39" s="311">
        <f t="shared" si="1"/>
        <v>1.3</v>
      </c>
      <c r="Q39" s="312">
        <f t="shared" si="1"/>
        <v>1.3</v>
      </c>
      <c r="R39" s="313">
        <f t="shared" si="1"/>
        <v>1.2</v>
      </c>
      <c r="S39" s="16"/>
    </row>
    <row r="40" spans="1:19" ht="15" customHeight="1" x14ac:dyDescent="0.65">
      <c r="A40" s="31"/>
      <c r="B40" s="32" t="s">
        <v>106</v>
      </c>
      <c r="C40" s="314">
        <v>2.2000000000000002</v>
      </c>
      <c r="D40" s="315">
        <v>2.0233400000000001</v>
      </c>
      <c r="E40" s="315">
        <v>2.1</v>
      </c>
      <c r="F40" s="315">
        <v>2</v>
      </c>
      <c r="G40" s="315">
        <v>2.1</v>
      </c>
      <c r="H40" s="315">
        <v>2.2999999999999998</v>
      </c>
      <c r="I40" s="315">
        <v>2.1</v>
      </c>
      <c r="J40" s="315">
        <v>2</v>
      </c>
      <c r="K40" s="316">
        <v>1.9</v>
      </c>
      <c r="L40" s="310"/>
      <c r="M40" s="314">
        <v>2.1</v>
      </c>
      <c r="N40" s="316">
        <v>2.1</v>
      </c>
      <c r="O40" s="310"/>
      <c r="P40" s="314">
        <f t="shared" si="1"/>
        <v>2.2000000000000002</v>
      </c>
      <c r="Q40" s="315">
        <f t="shared" si="1"/>
        <v>2.1</v>
      </c>
      <c r="R40" s="316">
        <f t="shared" si="1"/>
        <v>1.9</v>
      </c>
      <c r="S40" s="16"/>
    </row>
    <row r="41" spans="1:19" ht="15" customHeight="1" x14ac:dyDescent="0.65">
      <c r="A41" s="38"/>
      <c r="B41" s="38"/>
      <c r="C41" s="38"/>
      <c r="D41" s="38"/>
      <c r="E41" s="38"/>
      <c r="F41" s="38"/>
      <c r="G41" s="38"/>
      <c r="H41" s="38"/>
      <c r="I41" s="38"/>
      <c r="J41" s="38"/>
      <c r="K41" s="38"/>
      <c r="L41" s="8"/>
      <c r="M41" s="38"/>
      <c r="N41" s="38"/>
      <c r="P41" s="119"/>
      <c r="Q41" s="119"/>
      <c r="R41" s="119"/>
    </row>
    <row r="42" spans="1:19" ht="15" customHeight="1" x14ac:dyDescent="0.65">
      <c r="A42" s="8"/>
      <c r="B42" s="8"/>
      <c r="C42" s="8"/>
      <c r="D42" s="8"/>
      <c r="E42" s="8"/>
      <c r="F42" s="8"/>
      <c r="G42" s="8"/>
      <c r="H42" s="8"/>
      <c r="I42" s="8"/>
      <c r="J42" s="8"/>
      <c r="K42" s="8"/>
      <c r="L42" s="8"/>
      <c r="M42" s="8"/>
      <c r="N42" s="8"/>
    </row>
    <row r="43" spans="1:19" ht="15" customHeight="1" x14ac:dyDescent="0.65">
      <c r="A43" s="8"/>
      <c r="B43" s="8"/>
      <c r="C43" s="8"/>
      <c r="D43" s="8"/>
      <c r="E43" s="8"/>
      <c r="F43" s="8"/>
      <c r="G43" s="8"/>
      <c r="H43" s="8"/>
      <c r="I43" s="8"/>
      <c r="J43" s="8"/>
      <c r="K43" s="8"/>
      <c r="L43" s="8"/>
      <c r="M43" s="8"/>
      <c r="N43" s="8"/>
    </row>
    <row r="44" spans="1:19" ht="15" customHeight="1" x14ac:dyDescent="0.65">
      <c r="A44" s="8"/>
      <c r="B44" s="8"/>
      <c r="C44" s="8"/>
      <c r="D44" s="8"/>
      <c r="E44" s="8"/>
      <c r="F44" s="8"/>
      <c r="G44" s="8"/>
      <c r="H44" s="8"/>
      <c r="I44" s="8"/>
      <c r="J44" s="8"/>
      <c r="K44" s="8"/>
      <c r="L44" s="8"/>
      <c r="M44" s="8"/>
      <c r="N44" s="8"/>
    </row>
    <row r="45" spans="1:19" ht="15" customHeight="1" x14ac:dyDescent="0.65">
      <c r="A45" s="8"/>
      <c r="B45" s="8"/>
      <c r="C45" s="8"/>
      <c r="D45" s="8"/>
      <c r="E45" s="8"/>
      <c r="F45" s="8"/>
      <c r="G45" s="8"/>
      <c r="H45" s="8"/>
      <c r="I45" s="8"/>
      <c r="J45" s="8"/>
      <c r="K45" s="8"/>
      <c r="L45" s="8"/>
      <c r="M45" s="8"/>
      <c r="N45" s="8"/>
    </row>
    <row r="46" spans="1:19" ht="15" customHeight="1" x14ac:dyDescent="0.65">
      <c r="A46" s="8"/>
      <c r="B46" s="8"/>
      <c r="C46" s="8"/>
      <c r="D46" s="8"/>
      <c r="E46" s="8"/>
      <c r="F46" s="8"/>
      <c r="G46" s="8"/>
      <c r="H46" s="8"/>
      <c r="I46" s="8"/>
      <c r="J46" s="8"/>
      <c r="K46" s="8"/>
      <c r="L46" s="8"/>
      <c r="M46" s="8"/>
      <c r="N46" s="8"/>
    </row>
    <row r="47" spans="1:19" ht="15" customHeight="1" x14ac:dyDescent="0.65">
      <c r="A47" s="8"/>
      <c r="B47" s="8"/>
      <c r="C47" s="8"/>
      <c r="D47" s="8"/>
      <c r="E47" s="8"/>
      <c r="F47" s="8"/>
      <c r="G47" s="8"/>
      <c r="H47" s="8"/>
      <c r="I47" s="8"/>
      <c r="J47" s="8"/>
      <c r="K47" s="8"/>
      <c r="L47" s="8"/>
      <c r="M47" s="8"/>
      <c r="N47" s="8"/>
    </row>
    <row r="48" spans="1:19" ht="15" customHeight="1" x14ac:dyDescent="0.65">
      <c r="A48" s="8"/>
      <c r="B48" s="8"/>
      <c r="C48" s="8"/>
      <c r="D48" s="8"/>
      <c r="E48" s="8"/>
      <c r="F48" s="8"/>
      <c r="G48" s="8"/>
      <c r="H48" s="8"/>
      <c r="I48" s="8"/>
      <c r="J48" s="8"/>
      <c r="K48" s="8"/>
      <c r="L48" s="8"/>
      <c r="M48" s="8"/>
      <c r="N48" s="8"/>
    </row>
    <row r="49" spans="1:14" ht="15" customHeight="1" x14ac:dyDescent="0.65">
      <c r="A49" s="8"/>
      <c r="B49" s="8"/>
      <c r="C49" s="8"/>
      <c r="D49" s="8"/>
      <c r="E49" s="8"/>
      <c r="F49" s="8"/>
      <c r="G49" s="8"/>
      <c r="H49" s="8"/>
      <c r="I49" s="8"/>
      <c r="J49" s="8"/>
      <c r="K49" s="8"/>
      <c r="L49" s="8"/>
      <c r="M49" s="8"/>
      <c r="N49" s="8"/>
    </row>
  </sheetData>
  <mergeCells count="15">
    <mergeCell ref="A34:R34"/>
    <mergeCell ref="A36:B36"/>
    <mergeCell ref="A37:B37"/>
    <mergeCell ref="B17:K17"/>
    <mergeCell ref="B18:K18"/>
    <mergeCell ref="A20:R20"/>
    <mergeCell ref="A22:B22"/>
    <mergeCell ref="A23:B23"/>
    <mergeCell ref="A27:B27"/>
    <mergeCell ref="A1:R1"/>
    <mergeCell ref="A2:B2"/>
    <mergeCell ref="A3:B3"/>
    <mergeCell ref="A8:R8"/>
    <mergeCell ref="A10:B10"/>
    <mergeCell ref="A11:B11"/>
  </mergeCells>
  <pageMargins left="0.75" right="0.75" top="1" bottom="1" header="0.5" footer="0.5"/>
  <ignoredErrors>
    <ignoredError sqref="Q3:Q6 Q28:Q3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D5B5B-11AE-4413-8106-FD2BB550A353}">
  <dimension ref="A1:S49"/>
  <sheetViews>
    <sheetView showGridLines="0" showRuler="0" workbookViewId="0">
      <selection activeCell="P18" sqref="P18"/>
    </sheetView>
  </sheetViews>
  <sheetFormatPr defaultColWidth="13.08984375" defaultRowHeight="12.5" x14ac:dyDescent="0.25"/>
  <cols>
    <col min="1" max="1" width="3.81640625" customWidth="1"/>
    <col min="2" max="2" width="64.26953125" customWidth="1"/>
    <col min="3" max="11" width="9.26953125" customWidth="1"/>
    <col min="12" max="12" width="2.36328125" customWidth="1"/>
    <col min="13" max="14" width="9.26953125" customWidth="1"/>
    <col min="15" max="15" width="2.36328125" customWidth="1"/>
    <col min="16" max="18" width="9.26953125" customWidth="1"/>
  </cols>
  <sheetData>
    <row r="1" spans="1:19" ht="15" customHeight="1" x14ac:dyDescent="0.3">
      <c r="A1" s="405" t="s">
        <v>145</v>
      </c>
      <c r="B1" s="406"/>
      <c r="C1" s="406"/>
      <c r="D1" s="406"/>
      <c r="E1" s="406"/>
      <c r="F1" s="406"/>
      <c r="G1" s="406"/>
      <c r="H1" s="406"/>
      <c r="I1" s="406"/>
      <c r="J1" s="406"/>
      <c r="K1" s="406"/>
      <c r="L1" s="406"/>
      <c r="M1" s="406"/>
      <c r="N1" s="406"/>
      <c r="O1" s="406"/>
      <c r="P1" s="406"/>
      <c r="Q1" s="406"/>
      <c r="R1" s="407"/>
      <c r="S1" s="16"/>
    </row>
    <row r="2" spans="1:19" ht="15" customHeight="1" x14ac:dyDescent="0.65">
      <c r="A2" s="33"/>
      <c r="B2" s="35"/>
      <c r="C2" s="33"/>
      <c r="D2" s="38"/>
      <c r="E2" s="38"/>
      <c r="F2" s="38"/>
      <c r="G2" s="38"/>
      <c r="H2" s="38"/>
      <c r="I2" s="38"/>
      <c r="J2" s="38"/>
      <c r="K2" s="35"/>
      <c r="L2" s="80"/>
      <c r="M2" s="33"/>
      <c r="N2" s="35"/>
      <c r="O2" s="80"/>
      <c r="P2" s="33"/>
      <c r="Q2" s="38"/>
      <c r="R2" s="35"/>
      <c r="S2" s="16"/>
    </row>
    <row r="3" spans="1:19" ht="15" customHeight="1" x14ac:dyDescent="0.65">
      <c r="A3" s="41" t="s">
        <v>146</v>
      </c>
      <c r="B3" s="84"/>
      <c r="C3" s="64" t="s">
        <v>25</v>
      </c>
      <c r="D3" s="43" t="s">
        <v>26</v>
      </c>
      <c r="E3" s="43" t="s">
        <v>27</v>
      </c>
      <c r="F3" s="43" t="s">
        <v>28</v>
      </c>
      <c r="G3" s="43" t="s">
        <v>29</v>
      </c>
      <c r="H3" s="43" t="s">
        <v>30</v>
      </c>
      <c r="I3" s="43" t="s">
        <v>31</v>
      </c>
      <c r="J3" s="43" t="s">
        <v>32</v>
      </c>
      <c r="K3" s="44" t="s">
        <v>33</v>
      </c>
      <c r="L3" s="22"/>
      <c r="M3" s="65">
        <v>2024</v>
      </c>
      <c r="N3" s="66">
        <v>2023</v>
      </c>
      <c r="O3" s="124"/>
      <c r="P3" s="64" t="s">
        <v>34</v>
      </c>
      <c r="Q3" s="43" t="s">
        <v>35</v>
      </c>
      <c r="R3" s="44" t="s">
        <v>36</v>
      </c>
      <c r="S3" s="16"/>
    </row>
    <row r="4" spans="1:19" ht="15" customHeight="1" x14ac:dyDescent="0.65">
      <c r="A4" s="33"/>
      <c r="B4" s="35" t="s">
        <v>147</v>
      </c>
      <c r="C4" s="307">
        <v>37.456000000000003</v>
      </c>
      <c r="D4" s="308">
        <v>36.545400000000001</v>
      </c>
      <c r="E4" s="308">
        <v>35.2166</v>
      </c>
      <c r="F4" s="308">
        <v>35.322699999999998</v>
      </c>
      <c r="G4" s="308">
        <v>34.133499999999998</v>
      </c>
      <c r="H4" s="308">
        <v>34.820599999999999</v>
      </c>
      <c r="I4" s="308">
        <v>28.402699999999999</v>
      </c>
      <c r="J4" s="308">
        <v>29.4663</v>
      </c>
      <c r="K4" s="309">
        <v>29.0319</v>
      </c>
      <c r="L4" s="310"/>
      <c r="M4" s="307">
        <v>139.49340000000001</v>
      </c>
      <c r="N4" s="309">
        <v>116.1452</v>
      </c>
      <c r="O4" s="310"/>
      <c r="P4" s="307">
        <v>74.001835</v>
      </c>
      <c r="Q4" s="308">
        <f>SUM(G4:H4)</f>
        <v>68.954099999999997</v>
      </c>
      <c r="R4" s="309">
        <f>29.243159+29.030716</f>
        <v>58.273875000000004</v>
      </c>
      <c r="S4" s="16"/>
    </row>
    <row r="5" spans="1:19" ht="15" customHeight="1" x14ac:dyDescent="0.65">
      <c r="A5" s="28"/>
      <c r="B5" s="29" t="s">
        <v>148</v>
      </c>
      <c r="C5" s="311">
        <v>0</v>
      </c>
      <c r="D5" s="312">
        <v>0</v>
      </c>
      <c r="E5" s="312">
        <v>0</v>
      </c>
      <c r="F5" s="312">
        <v>94.656099999999995</v>
      </c>
      <c r="G5" s="312">
        <v>91.165599999999998</v>
      </c>
      <c r="H5" s="312">
        <v>0</v>
      </c>
      <c r="I5" s="312">
        <v>85.751499999999993</v>
      </c>
      <c r="J5" s="312">
        <v>0</v>
      </c>
      <c r="K5" s="313">
        <v>0</v>
      </c>
      <c r="L5" s="310"/>
      <c r="M5" s="311">
        <v>185.82169999999999</v>
      </c>
      <c r="N5" s="313">
        <v>85.751499999999993</v>
      </c>
      <c r="O5" s="310"/>
      <c r="P5" s="311">
        <v>0</v>
      </c>
      <c r="Q5" s="312">
        <f>SUM(G5:H5)</f>
        <v>91.165599999999998</v>
      </c>
      <c r="R5" s="313">
        <v>0</v>
      </c>
      <c r="S5" s="16"/>
    </row>
    <row r="6" spans="1:19" ht="15" customHeight="1" x14ac:dyDescent="0.65">
      <c r="A6" s="31"/>
      <c r="B6" s="32" t="s">
        <v>149</v>
      </c>
      <c r="C6" s="314">
        <v>23.248000000000001</v>
      </c>
      <c r="D6" s="315">
        <v>40.479799999999997</v>
      </c>
      <c r="E6" s="315">
        <v>3.4826000000000001</v>
      </c>
      <c r="F6" s="315">
        <v>0</v>
      </c>
      <c r="G6" s="315">
        <v>3.6839</v>
      </c>
      <c r="H6" s="315">
        <v>3.6755</v>
      </c>
      <c r="I6" s="315">
        <v>2.19</v>
      </c>
      <c r="J6" s="315">
        <v>11.135899999999999</v>
      </c>
      <c r="K6" s="316">
        <v>26.314399999999999</v>
      </c>
      <c r="L6" s="310"/>
      <c r="M6" s="314">
        <v>10.842000000000001</v>
      </c>
      <c r="N6" s="316">
        <v>54.3</v>
      </c>
      <c r="O6" s="310"/>
      <c r="P6" s="314">
        <v>63.752448999999999</v>
      </c>
      <c r="Q6" s="315">
        <f>SUM(G6:H6)</f>
        <v>7.3593999999999999</v>
      </c>
      <c r="R6" s="316">
        <f>14.635059+26.376837</f>
        <v>41.011896</v>
      </c>
      <c r="S6" s="16"/>
    </row>
    <row r="7" spans="1:19" ht="15" customHeight="1" x14ac:dyDescent="0.65">
      <c r="A7" s="115" t="s">
        <v>150</v>
      </c>
      <c r="B7" s="116"/>
      <c r="C7" s="317">
        <v>60.704999999999998</v>
      </c>
      <c r="D7" s="318">
        <v>77.025199999999998</v>
      </c>
      <c r="E7" s="318">
        <v>38.699300000000001</v>
      </c>
      <c r="F7" s="318">
        <v>129.97880000000001</v>
      </c>
      <c r="G7" s="318">
        <v>128.983</v>
      </c>
      <c r="H7" s="318">
        <v>38.496099999999998</v>
      </c>
      <c r="I7" s="318">
        <v>116.3443</v>
      </c>
      <c r="J7" s="318">
        <v>40.6021</v>
      </c>
      <c r="K7" s="319">
        <v>55.346299999999999</v>
      </c>
      <c r="L7" s="310"/>
      <c r="M7" s="317">
        <v>336.15719999999999</v>
      </c>
      <c r="N7" s="319">
        <v>256.19670000000002</v>
      </c>
      <c r="O7" s="310"/>
      <c r="P7" s="317">
        <f>SUM(P4:P6)</f>
        <v>137.75428399999998</v>
      </c>
      <c r="Q7" s="318">
        <f>SUM(Q4:Q6)</f>
        <v>167.47909999999999</v>
      </c>
      <c r="R7" s="319">
        <f>SUM(R4:R6)</f>
        <v>99.285771000000011</v>
      </c>
      <c r="S7" s="16"/>
    </row>
    <row r="8" spans="1:19" ht="15" customHeight="1" x14ac:dyDescent="0.65">
      <c r="A8" s="56"/>
      <c r="B8" s="56"/>
      <c r="C8" s="56"/>
      <c r="D8" s="56"/>
      <c r="E8" s="56"/>
      <c r="F8" s="56"/>
      <c r="G8" s="56"/>
      <c r="H8" s="56"/>
      <c r="I8" s="56"/>
      <c r="J8" s="56"/>
      <c r="K8" s="56"/>
      <c r="L8" s="114"/>
      <c r="M8" s="56"/>
      <c r="N8" s="56"/>
      <c r="P8" s="56"/>
      <c r="Q8" s="56"/>
      <c r="R8" s="56"/>
    </row>
    <row r="9" spans="1:19" ht="15" customHeight="1" x14ac:dyDescent="0.3">
      <c r="A9" s="405" t="s">
        <v>151</v>
      </c>
      <c r="B9" s="406"/>
      <c r="C9" s="406"/>
      <c r="D9" s="406"/>
      <c r="E9" s="406"/>
      <c r="F9" s="406"/>
      <c r="G9" s="406"/>
      <c r="H9" s="406"/>
      <c r="I9" s="406"/>
      <c r="J9" s="406"/>
      <c r="K9" s="406"/>
      <c r="L9" s="406"/>
      <c r="M9" s="406"/>
      <c r="N9" s="406"/>
      <c r="O9" s="406"/>
      <c r="P9" s="406"/>
      <c r="Q9" s="406"/>
      <c r="R9" s="407"/>
      <c r="S9" s="16"/>
    </row>
    <row r="10" spans="1:19" ht="15" customHeight="1" x14ac:dyDescent="0.65">
      <c r="A10" s="33"/>
      <c r="B10" s="35"/>
      <c r="C10" s="33"/>
      <c r="D10" s="38"/>
      <c r="E10" s="38"/>
      <c r="F10" s="38"/>
      <c r="G10" s="38"/>
      <c r="H10" s="38"/>
      <c r="I10" s="38"/>
      <c r="J10" s="38"/>
      <c r="K10" s="35"/>
      <c r="L10" s="80"/>
      <c r="M10" s="33"/>
      <c r="N10" s="35"/>
      <c r="O10" s="80"/>
      <c r="P10" s="33"/>
      <c r="Q10" s="38"/>
      <c r="R10" s="35"/>
      <c r="S10" s="16"/>
    </row>
    <row r="11" spans="1:19" ht="15" customHeight="1" x14ac:dyDescent="0.65">
      <c r="A11" s="41" t="s">
        <v>152</v>
      </c>
      <c r="B11" s="84"/>
      <c r="C11" s="64" t="s">
        <v>25</v>
      </c>
      <c r="D11" s="43" t="s">
        <v>26</v>
      </c>
      <c r="E11" s="43" t="s">
        <v>27</v>
      </c>
      <c r="F11" s="43" t="s">
        <v>28</v>
      </c>
      <c r="G11" s="43" t="s">
        <v>29</v>
      </c>
      <c r="H11" s="43" t="s">
        <v>30</v>
      </c>
      <c r="I11" s="43" t="s">
        <v>31</v>
      </c>
      <c r="J11" s="43" t="s">
        <v>32</v>
      </c>
      <c r="K11" s="44" t="s">
        <v>33</v>
      </c>
      <c r="L11" s="125"/>
      <c r="M11" s="65">
        <v>2024</v>
      </c>
      <c r="N11" s="66">
        <v>2023</v>
      </c>
      <c r="O11" s="126"/>
      <c r="P11" s="64" t="s">
        <v>34</v>
      </c>
      <c r="Q11" s="43" t="s">
        <v>35</v>
      </c>
      <c r="R11" s="44" t="s">
        <v>36</v>
      </c>
      <c r="S11" s="16"/>
    </row>
    <row r="12" spans="1:19" ht="15" customHeight="1" x14ac:dyDescent="0.65">
      <c r="A12" s="33"/>
      <c r="B12" s="35" t="s">
        <v>153</v>
      </c>
      <c r="C12" s="320">
        <v>0.13</v>
      </c>
      <c r="D12" s="321">
        <v>0.13</v>
      </c>
      <c r="E12" s="321">
        <v>0.13</v>
      </c>
      <c r="F12" s="321">
        <v>0.12</v>
      </c>
      <c r="G12" s="321">
        <v>0.12</v>
      </c>
      <c r="H12" s="321">
        <v>0.12</v>
      </c>
      <c r="I12" s="321">
        <v>0.12</v>
      </c>
      <c r="J12" s="321">
        <v>0.1</v>
      </c>
      <c r="K12" s="322">
        <v>0.1</v>
      </c>
      <c r="L12" s="323"/>
      <c r="M12" s="320">
        <v>0.49</v>
      </c>
      <c r="N12" s="322">
        <v>0.42</v>
      </c>
      <c r="O12" s="323"/>
      <c r="P12" s="320">
        <v>0.26</v>
      </c>
      <c r="Q12" s="321">
        <v>0.24</v>
      </c>
      <c r="R12" s="322">
        <v>0.2</v>
      </c>
      <c r="S12" s="16"/>
    </row>
    <row r="13" spans="1:19" ht="15" customHeight="1" x14ac:dyDescent="0.65">
      <c r="A13" s="31"/>
      <c r="B13" s="32" t="s">
        <v>154</v>
      </c>
      <c r="C13" s="324">
        <v>0.26300000000000001</v>
      </c>
      <c r="D13" s="325">
        <v>0.26800000000000002</v>
      </c>
      <c r="E13" s="325">
        <v>0.28000000000000003</v>
      </c>
      <c r="F13" s="325">
        <v>0.27</v>
      </c>
      <c r="G13" s="325">
        <v>0.26200000000000001</v>
      </c>
      <c r="H13" s="325">
        <v>0.27400000000000002</v>
      </c>
      <c r="I13" s="325">
        <v>0.28699999999999998</v>
      </c>
      <c r="J13" s="325">
        <v>0.25600000000000001</v>
      </c>
      <c r="K13" s="326">
        <v>0.26200000000000001</v>
      </c>
      <c r="L13" s="225"/>
      <c r="M13" s="324">
        <v>0.27200000000000002</v>
      </c>
      <c r="N13" s="326">
        <v>0.27100000000000002</v>
      </c>
      <c r="O13" s="225"/>
      <c r="P13" s="324">
        <f>AVERAGE(C13:D13)</f>
        <v>0.26550000000000001</v>
      </c>
      <c r="Q13" s="325">
        <f>AVERAGE(G13:H13)</f>
        <v>0.26800000000000002</v>
      </c>
      <c r="R13" s="326">
        <f>(27.9%+26.2%)/2</f>
        <v>0.27049999999999996</v>
      </c>
      <c r="S13" s="16"/>
    </row>
    <row r="14" spans="1:19" ht="15" customHeight="1" x14ac:dyDescent="0.65">
      <c r="A14" s="56"/>
      <c r="B14" s="56"/>
      <c r="C14" s="56"/>
      <c r="D14" s="56"/>
      <c r="E14" s="56"/>
      <c r="F14" s="56"/>
      <c r="G14" s="56"/>
      <c r="H14" s="56"/>
      <c r="I14" s="56"/>
      <c r="J14" s="56"/>
      <c r="K14" s="56"/>
      <c r="L14" s="114"/>
      <c r="M14" s="56"/>
      <c r="N14" s="56"/>
      <c r="P14" s="56"/>
      <c r="Q14" s="56"/>
      <c r="R14" s="56"/>
    </row>
    <row r="15" spans="1:19" ht="15" customHeight="1" x14ac:dyDescent="0.3">
      <c r="A15" s="405" t="s">
        <v>155</v>
      </c>
      <c r="B15" s="406"/>
      <c r="C15" s="406"/>
      <c r="D15" s="406"/>
      <c r="E15" s="406"/>
      <c r="F15" s="406"/>
      <c r="G15" s="406"/>
      <c r="H15" s="406"/>
      <c r="I15" s="406"/>
      <c r="J15" s="406"/>
      <c r="K15" s="406"/>
      <c r="L15" s="406"/>
      <c r="M15" s="406"/>
      <c r="N15" s="406"/>
      <c r="O15" s="406"/>
      <c r="P15" s="406"/>
      <c r="Q15" s="406"/>
      <c r="R15" s="407"/>
      <c r="S15" s="16"/>
    </row>
    <row r="16" spans="1:19" ht="15" customHeight="1" x14ac:dyDescent="0.65">
      <c r="A16" s="33"/>
      <c r="B16" s="38"/>
      <c r="C16" s="38"/>
      <c r="D16" s="38"/>
      <c r="E16" s="38"/>
      <c r="F16" s="38"/>
      <c r="G16" s="38"/>
      <c r="H16" s="38"/>
      <c r="I16" s="38"/>
      <c r="J16" s="38"/>
      <c r="K16" s="35"/>
      <c r="L16" s="80"/>
      <c r="M16" s="33"/>
      <c r="N16" s="35"/>
      <c r="O16" s="80"/>
      <c r="P16" s="33"/>
      <c r="Q16" s="38"/>
      <c r="R16" s="35"/>
      <c r="S16" s="16"/>
    </row>
    <row r="17" spans="1:19" ht="15" customHeight="1" x14ac:dyDescent="0.65">
      <c r="A17" s="41" t="s">
        <v>156</v>
      </c>
      <c r="B17" s="42"/>
      <c r="C17" s="43" t="s">
        <v>25</v>
      </c>
      <c r="D17" s="43" t="s">
        <v>26</v>
      </c>
      <c r="E17" s="43" t="s">
        <v>27</v>
      </c>
      <c r="F17" s="43" t="s">
        <v>28</v>
      </c>
      <c r="G17" s="43" t="s">
        <v>29</v>
      </c>
      <c r="H17" s="43" t="s">
        <v>30</v>
      </c>
      <c r="I17" s="43" t="s">
        <v>31</v>
      </c>
      <c r="J17" s="43" t="s">
        <v>32</v>
      </c>
      <c r="K17" s="44" t="s">
        <v>33</v>
      </c>
      <c r="L17" s="22"/>
      <c r="M17" s="65">
        <v>2024</v>
      </c>
      <c r="N17" s="66">
        <v>2023</v>
      </c>
      <c r="O17" s="124"/>
      <c r="P17" s="64" t="s">
        <v>34</v>
      </c>
      <c r="Q17" s="43" t="s">
        <v>35</v>
      </c>
      <c r="R17" s="44" t="s">
        <v>36</v>
      </c>
      <c r="S17" s="16"/>
    </row>
    <row r="18" spans="1:19" ht="15" customHeight="1" x14ac:dyDescent="0.65">
      <c r="A18" s="67" t="s">
        <v>157</v>
      </c>
      <c r="B18" s="68"/>
      <c r="C18" s="327">
        <v>0.95099999999999996</v>
      </c>
      <c r="D18" s="328">
        <v>2.1779999999999999</v>
      </c>
      <c r="E18" s="328">
        <v>0.17535999999999999</v>
      </c>
      <c r="F18" s="328">
        <v>0</v>
      </c>
      <c r="G18" s="328">
        <v>0.17380000000000001</v>
      </c>
      <c r="H18" s="328">
        <v>0.28149999999999997</v>
      </c>
      <c r="I18" s="328">
        <v>0</v>
      </c>
      <c r="J18" s="328">
        <v>0.74827999999999995</v>
      </c>
      <c r="K18" s="329">
        <v>1.9593400000000001</v>
      </c>
      <c r="L18" s="330"/>
      <c r="M18" s="327">
        <v>0.63066</v>
      </c>
      <c r="N18" s="329">
        <v>3.8041499999999999</v>
      </c>
      <c r="O18" s="330"/>
      <c r="P18" s="327">
        <v>3.129</v>
      </c>
      <c r="Q18" s="328">
        <v>0.45529999999999998</v>
      </c>
      <c r="R18" s="329">
        <f>+(1.95934+3.055873)</f>
        <v>5.0152130000000001</v>
      </c>
      <c r="S18" s="16"/>
    </row>
    <row r="19" spans="1:19" ht="15" customHeight="1" x14ac:dyDescent="0.65">
      <c r="A19" s="104" t="s">
        <v>158</v>
      </c>
      <c r="B19" s="105"/>
      <c r="C19" s="193">
        <v>29.94</v>
      </c>
      <c r="D19" s="194">
        <v>28.545190000000002</v>
      </c>
      <c r="E19" s="194">
        <v>28.51314</v>
      </c>
      <c r="F19" s="194">
        <v>0</v>
      </c>
      <c r="G19" s="194">
        <v>21.912299999999998</v>
      </c>
      <c r="H19" s="194">
        <v>21.96575</v>
      </c>
      <c r="I19" s="194">
        <v>19.559999999999999</v>
      </c>
      <c r="J19" s="194">
        <v>20.079999999999998</v>
      </c>
      <c r="K19" s="195">
        <v>18.07</v>
      </c>
      <c r="L19" s="196"/>
      <c r="M19" s="193">
        <v>23.771550000000001</v>
      </c>
      <c r="N19" s="195">
        <v>18.561260000000001</v>
      </c>
      <c r="O19" s="196"/>
      <c r="P19" s="193">
        <v>28.97</v>
      </c>
      <c r="Q19" s="194">
        <v>21.95</v>
      </c>
      <c r="R19" s="195">
        <v>18.14</v>
      </c>
      <c r="S19" s="16"/>
    </row>
    <row r="20" spans="1:19" ht="15" customHeight="1" x14ac:dyDescent="0.65">
      <c r="A20" s="440" t="s">
        <v>159</v>
      </c>
      <c r="B20" s="441"/>
      <c r="C20" s="408">
        <v>28.474150000000002</v>
      </c>
      <c r="D20" s="409">
        <v>62.171410000000002</v>
      </c>
      <c r="E20" s="409">
        <v>4.9999799999999999</v>
      </c>
      <c r="F20" s="409">
        <v>0</v>
      </c>
      <c r="G20" s="409">
        <v>3.80836</v>
      </c>
      <c r="H20" s="409">
        <v>6.1833600000000004</v>
      </c>
      <c r="I20" s="409">
        <v>0</v>
      </c>
      <c r="J20" s="409">
        <v>15.027699999999999</v>
      </c>
      <c r="K20" s="410">
        <v>35.397599999999997</v>
      </c>
      <c r="L20" s="411"/>
      <c r="M20" s="408">
        <v>14.9917</v>
      </c>
      <c r="N20" s="410">
        <v>73.458470000000005</v>
      </c>
      <c r="O20" s="411"/>
      <c r="P20" s="408">
        <v>90.645563999999993</v>
      </c>
      <c r="Q20" s="409">
        <f>SUM(G20:H20)</f>
        <v>9.9917200000000008</v>
      </c>
      <c r="R20" s="410">
        <f>32.595905+22.834578</f>
        <v>55.430483000000002</v>
      </c>
      <c r="S20" s="16"/>
    </row>
    <row r="21" spans="1:19" ht="15" customHeight="1" x14ac:dyDescent="0.65">
      <c r="A21" s="104" t="s">
        <v>160</v>
      </c>
      <c r="B21" s="105"/>
      <c r="C21" s="331">
        <v>1.023E-2</v>
      </c>
      <c r="D21" s="332">
        <v>0</v>
      </c>
      <c r="E21" s="332">
        <v>0</v>
      </c>
      <c r="F21" s="332">
        <v>0</v>
      </c>
      <c r="G21" s="332">
        <v>0.26859</v>
      </c>
      <c r="H21" s="332">
        <v>3.8920000000000003E-2</v>
      </c>
      <c r="I21" s="332">
        <v>0.10391</v>
      </c>
      <c r="J21" s="332">
        <v>0.2631</v>
      </c>
      <c r="K21" s="333">
        <v>9.1359999999999997E-2</v>
      </c>
      <c r="L21" s="330"/>
      <c r="M21" s="331">
        <v>0.3075</v>
      </c>
      <c r="N21" s="333">
        <v>0.63039999999999996</v>
      </c>
      <c r="O21" s="330"/>
      <c r="P21" s="331">
        <f>+D21+C21</f>
        <v>1.023E-2</v>
      </c>
      <c r="Q21" s="332">
        <f>SUM(G21:H21)</f>
        <v>0.30751000000000001</v>
      </c>
      <c r="R21" s="333">
        <f>0.172033+0.091358</f>
        <v>0.26339099999999999</v>
      </c>
      <c r="S21" s="16"/>
    </row>
    <row r="22" spans="1:19" ht="15" customHeight="1" x14ac:dyDescent="0.65">
      <c r="A22" s="104" t="s">
        <v>161</v>
      </c>
      <c r="B22" s="105"/>
      <c r="C22" s="338">
        <v>0</v>
      </c>
      <c r="D22" s="339">
        <v>0</v>
      </c>
      <c r="E22" s="339">
        <v>0</v>
      </c>
      <c r="F22" s="339">
        <v>0</v>
      </c>
      <c r="G22" s="339">
        <v>14.587590000000001</v>
      </c>
      <c r="H22" s="339">
        <v>0</v>
      </c>
      <c r="I22" s="339">
        <v>0</v>
      </c>
      <c r="J22" s="339">
        <v>0</v>
      </c>
      <c r="K22" s="340">
        <v>0</v>
      </c>
      <c r="L22" s="337"/>
      <c r="M22" s="338">
        <v>14.587590000000001</v>
      </c>
      <c r="N22" s="340">
        <v>6.7000000000000002E-4</v>
      </c>
      <c r="O22" s="337"/>
      <c r="P22" s="338">
        <f>+D22+C22</f>
        <v>0</v>
      </c>
      <c r="Q22" s="339">
        <f>SUM(G22:H22)</f>
        <v>14.587590000000001</v>
      </c>
      <c r="R22" s="340">
        <v>0</v>
      </c>
      <c r="S22" s="16"/>
    </row>
    <row r="23" spans="1:19" ht="15" customHeight="1" x14ac:dyDescent="0.65">
      <c r="A23" s="106" t="s">
        <v>162</v>
      </c>
      <c r="B23" s="107"/>
      <c r="C23" s="334">
        <v>401.43551200000002</v>
      </c>
      <c r="D23" s="335">
        <v>402.35032000000001</v>
      </c>
      <c r="E23" s="335">
        <v>404.5</v>
      </c>
      <c r="F23" s="335">
        <v>403.6</v>
      </c>
      <c r="G23" s="335">
        <v>403.6</v>
      </c>
      <c r="H23" s="335">
        <v>388.9</v>
      </c>
      <c r="I23" s="335">
        <v>389.1</v>
      </c>
      <c r="J23" s="335">
        <v>389.2</v>
      </c>
      <c r="K23" s="336">
        <v>389.7</v>
      </c>
      <c r="L23" s="337"/>
      <c r="M23" s="334">
        <v>404.5</v>
      </c>
      <c r="N23" s="336">
        <v>389.1</v>
      </c>
      <c r="O23" s="337"/>
      <c r="P23" s="334">
        <f>+C23</f>
        <v>401.43551200000002</v>
      </c>
      <c r="Q23" s="335">
        <f>+G23</f>
        <v>403.6</v>
      </c>
      <c r="R23" s="336">
        <f>+K23</f>
        <v>389.7</v>
      </c>
      <c r="S23" s="16"/>
    </row>
    <row r="24" spans="1:19" ht="15" customHeight="1" x14ac:dyDescent="0.65">
      <c r="A24" s="56"/>
      <c r="B24" s="56"/>
      <c r="C24" s="56"/>
      <c r="D24" s="56"/>
      <c r="E24" s="56"/>
      <c r="F24" s="56"/>
      <c r="G24" s="56"/>
      <c r="H24" s="56"/>
      <c r="I24" s="56"/>
      <c r="J24" s="56"/>
      <c r="K24" s="56"/>
      <c r="L24" s="114"/>
      <c r="M24" s="56"/>
      <c r="N24" s="56"/>
      <c r="P24" s="56"/>
      <c r="Q24" s="56"/>
      <c r="R24" s="56"/>
    </row>
    <row r="25" spans="1:19" ht="15" customHeight="1" x14ac:dyDescent="0.3">
      <c r="A25" s="405" t="s">
        <v>163</v>
      </c>
      <c r="B25" s="406"/>
      <c r="C25" s="406"/>
      <c r="D25" s="406"/>
      <c r="E25" s="406"/>
      <c r="F25" s="406"/>
      <c r="G25" s="406"/>
      <c r="H25" s="406"/>
      <c r="I25" s="406"/>
      <c r="J25" s="406"/>
      <c r="K25" s="406"/>
      <c r="L25" s="406"/>
      <c r="M25" s="406"/>
      <c r="N25" s="406"/>
      <c r="O25" s="406"/>
      <c r="P25" s="406"/>
      <c r="Q25" s="406"/>
      <c r="R25" s="407"/>
      <c r="S25" s="16"/>
    </row>
    <row r="26" spans="1:19" ht="15" customHeight="1" x14ac:dyDescent="0.65">
      <c r="A26" s="33"/>
      <c r="B26" s="38"/>
      <c r="C26" s="38"/>
      <c r="D26" s="38"/>
      <c r="E26" s="38"/>
      <c r="F26" s="38"/>
      <c r="G26" s="38"/>
      <c r="H26" s="38"/>
      <c r="I26" s="38"/>
      <c r="J26" s="38"/>
      <c r="K26" s="35"/>
      <c r="L26" s="80"/>
      <c r="M26" s="33"/>
      <c r="N26" s="35"/>
      <c r="O26" s="80"/>
      <c r="P26" s="33"/>
      <c r="Q26" s="38"/>
      <c r="R26" s="35"/>
      <c r="S26" s="16"/>
    </row>
    <row r="27" spans="1:19" ht="15" customHeight="1" x14ac:dyDescent="0.65">
      <c r="A27" s="41" t="s">
        <v>164</v>
      </c>
      <c r="B27" s="42"/>
      <c r="C27" s="43" t="s">
        <v>25</v>
      </c>
      <c r="D27" s="43" t="s">
        <v>26</v>
      </c>
      <c r="E27" s="43" t="s">
        <v>27</v>
      </c>
      <c r="F27" s="43" t="s">
        <v>28</v>
      </c>
      <c r="G27" s="43" t="s">
        <v>29</v>
      </c>
      <c r="H27" s="43" t="s">
        <v>30</v>
      </c>
      <c r="I27" s="43" t="s">
        <v>31</v>
      </c>
      <c r="J27" s="43" t="s">
        <v>32</v>
      </c>
      <c r="K27" s="44" t="s">
        <v>33</v>
      </c>
      <c r="L27" s="22"/>
      <c r="M27" s="65">
        <v>2024</v>
      </c>
      <c r="N27" s="66">
        <v>2023</v>
      </c>
      <c r="O27" s="124"/>
      <c r="P27" s="64" t="s">
        <v>34</v>
      </c>
      <c r="Q27" s="43" t="s">
        <v>35</v>
      </c>
      <c r="R27" s="44" t="s">
        <v>36</v>
      </c>
      <c r="S27" s="16"/>
    </row>
    <row r="28" spans="1:19" ht="15" customHeight="1" x14ac:dyDescent="0.65">
      <c r="A28" s="67" t="s">
        <v>165</v>
      </c>
      <c r="B28" s="68"/>
      <c r="C28" s="320">
        <v>34.11</v>
      </c>
      <c r="D28" s="321">
        <v>28.61</v>
      </c>
      <c r="E28" s="321">
        <v>29.06</v>
      </c>
      <c r="F28" s="321">
        <v>28.76</v>
      </c>
      <c r="G28" s="321">
        <v>24.89</v>
      </c>
      <c r="H28" s="321">
        <v>21.93</v>
      </c>
      <c r="I28" s="321">
        <v>21.56</v>
      </c>
      <c r="J28" s="321">
        <v>19.489999999999998</v>
      </c>
      <c r="K28" s="322">
        <v>20.18</v>
      </c>
      <c r="L28" s="341"/>
      <c r="M28" s="320">
        <v>29.06</v>
      </c>
      <c r="N28" s="322">
        <v>21.56</v>
      </c>
      <c r="O28" s="341"/>
      <c r="P28" s="320">
        <f>C28</f>
        <v>34.11</v>
      </c>
      <c r="Q28" s="321">
        <f>G28</f>
        <v>24.89</v>
      </c>
      <c r="R28" s="322">
        <f>K28</f>
        <v>20.18</v>
      </c>
      <c r="S28" s="16"/>
    </row>
    <row r="29" spans="1:19" ht="15" customHeight="1" x14ac:dyDescent="0.65">
      <c r="A29" s="127" t="s">
        <v>166</v>
      </c>
      <c r="B29" s="128"/>
      <c r="C29" s="342">
        <v>34.299999999999997</v>
      </c>
      <c r="D29" s="343">
        <v>29.63</v>
      </c>
      <c r="E29" s="343">
        <v>30.49</v>
      </c>
      <c r="F29" s="343">
        <v>28.89</v>
      </c>
      <c r="G29" s="343">
        <v>25.35</v>
      </c>
      <c r="H29" s="343">
        <v>23.46</v>
      </c>
      <c r="I29" s="343">
        <v>22.45</v>
      </c>
      <c r="J29" s="343">
        <v>21.96</v>
      </c>
      <c r="K29" s="344">
        <v>21.16</v>
      </c>
      <c r="L29" s="341"/>
      <c r="M29" s="342">
        <v>30.49</v>
      </c>
      <c r="N29" s="344">
        <v>22.45</v>
      </c>
      <c r="O29" s="341"/>
      <c r="P29" s="342">
        <v>34.299999999999997</v>
      </c>
      <c r="Q29" s="343">
        <v>25.35</v>
      </c>
      <c r="R29" s="344">
        <v>21.16</v>
      </c>
      <c r="S29" s="16"/>
    </row>
    <row r="30" spans="1:19" ht="15" customHeight="1" x14ac:dyDescent="0.65">
      <c r="A30" s="127" t="s">
        <v>167</v>
      </c>
      <c r="B30" s="129"/>
      <c r="C30" s="342">
        <v>25</v>
      </c>
      <c r="D30" s="343">
        <v>25</v>
      </c>
      <c r="E30" s="343">
        <v>26.51</v>
      </c>
      <c r="F30" s="343">
        <v>24.53</v>
      </c>
      <c r="G30" s="343">
        <v>21.2</v>
      </c>
      <c r="H30" s="343">
        <v>18.8</v>
      </c>
      <c r="I30" s="343">
        <v>18.5</v>
      </c>
      <c r="J30" s="343">
        <v>19</v>
      </c>
      <c r="K30" s="344">
        <v>16.989999999999998</v>
      </c>
      <c r="L30" s="341"/>
      <c r="M30" s="342">
        <v>18.8</v>
      </c>
      <c r="N30" s="344">
        <v>16.989999999999998</v>
      </c>
      <c r="O30" s="341"/>
      <c r="P30" s="342">
        <v>25</v>
      </c>
      <c r="Q30" s="343">
        <v>18.8</v>
      </c>
      <c r="R30" s="344">
        <v>16.989999999999998</v>
      </c>
      <c r="S30" s="16"/>
    </row>
    <row r="31" spans="1:19" ht="15" hidden="1" customHeight="1" x14ac:dyDescent="0.65">
      <c r="A31" s="130" t="s">
        <v>168</v>
      </c>
      <c r="B31" s="131"/>
      <c r="C31" s="132">
        <v>32.33</v>
      </c>
      <c r="D31" s="133">
        <v>28.7</v>
      </c>
      <c r="E31" s="133">
        <v>29.08</v>
      </c>
      <c r="F31" s="133">
        <v>27.71</v>
      </c>
      <c r="G31" s="133">
        <v>23.69</v>
      </c>
      <c r="H31" s="133">
        <v>22.42</v>
      </c>
      <c r="I31" s="133">
        <v>20.69</v>
      </c>
      <c r="J31" s="133">
        <v>20.49</v>
      </c>
      <c r="K31" s="134">
        <v>19.5</v>
      </c>
      <c r="L31" s="30"/>
      <c r="M31" s="132">
        <v>25.73</v>
      </c>
      <c r="N31" s="134">
        <v>19.84</v>
      </c>
      <c r="O31" s="30"/>
      <c r="P31" s="132">
        <v>30.52</v>
      </c>
      <c r="Q31" s="133">
        <v>23.06</v>
      </c>
      <c r="R31" s="134">
        <v>19.09</v>
      </c>
      <c r="S31" s="16"/>
    </row>
    <row r="32" spans="1:19" ht="15" customHeight="1" x14ac:dyDescent="0.65">
      <c r="A32" s="38"/>
      <c r="B32" s="38"/>
      <c r="C32" s="38"/>
      <c r="D32" s="38"/>
      <c r="E32" s="38"/>
      <c r="F32" s="38"/>
      <c r="G32" s="38"/>
      <c r="H32" s="38"/>
      <c r="I32" s="38"/>
      <c r="J32" s="38"/>
      <c r="K32" s="38"/>
      <c r="L32" s="8"/>
      <c r="M32" s="38"/>
      <c r="N32" s="38"/>
      <c r="P32" s="38"/>
      <c r="Q32" s="38"/>
      <c r="R32" s="38"/>
    </row>
    <row r="33" spans="1:14" ht="15" customHeight="1" x14ac:dyDescent="0.65">
      <c r="A33" s="8"/>
      <c r="B33" s="8"/>
      <c r="C33" s="8"/>
      <c r="D33" s="8"/>
      <c r="E33" s="8"/>
      <c r="F33" s="8"/>
      <c r="G33" s="8"/>
      <c r="H33" s="8"/>
      <c r="I33" s="8"/>
      <c r="J33" s="8"/>
      <c r="K33" s="8"/>
      <c r="L33" s="8"/>
      <c r="M33" s="8"/>
      <c r="N33" s="8"/>
    </row>
    <row r="34" spans="1:14" ht="15" customHeight="1" x14ac:dyDescent="0.65">
      <c r="A34" s="8"/>
      <c r="B34" s="8"/>
      <c r="C34" s="8"/>
      <c r="D34" s="8"/>
      <c r="E34" s="8"/>
      <c r="F34" s="8"/>
      <c r="G34" s="8"/>
      <c r="H34" s="8"/>
      <c r="I34" s="8"/>
      <c r="J34" s="8"/>
      <c r="K34" s="8"/>
      <c r="L34" s="8"/>
      <c r="M34" s="8"/>
      <c r="N34" s="8"/>
    </row>
    <row r="35" spans="1:14" ht="15" customHeight="1" x14ac:dyDescent="0.65">
      <c r="A35" s="8"/>
      <c r="B35" s="8"/>
      <c r="C35" s="8"/>
      <c r="D35" s="8"/>
      <c r="E35" s="8"/>
      <c r="F35" s="8"/>
      <c r="G35" s="8"/>
      <c r="H35" s="8"/>
      <c r="I35" s="8"/>
      <c r="J35" s="8"/>
      <c r="K35" s="8"/>
      <c r="L35" s="8"/>
      <c r="M35" s="8"/>
      <c r="N35" s="8"/>
    </row>
    <row r="36" spans="1:14" ht="15" customHeight="1" x14ac:dyDescent="0.65">
      <c r="A36" s="8"/>
      <c r="B36" s="8"/>
      <c r="C36" s="8"/>
      <c r="D36" s="8"/>
      <c r="E36" s="8"/>
      <c r="F36" s="8"/>
      <c r="G36" s="8"/>
      <c r="H36" s="8"/>
      <c r="I36" s="8"/>
      <c r="J36" s="8"/>
      <c r="K36" s="8"/>
      <c r="L36" s="8"/>
      <c r="M36" s="8"/>
      <c r="N36" s="8"/>
    </row>
    <row r="37" spans="1:14" ht="15" customHeight="1" x14ac:dyDescent="0.65">
      <c r="A37" s="8"/>
      <c r="B37" s="8"/>
      <c r="C37" s="8"/>
      <c r="D37" s="8"/>
      <c r="E37" s="8"/>
      <c r="F37" s="8"/>
      <c r="G37" s="8"/>
      <c r="H37" s="8"/>
      <c r="I37" s="8"/>
      <c r="J37" s="8"/>
      <c r="K37" s="8"/>
      <c r="L37" s="8"/>
      <c r="M37" s="8"/>
      <c r="N37" s="8"/>
    </row>
    <row r="38" spans="1:14" ht="15" customHeight="1" x14ac:dyDescent="0.65">
      <c r="A38" s="8"/>
      <c r="B38" s="8"/>
      <c r="C38" s="8"/>
      <c r="D38" s="8"/>
      <c r="E38" s="8"/>
      <c r="F38" s="8"/>
      <c r="G38" s="8"/>
      <c r="H38" s="8"/>
      <c r="I38" s="8"/>
      <c r="J38" s="8"/>
      <c r="K38" s="8"/>
      <c r="L38" s="8"/>
      <c r="M38" s="8"/>
      <c r="N38" s="8"/>
    </row>
    <row r="39" spans="1:14" ht="15" customHeight="1" x14ac:dyDescent="0.65">
      <c r="A39" s="8"/>
      <c r="B39" s="8"/>
      <c r="C39" s="8"/>
      <c r="D39" s="8"/>
      <c r="E39" s="8"/>
      <c r="F39" s="8"/>
      <c r="G39" s="8"/>
      <c r="H39" s="8"/>
      <c r="I39" s="8"/>
      <c r="J39" s="8"/>
      <c r="K39" s="8"/>
      <c r="L39" s="8"/>
      <c r="M39" s="8"/>
      <c r="N39" s="8"/>
    </row>
    <row r="40" spans="1:14" ht="15" customHeight="1" x14ac:dyDescent="0.65">
      <c r="A40" s="8"/>
      <c r="B40" s="8"/>
      <c r="C40" s="8"/>
      <c r="D40" s="8"/>
      <c r="E40" s="8"/>
      <c r="F40" s="8"/>
      <c r="G40" s="8"/>
      <c r="H40" s="8"/>
      <c r="I40" s="8"/>
      <c r="J40" s="8"/>
      <c r="K40" s="8"/>
      <c r="L40" s="8"/>
      <c r="M40" s="8"/>
      <c r="N40" s="8"/>
    </row>
    <row r="41" spans="1:14" ht="15" customHeight="1" x14ac:dyDescent="0.65">
      <c r="A41" s="8"/>
      <c r="B41" s="8"/>
      <c r="C41" s="8"/>
      <c r="D41" s="8"/>
      <c r="E41" s="8"/>
      <c r="F41" s="8"/>
      <c r="G41" s="8"/>
      <c r="H41" s="8"/>
      <c r="I41" s="8"/>
      <c r="J41" s="8"/>
      <c r="K41" s="8"/>
      <c r="L41" s="8"/>
      <c r="M41" s="8"/>
      <c r="N41" s="8"/>
    </row>
    <row r="42" spans="1:14" ht="15" customHeight="1" x14ac:dyDescent="0.65">
      <c r="A42" s="8"/>
      <c r="B42" s="8"/>
      <c r="C42" s="8"/>
      <c r="D42" s="8"/>
      <c r="E42" s="8"/>
      <c r="F42" s="8"/>
      <c r="G42" s="8"/>
      <c r="H42" s="8"/>
      <c r="I42" s="8"/>
      <c r="J42" s="8"/>
      <c r="K42" s="8"/>
      <c r="L42" s="8"/>
      <c r="M42" s="8"/>
      <c r="N42" s="8"/>
    </row>
    <row r="43" spans="1:14" ht="15" customHeight="1" x14ac:dyDescent="0.65">
      <c r="A43" s="8"/>
      <c r="B43" s="8"/>
      <c r="C43" s="8"/>
      <c r="D43" s="8"/>
      <c r="E43" s="8"/>
      <c r="F43" s="8"/>
      <c r="G43" s="8"/>
      <c r="H43" s="8"/>
      <c r="I43" s="8"/>
      <c r="J43" s="8"/>
      <c r="K43" s="8"/>
      <c r="L43" s="8"/>
      <c r="M43" s="8"/>
      <c r="N43" s="8"/>
    </row>
    <row r="44" spans="1:14" ht="15" customHeight="1" x14ac:dyDescent="0.65">
      <c r="A44" s="8"/>
      <c r="B44" s="8"/>
      <c r="C44" s="8"/>
      <c r="D44" s="8"/>
      <c r="E44" s="8"/>
      <c r="F44" s="8"/>
      <c r="G44" s="8"/>
      <c r="H44" s="8"/>
      <c r="I44" s="8"/>
      <c r="J44" s="8"/>
      <c r="K44" s="8"/>
      <c r="L44" s="8"/>
      <c r="M44" s="8"/>
      <c r="N44" s="8"/>
    </row>
    <row r="45" spans="1:14" ht="15" customHeight="1" x14ac:dyDescent="0.65">
      <c r="A45" s="8"/>
      <c r="B45" s="8"/>
      <c r="C45" s="8"/>
      <c r="D45" s="8"/>
      <c r="E45" s="8"/>
      <c r="F45" s="8"/>
      <c r="G45" s="8"/>
      <c r="H45" s="8"/>
      <c r="I45" s="8"/>
      <c r="J45" s="8"/>
      <c r="K45" s="8"/>
      <c r="L45" s="8"/>
      <c r="M45" s="8"/>
      <c r="N45" s="8"/>
    </row>
    <row r="46" spans="1:14" ht="15" customHeight="1" x14ac:dyDescent="0.65">
      <c r="A46" s="8"/>
      <c r="B46" s="8"/>
      <c r="C46" s="8"/>
      <c r="D46" s="8"/>
      <c r="E46" s="8"/>
      <c r="F46" s="8"/>
      <c r="G46" s="8"/>
      <c r="H46" s="8"/>
      <c r="I46" s="8"/>
      <c r="J46" s="8"/>
      <c r="K46" s="8"/>
      <c r="L46" s="8"/>
      <c r="M46" s="8"/>
      <c r="N46" s="8"/>
    </row>
    <row r="47" spans="1:14" ht="15" customHeight="1" x14ac:dyDescent="0.65">
      <c r="A47" s="8"/>
      <c r="B47" s="8"/>
      <c r="C47" s="8"/>
      <c r="D47" s="8"/>
      <c r="E47" s="8"/>
      <c r="F47" s="8"/>
      <c r="G47" s="8"/>
      <c r="H47" s="8"/>
      <c r="I47" s="8"/>
      <c r="J47" s="8"/>
      <c r="K47" s="8"/>
      <c r="L47" s="8"/>
      <c r="M47" s="8"/>
      <c r="N47" s="8"/>
    </row>
    <row r="48" spans="1:14" ht="15" customHeight="1" x14ac:dyDescent="0.65">
      <c r="A48" s="8"/>
      <c r="B48" s="8"/>
      <c r="C48" s="8"/>
      <c r="D48" s="8"/>
      <c r="E48" s="8"/>
      <c r="F48" s="8"/>
      <c r="G48" s="8"/>
      <c r="H48" s="8"/>
      <c r="I48" s="8"/>
      <c r="J48" s="8"/>
      <c r="K48" s="8"/>
      <c r="L48" s="8"/>
      <c r="M48" s="8"/>
      <c r="N48" s="8"/>
    </row>
    <row r="49" spans="1:14" ht="15" customHeight="1" x14ac:dyDescent="0.65">
      <c r="A49" s="8"/>
      <c r="B49" s="8"/>
      <c r="C49" s="8"/>
      <c r="D49" s="8"/>
      <c r="E49" s="8"/>
      <c r="F49" s="8"/>
      <c r="G49" s="8"/>
      <c r="H49" s="8"/>
      <c r="I49" s="8"/>
      <c r="J49" s="8"/>
      <c r="K49" s="8"/>
      <c r="L49" s="8"/>
      <c r="M49" s="8"/>
      <c r="N49" s="8"/>
    </row>
  </sheetData>
  <mergeCells count="19">
    <mergeCell ref="A30:B30"/>
    <mergeCell ref="A31:B31"/>
    <mergeCell ref="A22:B22"/>
    <mergeCell ref="A23:B23"/>
    <mergeCell ref="A25:R25"/>
    <mergeCell ref="A27:B27"/>
    <mergeCell ref="A28:B28"/>
    <mergeCell ref="A29:B29"/>
    <mergeCell ref="A17:B17"/>
    <mergeCell ref="A18:B18"/>
    <mergeCell ref="A19:B19"/>
    <mergeCell ref="A20:B20"/>
    <mergeCell ref="A21:B21"/>
    <mergeCell ref="A1:R1"/>
    <mergeCell ref="A3:B3"/>
    <mergeCell ref="A7:B7"/>
    <mergeCell ref="A9:R9"/>
    <mergeCell ref="A11:B11"/>
    <mergeCell ref="A15:R15"/>
  </mergeCells>
  <pageMargins left="0.75" right="0.75" top="1" bottom="1" header="0.5" footer="0.5"/>
  <ignoredErrors>
    <ignoredError sqref="A4:R13 Q20:Q2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C2AD-CD26-4442-AB21-C88D327527B3}">
  <dimension ref="A1:S50"/>
  <sheetViews>
    <sheetView showGridLines="0" workbookViewId="0">
      <pane xSplit="2" ySplit="3" topLeftCell="C4" activePane="bottomRight" state="frozen"/>
      <selection activeCell="D6" sqref="D6"/>
      <selection pane="topRight" activeCell="D6" sqref="D6"/>
      <selection pane="bottomLeft" activeCell="D6" sqref="D6"/>
      <selection pane="bottomRight" activeCell="G33" sqref="G33"/>
    </sheetView>
  </sheetViews>
  <sheetFormatPr defaultColWidth="13.08984375" defaultRowHeight="12.5" x14ac:dyDescent="0.25"/>
  <cols>
    <col min="1" max="1" width="3.81640625" customWidth="1"/>
    <col min="2" max="2" width="65.81640625" customWidth="1"/>
    <col min="3" max="11" width="9.26953125" customWidth="1"/>
    <col min="12" max="12" width="2.36328125" customWidth="1"/>
    <col min="13" max="14" width="9.26953125" customWidth="1"/>
    <col min="15" max="15" width="2.36328125" customWidth="1"/>
    <col min="16" max="18" width="9.26953125" customWidth="1"/>
  </cols>
  <sheetData>
    <row r="1" spans="1:19" ht="15" customHeight="1" x14ac:dyDescent="0.3">
      <c r="A1" s="379" t="s">
        <v>169</v>
      </c>
      <c r="B1" s="380"/>
      <c r="C1" s="380"/>
      <c r="D1" s="380"/>
      <c r="E1" s="380"/>
      <c r="F1" s="380"/>
      <c r="G1" s="380"/>
      <c r="H1" s="380"/>
      <c r="I1" s="380"/>
      <c r="J1" s="380"/>
      <c r="K1" s="380"/>
      <c r="L1" s="380"/>
      <c r="M1" s="380"/>
      <c r="N1" s="380"/>
      <c r="O1" s="380"/>
      <c r="P1" s="380"/>
      <c r="Q1" s="380"/>
      <c r="R1" s="381"/>
      <c r="S1" s="16"/>
    </row>
    <row r="2" spans="1:19" ht="15" customHeight="1" x14ac:dyDescent="0.65">
      <c r="A2" s="33"/>
      <c r="B2" s="35"/>
      <c r="C2" s="33"/>
      <c r="D2" s="38"/>
      <c r="E2" s="38"/>
      <c r="F2" s="38"/>
      <c r="G2" s="38"/>
      <c r="H2" s="38"/>
      <c r="I2" s="38"/>
      <c r="J2" s="38"/>
      <c r="K2" s="35"/>
      <c r="L2" s="80"/>
      <c r="M2" s="33"/>
      <c r="N2" s="35"/>
      <c r="O2" s="80"/>
      <c r="P2" s="33"/>
      <c r="Q2" s="38"/>
      <c r="R2" s="35"/>
      <c r="S2" s="16"/>
    </row>
    <row r="3" spans="1:19" ht="15" customHeight="1" x14ac:dyDescent="0.3">
      <c r="A3" s="382" t="s">
        <v>170</v>
      </c>
      <c r="B3" s="383"/>
      <c r="C3" s="399" t="s">
        <v>25</v>
      </c>
      <c r="D3" s="367" t="s">
        <v>26</v>
      </c>
      <c r="E3" s="367" t="s">
        <v>27</v>
      </c>
      <c r="F3" s="367" t="s">
        <v>28</v>
      </c>
      <c r="G3" s="367" t="s">
        <v>29</v>
      </c>
      <c r="H3" s="367" t="s">
        <v>30</v>
      </c>
      <c r="I3" s="367" t="s">
        <v>31</v>
      </c>
      <c r="J3" s="367" t="s">
        <v>32</v>
      </c>
      <c r="K3" s="368" t="s">
        <v>33</v>
      </c>
      <c r="L3" s="152"/>
      <c r="M3" s="369">
        <v>2024</v>
      </c>
      <c r="N3" s="370">
        <v>2023</v>
      </c>
      <c r="O3" s="152"/>
      <c r="P3" s="399" t="s">
        <v>34</v>
      </c>
      <c r="Q3" s="367" t="s">
        <v>35</v>
      </c>
      <c r="R3" s="368" t="s">
        <v>36</v>
      </c>
      <c r="S3" s="16"/>
    </row>
    <row r="4" spans="1:19" ht="15" customHeight="1" x14ac:dyDescent="0.3">
      <c r="A4" s="384" t="s">
        <v>54</v>
      </c>
      <c r="B4" s="385"/>
      <c r="C4" s="346">
        <v>161.85</v>
      </c>
      <c r="D4" s="345">
        <v>150.84716</v>
      </c>
      <c r="E4" s="345">
        <v>143.4</v>
      </c>
      <c r="F4" s="345">
        <v>161.42695000000001</v>
      </c>
      <c r="G4" s="345">
        <v>152.85194999999999</v>
      </c>
      <c r="H4" s="345">
        <v>143.60695999999999</v>
      </c>
      <c r="I4" s="345">
        <v>134.92564999999999</v>
      </c>
      <c r="J4" s="345">
        <v>140.60493</v>
      </c>
      <c r="K4" s="347">
        <v>132.68025</v>
      </c>
      <c r="L4" s="348"/>
      <c r="M4" s="346">
        <v>601.28585999999996</v>
      </c>
      <c r="N4" s="347">
        <v>530.48361</v>
      </c>
      <c r="O4" s="348"/>
      <c r="P4" s="346">
        <v>312.697</v>
      </c>
      <c r="Q4" s="345">
        <f>SUM(G4:H4)</f>
        <v>296.45890999999995</v>
      </c>
      <c r="R4" s="347">
        <v>254.953</v>
      </c>
      <c r="S4" s="16"/>
    </row>
    <row r="5" spans="1:19" ht="15" customHeight="1" x14ac:dyDescent="0.3">
      <c r="A5" s="386" t="s">
        <v>171</v>
      </c>
      <c r="B5" s="387"/>
      <c r="C5" s="349"/>
      <c r="D5" s="350"/>
      <c r="E5" s="350"/>
      <c r="F5" s="350"/>
      <c r="G5" s="350"/>
      <c r="H5" s="350"/>
      <c r="I5" s="350"/>
      <c r="J5" s="350"/>
      <c r="K5" s="351"/>
      <c r="L5" s="348"/>
      <c r="M5" s="349"/>
      <c r="N5" s="351"/>
      <c r="O5" s="348"/>
      <c r="P5" s="349"/>
      <c r="Q5" s="363"/>
      <c r="R5" s="363"/>
      <c r="S5" s="16"/>
    </row>
    <row r="6" spans="1:19" ht="15" customHeight="1" x14ac:dyDescent="0.3">
      <c r="A6" s="148"/>
      <c r="B6" s="150" t="s">
        <v>53</v>
      </c>
      <c r="C6" s="349">
        <v>16.315000000000001</v>
      </c>
      <c r="D6" s="350">
        <v>15.772970000000001</v>
      </c>
      <c r="E6" s="350">
        <v>15.75592</v>
      </c>
      <c r="F6" s="350">
        <v>14.966570000000001</v>
      </c>
      <c r="G6" s="350">
        <v>14.5</v>
      </c>
      <c r="H6" s="350">
        <v>14.27787</v>
      </c>
      <c r="I6" s="350">
        <v>13.572380000000001</v>
      </c>
      <c r="J6" s="350">
        <v>13.284520000000001</v>
      </c>
      <c r="K6" s="351">
        <v>12.43961</v>
      </c>
      <c r="L6" s="348"/>
      <c r="M6" s="349">
        <v>59.500360000000001</v>
      </c>
      <c r="N6" s="351">
        <v>51.341560000000001</v>
      </c>
      <c r="O6" s="348"/>
      <c r="P6" s="349">
        <v>32.088000000000001</v>
      </c>
      <c r="Q6" s="350">
        <f>SUM(G6:H6)</f>
        <v>28.77787</v>
      </c>
      <c r="R6" s="351">
        <v>24.484999999999999</v>
      </c>
      <c r="S6" s="16"/>
    </row>
    <row r="7" spans="1:19" ht="15" customHeight="1" x14ac:dyDescent="0.3">
      <c r="A7" s="148"/>
      <c r="B7" s="150" t="s">
        <v>172</v>
      </c>
      <c r="C7" s="349">
        <v>5.0402500000000003</v>
      </c>
      <c r="D7" s="350">
        <v>5.2798800000000004</v>
      </c>
      <c r="E7" s="350">
        <v>5.5988600000000002</v>
      </c>
      <c r="F7" s="350">
        <v>7.8</v>
      </c>
      <c r="G7" s="350">
        <v>4.8</v>
      </c>
      <c r="H7" s="350">
        <v>5.91052</v>
      </c>
      <c r="I7" s="350">
        <v>6.8463500000000002</v>
      </c>
      <c r="J7" s="350">
        <v>6.67781</v>
      </c>
      <c r="K7" s="351">
        <v>6.16967</v>
      </c>
      <c r="L7" s="348"/>
      <c r="M7" s="349">
        <v>24.109380000000002</v>
      </c>
      <c r="N7" s="351">
        <v>25.518930000000001</v>
      </c>
      <c r="O7" s="348"/>
      <c r="P7" s="349">
        <v>10.35121</v>
      </c>
      <c r="Q7" s="350">
        <f>SUM(G7:H7)</f>
        <v>10.710519999999999</v>
      </c>
      <c r="R7" s="351">
        <v>11.994999999999999</v>
      </c>
      <c r="S7" s="16"/>
    </row>
    <row r="8" spans="1:19" ht="15" customHeight="1" x14ac:dyDescent="0.3">
      <c r="A8" s="148"/>
      <c r="B8" s="150" t="s">
        <v>173</v>
      </c>
      <c r="C8" s="349">
        <v>4.6350699999999998</v>
      </c>
      <c r="D8" s="350">
        <v>5.5664199999999999</v>
      </c>
      <c r="E8" s="350">
        <v>5.7445700000000004</v>
      </c>
      <c r="F8" s="350">
        <v>4.96983</v>
      </c>
      <c r="G8" s="350">
        <v>5.1851399999999996</v>
      </c>
      <c r="H8" s="350">
        <v>4.8</v>
      </c>
      <c r="I8" s="350">
        <v>4.6024700000000003</v>
      </c>
      <c r="J8" s="350">
        <v>4.0963200000000004</v>
      </c>
      <c r="K8" s="351">
        <v>3.49308</v>
      </c>
      <c r="L8" s="348"/>
      <c r="M8" s="349">
        <v>20.699539999999999</v>
      </c>
      <c r="N8" s="351">
        <v>15.14972</v>
      </c>
      <c r="O8" s="348"/>
      <c r="P8" s="349">
        <v>10.20149</v>
      </c>
      <c r="Q8" s="350">
        <f>SUM(G8:H8)</f>
        <v>9.9851399999999995</v>
      </c>
      <c r="R8" s="351">
        <v>6.3929999999999998</v>
      </c>
      <c r="S8" s="16"/>
    </row>
    <row r="9" spans="1:19" ht="15" customHeight="1" x14ac:dyDescent="0.3">
      <c r="A9" s="148"/>
      <c r="B9" s="150" t="s">
        <v>174</v>
      </c>
      <c r="C9" s="349">
        <v>1.44252</v>
      </c>
      <c r="D9" s="350">
        <v>1.00929</v>
      </c>
      <c r="E9" s="350">
        <v>0.65576000000000001</v>
      </c>
      <c r="F9" s="350">
        <v>0.87512000000000001</v>
      </c>
      <c r="G9" s="350">
        <v>-0.34832000000000002</v>
      </c>
      <c r="H9" s="350">
        <v>0.32823000000000002</v>
      </c>
      <c r="I9" s="350">
        <v>-1.3289299999999999</v>
      </c>
      <c r="J9" s="350">
        <v>-0.35620000000000002</v>
      </c>
      <c r="K9" s="351">
        <v>0.20225000000000001</v>
      </c>
      <c r="L9" s="348"/>
      <c r="M9" s="349">
        <v>1.5107900000000001</v>
      </c>
      <c r="N9" s="351">
        <v>-1.5602499999999999</v>
      </c>
      <c r="O9" s="348"/>
      <c r="P9" s="349">
        <v>2.45181</v>
      </c>
      <c r="Q9" s="350">
        <f>SUM(G9:H9)</f>
        <v>-2.0089999999999997E-2</v>
      </c>
      <c r="R9" s="351">
        <v>0.125</v>
      </c>
      <c r="S9" s="16"/>
    </row>
    <row r="10" spans="1:19" ht="15" customHeight="1" x14ac:dyDescent="0.3">
      <c r="A10" s="148"/>
      <c r="B10" s="150" t="s">
        <v>175</v>
      </c>
      <c r="C10" s="349"/>
      <c r="D10" s="350"/>
      <c r="E10" s="350"/>
      <c r="F10" s="350"/>
      <c r="G10" s="350"/>
      <c r="H10" s="350"/>
      <c r="I10" s="350"/>
      <c r="J10" s="350"/>
      <c r="K10" s="351"/>
      <c r="L10" s="348"/>
      <c r="M10" s="349"/>
      <c r="N10" s="351"/>
      <c r="O10" s="348"/>
      <c r="P10" s="349"/>
      <c r="Q10" s="363"/>
      <c r="R10" s="363"/>
      <c r="S10" s="16"/>
    </row>
    <row r="11" spans="1:19" ht="15" customHeight="1" x14ac:dyDescent="0.3">
      <c r="A11" s="386" t="s">
        <v>176</v>
      </c>
      <c r="B11" s="387"/>
      <c r="C11" s="349"/>
      <c r="D11" s="350"/>
      <c r="E11" s="350"/>
      <c r="F11" s="350"/>
      <c r="G11" s="350"/>
      <c r="H11" s="350"/>
      <c r="I11" s="350"/>
      <c r="J11" s="350"/>
      <c r="K11" s="351"/>
      <c r="L11" s="348"/>
      <c r="M11" s="349"/>
      <c r="N11" s="351"/>
      <c r="O11" s="348"/>
      <c r="P11" s="349"/>
      <c r="Q11" s="363"/>
      <c r="R11" s="363"/>
      <c r="S11" s="16"/>
    </row>
    <row r="12" spans="1:19" ht="15" customHeight="1" x14ac:dyDescent="0.3">
      <c r="A12" s="148"/>
      <c r="B12" s="150" t="s">
        <v>177</v>
      </c>
      <c r="C12" s="349"/>
      <c r="D12" s="350"/>
      <c r="E12" s="350"/>
      <c r="F12" s="350"/>
      <c r="G12" s="350"/>
      <c r="H12" s="350"/>
      <c r="I12" s="350"/>
      <c r="J12" s="350"/>
      <c r="K12" s="351"/>
      <c r="L12" s="348"/>
      <c r="M12" s="349"/>
      <c r="N12" s="351"/>
      <c r="O12" s="348"/>
      <c r="P12" s="349"/>
      <c r="Q12" s="363"/>
      <c r="R12" s="363"/>
      <c r="S12" s="16"/>
    </row>
    <row r="13" spans="1:19" ht="15" customHeight="1" x14ac:dyDescent="0.3">
      <c r="A13" s="148"/>
      <c r="B13" s="150" t="s">
        <v>178</v>
      </c>
      <c r="C13" s="349"/>
      <c r="D13" s="350"/>
      <c r="E13" s="350"/>
      <c r="F13" s="350"/>
      <c r="G13" s="350"/>
      <c r="H13" s="350"/>
      <c r="I13" s="350"/>
      <c r="J13" s="350"/>
      <c r="K13" s="351"/>
      <c r="L13" s="348"/>
      <c r="M13" s="349"/>
      <c r="N13" s="351"/>
      <c r="O13" s="348"/>
      <c r="P13" s="349"/>
      <c r="Q13" s="363"/>
      <c r="R13" s="363"/>
      <c r="S13" s="16"/>
    </row>
    <row r="14" spans="1:19" ht="15" customHeight="1" x14ac:dyDescent="0.3">
      <c r="A14" s="388"/>
      <c r="B14" s="389" t="s">
        <v>179</v>
      </c>
      <c r="C14" s="352">
        <v>5.1079600000000003</v>
      </c>
      <c r="D14" s="353">
        <v>-2.0272899999999998</v>
      </c>
      <c r="E14" s="353">
        <v>-9.8000000000000007</v>
      </c>
      <c r="F14" s="353">
        <v>-8.4064200000000007</v>
      </c>
      <c r="G14" s="353">
        <v>-3.6</v>
      </c>
      <c r="H14" s="353">
        <v>-2.9892799999999999</v>
      </c>
      <c r="I14" s="353">
        <v>-2.9</v>
      </c>
      <c r="J14" s="353">
        <v>-1.03413</v>
      </c>
      <c r="K14" s="354">
        <v>6.7705599999999997</v>
      </c>
      <c r="L14" s="348"/>
      <c r="M14" s="352">
        <v>-24.7957</v>
      </c>
      <c r="N14" s="354">
        <v>-0.2626</v>
      </c>
      <c r="O14" s="348"/>
      <c r="P14" s="352">
        <v>3.03559</v>
      </c>
      <c r="Q14" s="353">
        <f>SUM(G14:H14)</f>
        <v>-6.5892800000000005</v>
      </c>
      <c r="R14" s="354">
        <v>3.6720000000000002</v>
      </c>
      <c r="S14" s="16"/>
    </row>
    <row r="15" spans="1:19" ht="15" customHeight="1" x14ac:dyDescent="0.3">
      <c r="A15" s="384" t="s">
        <v>180</v>
      </c>
      <c r="B15" s="385"/>
      <c r="C15" s="346">
        <f>SUM(C4:C14)</f>
        <v>194.39079999999998</v>
      </c>
      <c r="D15" s="345">
        <v>176.44843</v>
      </c>
      <c r="E15" s="345">
        <v>161.30000000000001</v>
      </c>
      <c r="F15" s="345">
        <v>181.7</v>
      </c>
      <c r="G15" s="345">
        <v>173.5</v>
      </c>
      <c r="H15" s="345">
        <v>165.93430000000001</v>
      </c>
      <c r="I15" s="345">
        <v>155.71791999999999</v>
      </c>
      <c r="J15" s="345">
        <v>163.27323999999999</v>
      </c>
      <c r="K15" s="347">
        <v>161.75542999999999</v>
      </c>
      <c r="L15" s="348"/>
      <c r="M15" s="346">
        <v>682.31024000000002</v>
      </c>
      <c r="N15" s="347">
        <v>620.67096000000004</v>
      </c>
      <c r="O15" s="348"/>
      <c r="P15" s="346">
        <f>SUM(P4:P14)</f>
        <v>370.82510000000002</v>
      </c>
      <c r="Q15" s="345">
        <f>SUM(Q4:Q14)</f>
        <v>339.32306999999997</v>
      </c>
      <c r="R15" s="347">
        <f>SUM(R4:R14)</f>
        <v>301.62299999999999</v>
      </c>
      <c r="S15" s="16"/>
    </row>
    <row r="16" spans="1:19" ht="15" customHeight="1" x14ac:dyDescent="0.3">
      <c r="A16" s="390" t="s">
        <v>181</v>
      </c>
      <c r="B16" s="391"/>
      <c r="C16" s="349"/>
      <c r="D16" s="350"/>
      <c r="E16" s="350"/>
      <c r="F16" s="350"/>
      <c r="G16" s="350"/>
      <c r="H16" s="350"/>
      <c r="I16" s="350"/>
      <c r="J16" s="350"/>
      <c r="K16" s="351"/>
      <c r="L16" s="348"/>
      <c r="M16" s="349"/>
      <c r="N16" s="351"/>
      <c r="O16" s="348"/>
      <c r="P16" s="349"/>
      <c r="Q16" s="363"/>
      <c r="R16" s="363"/>
      <c r="S16" s="16"/>
    </row>
    <row r="17" spans="1:19" ht="15" customHeight="1" x14ac:dyDescent="0.3">
      <c r="A17" s="148"/>
      <c r="B17" s="150" t="s">
        <v>182</v>
      </c>
      <c r="C17" s="349">
        <v>-9.8029499999999992</v>
      </c>
      <c r="D17" s="350">
        <v>-4.7795100000000001</v>
      </c>
      <c r="E17" s="350">
        <v>-19.096450000000001</v>
      </c>
      <c r="F17" s="350">
        <v>-12.273020000000001</v>
      </c>
      <c r="G17" s="350">
        <v>-9.2999600000000004</v>
      </c>
      <c r="H17" s="350">
        <v>-12.93829</v>
      </c>
      <c r="I17" s="350">
        <v>-18.899999999999999</v>
      </c>
      <c r="J17" s="350">
        <v>-17</v>
      </c>
      <c r="K17" s="351">
        <v>-15.2</v>
      </c>
      <c r="L17" s="348"/>
      <c r="M17" s="349">
        <v>-53.60772</v>
      </c>
      <c r="N17" s="351">
        <v>-62.052280000000003</v>
      </c>
      <c r="O17" s="348"/>
      <c r="P17" s="349">
        <v>-14.58315</v>
      </c>
      <c r="Q17" s="350">
        <f>SUM(G17:H17)</f>
        <v>-22.238250000000001</v>
      </c>
      <c r="R17" s="351">
        <v>-26.2</v>
      </c>
      <c r="S17" s="16"/>
    </row>
    <row r="18" spans="1:19" ht="15" customHeight="1" x14ac:dyDescent="0.3">
      <c r="A18" s="148"/>
      <c r="B18" s="150" t="s">
        <v>183</v>
      </c>
      <c r="C18" s="349">
        <v>0</v>
      </c>
      <c r="D18" s="350">
        <v>0</v>
      </c>
      <c r="E18" s="350">
        <v>0</v>
      </c>
      <c r="F18" s="350">
        <v>-1.4393899999999999</v>
      </c>
      <c r="G18" s="350">
        <v>-2.9</v>
      </c>
      <c r="H18" s="350">
        <v>-2.9643099999999998</v>
      </c>
      <c r="I18" s="350">
        <v>-4.3690100000000003</v>
      </c>
      <c r="J18" s="350">
        <v>-4.4316300000000002</v>
      </c>
      <c r="K18" s="351">
        <v>-4.5</v>
      </c>
      <c r="L18" s="348"/>
      <c r="M18" s="349">
        <v>-7.3037000000000001</v>
      </c>
      <c r="N18" s="351">
        <v>-17.6251</v>
      </c>
      <c r="O18" s="348"/>
      <c r="P18" s="349">
        <v>0</v>
      </c>
      <c r="Q18" s="350">
        <f>SUM(G18:H18)</f>
        <v>-5.8643099999999997</v>
      </c>
      <c r="R18" s="351">
        <v>-8.8000000000000007</v>
      </c>
      <c r="S18" s="16"/>
    </row>
    <row r="19" spans="1:19" ht="15" customHeight="1" x14ac:dyDescent="0.3">
      <c r="A19" s="388"/>
      <c r="B19" s="389" t="s">
        <v>184</v>
      </c>
      <c r="C19" s="352">
        <v>-22.407520000000002</v>
      </c>
      <c r="D19" s="353">
        <v>-26.45496</v>
      </c>
      <c r="E19" s="353">
        <v>-22.4</v>
      </c>
      <c r="F19" s="353">
        <v>-23.08494</v>
      </c>
      <c r="G19" s="353">
        <v>-13.2</v>
      </c>
      <c r="H19" s="353">
        <v>-15.540749999999999</v>
      </c>
      <c r="I19" s="353">
        <v>-18.369980000000002</v>
      </c>
      <c r="J19" s="353">
        <v>-16.14536</v>
      </c>
      <c r="K19" s="354">
        <v>-7.9489200000000002</v>
      </c>
      <c r="L19" s="348"/>
      <c r="M19" s="352">
        <v>-74.225679999999997</v>
      </c>
      <c r="N19" s="354">
        <v>-57.398040000000002</v>
      </c>
      <c r="O19" s="348"/>
      <c r="P19" s="352">
        <v>-48.862990000000003</v>
      </c>
      <c r="Q19" s="353">
        <f>SUM(G19:H19)</f>
        <v>-28.740749999999998</v>
      </c>
      <c r="R19" s="354">
        <v>-22.882999999999999</v>
      </c>
      <c r="S19" s="16"/>
    </row>
    <row r="20" spans="1:19" ht="15" customHeight="1" x14ac:dyDescent="0.3">
      <c r="A20" s="392"/>
      <c r="B20" s="151" t="s">
        <v>185</v>
      </c>
      <c r="C20" s="346">
        <f>SUM(C15:C19)</f>
        <v>162.18032999999997</v>
      </c>
      <c r="D20" s="345">
        <v>145.21396999999999</v>
      </c>
      <c r="E20" s="345">
        <v>119.80355</v>
      </c>
      <c r="F20" s="345">
        <v>144.90264999999999</v>
      </c>
      <c r="G20" s="345">
        <v>148.10004000000001</v>
      </c>
      <c r="H20" s="345">
        <v>134.49095</v>
      </c>
      <c r="I20" s="345">
        <v>114</v>
      </c>
      <c r="J20" s="345">
        <v>125.69626</v>
      </c>
      <c r="K20" s="347">
        <v>134.10650999999999</v>
      </c>
      <c r="L20" s="348"/>
      <c r="M20" s="346">
        <v>547.17313999999999</v>
      </c>
      <c r="N20" s="347">
        <v>483.59555</v>
      </c>
      <c r="O20" s="348"/>
      <c r="P20" s="346">
        <f>SUM(P15:P19)</f>
        <v>307.37896000000001</v>
      </c>
      <c r="Q20" s="345">
        <f>SUM(Q15:Q19)</f>
        <v>282.47976</v>
      </c>
      <c r="R20" s="347">
        <f>SUM(R15:R19)</f>
        <v>243.73999999999998</v>
      </c>
      <c r="S20" s="16"/>
    </row>
    <row r="21" spans="1:19" ht="15" customHeight="1" x14ac:dyDescent="0.3">
      <c r="A21" s="388"/>
      <c r="B21" s="389" t="s">
        <v>186</v>
      </c>
      <c r="C21" s="359">
        <v>401.88110599999999</v>
      </c>
      <c r="D21" s="360">
        <v>403.50234</v>
      </c>
      <c r="E21" s="360">
        <v>404.57812999999999</v>
      </c>
      <c r="F21" s="360">
        <v>403.60852</v>
      </c>
      <c r="G21" s="360">
        <v>390.01341000000002</v>
      </c>
      <c r="H21" s="360">
        <v>389.16104000000001</v>
      </c>
      <c r="I21" s="360">
        <v>389.11478</v>
      </c>
      <c r="J21" s="360">
        <v>389.51141999999999</v>
      </c>
      <c r="K21" s="361">
        <v>390.38538</v>
      </c>
      <c r="L21" s="362"/>
      <c r="M21" s="359">
        <v>404.16446300000001</v>
      </c>
      <c r="N21" s="361">
        <v>405.24194299999999</v>
      </c>
      <c r="O21" s="362"/>
      <c r="P21" s="359">
        <v>402.76244800000001</v>
      </c>
      <c r="Q21" s="360">
        <v>403.78913799999998</v>
      </c>
      <c r="R21" s="361">
        <v>406.41288700000001</v>
      </c>
      <c r="S21" s="16"/>
    </row>
    <row r="22" spans="1:19" ht="15" customHeight="1" x14ac:dyDescent="0.3">
      <c r="A22" s="392"/>
      <c r="B22" s="151" t="s">
        <v>187</v>
      </c>
      <c r="C22" s="375">
        <v>0.4</v>
      </c>
      <c r="D22" s="376">
        <v>0.36</v>
      </c>
      <c r="E22" s="376">
        <v>0.3</v>
      </c>
      <c r="F22" s="376">
        <v>0.36</v>
      </c>
      <c r="G22" s="376">
        <v>0.38</v>
      </c>
      <c r="H22" s="376">
        <v>0.33</v>
      </c>
      <c r="I22" s="376">
        <v>0.28000000000000003</v>
      </c>
      <c r="J22" s="376">
        <v>0.31</v>
      </c>
      <c r="K22" s="377">
        <v>0.33</v>
      </c>
      <c r="L22" s="378"/>
      <c r="M22" s="375">
        <v>1.35</v>
      </c>
      <c r="N22" s="377">
        <v>1.19</v>
      </c>
      <c r="O22" s="378"/>
      <c r="P22" s="375">
        <v>0.76</v>
      </c>
      <c r="Q22" s="376">
        <v>0.7</v>
      </c>
      <c r="R22" s="377">
        <v>0.6</v>
      </c>
      <c r="S22" s="16"/>
    </row>
    <row r="23" spans="1:19" ht="15" customHeight="1" x14ac:dyDescent="0.3">
      <c r="A23" s="393" t="s">
        <v>188</v>
      </c>
      <c r="B23" s="394"/>
      <c r="C23" s="371"/>
      <c r="D23" s="372"/>
      <c r="E23" s="350">
        <v>-47</v>
      </c>
      <c r="F23" s="372"/>
      <c r="G23" s="372"/>
      <c r="H23" s="372"/>
      <c r="I23" s="372"/>
      <c r="J23" s="372"/>
      <c r="K23" s="373"/>
      <c r="L23" s="348"/>
      <c r="M23" s="349">
        <v>-47</v>
      </c>
      <c r="N23" s="373"/>
      <c r="O23" s="348"/>
      <c r="P23" s="371"/>
      <c r="Q23" s="372"/>
      <c r="R23" s="374"/>
      <c r="S23" s="16"/>
    </row>
    <row r="24" spans="1:19" ht="15" customHeight="1" x14ac:dyDescent="0.3">
      <c r="A24" s="395" t="s">
        <v>189</v>
      </c>
      <c r="B24" s="396"/>
      <c r="C24" s="352">
        <v>-3.4054720000000001</v>
      </c>
      <c r="D24" s="353">
        <v>-1.7761100000000001</v>
      </c>
      <c r="E24" s="353">
        <v>-3.5</v>
      </c>
      <c r="F24" s="353">
        <v>-5.5882399999999999</v>
      </c>
      <c r="G24" s="353">
        <v>-8.1871799999999997</v>
      </c>
      <c r="H24" s="353">
        <v>-6.0548700000000002</v>
      </c>
      <c r="I24" s="353">
        <v>-4.7</v>
      </c>
      <c r="J24" s="353">
        <v>-3.5</v>
      </c>
      <c r="K24" s="354">
        <v>-3.3</v>
      </c>
      <c r="L24" s="348"/>
      <c r="M24" s="352">
        <v>-23.330290000000002</v>
      </c>
      <c r="N24" s="354">
        <v>-13.947279999999999</v>
      </c>
      <c r="O24" s="348"/>
      <c r="P24" s="352">
        <v>-5.1808860000000001</v>
      </c>
      <c r="Q24" s="353">
        <f>SUM(G24:H24)</f>
        <v>-14.242049999999999</v>
      </c>
      <c r="R24" s="354">
        <v>6.3929999999999998</v>
      </c>
      <c r="S24" s="16"/>
    </row>
    <row r="25" spans="1:19" ht="15" customHeight="1" x14ac:dyDescent="0.3">
      <c r="A25" s="397" t="s">
        <v>190</v>
      </c>
      <c r="B25" s="398"/>
      <c r="C25" s="355">
        <f>+C20+C24+C23</f>
        <v>158.77485799999997</v>
      </c>
      <c r="D25" s="356">
        <v>143.43786</v>
      </c>
      <c r="E25" s="356">
        <v>69.303550000000001</v>
      </c>
      <c r="F25" s="356">
        <v>139.31442000000001</v>
      </c>
      <c r="G25" s="356">
        <v>139.91285999999999</v>
      </c>
      <c r="H25" s="356">
        <v>128.43608</v>
      </c>
      <c r="I25" s="356">
        <v>109.3</v>
      </c>
      <c r="J25" s="356">
        <v>122.19626</v>
      </c>
      <c r="K25" s="357">
        <v>130.9</v>
      </c>
      <c r="L25" s="358"/>
      <c r="M25" s="355">
        <v>476.84284000000002</v>
      </c>
      <c r="N25" s="357">
        <v>469.64827000000002</v>
      </c>
      <c r="O25" s="358"/>
      <c r="P25" s="355">
        <f>+P20+P24+P23</f>
        <v>302.19807400000002</v>
      </c>
      <c r="Q25" s="356">
        <f>+Q20+Q24+Q23</f>
        <v>268.23770999999999</v>
      </c>
      <c r="R25" s="357">
        <f>+R20+R24+R23</f>
        <v>250.13299999999998</v>
      </c>
      <c r="S25" s="16"/>
    </row>
    <row r="26" spans="1:19" ht="15" customHeight="1" x14ac:dyDescent="0.65">
      <c r="A26" s="38"/>
      <c r="B26" s="38"/>
      <c r="C26" s="38"/>
      <c r="D26" s="38"/>
      <c r="E26" s="38"/>
      <c r="F26" s="38"/>
      <c r="G26" s="38"/>
      <c r="H26" s="38"/>
      <c r="I26" s="38"/>
      <c r="J26" s="38"/>
      <c r="K26" s="38"/>
      <c r="L26" s="8"/>
      <c r="M26" s="38"/>
      <c r="N26" s="38"/>
      <c r="P26" s="38"/>
      <c r="Q26" s="38"/>
      <c r="R26" s="38"/>
    </row>
    <row r="27" spans="1:19" ht="15" customHeight="1" x14ac:dyDescent="0.65">
      <c r="A27" s="8"/>
      <c r="B27" s="8"/>
      <c r="C27" s="8"/>
      <c r="D27" s="8"/>
      <c r="E27" s="8"/>
      <c r="F27" s="8"/>
      <c r="G27" s="8"/>
      <c r="H27" s="8"/>
      <c r="I27" s="8"/>
      <c r="J27" s="8"/>
      <c r="K27" s="8"/>
      <c r="L27" s="8"/>
      <c r="M27" s="8"/>
      <c r="N27" s="8"/>
    </row>
    <row r="28" spans="1:19" ht="15" customHeight="1" x14ac:dyDescent="0.65">
      <c r="A28" s="8"/>
      <c r="B28" s="8"/>
      <c r="C28" s="8"/>
      <c r="D28" s="8"/>
      <c r="E28" s="8"/>
      <c r="F28" s="8"/>
      <c r="G28" s="8"/>
      <c r="H28" s="8"/>
      <c r="I28" s="8"/>
      <c r="J28" s="8"/>
      <c r="K28" s="8"/>
      <c r="L28" s="8"/>
      <c r="M28" s="8"/>
      <c r="N28" s="8"/>
    </row>
    <row r="29" spans="1:19" ht="15" customHeight="1" x14ac:dyDescent="0.65">
      <c r="A29" s="8"/>
      <c r="B29" s="8"/>
      <c r="C29" s="8"/>
      <c r="D29" s="8"/>
      <c r="E29" s="8"/>
      <c r="F29" s="8"/>
      <c r="G29" s="8"/>
      <c r="H29" s="8"/>
      <c r="I29" s="8"/>
      <c r="J29" s="8"/>
      <c r="K29" s="8"/>
      <c r="L29" s="8"/>
      <c r="M29" s="8"/>
      <c r="N29" s="8"/>
    </row>
    <row r="30" spans="1:19" ht="15" customHeight="1" x14ac:dyDescent="0.65">
      <c r="A30" s="8"/>
      <c r="B30" s="8"/>
      <c r="C30" s="8"/>
      <c r="D30" s="8"/>
      <c r="E30" s="8"/>
      <c r="F30" s="8"/>
      <c r="G30" s="8"/>
      <c r="H30" s="8"/>
      <c r="I30" s="8"/>
      <c r="J30" s="8"/>
      <c r="K30" s="8"/>
      <c r="L30" s="8"/>
      <c r="M30" s="8"/>
      <c r="N30" s="8"/>
    </row>
    <row r="31" spans="1:19" ht="15" customHeight="1" x14ac:dyDescent="0.65">
      <c r="A31" s="8"/>
      <c r="B31" s="8"/>
      <c r="C31" s="8"/>
      <c r="D31" s="8"/>
      <c r="E31" s="8"/>
      <c r="F31" s="8"/>
      <c r="G31" s="8"/>
      <c r="H31" s="8"/>
      <c r="I31" s="8"/>
      <c r="J31" s="8"/>
      <c r="K31" s="8"/>
      <c r="L31" s="8"/>
      <c r="M31" s="8"/>
      <c r="N31" s="8"/>
    </row>
    <row r="32" spans="1:19" ht="15" customHeight="1" x14ac:dyDescent="0.65">
      <c r="A32" s="8"/>
      <c r="B32" s="8"/>
      <c r="C32" s="8"/>
      <c r="D32" s="8"/>
      <c r="E32" s="8"/>
      <c r="F32" s="8"/>
      <c r="G32" s="8"/>
      <c r="H32" s="8"/>
      <c r="I32" s="8"/>
      <c r="J32" s="8"/>
      <c r="K32" s="8"/>
      <c r="L32" s="8"/>
      <c r="M32" s="8"/>
      <c r="N32" s="8"/>
    </row>
    <row r="33" spans="1:14" ht="15" customHeight="1" x14ac:dyDescent="0.65">
      <c r="A33" s="8"/>
      <c r="B33" s="8"/>
      <c r="C33" s="8"/>
      <c r="D33" s="8"/>
      <c r="E33" s="8"/>
      <c r="F33" s="8"/>
      <c r="G33" s="8"/>
      <c r="H33" s="8"/>
      <c r="I33" s="8"/>
      <c r="J33" s="8"/>
      <c r="K33" s="8"/>
      <c r="L33" s="8"/>
      <c r="M33" s="8"/>
      <c r="N33" s="8"/>
    </row>
    <row r="34" spans="1:14" ht="15" customHeight="1" x14ac:dyDescent="0.65">
      <c r="A34" s="8"/>
      <c r="B34" s="8"/>
      <c r="C34" s="8"/>
      <c r="D34" s="8"/>
      <c r="E34" s="8"/>
      <c r="F34" s="8"/>
      <c r="G34" s="8"/>
      <c r="H34" s="8"/>
      <c r="I34" s="8"/>
      <c r="J34" s="8"/>
      <c r="K34" s="8"/>
      <c r="L34" s="8"/>
      <c r="M34" s="8"/>
      <c r="N34" s="8"/>
    </row>
    <row r="35" spans="1:14" ht="15" customHeight="1" x14ac:dyDescent="0.65">
      <c r="A35" s="8"/>
      <c r="B35" s="8"/>
      <c r="C35" s="8"/>
      <c r="D35" s="8"/>
      <c r="E35" s="8"/>
      <c r="F35" s="8"/>
      <c r="G35" s="8"/>
      <c r="H35" s="8"/>
      <c r="I35" s="8"/>
      <c r="J35" s="8"/>
      <c r="K35" s="8"/>
      <c r="L35" s="8"/>
      <c r="M35" s="8"/>
      <c r="N35" s="8"/>
    </row>
    <row r="36" spans="1:14" ht="15" customHeight="1" x14ac:dyDescent="0.65">
      <c r="A36" s="8"/>
      <c r="B36" s="8"/>
      <c r="C36" s="8"/>
      <c r="D36" s="8"/>
      <c r="E36" s="8"/>
      <c r="F36" s="8"/>
      <c r="G36" s="8"/>
      <c r="H36" s="8"/>
      <c r="I36" s="8"/>
      <c r="J36" s="8"/>
      <c r="K36" s="8"/>
      <c r="L36" s="8"/>
      <c r="M36" s="8"/>
      <c r="N36" s="8"/>
    </row>
    <row r="37" spans="1:14" ht="15" customHeight="1" x14ac:dyDescent="0.65">
      <c r="A37" s="8"/>
      <c r="B37" s="8"/>
      <c r="C37" s="8"/>
      <c r="D37" s="8"/>
      <c r="E37" s="8"/>
      <c r="F37" s="8"/>
      <c r="G37" s="8"/>
      <c r="H37" s="8"/>
      <c r="I37" s="8"/>
      <c r="J37" s="8"/>
      <c r="K37" s="8"/>
      <c r="L37" s="8"/>
      <c r="M37" s="8"/>
      <c r="N37" s="8"/>
    </row>
    <row r="38" spans="1:14" ht="15" customHeight="1" x14ac:dyDescent="0.65">
      <c r="A38" s="8"/>
      <c r="B38" s="8"/>
      <c r="C38" s="8"/>
      <c r="D38" s="8"/>
      <c r="E38" s="8"/>
      <c r="F38" s="8"/>
      <c r="G38" s="8"/>
      <c r="H38" s="8"/>
      <c r="I38" s="8"/>
      <c r="J38" s="8"/>
      <c r="K38" s="8"/>
      <c r="L38" s="8"/>
      <c r="M38" s="8"/>
      <c r="N38" s="8"/>
    </row>
    <row r="39" spans="1:14" ht="15" customHeight="1" x14ac:dyDescent="0.65">
      <c r="A39" s="8"/>
      <c r="B39" s="8"/>
      <c r="C39" s="8"/>
      <c r="D39" s="8"/>
      <c r="E39" s="8"/>
      <c r="F39" s="8"/>
      <c r="G39" s="8"/>
      <c r="H39" s="8"/>
      <c r="I39" s="8"/>
      <c r="J39" s="8"/>
      <c r="K39" s="8"/>
      <c r="L39" s="8"/>
      <c r="M39" s="8"/>
      <c r="N39" s="8"/>
    </row>
    <row r="40" spans="1:14" ht="15" customHeight="1" x14ac:dyDescent="0.65">
      <c r="A40" s="8"/>
      <c r="B40" s="8"/>
      <c r="C40" s="8"/>
      <c r="D40" s="8"/>
      <c r="E40" s="8"/>
      <c r="F40" s="8"/>
      <c r="G40" s="8"/>
      <c r="H40" s="8"/>
      <c r="I40" s="8"/>
      <c r="J40" s="8"/>
      <c r="K40" s="8"/>
      <c r="L40" s="8"/>
      <c r="M40" s="8"/>
      <c r="N40" s="8"/>
    </row>
    <row r="41" spans="1:14" ht="15" customHeight="1" x14ac:dyDescent="0.65">
      <c r="A41" s="8"/>
      <c r="B41" s="8"/>
      <c r="C41" s="8"/>
      <c r="D41" s="8"/>
      <c r="E41" s="8"/>
      <c r="F41" s="8"/>
      <c r="G41" s="8"/>
      <c r="H41" s="8"/>
      <c r="I41" s="8"/>
      <c r="J41" s="8"/>
      <c r="K41" s="8"/>
      <c r="L41" s="8"/>
      <c r="M41" s="8"/>
      <c r="N41" s="8"/>
    </row>
    <row r="42" spans="1:14" ht="15" customHeight="1" x14ac:dyDescent="0.65">
      <c r="A42" s="8"/>
      <c r="B42" s="8"/>
      <c r="C42" s="8"/>
      <c r="D42" s="8"/>
      <c r="E42" s="8"/>
      <c r="F42" s="8"/>
      <c r="G42" s="8"/>
      <c r="H42" s="8"/>
      <c r="I42" s="8"/>
      <c r="J42" s="8"/>
      <c r="K42" s="8"/>
      <c r="L42" s="8"/>
      <c r="M42" s="8"/>
      <c r="N42" s="8"/>
    </row>
    <row r="43" spans="1:14" ht="15" customHeight="1" x14ac:dyDescent="0.65">
      <c r="A43" s="8"/>
      <c r="B43" s="8"/>
      <c r="C43" s="8"/>
      <c r="D43" s="8"/>
      <c r="E43" s="8"/>
      <c r="F43" s="8"/>
      <c r="G43" s="8"/>
      <c r="H43" s="8"/>
      <c r="I43" s="8"/>
      <c r="J43" s="8"/>
      <c r="K43" s="8"/>
      <c r="L43" s="8"/>
      <c r="M43" s="8"/>
      <c r="N43" s="8"/>
    </row>
    <row r="44" spans="1:14" ht="15" customHeight="1" x14ac:dyDescent="0.65">
      <c r="A44" s="8"/>
      <c r="B44" s="8"/>
      <c r="C44" s="8"/>
      <c r="D44" s="8"/>
      <c r="E44" s="8"/>
      <c r="F44" s="8"/>
      <c r="G44" s="8"/>
      <c r="H44" s="8"/>
      <c r="I44" s="8"/>
      <c r="J44" s="8"/>
      <c r="K44" s="8"/>
      <c r="L44" s="8"/>
      <c r="M44" s="8"/>
      <c r="N44" s="8"/>
    </row>
    <row r="45" spans="1:14" ht="15" customHeight="1" x14ac:dyDescent="0.65">
      <c r="A45" s="8"/>
      <c r="B45" s="8"/>
      <c r="C45" s="8"/>
      <c r="D45" s="8"/>
      <c r="E45" s="8"/>
      <c r="F45" s="8"/>
      <c r="G45" s="8"/>
      <c r="H45" s="8"/>
      <c r="I45" s="8"/>
      <c r="J45" s="8"/>
      <c r="K45" s="8"/>
      <c r="L45" s="8"/>
      <c r="M45" s="8"/>
      <c r="N45" s="8"/>
    </row>
    <row r="46" spans="1:14" ht="15" customHeight="1" x14ac:dyDescent="0.65">
      <c r="A46" s="8"/>
      <c r="B46" s="8"/>
      <c r="C46" s="8"/>
      <c r="D46" s="8"/>
      <c r="E46" s="8"/>
      <c r="F46" s="8"/>
      <c r="G46" s="8"/>
      <c r="H46" s="8"/>
      <c r="I46" s="8"/>
      <c r="J46" s="8"/>
      <c r="K46" s="8"/>
      <c r="L46" s="8"/>
      <c r="M46" s="8"/>
      <c r="N46" s="8"/>
    </row>
    <row r="47" spans="1:14" ht="15" customHeight="1" x14ac:dyDescent="0.65">
      <c r="A47" s="8"/>
      <c r="B47" s="8"/>
      <c r="C47" s="8"/>
      <c r="D47" s="8"/>
      <c r="E47" s="8"/>
      <c r="F47" s="8"/>
      <c r="G47" s="8"/>
      <c r="H47" s="8"/>
      <c r="I47" s="8"/>
      <c r="J47" s="8"/>
      <c r="K47" s="8"/>
      <c r="L47" s="8"/>
      <c r="M47" s="8"/>
      <c r="N47" s="8"/>
    </row>
    <row r="48" spans="1:14" ht="15" customHeight="1" x14ac:dyDescent="0.65">
      <c r="A48" s="8"/>
      <c r="B48" s="8"/>
      <c r="C48" s="8"/>
      <c r="D48" s="8"/>
      <c r="E48" s="8"/>
      <c r="F48" s="8"/>
      <c r="G48" s="8"/>
      <c r="H48" s="8"/>
      <c r="I48" s="8"/>
      <c r="J48" s="8"/>
      <c r="K48" s="8"/>
      <c r="L48" s="8"/>
      <c r="M48" s="8"/>
      <c r="N48" s="8"/>
    </row>
    <row r="49" spans="1:14" ht="15" customHeight="1" x14ac:dyDescent="0.65">
      <c r="A49" s="8"/>
      <c r="B49" s="8"/>
      <c r="C49" s="8"/>
      <c r="D49" s="8"/>
      <c r="E49" s="8"/>
      <c r="F49" s="8"/>
      <c r="G49" s="8"/>
      <c r="H49" s="8"/>
      <c r="I49" s="8"/>
      <c r="J49" s="8"/>
      <c r="K49" s="8"/>
      <c r="L49" s="8"/>
      <c r="M49" s="8"/>
      <c r="N49" s="8"/>
    </row>
    <row r="50" spans="1:14" ht="15" customHeight="1" x14ac:dyDescent="0.65">
      <c r="A50" s="8"/>
      <c r="B50" s="8"/>
      <c r="C50" s="8"/>
      <c r="D50" s="8"/>
      <c r="E50" s="8"/>
      <c r="F50" s="8"/>
      <c r="G50" s="8"/>
      <c r="H50" s="8"/>
      <c r="I50" s="8"/>
      <c r="J50" s="8"/>
      <c r="K50" s="8"/>
      <c r="L50" s="8"/>
      <c r="M50" s="8"/>
      <c r="N50" s="8"/>
    </row>
  </sheetData>
  <mergeCells count="10">
    <mergeCell ref="A16:B16"/>
    <mergeCell ref="A23:B23"/>
    <mergeCell ref="A24:B24"/>
    <mergeCell ref="A25:B25"/>
    <mergeCell ref="A1:R1"/>
    <mergeCell ref="A3:B3"/>
    <mergeCell ref="A4:B4"/>
    <mergeCell ref="A5:B5"/>
    <mergeCell ref="A11:B11"/>
    <mergeCell ref="A15:B15"/>
  </mergeCells>
  <pageMargins left="0.75" right="0.75" top="1" bottom="1" header="0.5" footer="0.5"/>
  <ignoredErrors>
    <ignoredError sqref="Q4:Q2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vt:lpstr>
      <vt:lpstr>Table of Contents</vt:lpstr>
      <vt:lpstr>Pg 1 Income Statement</vt:lpstr>
      <vt:lpstr>Pg 2 Balance Sheet</vt:lpstr>
      <vt:lpstr>Pg 3 Revenue</vt:lpstr>
      <vt:lpstr>Pg 4 Capital Light Revenue</vt:lpstr>
      <vt:lpstr>Pg 5 Originations</vt:lpstr>
      <vt:lpstr>Pg 6 Return of Capital</vt:lpstr>
      <vt:lpstr>Pg 7 Adj Free Cash Flow</vt:lpstr>
      <vt:lpstr>Pg 8 Shareholders Equity</vt:lpstr>
      <vt:lpstr>Cover!Print_Area</vt:lpstr>
      <vt:lpstr>'Pg 1 Income Statement'!Print_Area</vt:lpstr>
      <vt:lpstr>'Pg 2 Balance Sheet'!Print_Area</vt:lpstr>
      <vt:lpstr>'Pg 3 Revenue'!Print_Area</vt:lpstr>
      <vt:lpstr>'Pg 4 Capital Light Revenue'!Print_Area</vt:lpstr>
      <vt:lpstr>'Pg 5 Originations'!Print_Area</vt:lpstr>
      <vt:lpstr>'Pg 6 Return of Capital'!Print_Area</vt:lpstr>
      <vt:lpstr>'Pg 7 Adj Free Cash Flow'!Print_Area</vt:lpstr>
      <vt:lpstr>'Pg 8 Shareholders Equity'!Print_Area</vt:lpstr>
      <vt:lpstr>'Table of Contents'!Print_Area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Crystal</dc:creator>
  <cp:lastModifiedBy>Zhu, Crystal</cp:lastModifiedBy>
  <dcterms:created xsi:type="dcterms:W3CDTF">2025-08-06T18:15:01Z</dcterms:created>
  <dcterms:modified xsi:type="dcterms:W3CDTF">2025-08-06T19:31:14Z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9f8646-a368-4af0-9fb5-95b71f303d02_Enabled">
    <vt:lpwstr>true</vt:lpwstr>
  </property>
  <property fmtid="{D5CDD505-2E9C-101B-9397-08002B2CF9AE}" pid="3" name="MSIP_Label_439f8646-a368-4af0-9fb5-95b71f303d02_SetDate">
    <vt:lpwstr>2025-08-06T18:16:52Z</vt:lpwstr>
  </property>
  <property fmtid="{D5CDD505-2E9C-101B-9397-08002B2CF9AE}" pid="4" name="MSIP_Label_439f8646-a368-4af0-9fb5-95b71f303d02_Method">
    <vt:lpwstr>Standard</vt:lpwstr>
  </property>
  <property fmtid="{D5CDD505-2E9C-101B-9397-08002B2CF9AE}" pid="5" name="MSIP_Label_439f8646-a368-4af0-9fb5-95b71f303d02_Name">
    <vt:lpwstr>Confidential</vt:lpwstr>
  </property>
  <property fmtid="{D5CDD505-2E9C-101B-9397-08002B2CF9AE}" pid="6" name="MSIP_Label_439f8646-a368-4af0-9fb5-95b71f303d02_SiteId">
    <vt:lpwstr>3a3a15c7-81b7-4d69-8119-01d54b802268</vt:lpwstr>
  </property>
  <property fmtid="{D5CDD505-2E9C-101B-9397-08002B2CF9AE}" pid="7" name="MSIP_Label_439f8646-a368-4af0-9fb5-95b71f303d02_ActionId">
    <vt:lpwstr>35674373-df02-484f-ab5c-e4554a6c2076</vt:lpwstr>
  </property>
  <property fmtid="{D5CDD505-2E9C-101B-9397-08002B2CF9AE}" pid="8" name="MSIP_Label_439f8646-a368-4af0-9fb5-95b71f303d02_ContentBits">
    <vt:lpwstr>0</vt:lpwstr>
  </property>
  <property fmtid="{D5CDD505-2E9C-101B-9397-08002B2CF9AE}" pid="9" name="MSIP_Label_439f8646-a368-4af0-9fb5-95b71f303d02_Tag">
    <vt:lpwstr>10, 3, 0, 1</vt:lpwstr>
  </property>
</Properties>
</file>