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rashmi.gupta\Box\TechCom\Projects\TuRTLe\Pooling_Calculator\"/>
    </mc:Choice>
  </mc:AlternateContent>
  <xr:revisionPtr revIDLastSave="0" documentId="13_ncr:1_{42B76EA5-5A74-4999-A228-F169F18108CF}" xr6:coauthVersionLast="47" xr6:coauthVersionMax="47" xr10:uidLastSave="{00000000-0000-0000-0000-000000000000}"/>
  <bookViews>
    <workbookView xWindow="-110" yWindow="-110" windowWidth="19420" windowHeight="11620" tabRatio="815" xr2:uid="{00000000-000D-0000-FFFF-FFFF00000000}"/>
  </bookViews>
  <sheets>
    <sheet name="ReadMe" sheetId="11" r:id="rId1"/>
    <sheet name="Equal Pooling (Recommended)" sheetId="1" r:id="rId2"/>
    <sheet name="Guidance for Alt. Pooling" sheetId="10" r:id="rId3"/>
    <sheet name="No Normalization" sheetId="3" r:id="rId4"/>
    <sheet name="Selective Normalization" sheetId="2" r:id="rId5"/>
    <sheet name="User-defined Normalization" sheetId="4" r:id="rId6"/>
  </sheets>
  <definedNames>
    <definedName name="_xlnm.Print_Area" localSheetId="1">'Equal Pooling (Recommended)'!$A$1:$K$34</definedName>
    <definedName name="_xlnm.Print_Area" localSheetId="2">'Guidance for Alt. Pooling'!$A$1:$C$50</definedName>
    <definedName name="_xlnm.Print_Area" localSheetId="3">'No Normalization'!$A$1:$K$36</definedName>
    <definedName name="_xlnm.Print_Area" localSheetId="0">ReadMe!$A$1:$M$33</definedName>
    <definedName name="_xlnm.Print_Area" localSheetId="4">'Selective Normalization'!$A$1:$L$42</definedName>
    <definedName name="_xlnm.Print_Area" localSheetId="5">'User-defined Normalization'!$A$1:$L$45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0" i="4" l="1"/>
  <c r="E21" i="2"/>
  <c r="D18" i="3"/>
  <c r="D19" i="3"/>
  <c r="D20" i="3"/>
  <c r="C20" i="3"/>
  <c r="C21" i="3"/>
  <c r="D21" i="3"/>
  <c r="C17" i="3"/>
  <c r="D17" i="3"/>
  <c r="C18" i="3"/>
  <c r="C19" i="3"/>
  <c r="C22" i="3"/>
  <c r="D22" i="3"/>
  <c r="C31" i="3" l="1"/>
  <c r="C32" i="3"/>
  <c r="E16" i="1" l="1"/>
  <c r="E17" i="1"/>
  <c r="E18" i="1"/>
  <c r="E19" i="1"/>
  <c r="E20" i="1"/>
  <c r="E21" i="1"/>
  <c r="E22" i="1"/>
  <c r="E23" i="1"/>
  <c r="E24" i="1"/>
  <c r="E25" i="1"/>
  <c r="E26" i="1"/>
  <c r="E27" i="1"/>
  <c r="E28" i="1"/>
  <c r="E29" i="1"/>
  <c r="E30" i="1"/>
  <c r="E25" i="4"/>
  <c r="E26" i="4"/>
  <c r="E27" i="4"/>
  <c r="E28" i="4"/>
  <c r="E29" i="4"/>
  <c r="E30" i="4"/>
  <c r="E31" i="4"/>
  <c r="E32" i="4"/>
  <c r="D25" i="4"/>
  <c r="D26" i="4"/>
  <c r="D27" i="4"/>
  <c r="D28" i="4"/>
  <c r="D29" i="4"/>
  <c r="D30" i="4"/>
  <c r="D31" i="4"/>
  <c r="D32" i="4"/>
  <c r="E15" i="1"/>
  <c r="F32" i="4" l="1"/>
  <c r="F25" i="4"/>
  <c r="D41" i="1"/>
  <c r="E41" i="1" s="1"/>
  <c r="D33" i="4"/>
  <c r="E33" i="4"/>
  <c r="D34" i="4"/>
  <c r="E34" i="4"/>
  <c r="D35" i="4"/>
  <c r="E35" i="4"/>
  <c r="D36" i="4"/>
  <c r="E36" i="4"/>
  <c r="D37" i="4"/>
  <c r="E37" i="4"/>
  <c r="D38" i="4"/>
  <c r="E38" i="4"/>
  <c r="D39" i="4"/>
  <c r="E39" i="4"/>
  <c r="D40" i="4"/>
  <c r="F40" i="4"/>
  <c r="F15" i="1" l="1"/>
  <c r="G18" i="1"/>
  <c r="H18" i="1" s="1"/>
  <c r="F18" i="1"/>
  <c r="F16" i="1"/>
  <c r="G19" i="1"/>
  <c r="H19" i="1" s="1"/>
  <c r="G15" i="1"/>
  <c r="H15" i="1" s="1"/>
  <c r="F19" i="1"/>
  <c r="G16" i="1"/>
  <c r="H16" i="1" s="1"/>
  <c r="G17" i="1"/>
  <c r="H17" i="1" s="1"/>
  <c r="F17" i="1"/>
  <c r="D23" i="3"/>
  <c r="D24" i="3"/>
  <c r="D25" i="3"/>
  <c r="D26" i="3"/>
  <c r="D27" i="3"/>
  <c r="D28" i="3"/>
  <c r="D29" i="3"/>
  <c r="D30" i="3"/>
  <c r="D31" i="3"/>
  <c r="D32" i="3"/>
  <c r="C23" i="3"/>
  <c r="C24" i="3"/>
  <c r="C25" i="3"/>
  <c r="C26" i="3"/>
  <c r="C27" i="3"/>
  <c r="C28" i="3"/>
  <c r="C29" i="3"/>
  <c r="C30" i="3"/>
  <c r="G37" i="2"/>
  <c r="F37" i="2"/>
  <c r="E22" i="2"/>
  <c r="E23" i="2"/>
  <c r="E24" i="2"/>
  <c r="E25" i="2"/>
  <c r="E26" i="2"/>
  <c r="E27" i="2"/>
  <c r="E28" i="2"/>
  <c r="E29" i="2"/>
  <c r="E30" i="2"/>
  <c r="E31" i="2"/>
  <c r="E32" i="2"/>
  <c r="E33" i="2"/>
  <c r="E34" i="2"/>
  <c r="E35" i="2"/>
  <c r="E36" i="2"/>
  <c r="D21" i="2"/>
  <c r="D22" i="2"/>
  <c r="D23" i="2"/>
  <c r="D24" i="2"/>
  <c r="D25" i="2"/>
  <c r="D26" i="2"/>
  <c r="D27" i="2"/>
  <c r="D28" i="2"/>
  <c r="D29" i="2"/>
  <c r="D30" i="2"/>
  <c r="D31" i="2"/>
  <c r="F31" i="2" s="1"/>
  <c r="D32" i="2"/>
  <c r="D33" i="2"/>
  <c r="D34" i="2"/>
  <c r="D35" i="2"/>
  <c r="D36" i="2"/>
  <c r="B32" i="3"/>
  <c r="B31" i="3"/>
  <c r="B30" i="3"/>
  <c r="B29" i="3"/>
  <c r="B28" i="3"/>
  <c r="B27" i="3"/>
  <c r="B26" i="3"/>
  <c r="B25" i="3"/>
  <c r="B24" i="3"/>
  <c r="B23" i="3"/>
  <c r="B22" i="3"/>
  <c r="B21" i="3"/>
  <c r="B20" i="3"/>
  <c r="B19" i="3"/>
  <c r="B18" i="3"/>
  <c r="B17" i="3"/>
  <c r="F33" i="2" l="1"/>
  <c r="F25" i="2"/>
  <c r="F21" i="2"/>
  <c r="F29" i="2"/>
  <c r="B34" i="1"/>
  <c r="F24" i="2"/>
  <c r="F22" i="2"/>
  <c r="E17" i="3"/>
  <c r="E19" i="3"/>
  <c r="G19" i="3" s="1"/>
  <c r="H19" i="3" s="1"/>
  <c r="E25" i="3"/>
  <c r="G25" i="3" s="1"/>
  <c r="E32" i="3"/>
  <c r="G32" i="3" s="1"/>
  <c r="E23" i="3"/>
  <c r="G23" i="3" s="1"/>
  <c r="E22" i="3"/>
  <c r="E20" i="3"/>
  <c r="E26" i="3"/>
  <c r="G26" i="3" s="1"/>
  <c r="E24" i="3"/>
  <c r="G24" i="3" s="1"/>
  <c r="E18" i="3"/>
  <c r="G18" i="3" s="1"/>
  <c r="H18" i="3" s="1"/>
  <c r="E31" i="3"/>
  <c r="E30" i="3"/>
  <c r="F23" i="1"/>
  <c r="E29" i="3"/>
  <c r="G29" i="3" s="1"/>
  <c r="G27" i="1"/>
  <c r="H27" i="1" s="1"/>
  <c r="F22" i="1"/>
  <c r="E28" i="3"/>
  <c r="G28" i="3" s="1"/>
  <c r="E27" i="3"/>
  <c r="G27" i="3" s="1"/>
  <c r="G20" i="1"/>
  <c r="H20" i="1" s="1"/>
  <c r="F30" i="1"/>
  <c r="F21" i="1"/>
  <c r="G24" i="1"/>
  <c r="F29" i="1"/>
  <c r="F28" i="1"/>
  <c r="F27" i="1"/>
  <c r="G23" i="1"/>
  <c r="G26" i="1"/>
  <c r="G25" i="1"/>
  <c r="F20" i="1"/>
  <c r="F26" i="1"/>
  <c r="G30" i="1"/>
  <c r="G22" i="1"/>
  <c r="G29" i="1"/>
  <c r="F25" i="1"/>
  <c r="G21" i="1"/>
  <c r="F24" i="1"/>
  <c r="G28" i="1"/>
  <c r="E21" i="3"/>
  <c r="G21" i="3" s="1"/>
  <c r="F29" i="4"/>
  <c r="F38" i="4"/>
  <c r="H38" i="4" s="1"/>
  <c r="I38" i="4" s="1"/>
  <c r="F37" i="4"/>
  <c r="H37" i="4" s="1"/>
  <c r="I37" i="4" s="1"/>
  <c r="F30" i="4"/>
  <c r="H30" i="4" s="1"/>
  <c r="I30" i="4" s="1"/>
  <c r="F28" i="4"/>
  <c r="H28" i="4" s="1"/>
  <c r="F27" i="4"/>
  <c r="H27" i="4" s="1"/>
  <c r="F26" i="4"/>
  <c r="F36" i="4"/>
  <c r="H36" i="4" s="1"/>
  <c r="I36" i="4" s="1"/>
  <c r="F35" i="4"/>
  <c r="H35" i="4" s="1"/>
  <c r="I35" i="4" s="1"/>
  <c r="F34" i="4"/>
  <c r="H34" i="4" s="1"/>
  <c r="I34" i="4" s="1"/>
  <c r="F33" i="4"/>
  <c r="H33" i="4" s="1"/>
  <c r="I33" i="4" s="1"/>
  <c r="H40" i="4"/>
  <c r="I40" i="4" s="1"/>
  <c r="H32" i="4"/>
  <c r="I32" i="4" s="1"/>
  <c r="F39" i="4"/>
  <c r="H39" i="4" s="1"/>
  <c r="I39" i="4" s="1"/>
  <c r="F31" i="4"/>
  <c r="H31" i="4" s="1"/>
  <c r="I31" i="4" s="1"/>
  <c r="F28" i="2"/>
  <c r="F26" i="2"/>
  <c r="F36" i="2"/>
  <c r="F32" i="2"/>
  <c r="F23" i="2"/>
  <c r="F34" i="2"/>
  <c r="F30" i="2"/>
  <c r="F35" i="2"/>
  <c r="F27" i="2"/>
  <c r="H29" i="4" l="1"/>
  <c r="I29" i="4" s="1"/>
  <c r="I46" i="4"/>
  <c r="H26" i="4"/>
  <c r="I26" i="4" s="1"/>
  <c r="D71" i="4"/>
  <c r="E71" i="4" s="1"/>
  <c r="D47" i="2"/>
  <c r="E47" i="2" s="1"/>
  <c r="D42" i="3"/>
  <c r="E42" i="3" s="1"/>
  <c r="G17" i="3"/>
  <c r="H17" i="3" s="1"/>
  <c r="D43" i="3"/>
  <c r="E43" i="3" s="1"/>
  <c r="I27" i="4"/>
  <c r="G30" i="3"/>
  <c r="G31" i="3"/>
  <c r="G22" i="3"/>
  <c r="B36" i="3"/>
  <c r="B40" i="2"/>
  <c r="H25" i="4"/>
  <c r="I25" i="4" s="1"/>
  <c r="I18" i="1"/>
  <c r="I15" i="1"/>
  <c r="I17" i="1"/>
  <c r="I16" i="1"/>
  <c r="I19" i="1"/>
  <c r="I28" i="4"/>
  <c r="G20" i="3"/>
  <c r="H20" i="3" s="1"/>
  <c r="B44" i="4"/>
  <c r="H23" i="2" a="1"/>
  <c r="H23" i="2" s="1"/>
  <c r="I23" i="2" s="1"/>
  <c r="H30" i="2" a="1"/>
  <c r="H30" i="2" s="1"/>
  <c r="I30" i="2" s="1"/>
  <c r="H21" i="2" a="1"/>
  <c r="H21" i="2" s="1"/>
  <c r="H27" i="2" a="1"/>
  <c r="H27" i="2" s="1"/>
  <c r="I27" i="2" s="1"/>
  <c r="I27" i="1"/>
  <c r="I28" i="1"/>
  <c r="I26" i="1"/>
  <c r="I20" i="1"/>
  <c r="I25" i="1"/>
  <c r="I21" i="1"/>
  <c r="I29" i="1"/>
  <c r="I22" i="1"/>
  <c r="I30" i="1"/>
  <c r="I24" i="1"/>
  <c r="I23" i="1"/>
  <c r="H22" i="1"/>
  <c r="H29" i="3"/>
  <c r="H30" i="1"/>
  <c r="H24" i="3"/>
  <c r="H31" i="3"/>
  <c r="H21" i="1"/>
  <c r="H32" i="3"/>
  <c r="H25" i="3"/>
  <c r="H24" i="1"/>
  <c r="H26" i="3"/>
  <c r="H29" i="1"/>
  <c r="H25" i="1"/>
  <c r="H30" i="3"/>
  <c r="H28" i="1"/>
  <c r="H23" i="1"/>
  <c r="H28" i="3"/>
  <c r="H27" i="3"/>
  <c r="H26" i="1"/>
  <c r="H23" i="3"/>
  <c r="H22" i="2" a="1"/>
  <c r="H22" i="2" s="1"/>
  <c r="I22" i="2" s="1"/>
  <c r="H33" i="2" a="1"/>
  <c r="H33" i="2" s="1"/>
  <c r="H26" i="2" a="1"/>
  <c r="H26" i="2" s="1"/>
  <c r="H35" i="2" a="1"/>
  <c r="H35" i="2" s="1"/>
  <c r="H29" i="2" a="1"/>
  <c r="H29" i="2" s="1"/>
  <c r="H28" i="2" a="1"/>
  <c r="H28" i="2" s="1"/>
  <c r="H34" i="2" a="1"/>
  <c r="H34" i="2" s="1"/>
  <c r="H24" i="2" a="1"/>
  <c r="H24" i="2" s="1"/>
  <c r="I24" i="2" s="1"/>
  <c r="H31" i="2" a="1"/>
  <c r="H31" i="2" s="1"/>
  <c r="H25" i="2" a="1"/>
  <c r="H25" i="2" s="1"/>
  <c r="H36" i="2" a="1"/>
  <c r="H36" i="2" s="1"/>
  <c r="H32" i="2" a="1"/>
  <c r="H32" i="2" s="1"/>
  <c r="H21" i="3"/>
  <c r="C34" i="1"/>
  <c r="J22" i="4" l="1"/>
  <c r="D73" i="4"/>
  <c r="E73" i="4" s="1"/>
  <c r="C40" i="2"/>
  <c r="D70" i="4"/>
  <c r="E70" i="4" s="1"/>
  <c r="D40" i="1"/>
  <c r="E40" i="1" s="1"/>
  <c r="D39" i="1"/>
  <c r="E39" i="1" s="1"/>
  <c r="D38" i="1"/>
  <c r="E38" i="1" s="1"/>
  <c r="C36" i="3"/>
  <c r="D39" i="3" s="1"/>
  <c r="E39" i="3" s="1"/>
  <c r="H22" i="3"/>
  <c r="D41" i="3" s="1"/>
  <c r="E41" i="3" s="1"/>
  <c r="I21" i="2"/>
  <c r="C44" i="4"/>
  <c r="J25" i="1"/>
  <c r="J22" i="1"/>
  <c r="J29" i="1"/>
  <c r="J30" i="1"/>
  <c r="I26" i="2"/>
  <c r="J23" i="1"/>
  <c r="I25" i="2"/>
  <c r="J21" i="1"/>
  <c r="I36" i="2"/>
  <c r="J24" i="1"/>
  <c r="J28" i="1"/>
  <c r="J20" i="1"/>
  <c r="I31" i="2"/>
  <c r="I34" i="2"/>
  <c r="J26" i="1"/>
  <c r="I35" i="2"/>
  <c r="I28" i="2"/>
  <c r="I32" i="2"/>
  <c r="I33" i="2"/>
  <c r="I29" i="2"/>
  <c r="J27" i="1"/>
  <c r="J16" i="1"/>
  <c r="J18" i="1"/>
  <c r="J17" i="1"/>
  <c r="J15" i="1"/>
  <c r="J19" i="1"/>
  <c r="D46" i="2" l="1"/>
  <c r="E46" i="2" s="1"/>
  <c r="E33" i="1"/>
  <c r="D68" i="4"/>
  <c r="E68" i="4" s="1"/>
  <c r="D44" i="2"/>
  <c r="E44" i="2" s="1"/>
  <c r="F26" i="3"/>
  <c r="F28" i="3"/>
  <c r="F24" i="3"/>
  <c r="F22" i="3"/>
  <c r="F21" i="3"/>
  <c r="F23" i="3"/>
  <c r="F31" i="3"/>
  <c r="F29" i="3"/>
  <c r="F27" i="3"/>
  <c r="F25" i="3"/>
  <c r="F32" i="3"/>
  <c r="F30" i="3"/>
  <c r="F17" i="3"/>
  <c r="G28" i="4"/>
  <c r="F20" i="3"/>
  <c r="F19" i="3"/>
  <c r="F18" i="3"/>
  <c r="G35" i="2"/>
  <c r="G31" i="2"/>
  <c r="G36" i="2"/>
  <c r="G33" i="2"/>
  <c r="G25" i="2"/>
  <c r="G30" i="2"/>
  <c r="G27" i="2"/>
  <c r="G32" i="2"/>
  <c r="G26" i="2"/>
  <c r="G29" i="2"/>
  <c r="G28" i="2"/>
  <c r="G34" i="2"/>
  <c r="G24" i="2"/>
  <c r="G23" i="2"/>
  <c r="G21" i="2"/>
  <c r="G22" i="2"/>
  <c r="D34" i="1"/>
  <c r="I32" i="3" l="1"/>
  <c r="I29" i="3"/>
  <c r="J29" i="3" s="1"/>
  <c r="I30" i="3"/>
  <c r="I28" i="3"/>
  <c r="J28" i="3" s="1"/>
  <c r="I25" i="3"/>
  <c r="J25" i="3" s="1"/>
  <c r="I26" i="3"/>
  <c r="J26" i="3" s="1"/>
  <c r="I31" i="3"/>
  <c r="I23" i="3"/>
  <c r="J23" i="3" s="1"/>
  <c r="I22" i="3"/>
  <c r="I24" i="3"/>
  <c r="J24" i="3" s="1"/>
  <c r="I27" i="3"/>
  <c r="J27" i="3" s="1"/>
  <c r="I21" i="3"/>
  <c r="I20" i="3"/>
  <c r="I17" i="3"/>
  <c r="I19" i="3"/>
  <c r="I18" i="3"/>
  <c r="J35" i="2"/>
  <c r="J25" i="2"/>
  <c r="J34" i="2"/>
  <c r="J28" i="2"/>
  <c r="J33" i="2"/>
  <c r="J29" i="2"/>
  <c r="J27" i="2"/>
  <c r="J30" i="2"/>
  <c r="J32" i="2"/>
  <c r="J36" i="2"/>
  <c r="J26" i="2"/>
  <c r="J31" i="2"/>
  <c r="J22" i="2"/>
  <c r="J23" i="2"/>
  <c r="J24" i="2"/>
  <c r="J21" i="2"/>
  <c r="D45" i="2" l="1"/>
  <c r="E45" i="2" s="1"/>
  <c r="J30" i="3"/>
  <c r="J20" i="3"/>
  <c r="J32" i="3"/>
  <c r="J31" i="3"/>
  <c r="J21" i="3"/>
  <c r="J22" i="3"/>
  <c r="D40" i="3"/>
  <c r="J18" i="3"/>
  <c r="J19" i="3"/>
  <c r="J17" i="3"/>
  <c r="K30" i="2"/>
  <c r="K21" i="2"/>
  <c r="K28" i="2"/>
  <c r="K31" i="2"/>
  <c r="K24" i="2"/>
  <c r="K23" i="2"/>
  <c r="K22" i="2"/>
  <c r="K26" i="2"/>
  <c r="K36" i="2"/>
  <c r="K25" i="2"/>
  <c r="K27" i="2"/>
  <c r="K29" i="2"/>
  <c r="K33" i="2"/>
  <c r="K34" i="2"/>
  <c r="K32" i="2"/>
  <c r="K35" i="2"/>
  <c r="E39" i="2" l="1"/>
  <c r="E40" i="3"/>
  <c r="E35" i="3" s="1"/>
  <c r="D36" i="3"/>
  <c r="D40" i="2"/>
  <c r="G29" i="4" l="1"/>
  <c r="G34" i="4"/>
  <c r="G39" i="4"/>
  <c r="G32" i="4"/>
  <c r="G37" i="4"/>
  <c r="G31" i="4"/>
  <c r="G35" i="4"/>
  <c r="G38" i="4"/>
  <c r="G36" i="4"/>
  <c r="G33" i="4"/>
  <c r="G40" i="4"/>
  <c r="G30" i="4"/>
  <c r="G27" i="4" l="1"/>
  <c r="G25" i="4"/>
  <c r="G26" i="4"/>
  <c r="J28" i="4" l="1"/>
  <c r="J37" i="4"/>
  <c r="J32" i="4"/>
  <c r="J35" i="4"/>
  <c r="J30" i="4"/>
  <c r="J38" i="4"/>
  <c r="J31" i="4"/>
  <c r="J39" i="4"/>
  <c r="J34" i="4"/>
  <c r="J29" i="4"/>
  <c r="J36" i="4"/>
  <c r="J33" i="4"/>
  <c r="J40" i="4"/>
  <c r="J25" i="4"/>
  <c r="J26" i="4"/>
  <c r="J27" i="4"/>
  <c r="D69" i="4" l="1"/>
  <c r="K34" i="4"/>
  <c r="K39" i="4"/>
  <c r="K31" i="4"/>
  <c r="K38" i="4"/>
  <c r="K30" i="4"/>
  <c r="K33" i="4"/>
  <c r="K36" i="4"/>
  <c r="K32" i="4"/>
  <c r="K27" i="4"/>
  <c r="K26" i="4"/>
  <c r="K25" i="4"/>
  <c r="K40" i="4"/>
  <c r="K35" i="4"/>
  <c r="K29" i="4"/>
  <c r="K37" i="4"/>
  <c r="K28" i="4"/>
  <c r="E69" i="4" l="1"/>
  <c r="E43" i="4" s="1"/>
  <c r="D44"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<sst xmlns="http://schemas.openxmlformats.org/spreadsheetml/2006/main" count="290" uniqueCount="162">
  <si>
    <t>This calculator is meant to facilitate pooling an equal number of cells from different hybridization reactions prior to washing.</t>
  </si>
  <si>
    <t>Max. Expected Cells recovered per barcode Given Limiting cell number</t>
  </si>
  <si>
    <t>BC001</t>
  </si>
  <si>
    <t>BC002</t>
  </si>
  <si>
    <t>BC003</t>
  </si>
  <si>
    <t>BC004</t>
  </si>
  <si>
    <t>BC005</t>
  </si>
  <si>
    <t>BC006</t>
  </si>
  <si>
    <t>BC007</t>
  </si>
  <si>
    <t>BC008</t>
  </si>
  <si>
    <t>BC009</t>
  </si>
  <si>
    <t>BC010</t>
  </si>
  <si>
    <t>BC011</t>
  </si>
  <si>
    <t>BC012</t>
  </si>
  <si>
    <t>BC013</t>
  </si>
  <si>
    <t>BC014</t>
  </si>
  <si>
    <t>BC015</t>
  </si>
  <si>
    <t>BC016</t>
  </si>
  <si>
    <t>Include in Normalization?</t>
  </si>
  <si>
    <t>Maximum Cells Targeted</t>
  </si>
  <si>
    <t>Cells Needed to Load</t>
  </si>
  <si>
    <t>Total Cells needed in Pool</t>
  </si>
  <si>
    <t>Minimum Cells In Pool</t>
  </si>
  <si>
    <t>User decides to completely exclude a sample from the experiment.</t>
  </si>
  <si>
    <t>User determines whether to include a sample in the normalization. </t>
  </si>
  <si>
    <t>Pooling Workbook</t>
  </si>
  <si>
    <t>Scope</t>
  </si>
  <si>
    <t>Required Information</t>
  </si>
  <si>
    <t>1.</t>
  </si>
  <si>
    <t>2.</t>
  </si>
  <si>
    <t>3.</t>
  </si>
  <si>
    <t>4.</t>
  </si>
  <si>
    <t>Instructions</t>
  </si>
  <si>
    <t>•</t>
  </si>
  <si>
    <t>Begin each experiment with a fresh version of this workbook.</t>
  </si>
  <si>
    <t>Contact</t>
  </si>
  <si>
    <t>support@10xgenomics.com</t>
  </si>
  <si>
    <t>10x Genomics</t>
  </si>
  <si>
    <t>6230 Stoneridge Mall Road</t>
  </si>
  <si>
    <t>Pleasanton, CA 94588 USA</t>
  </si>
  <si>
    <t>© 2022 10X Genomics, Inc. FOR RESEARCH USE ONLY. NOT FOR USE IN DIAGNOSTIC PROCEDURES.</t>
  </si>
  <si>
    <t>Alternative Pooling Strategy: No Normalization</t>
  </si>
  <si>
    <t>Alternative Pooling Strategy: Selective Normalization</t>
  </si>
  <si>
    <t>Alternative Pooling Strategy: User-defined Normalization</t>
  </si>
  <si>
    <t>-</t>
  </si>
  <si>
    <t>The total number of cells loaded per GEM reaction must be reduced.</t>
  </si>
  <si>
    <t>Including more samples in the normalization increases the maximum number of cells that can be targeted per GEM reaction.</t>
  </si>
  <si>
    <t xml:space="preserve">The expected number of cells recovered for samples that are not included in the normalization will be proportional to their number within the pool. </t>
  </si>
  <si>
    <t>Probe Barcode</t>
  </si>
  <si>
    <r>
      <t xml:space="preserve">Total Cells in Hybridization
</t>
    </r>
    <r>
      <rPr>
        <sz val="8"/>
        <color theme="0"/>
        <rFont val="Arial"/>
        <family val="2"/>
      </rPr>
      <t xml:space="preserve">
(Post-Hyb Cell 
Conc. *  Volume)</t>
    </r>
  </si>
  <si>
    <r>
      <t xml:space="preserve">Cells per Sample 
Added to the Pool
</t>
    </r>
    <r>
      <rPr>
        <sz val="8"/>
        <color theme="0"/>
        <rFont val="Arial"/>
        <family val="2"/>
      </rPr>
      <t>(Cell Count of Sample with Lowest Concentration)</t>
    </r>
  </si>
  <si>
    <t xml:space="preserve">% of final pool 
  </t>
  </si>
  <si>
    <r>
      <t xml:space="preserve">Sample Volume 
to be Added 
 </t>
    </r>
    <r>
      <rPr>
        <sz val="8"/>
        <color theme="0"/>
        <rFont val="Arial"/>
        <family val="2"/>
      </rPr>
      <t>(Cells per Sample Added to the Pool/ Post-Hybridization Cell Conc.)</t>
    </r>
  </si>
  <si>
    <r>
      <t xml:space="preserve">Cells per Sample 
Added to the Pool  
</t>
    </r>
    <r>
      <rPr>
        <sz val="8"/>
        <color theme="0"/>
        <rFont val="Arial"/>
        <family val="2"/>
      </rPr>
      <t>(Lowest Cell Count Amongst Samples Included in Normalization)</t>
    </r>
  </si>
  <si>
    <r>
      <t xml:space="preserve">Cells per Sample 
Added to the Pool 
</t>
    </r>
    <r>
      <rPr>
        <sz val="8"/>
        <color theme="0"/>
        <rFont val="Arial"/>
        <family val="2"/>
      </rPr>
      <t>(Entire sample 
volume is pooled)</t>
    </r>
  </si>
  <si>
    <r>
      <t xml:space="preserve">Sample Volume 
to be Added
 </t>
    </r>
    <r>
      <rPr>
        <sz val="8"/>
        <color theme="0"/>
        <rFont val="Arial"/>
        <family val="2"/>
      </rPr>
      <t>(Entire sample 
volume is pooled)</t>
    </r>
  </si>
  <si>
    <t>Number of Probe Barcodes used</t>
  </si>
  <si>
    <t>Accurate cell counting is critical for optimal assay performance.</t>
  </si>
  <si>
    <t>Maximum Number of Cells Targeted per GEM Reaction</t>
  </si>
  <si>
    <r>
      <t xml:space="preserve">Post-Hybridization Cell Concentration
</t>
    </r>
    <r>
      <rPr>
        <sz val="8"/>
        <color theme="0"/>
        <rFont val="Arial"/>
        <family val="2"/>
        <scheme val="minor"/>
      </rPr>
      <t xml:space="preserve"> (Cells in Post-Hyb 
Wash buffer)</t>
    </r>
  </si>
  <si>
    <t xml:space="preserve">% of Final Pool 
  </t>
  </si>
  <si>
    <t xml:space="preserve">% of Final Pool 
 </t>
  </si>
  <si>
    <t xml:space="preserve">The expected number of cells recovered per Probe Barcode will be proportional to their number within the pool. </t>
  </si>
  <si>
    <r>
      <t xml:space="preserve">Cells per Sample 
Added to the Pool 
</t>
    </r>
    <r>
      <rPr>
        <sz val="8"/>
        <color theme="0"/>
        <rFont val="Arial"/>
        <family val="2"/>
      </rPr>
      <t>(Lowest Cell Count Amongst Samples Included in Normalization)</t>
    </r>
  </si>
  <si>
    <t>Number of Probe Barcodes Used</t>
  </si>
  <si>
    <t>Equal Pooling</t>
  </si>
  <si>
    <t>5.</t>
  </si>
  <si>
    <t>Equal Pooling (Recommended)</t>
  </si>
  <si>
    <t>Max. Expected Cells Recovered per Probe Barcode Given Limiting Cell Number</t>
  </si>
  <si>
    <t>If a warning message is shown, view the Guidance for Alternative Pooling tab to determine the best strategy for the experiment.</t>
  </si>
  <si>
    <t xml:space="preserve">Total Cells Pooled </t>
  </si>
  <si>
    <t>Total Cells Pooled</t>
  </si>
  <si>
    <t>Minimum Cells Per Probe Barcode into Pool</t>
  </si>
  <si>
    <t>Number of Probe Barcodes Used Excluding Dropouts</t>
  </si>
  <si>
    <t>Numbers filled In this tab will auto-populate other tabs</t>
  </si>
  <si>
    <t>Cells Needed Per Probe Barcode</t>
  </si>
  <si>
    <t>This calculator demonstrates an alternative pooling strategy, where the user determines whether to include a sample in the normalization.</t>
  </si>
  <si>
    <t>Start on the Equal Pooling tab and enter post-hybridization cell concentration and sample volume in the appropriate columns (highlighted in blue).</t>
  </si>
  <si>
    <r>
      <t>Post-Hybridization Cell Concentration in cells/µ</t>
    </r>
    <r>
      <rPr>
        <sz val="11"/>
        <rFont val="Calibri"/>
        <family val="2"/>
      </rPr>
      <t>l</t>
    </r>
    <r>
      <rPr>
        <sz val="11"/>
        <rFont val="Arial"/>
        <family val="2"/>
      </rPr>
      <t xml:space="preserve"> for each sample</t>
    </r>
  </si>
  <si>
    <t>Alternative Pooling Strategy 1: No Normalization</t>
  </si>
  <si>
    <t>Alternative Pooling Strategy 2: Selective Normalization</t>
  </si>
  <si>
    <t>Chromium Fixed RNA Profiling for Multiplexed Samples provides an efficient and cost-effective way to increase experiment size and cell number by enabling up to 4 or 16 samples to be run within a single GEM reaction. Multiplex-compatible Chromium Next GEM Single Cell Fixed RNA Human Transcriptome Probe kits (PN-1000420/1000456) contain 4 or 16 probe sets, where each probe set includes a Probe Barcode that enables sample multiplexing and downstream demultiplexing.</t>
  </si>
  <si>
    <t xml:space="preserve">Multiplexing is most efficient when samples are pooled equally (same number of cells for each sample) using the maximum number of Probe Barcodes (4 or 16) supported by the kit. However, there may be circumstances where pooling samples equally is not practical or not possible. In these instances, alternative pooling strategies may better suit the goals of the experiment. </t>
  </si>
  <si>
    <t>The entire volume from all samples is pooled without any normalization.</t>
  </si>
  <si>
    <t>Alternative Pooling Strategy 3: User-defined Normalization</t>
  </si>
  <si>
    <t>The sample hybridized with BC004 has significantly fewer cells than the others, and equal pooling would result in washing less than 200,000 cells. An alternative strategy is recommended.</t>
  </si>
  <si>
    <t>All samples are normalized to the limiting sample (sample with lowest Total Cells in Hybridization) and same number of cells are pooled (equal pooling).</t>
  </si>
  <si>
    <t>Alternative Pooling Strategy 4: Excluding a Sample</t>
  </si>
  <si>
    <t>Table 2</t>
  </si>
  <si>
    <t>Table 1</t>
  </si>
  <si>
    <t>For complete protocol, consult the Chromium Fixed RNA Profiling Reagent Kits for Multiplexed Samples User Guide (CG000527).</t>
  </si>
  <si>
    <t>No Normalization is only recommended in cases where the differences in Total Cells in Hybridization between samples is small (e.g. &lt;20%).</t>
  </si>
  <si>
    <t>Several alternative pooling strategies are described below. The optimal strategy will depend on the goals of the experiment. This guidance tab is meant to help illustrate the different tradeoffs with each strategy and uses an example where some samples have much fewer cells after hybridization than the others.</t>
  </si>
  <si>
    <t>Error</t>
  </si>
  <si>
    <t>Does Error Appear</t>
  </si>
  <si>
    <t>Bellow 200K Cells In Pool</t>
  </si>
  <si>
    <t>Cells Pooled Cannot Reach Target GEM per BC</t>
  </si>
  <si>
    <t>Pipette Under 2ul</t>
  </si>
  <si>
    <t>Hyb Reaction has more than 5 million cells</t>
  </si>
  <si>
    <t>Error Code</t>
  </si>
  <si>
    <t>Cond. Error Message</t>
  </si>
  <si>
    <t>Differences in cell counts do not allow for "No Normalization"</t>
  </si>
  <si>
    <t>Use the volumes indicated in the column I (green column) to pool samples into a 5-ml (for 4 pooling samples) or 15-ml (for pooling 16 samples) centrifuge tube.</t>
  </si>
  <si>
    <t>Use the volumes indicated in column I (green column) to pool the samples into a 5-ml (for 4 pooling samples) or 15-ml (for pooling 16 samples) centrifuge tube.</t>
  </si>
  <si>
    <t xml:space="preserve">If hybridization was performed in 8-tube strips, sample volume would be ~265 µl. If hybridization was performed in 1.5-ml microcentrifuge tubes, sample volume would be ~840 µl. </t>
  </si>
  <si>
    <t>This calculator demonstrates an alternative pooling strategy, where the user determines whether to include a sample in the normalization as well as the number of cells to be added per sample.</t>
  </si>
  <si>
    <t>No valid suggestion for pooling</t>
  </si>
  <si>
    <t>Not available, see Warnings</t>
  </si>
  <si>
    <t>No Normalization is only recommended in cases where the differences in "Total Cells in Hybridization" between samples is small (i.e., within counting error) because cells from each sample are already present in equal proportions.</t>
  </si>
  <si>
    <t xml:space="preserve"> </t>
  </si>
  <si>
    <t>Guidance for Alternative Pooling Strategies</t>
  </si>
  <si>
    <r>
      <t xml:space="preserve">Expected Cells Recovered per Probe Barcode 
 </t>
    </r>
    <r>
      <rPr>
        <sz val="8"/>
        <color theme="0"/>
        <rFont val="Arial"/>
        <family val="2"/>
      </rPr>
      <t>(Assumes Maximum Supported Number of Cells Targeted per GEM Reaction)</t>
    </r>
  </si>
  <si>
    <t>This calculator demonstrates an alternative pooling strategy where the entire sample volume is pooled without any normalization.</t>
  </si>
  <si>
    <t xml:space="preserve">Post-Hybridization Sample Volume
</t>
  </si>
  <si>
    <t>Post-Hybridization Sample Volume in µl</t>
  </si>
  <si>
    <r>
      <t xml:space="preserve">User determines whether to include a sample in </t>
    </r>
    <r>
      <rPr>
        <i/>
        <sz val="11"/>
        <rFont val="Arial"/>
        <family val="2"/>
      </rPr>
      <t>the normalization, as well as the number of cells to be added per sample.</t>
    </r>
  </si>
  <si>
    <t xml:space="preserve">Enter Post-Hybridization Cell Concentration and Sample Volume (volume remaining after counting) in columns C and D (blue columns) in Table 1. </t>
  </si>
  <si>
    <t xml:space="preserve">Enter Post-Hybridization Cell Concentration and Sample Volume (volume remaining after counting) in columns C and D (blue columns) in Table 1.  </t>
  </si>
  <si>
    <t xml:space="preserve">Pool the entire volume of each sample (column H, green column) from different hybridization reactions into a 5-ml (for 4 pooling samples) or 15-ml (for pooling 16 samples) centrifuge tube. If a warning message appears next to Table 2, consider alternative pooling strategies. </t>
  </si>
  <si>
    <t>Examples</t>
  </si>
  <si>
    <t xml:space="preserve">Enter Post-Hybridization Cell Concentration and Sample Volume (volume remaining after counting) in columns D and E (blue columns) in Table 1. </t>
  </si>
  <si>
    <t>In this example, decreasing the user-defined number of cells from 100,000 to 66,667 (suggested cell number) reduces the total number of cells being washed, which may make it more difficult to see the cell pellet, but results in a more equal representation of all four samples in the pool.</t>
  </si>
  <si>
    <t>If hybridization was performed in 8-tube strips, add 2.3 ml Post-Hyb Wash Buffer (if pooling 4 samples) or 9.2 ml Post-Hyb Wash Buffer (if pooling 16 samples). Mix by inverting 5x.</t>
  </si>
  <si>
    <t>Chromium Fixed RNA Profiling for Multiplexed Samples</t>
  </si>
  <si>
    <t>CG000565               A</t>
  </si>
  <si>
    <t xml:space="preserve">Doc      Rev </t>
  </si>
  <si>
    <t>•   guidance around various pooling strategies</t>
  </si>
  <si>
    <t>•   worksheets to calculate sample volume for pooling</t>
  </si>
  <si>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CG000565 Rev A</t>
    </r>
  </si>
  <si>
    <r>
      <rPr>
        <b/>
        <sz val="14"/>
        <color theme="0"/>
        <rFont val="Arial"/>
        <family val="2"/>
      </rPr>
      <t>Chromium Fixed RNA Profiling for Multiplexed Samples- Pooling Workbook</t>
    </r>
    <r>
      <rPr>
        <sz val="11"/>
        <color theme="0"/>
        <rFont val="Arial"/>
        <family val="2"/>
      </rPr>
      <t xml:space="preserve">  |  10xgenomics.com</t>
    </r>
    <r>
      <rPr>
        <sz val="14"/>
        <color theme="0"/>
        <rFont val="Arial"/>
        <family val="2"/>
      </rPr>
      <t xml:space="preserve">                                                                                    CG000565 Rev A</t>
    </r>
  </si>
  <si>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CG000565 Rev A</t>
    </r>
  </si>
  <si>
    <r>
      <rPr>
        <b/>
        <sz val="14"/>
        <color theme="0"/>
        <rFont val="Arial"/>
        <family val="2"/>
      </rPr>
      <t>Chromium Fixed RNA Profiling for Multiplexed Samples- Pooling Workbook</t>
    </r>
    <r>
      <rPr>
        <sz val="11"/>
        <color theme="0"/>
        <rFont val="Arial"/>
        <family val="2"/>
      </rPr>
      <t xml:space="preserve">  |  10xgenomics.com</t>
    </r>
    <r>
      <rPr>
        <sz val="14"/>
        <color theme="0"/>
        <rFont val="Arial"/>
        <family val="2"/>
      </rPr>
      <t xml:space="preserve">                                                                                                            CG000565 Rev A</t>
    </r>
  </si>
  <si>
    <t>Equal pooling refers to pooling the same number of cells from each probe-hybridized sample. It is the recommended method for pooling and ensures that the undetected multiplet rates are the same for each Probe Barcode. Pooling the same number of cells should also result in an approximately equal numbers of cells recovered from every Probe Barcode in the final library. See below for worksheet to calculate the sample volumes to be added during pooling.</t>
  </si>
  <si>
    <t>Additional conditions to be followed are listed at the top of each alternative pooling strategy tab.</t>
  </si>
  <si>
    <t>The purpose of this document is to provide:</t>
  </si>
  <si>
    <t>User-defined Cell Numbers per Sample to Pool</t>
  </si>
  <si>
    <t>Suggested Cell Numbers per Sample to Pool</t>
  </si>
  <si>
    <r>
      <t xml:space="preserve">Input the desired cell number under the box labeled, User-defined Cell Numbers per Sample to Pool. </t>
    </r>
    <r>
      <rPr>
        <sz val="10"/>
        <rFont val="Arial"/>
        <family val="2"/>
        <scheme val="minor"/>
      </rPr>
      <t>The suggested number of cells per sample helps in making the representation of each sample as equal as possible, while maintaining a minimum number of cells required to safely perform the post-hybridization washes.</t>
    </r>
  </si>
  <si>
    <t>Inspect the Total Cells Pooled (Table 2), Maximum Number of Cells Targeted per GEM Reaction (Table 2), and the Expected Cells Recovered per Probe Barcode (Table 1).</t>
  </si>
  <si>
    <t>If the Total Cells Pooled is too low, or the Maximum number of Cells Targeted or the Expected Cell Recovered per Probe Barcode is undesirable for the experimental goals, continue excluding samples from the normalization until an acceptable compromise is achieved.</t>
  </si>
  <si>
    <t>Inspect the Total Cells Pooled (Table 2), the Maximum Number of Cells Targeted per GEM Reaction (Table 2), and the Expected Cells Recovered per Probe Barcode (Table 1).</t>
  </si>
  <si>
    <t xml:space="preserve">When using the Chromium Fixed RNA Kit, Human Transcriptome, 4 rxns x 4 BC PN-1000475, up to 10,000 cells can be recovered and demultiplexed per sample, yielding a total of 40,000 cells recovered per GEM reaction. When using the Chromium Fixed RNA Kit, Human Transcriptome, 4 rxns x 16 BC PN-1000476, up to 8,000 cells can be recovered and demultiplexed per sample; thus with using 16 Probe Barcodes, a total of 128,000 cells (16 * 8,000) can be recovered and demultiplexed. </t>
  </si>
  <si>
    <t xml:space="preserve">Use the volumes indicated in the column H (green column) to pool the samples from different hybridization reactions into a 5-ml (for 4 pooling samples) or 15-ml (for pooling 16 samples) centrifuge tube. If the differences in 'Total Cells in Hybridization' between samples are smaller than the expected error from cell counting, the entire volume from each sample can be added to the pool. If a warning message appears next to Table 2, consider alternative pooling strategies. </t>
  </si>
  <si>
    <r>
      <t xml:space="preserve">Post-Hybridization Cell Concentration
</t>
    </r>
    <r>
      <rPr>
        <sz val="8"/>
        <color theme="0"/>
        <rFont val="Arial"/>
        <family val="2"/>
        <scheme val="minor"/>
      </rPr>
      <t xml:space="preserve"> (Cells in Post-Hyb 
Wash Buffer)</t>
    </r>
  </si>
  <si>
    <t xml:space="preserve">Equal pooling (same number of cells for each sample) is the recommended pooling strategy. However, equal pooling is not always practical or possible. In such cases, alternative pooling strategies that allow an unequal number of cells to be pooled can be used. </t>
  </si>
  <si>
    <t>The alternative pooling strategies can help increase the number of cells pelleted during each washing step, thus improving cell handling. They can also help reduce the number of calculations and opportunities for pipetting errors.</t>
  </si>
  <si>
    <t>However, alternative pooling strategies can also reduce the maximum number of cells that can be targeted per Probe Barcode and the number of expected cells recovered for samples in proportion to their representation in the pool.</t>
  </si>
  <si>
    <t xml:space="preserve">The samples hybridized with Probe Barcodes BC001, BC002, and BC003 are pooled equally, but using the user-defined value of 100,000 cells per sample, and the entirety of the sample hybridized with BC004 is added to the pool. The result is a more even representation of cells from each sample in the final pool (12% for sample with BC004), and a modest number of cells being washed (341,075 cells). As the pooling is more even, the adjusted maximum number of cells that can be targeted per GEM reaction (34,108) is also higher than with other strategies. </t>
  </si>
  <si>
    <t xml:space="preserve">Increasing or decreasing the user-defined number of cells will change the representation of each sample in the final pool, as well as the total number of cells (example below). </t>
  </si>
  <si>
    <r>
      <t xml:space="preserve">The sample hybridized with Probe Barcode BC004 is excluded from the experiment and only three samples are pooled equally for washing. This strategy results in no data from </t>
    </r>
    <r>
      <rPr>
        <sz val="11"/>
        <rFont val="Arial"/>
        <family val="2"/>
      </rPr>
      <t>the sample hybridized with BC004</t>
    </r>
    <r>
      <rPr>
        <sz val="11"/>
        <color rgb="FF000000"/>
        <rFont val="Arial"/>
        <family val="2"/>
      </rPr>
      <t xml:space="preserve">. To exclude samples, use the Equal Pooling tab and do not enter sample concentrations and volumes for samples that are excluded. </t>
    </r>
  </si>
  <si>
    <t>When an unequal number of cells are pooled from each sample:</t>
  </si>
  <si>
    <t>When an unequal number of cells are pooled from a subset of samples within a pool:</t>
  </si>
  <si>
    <r>
      <t>When an unequal number of cells are pooled from a subset</t>
    </r>
    <r>
      <rPr>
        <b/>
        <i/>
        <sz val="12"/>
        <color rgb="FF0071D9"/>
        <rFont val="Arial"/>
        <family val="2"/>
      </rPr>
      <t xml:space="preserve"> </t>
    </r>
    <r>
      <rPr>
        <b/>
        <sz val="12"/>
        <color rgb="FF0071D9"/>
        <rFont val="Arial"/>
        <family val="2"/>
      </rPr>
      <t>of samples within a pool:</t>
    </r>
  </si>
  <si>
    <t xml:space="preserve">Only selected samples are considered in the normalization, i.e. these samples are required to be added to the pool in equal proportions. When a sample is excluded from the normalization ("Include in Normalization?" set to FALSE), all available cells for that sample are added to the pool if there are not enough cells available to match the others in equal numbers. Using this strategy, a sizeable number of cells will be washed (&gt;750,000 cells), however only 5% of the cells in the experiment will be from the sample hybridized with BC004 (i.e. 1,672 cells from BC004 assuming 31,672 is the targeted maximum number of cells). In this case, the unequal pooling reduces the maximum number of cells that can be targeted from 40,000 to 31,672. </t>
  </si>
  <si>
    <t>When samples are pooled unequally, certain samples will be overrepresented in the pool relative to others. So the total number of cells per GEM reaction across all samples must be reduced to avoid exceeding the maximum supported cell numbers on any Probe Barcode. The maximum supported cell numbers are 10,000 cells per Probe Barcode if using up to 4 Probe Barcodes, or 8,000 cells per Probe Barcode if using more than 4 Probe Barcodes.</t>
  </si>
  <si>
    <r>
      <rPr>
        <b/>
        <sz val="14"/>
        <color theme="0"/>
        <rFont val="Arial"/>
        <family val="2"/>
      </rPr>
      <t>Chromium Fixed RNA Profiling for Multiplexed Samples - Pooling Workbook</t>
    </r>
    <r>
      <rPr>
        <sz val="11"/>
        <color theme="0"/>
        <rFont val="Arial"/>
        <family val="2"/>
      </rPr>
      <t xml:space="preserve">  |  10xgenomics.com</t>
    </r>
    <r>
      <rPr>
        <sz val="14"/>
        <color theme="0"/>
        <rFont val="Arial"/>
        <family val="2"/>
      </rPr>
      <t xml:space="preserve">    </t>
    </r>
    <r>
      <rPr>
        <sz val="12"/>
        <color theme="0"/>
        <rFont val="Arial"/>
        <family val="2"/>
      </rPr>
      <t>CG000565 Rev A</t>
    </r>
  </si>
  <si>
    <t xml:space="preserve">Start by including all samples in the normalization (column B set to TRUE), and then exclude the samples (column B set to FALSE) with the lowest Total Cells in Hybridization. </t>
  </si>
  <si>
    <t>If the Total Cells Pooled is too low, or the Maximum Number of Cells Targeted or the Expected Cells Recovered per Probe Barcode is undesirable for the experimental goals, adjust the number in the User-defined Cell Numbers per Sample to Pool and/or exclude samples from the normalization until an acceptable compromise is achieved.</t>
  </si>
  <si>
    <t xml:space="preserve">When Include in Normalization (column B) is set to TRUE,  these samples will be added to the pool in equal proportions using the User-defined Cell Numbers per Sample to Pool. </t>
  </si>
  <si>
    <t>When Include in Normalization (column B) is set to FALSE, these samples may be added to the pool in equal proportions if sufficient cells are available to meet the user-defined number. Otherwise, the entire sample volume will be added. In the latter case, this necessarily means that these samples will be underrepresented in the final pool.</t>
  </si>
  <si>
    <t>Setting Include in Normalization to TRUE ensures that these samples will be added to the pool in equal proportions. When Include in Normalization is set to FALSE, these samples may be added to the pool in equal proportions if sufficient cells are available. Otherwise, the entire sample volume will be added. In the latter case, this necessarily means that these sample will be underrepresented in the final pool.</t>
  </si>
  <si>
    <t xml:space="preserve"> 'Insufficient Cells' is displayed for samples when Include in Normalization is set to TRUE and there are not enough cells to meet the user-defined number. In these cases, there are two options:   
  - exclude that sample from the normalization (set Include in Normalization to FALSE, column B), or 
  - lower the User-defined Cell Numbers per Sample to Pool. 
If no action is taken, samples labeled as Insufficient Cells will not be included in the pool.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</si>
</sst>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quot; cells/µL&quot;"/>
    <numFmt numFmtId="165" formatCode="#\ \µ\L"/>
    <numFmt numFmtId="166" formatCode="0,000"/>
    <numFmt numFmtId="167" formatCode="#,###&quot; cells/µl&quot;"/>
    <numFmt numFmtId="168" formatCode="#\ \µ\l"/>
    <numFmt numFmtId="169" formatCode="#.0\ \µ\l"/>
  </numFmts>
  <fonts count="71">
    <font>
      <sz val="10"/>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b/>
      <sz val="10"/>
      <color theme="1"/>
      <name val="Arial"/>
      <family val="2"/>
    </font>
    <font>
      <b/>
      <sz val="10"/>
      <color theme="1"/>
      <name val="Arial"/>
      <family val="2"/>
      <scheme val="minor"/>
    </font>
    <font>
      <sz val="10"/>
      <color theme="1"/>
      <name val="Arial"/>
      <family val="2"/>
      <scheme val="minor"/>
    </font>
    <font>
      <i/>
      <sz val="10"/>
      <color theme="1"/>
      <name val="Arial"/>
      <family val="2"/>
    </font>
    <font>
      <sz val="10"/>
      <color theme="1"/>
      <name val="Arial"/>
      <family val="2"/>
    </font>
    <font>
      <sz val="10"/>
      <color theme="1"/>
      <name val="Arial"/>
      <family val="2"/>
      <scheme val="minor"/>
    </font>
    <font>
      <sz val="12"/>
      <color theme="1"/>
      <name val="Arial"/>
      <family val="2"/>
      <scheme val="minor"/>
    </font>
    <font>
      <sz val="10"/>
      <color rgb="FFFF0000"/>
      <name val="Arial"/>
      <family val="2"/>
      <scheme val="minor"/>
    </font>
    <font>
      <sz val="18"/>
      <color theme="1"/>
      <name val="Arial"/>
      <family val="2"/>
      <scheme val="minor"/>
    </font>
    <font>
      <sz val="10"/>
      <color rgb="FF000000"/>
      <name val="Arial"/>
      <family val="2"/>
    </font>
    <font>
      <sz val="10"/>
      <color theme="1"/>
      <name val="Arial"/>
      <family val="2"/>
    </font>
    <font>
      <b/>
      <sz val="10"/>
      <color theme="4"/>
      <name val="Arial"/>
      <family val="2"/>
    </font>
    <font>
      <b/>
      <sz val="10"/>
      <color rgb="FF4285F4"/>
      <name val="Arial"/>
      <family val="2"/>
    </font>
    <font>
      <b/>
      <sz val="10"/>
      <color rgb="FFFF0000"/>
      <name val="Arial"/>
      <family val="2"/>
    </font>
    <font>
      <b/>
      <sz val="10"/>
      <color rgb="FFFF0000"/>
      <name val="Arial"/>
      <family val="2"/>
      <scheme val="minor"/>
    </font>
    <font>
      <sz val="11"/>
      <color rgb="FF000000"/>
      <name val="Inconsolata"/>
    </font>
    <font>
      <sz val="10"/>
      <color rgb="FF000000"/>
      <name val="Arial"/>
      <family val="2"/>
      <scheme val="minor"/>
    </font>
    <font>
      <b/>
      <sz val="10"/>
      <color rgb="FF000000"/>
      <name val="Arial"/>
      <family val="2"/>
      <scheme val="minor"/>
    </font>
    <font>
      <i/>
      <sz val="10"/>
      <color rgb="FF000000"/>
      <name val="Arial"/>
      <family val="2"/>
      <scheme val="minor"/>
    </font>
    <font>
      <b/>
      <sz val="10"/>
      <color rgb="FF000000"/>
      <name val="Arial"/>
      <family val="2"/>
    </font>
    <font>
      <sz val="8"/>
      <name val="Arial"/>
      <family val="2"/>
      <scheme val="minor"/>
    </font>
    <font>
      <sz val="11"/>
      <color theme="1"/>
      <name val="Arial"/>
      <family val="2"/>
      <scheme val="minor"/>
    </font>
    <font>
      <sz val="11"/>
      <color rgb="FF000000"/>
      <name val="Arial"/>
      <family val="2"/>
    </font>
    <font>
      <i/>
      <sz val="11"/>
      <color rgb="FF000000"/>
      <name val="Arial"/>
      <family val="2"/>
    </font>
    <font>
      <sz val="11"/>
      <color theme="1"/>
      <name val="Arial"/>
      <family val="2"/>
    </font>
    <font>
      <b/>
      <sz val="16"/>
      <color theme="1"/>
      <name val="Arial"/>
      <family val="2"/>
    </font>
    <font>
      <sz val="18"/>
      <color theme="0"/>
      <name val="Arial"/>
      <family val="2"/>
    </font>
    <font>
      <b/>
      <sz val="18"/>
      <color theme="0"/>
      <name val="Arial"/>
      <family val="2"/>
    </font>
    <font>
      <sz val="12"/>
      <color theme="0"/>
      <name val="Arial"/>
      <family val="2"/>
    </font>
    <font>
      <sz val="14"/>
      <color theme="1"/>
      <name val="Arial"/>
      <family val="2"/>
    </font>
    <font>
      <u/>
      <sz val="10"/>
      <color theme="10"/>
      <name val="Arial"/>
      <family val="2"/>
      <scheme val="minor"/>
    </font>
    <font>
      <b/>
      <sz val="14"/>
      <color rgb="FF0071D9"/>
      <name val="Arial"/>
      <family val="2"/>
    </font>
    <font>
      <b/>
      <sz val="14"/>
      <color rgb="FF00B0F0"/>
      <name val="Arial"/>
      <family val="2"/>
    </font>
    <font>
      <sz val="12"/>
      <color rgb="FF4D5156"/>
      <name val="Arial"/>
      <family val="2"/>
    </font>
    <font>
      <u/>
      <sz val="11"/>
      <color theme="10"/>
      <name val="Arial"/>
      <family val="2"/>
    </font>
    <font>
      <sz val="11"/>
      <color rgb="FF000000"/>
      <name val="Calibri"/>
      <family val="2"/>
    </font>
    <font>
      <sz val="14"/>
      <color rgb="FF000000"/>
      <name val="Arial"/>
      <family val="2"/>
    </font>
    <font>
      <sz val="14"/>
      <color theme="0"/>
      <name val="Arial"/>
      <family val="2"/>
    </font>
    <font>
      <b/>
      <sz val="14"/>
      <color theme="0"/>
      <name val="Arial"/>
      <family val="2"/>
    </font>
    <font>
      <sz val="11"/>
      <color theme="0"/>
      <name val="Arial"/>
      <family val="2"/>
    </font>
    <font>
      <b/>
      <i/>
      <sz val="12"/>
      <color rgb="FF0071D9"/>
      <name val="Arial"/>
      <family val="2"/>
    </font>
    <font>
      <b/>
      <sz val="10"/>
      <color theme="0"/>
      <name val="Arial"/>
      <family val="2"/>
      <scheme val="minor"/>
    </font>
    <font>
      <sz val="8"/>
      <color theme="0"/>
      <name val="Arial"/>
      <family val="2"/>
      <scheme val="minor"/>
    </font>
    <font>
      <sz val="10"/>
      <color rgb="FF0071D9"/>
      <name val="Arial"/>
      <family val="2"/>
      <scheme val="minor"/>
    </font>
    <font>
      <b/>
      <sz val="10"/>
      <color theme="0"/>
      <name val="Arial"/>
      <family val="2"/>
    </font>
    <font>
      <sz val="8"/>
      <color theme="0"/>
      <name val="Arial"/>
      <family val="2"/>
    </font>
    <font>
      <b/>
      <sz val="12"/>
      <color rgb="FF0071D9"/>
      <name val="Arial"/>
      <family val="2"/>
    </font>
    <font>
      <sz val="11"/>
      <name val="Arial"/>
      <family val="2"/>
    </font>
    <font>
      <b/>
      <i/>
      <sz val="10"/>
      <color rgb="FF0071D9"/>
      <name val="Arial"/>
      <family val="2"/>
      <scheme val="minor"/>
    </font>
    <font>
      <sz val="11"/>
      <name val="Calibri"/>
      <family val="2"/>
    </font>
    <font>
      <sz val="12"/>
      <name val="Arial"/>
      <family val="2"/>
    </font>
    <font>
      <sz val="10"/>
      <name val="Arial"/>
      <family val="2"/>
      <scheme val="minor"/>
    </font>
    <font>
      <i/>
      <sz val="11"/>
      <name val="Arial"/>
      <family val="2"/>
      <scheme val="minor"/>
    </font>
    <font>
      <b/>
      <sz val="14"/>
      <color theme="1" tint="0.14999847407452621"/>
      <name val="Arial"/>
      <family val="2"/>
    </font>
    <font>
      <sz val="11"/>
      <name val="Arial"/>
      <family val="2"/>
      <scheme val="minor"/>
    </font>
    <font>
      <b/>
      <sz val="14"/>
      <color theme="1" tint="0.14999847407452621"/>
      <name val="Arial"/>
      <family val="2"/>
      <scheme val="minor"/>
    </font>
    <font>
      <b/>
      <sz val="10"/>
      <color theme="2"/>
      <name val="Arial (Body)"/>
    </font>
    <font>
      <b/>
      <sz val="10"/>
      <color theme="1" tint="0.249977111117893"/>
      <name val="Arial"/>
      <family val="2"/>
      <scheme val="minor"/>
    </font>
    <font>
      <b/>
      <sz val="12"/>
      <color rgb="FF0071D9"/>
      <name val="Arial"/>
      <family val="2"/>
      <scheme val="minor"/>
    </font>
    <font>
      <i/>
      <sz val="11"/>
      <name val="Arial"/>
      <family val="2"/>
    </font>
    <font>
      <sz val="11"/>
      <color rgb="FFCC00CC"/>
      <name val="Arial"/>
      <family val="2"/>
    </font>
    <font>
      <b/>
      <sz val="10"/>
      <name val="Arial"/>
      <family val="2"/>
    </font>
    <font>
      <b/>
      <sz val="10"/>
      <name val="Arial"/>
      <family val="2"/>
      <scheme val="minor"/>
    </font>
    <font>
      <i/>
      <sz val="10"/>
      <name val="Arial"/>
      <family val="2"/>
      <scheme val="minor"/>
    </font>
  </fonts>
  <fills count="24">
    <fill>
      <patternFill patternType="none"/>
    </fill>
    <fill>
      <patternFill patternType="gray125"/>
    </fill>
    <fill>
      <patternFill patternType="solid">
        <fgColor rgb="FF153057"/>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rgb="FFFFFFFF"/>
      </patternFill>
    </fill>
    <fill>
      <patternFill patternType="solid">
        <fgColor theme="0"/>
        <bgColor rgb="FFF3F3F3"/>
      </patternFill>
    </fill>
    <fill>
      <patternFill patternType="solid">
        <fgColor theme="1" tint="0.34998626667073579"/>
        <bgColor rgb="FFEFEFEF"/>
      </patternFill>
    </fill>
    <fill>
      <patternFill patternType="solid">
        <fgColor theme="0" tint="-4.9989318521683403E-2"/>
        <bgColor indexed="64"/>
      </patternFill>
    </fill>
    <fill>
      <patternFill patternType="solid">
        <fgColor theme="1" tint="0.34998626667073579"/>
        <bgColor rgb="FFCCCCCC"/>
      </patternFill>
    </fill>
    <fill>
      <patternFill patternType="solid">
        <fgColor theme="1" tint="0.34998626667073579"/>
        <bgColor rgb="FFCFE2F3"/>
      </patternFill>
    </fill>
    <fill>
      <patternFill patternType="solid">
        <fgColor theme="0" tint="-4.9989318521683403E-2"/>
        <bgColor rgb="FFF3F3F3"/>
      </patternFill>
    </fill>
    <fill>
      <patternFill patternType="solid">
        <fgColor rgb="FFE6EBF6"/>
        <bgColor rgb="FFFFFFFF"/>
      </patternFill>
    </fill>
    <fill>
      <patternFill patternType="solid">
        <fgColor rgb="FFE6EBF6"/>
        <bgColor indexed="64"/>
      </patternFill>
    </fill>
    <fill>
      <patternFill patternType="solid">
        <fgColor rgb="FFB3C2E3"/>
        <bgColor rgb="FFE0F7FA"/>
      </patternFill>
    </fill>
    <fill>
      <patternFill patternType="solid">
        <fgColor rgb="FFB3C2E3"/>
        <bgColor indexed="64"/>
      </patternFill>
    </fill>
    <fill>
      <patternFill patternType="solid">
        <fgColor rgb="FF153057"/>
        <bgColor rgb="FFEAD1DC"/>
      </patternFill>
    </fill>
    <fill>
      <patternFill patternType="solid">
        <fgColor rgb="FF153057"/>
        <bgColor rgb="FF000000"/>
      </patternFill>
    </fill>
    <fill>
      <patternFill patternType="solid">
        <fgColor rgb="FF153057"/>
        <bgColor rgb="FF4DD0E1"/>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bgColor rgb="FFEFEFEF"/>
      </patternFill>
    </fill>
    <fill>
      <patternFill patternType="solid">
        <fgColor theme="1" tint="0.34998626667073579"/>
        <bgColor indexed="64"/>
      </patternFill>
    </fill>
    <fill>
      <patternFill patternType="solid">
        <fgColor theme="2" tint="-4.9989318521683403E-2"/>
        <bgColor indexed="64"/>
      </patternFill>
    </fill>
  </fills>
  <borders count="62">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theme="1" tint="0.34998626667073579"/>
      </left>
      <right/>
      <top/>
      <bottom/>
      <diagonal/>
    </border>
    <border>
      <left/>
      <right style="thin">
        <color theme="1" tint="0.34998626667073579"/>
      </right>
      <top/>
      <bottom/>
      <diagonal/>
    </border>
    <border>
      <left style="medium">
        <color theme="1" tint="0.34998626667073579"/>
      </left>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top/>
      <bottom/>
      <diagonal/>
    </border>
    <border>
      <left/>
      <right style="medium">
        <color theme="1" tint="0.34998626667073579"/>
      </right>
      <top/>
      <bottom/>
      <diagonal/>
    </border>
    <border>
      <left style="medium">
        <color theme="1" tint="0.34998626667073579"/>
      </left>
      <right/>
      <top/>
      <bottom style="medium">
        <color theme="1" tint="0.34998626667073579"/>
      </bottom>
      <diagonal/>
    </border>
    <border>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style="thin">
        <color rgb="FF000000"/>
      </bottom>
      <diagonal/>
    </border>
    <border>
      <left/>
      <right/>
      <top/>
      <bottom style="medium">
        <color theme="1" tint="0.34998626667073579"/>
      </bottom>
      <diagonal/>
    </border>
    <border>
      <left style="thin">
        <color indexed="64"/>
      </left>
      <right/>
      <top/>
      <bottom style="medium">
        <color theme="1" tint="0.34998626667073579"/>
      </bottom>
      <diagonal/>
    </border>
    <border>
      <left/>
      <right style="thin">
        <color indexed="64"/>
      </right>
      <top/>
      <bottom style="medium">
        <color theme="1" tint="0.34998626667073579"/>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style="medium">
        <color theme="1" tint="0.34998626667073579"/>
      </top>
      <bottom/>
      <diagonal/>
    </border>
    <border>
      <left/>
      <right style="thin">
        <color theme="1" tint="0.34998626667073579"/>
      </right>
      <top/>
      <bottom style="medium">
        <color theme="1" tint="0.34998626667073579"/>
      </bottom>
      <diagonal/>
    </border>
    <border>
      <left style="thin">
        <color theme="0"/>
      </left>
      <right/>
      <top style="medium">
        <color theme="1" tint="0.34998626667073579"/>
      </top>
      <bottom/>
      <diagonal/>
    </border>
    <border>
      <left style="medium">
        <color theme="1" tint="0.34998626667073579"/>
      </left>
      <right style="thin">
        <color theme="0"/>
      </right>
      <top style="medium">
        <color theme="1" tint="0.34998626667073579"/>
      </top>
      <bottom style="thin">
        <color indexed="64"/>
      </bottom>
      <diagonal/>
    </border>
    <border>
      <left/>
      <right style="thin">
        <color theme="0"/>
      </right>
      <top style="medium">
        <color theme="1" tint="0.34998626667073579"/>
      </top>
      <bottom style="thin">
        <color indexed="64"/>
      </bottom>
      <diagonal/>
    </border>
    <border>
      <left/>
      <right/>
      <top style="medium">
        <color theme="1" tint="0.34998626667073579"/>
      </top>
      <bottom style="thin">
        <color indexed="64"/>
      </bottom>
      <diagonal/>
    </border>
    <border>
      <left/>
      <right style="medium">
        <color theme="1" tint="0.34998626667073579"/>
      </right>
      <top style="medium">
        <color theme="1" tint="0.34998626667073579"/>
      </top>
      <bottom style="thin">
        <color indexed="64"/>
      </bottom>
      <diagonal/>
    </border>
    <border>
      <left style="medium">
        <color theme="1" tint="0.34998626667073579"/>
      </left>
      <right style="thin">
        <color indexed="64"/>
      </right>
      <top/>
      <bottom/>
      <diagonal/>
    </border>
    <border>
      <left style="medium">
        <color theme="1" tint="0.34998626667073579"/>
      </left>
      <right style="thin">
        <color indexed="64"/>
      </right>
      <top/>
      <bottom style="medium">
        <color theme="1" tint="0.34998626667073579"/>
      </bottom>
      <diagonal/>
    </border>
    <border>
      <left style="medium">
        <color theme="1" tint="0.34998626667073579"/>
      </left>
      <right style="thin">
        <color theme="1" tint="0.34998626667073579"/>
      </right>
      <top style="thin">
        <color rgb="FF000000"/>
      </top>
      <bottom/>
      <diagonal/>
    </border>
    <border>
      <left style="medium">
        <color theme="1" tint="0.34998626667073579"/>
      </left>
      <right style="thin">
        <color theme="1" tint="0.34998626667073579"/>
      </right>
      <top/>
      <bottom/>
      <diagonal/>
    </border>
    <border>
      <left style="medium">
        <color theme="1" tint="0.34998626667073579"/>
      </left>
      <right style="thin">
        <color theme="1" tint="0.34998626667073579"/>
      </right>
      <top/>
      <bottom style="medium">
        <color theme="1" tint="0.34998626667073579"/>
      </bottom>
      <diagonal/>
    </border>
    <border>
      <left/>
      <right style="thin">
        <color theme="1" tint="0.34998626667073579"/>
      </right>
      <top style="thin">
        <color indexed="64"/>
      </top>
      <bottom/>
      <diagonal/>
    </border>
    <border>
      <left style="thin">
        <color theme="0"/>
      </left>
      <right/>
      <top style="medium">
        <color theme="1" tint="0.34998626667073579"/>
      </top>
      <bottom style="thin">
        <color indexed="64"/>
      </bottom>
      <diagonal/>
    </border>
    <border>
      <left style="medium">
        <color theme="1" tint="0.34998626667073579"/>
      </left>
      <right/>
      <top style="medium">
        <color theme="1" tint="0.34998626667073579"/>
      </top>
      <bottom style="thin">
        <color indexed="64"/>
      </bottom>
      <diagonal/>
    </border>
    <border>
      <left style="medium">
        <color theme="1" tint="0.34998626667073579"/>
      </left>
      <right style="medium">
        <color theme="1" tint="0.34998626667073579"/>
      </right>
      <top style="medium">
        <color theme="1" tint="0.34998626667073579"/>
      </top>
      <bottom style="thin">
        <color rgb="FF000000"/>
      </bottom>
      <diagonal/>
    </border>
    <border>
      <left style="medium">
        <color theme="1" tint="0.34998626667073579"/>
      </left>
      <right style="medium">
        <color theme="1" tint="0.34998626667073579"/>
      </right>
      <top/>
      <bottom style="medium">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medium">
        <color theme="1" tint="0.34998626667073579"/>
      </bottom>
      <diagonal/>
    </border>
    <border>
      <left style="thin">
        <color theme="1" tint="0.34998626667073579"/>
      </left>
      <right/>
      <top/>
      <bottom style="medium">
        <color indexed="64"/>
      </bottom>
      <diagonal/>
    </border>
    <border>
      <left/>
      <right style="thin">
        <color theme="1" tint="0.34998626667073579"/>
      </right>
      <top/>
      <bottom style="medium">
        <color indexed="64"/>
      </bottom>
      <diagonal/>
    </border>
    <border>
      <left/>
      <right/>
      <top/>
      <bottom style="medium">
        <color indexed="64"/>
      </bottom>
      <diagonal/>
    </border>
    <border>
      <left style="medium">
        <color rgb="FF153057"/>
      </left>
      <right style="medium">
        <color rgb="FF153057"/>
      </right>
      <top style="medium">
        <color rgb="FF153057"/>
      </top>
      <bottom/>
      <diagonal/>
    </border>
    <border>
      <left style="medium">
        <color rgb="FF153057"/>
      </left>
      <right style="medium">
        <color rgb="FF153057"/>
      </right>
      <top style="thin">
        <color indexed="64"/>
      </top>
      <bottom style="medium">
        <color rgb="FF153057"/>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tint="0.34998626667073579"/>
      </left>
      <right style="medium">
        <color theme="1" tint="0.34998626667073579"/>
      </right>
      <top/>
      <bottom/>
      <diagonal/>
    </border>
    <border>
      <left style="medium">
        <color theme="1" tint="0.34998626667073579"/>
      </left>
      <right style="medium">
        <color theme="1" tint="0.34998626667073579"/>
      </right>
      <top style="medium">
        <color theme="1" tint="0.34998626667073579"/>
      </top>
      <bottom style="thin">
        <color theme="1" tint="0.34998626667073579"/>
      </bottom>
      <diagonal/>
    </border>
    <border>
      <left style="medium">
        <color theme="1" tint="0.34998626667073579"/>
      </left>
      <right style="medium">
        <color theme="1" tint="0.34998626667073579"/>
      </right>
      <top style="medium">
        <color theme="1" tint="0.34998626667073579"/>
      </top>
      <bottom style="thin">
        <color indexed="64"/>
      </bottom>
      <diagonal/>
    </border>
    <border>
      <left style="medium">
        <color theme="1" tint="0.34998626667073579"/>
      </left>
      <right/>
      <top style="medium">
        <color theme="1" tint="0.34998626667073579"/>
      </top>
      <bottom style="medium">
        <color theme="1" tint="0.34998626667073579"/>
      </bottom>
      <diagonal/>
    </border>
    <border>
      <left style="thin">
        <color theme="0"/>
      </left>
      <right style="thin">
        <color theme="0"/>
      </right>
      <top style="medium">
        <color theme="1" tint="0.34998626667073579"/>
      </top>
      <bottom style="medium">
        <color theme="1" tint="0.34998626667073579"/>
      </bottom>
      <diagonal/>
    </border>
    <border>
      <left style="thin">
        <color theme="0"/>
      </left>
      <right/>
      <top style="medium">
        <color theme="1" tint="0.34998626667073579"/>
      </top>
      <bottom style="medium">
        <color theme="1" tint="0.34998626667073579"/>
      </bottom>
      <diagonal/>
    </border>
    <border>
      <left/>
      <right style="thin">
        <color theme="0"/>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s>
  <cellStyleXfs count="4">
    <xf numFmtId="0" fontId="0" fillId="0" borderId="0"/>
    <xf numFmtId="0" fontId="28" fillId="0" borderId="0"/>
    <xf numFmtId="0" fontId="37" fillId="0" borderId="0" applyNumberFormat="0" applyFill="0" applyBorder="0" applyAlignment="0" applyProtection="0"/>
    <xf numFmtId="0" fontId="42" fillId="0" borderId="0"/>
  </cellStyleXfs>
  <cellXfs count="400">
    <xf numFmtId="0" fontId="0" fillId="0" borderId="0" xfId="0" applyFont="1" applyAlignment="1"/>
    <xf numFmtId="0" fontId="35" fillId="2" borderId="0" xfId="0" applyFont="1" applyFill="1" applyAlignment="1">
      <alignment vertical="top"/>
    </xf>
    <xf numFmtId="0" fontId="0" fillId="3" borderId="0" xfId="0" applyFont="1" applyFill="1" applyAlignment="1"/>
    <xf numFmtId="0" fontId="39" fillId="4" borderId="0" xfId="0" applyFont="1" applyFill="1" applyAlignment="1">
      <alignment vertical="center"/>
    </xf>
    <xf numFmtId="0" fontId="9" fillId="3" borderId="0" xfId="0" applyFont="1" applyFill="1" applyAlignment="1">
      <alignment horizontal="center" vertical="center"/>
    </xf>
    <xf numFmtId="0" fontId="13" fillId="3" borderId="0" xfId="0"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xf>
    <xf numFmtId="0" fontId="9" fillId="3" borderId="0" xfId="0" applyFont="1" applyFill="1" applyAlignment="1">
      <alignment horizontal="center"/>
    </xf>
    <xf numFmtId="0" fontId="50" fillId="3" borderId="0" xfId="0" applyFont="1" applyFill="1" applyAlignment="1">
      <alignment horizontal="center" vertical="center"/>
    </xf>
    <xf numFmtId="0" fontId="50" fillId="3" borderId="0" xfId="0" applyFont="1" applyFill="1" applyAlignment="1">
      <alignment vertical="center"/>
    </xf>
    <xf numFmtId="0" fontId="9" fillId="4" borderId="0" xfId="0" applyFont="1" applyFill="1" applyAlignment="1">
      <alignment horizontal="center"/>
    </xf>
    <xf numFmtId="3" fontId="0" fillId="3" borderId="0" xfId="0" applyNumberFormat="1" applyFont="1" applyFill="1" applyAlignment="1"/>
    <xf numFmtId="0" fontId="13" fillId="3" borderId="0" xfId="0" applyFont="1" applyFill="1" applyAlignment="1">
      <alignment horizontal="center" vertical="top" wrapText="1"/>
    </xf>
    <xf numFmtId="0" fontId="0" fillId="3" borderId="0" xfId="0" applyFont="1" applyFill="1" applyAlignment="1">
      <alignment vertical="top"/>
    </xf>
    <xf numFmtId="0" fontId="9" fillId="3" borderId="0" xfId="0" applyFont="1" applyFill="1" applyAlignment="1">
      <alignment horizontal="center" vertical="top" wrapText="1"/>
    </xf>
    <xf numFmtId="0" fontId="23" fillId="3" borderId="0" xfId="0" applyFont="1" applyFill="1" applyAlignment="1"/>
    <xf numFmtId="0" fontId="9" fillId="3" borderId="0" xfId="0" applyFont="1" applyFill="1" applyAlignment="1">
      <alignment horizontal="center" vertical="top"/>
    </xf>
    <xf numFmtId="0" fontId="48" fillId="10" borderId="6" xfId="0" applyFont="1" applyFill="1" applyBorder="1" applyAlignment="1">
      <alignment horizontal="center" vertical="center" wrapText="1"/>
    </xf>
    <xf numFmtId="0" fontId="48" fillId="10" borderId="19" xfId="0" applyFont="1" applyFill="1" applyBorder="1" applyAlignment="1">
      <alignment horizontal="center" vertical="center" wrapText="1"/>
    </xf>
    <xf numFmtId="0" fontId="8" fillId="6" borderId="8" xfId="0" applyFont="1" applyFill="1" applyBorder="1" applyAlignment="1">
      <alignment horizontal="center" vertical="center"/>
    </xf>
    <xf numFmtId="0" fontId="9" fillId="4" borderId="0" xfId="0" applyFont="1" applyFill="1" applyBorder="1" applyAlignment="1">
      <alignment horizontal="center" vertical="center"/>
    </xf>
    <xf numFmtId="166" fontId="9" fillId="4" borderId="0" xfId="0" applyNumberFormat="1" applyFont="1" applyFill="1" applyBorder="1" applyAlignment="1">
      <alignment horizontal="center" vertical="center"/>
    </xf>
    <xf numFmtId="0" fontId="8" fillId="11" borderId="8" xfId="0" applyFont="1" applyFill="1" applyBorder="1" applyAlignment="1">
      <alignment horizontal="center" vertical="center"/>
    </xf>
    <xf numFmtId="0" fontId="9" fillId="8" borderId="0" xfId="0" applyFont="1" applyFill="1" applyBorder="1" applyAlignment="1">
      <alignment horizontal="center" vertical="center"/>
    </xf>
    <xf numFmtId="166" fontId="9" fillId="8" borderId="0" xfId="0" applyNumberFormat="1" applyFont="1" applyFill="1" applyBorder="1" applyAlignment="1">
      <alignment horizontal="center" vertical="center"/>
    </xf>
    <xf numFmtId="0" fontId="0" fillId="3" borderId="0" xfId="0" applyFont="1" applyFill="1" applyAlignment="1">
      <alignment vertical="center"/>
    </xf>
    <xf numFmtId="0" fontId="0" fillId="3" borderId="0" xfId="0" applyFont="1" applyFill="1" applyAlignment="1">
      <alignment wrapText="1"/>
    </xf>
    <xf numFmtId="0" fontId="58" fillId="3" borderId="0" xfId="0" applyFont="1" applyFill="1" applyAlignment="1">
      <alignment wrapText="1"/>
    </xf>
    <xf numFmtId="0" fontId="0" fillId="3" borderId="0" xfId="0" applyFill="1" applyAlignment="1">
      <alignment wrapText="1"/>
    </xf>
    <xf numFmtId="0" fontId="3" fillId="3" borderId="0" xfId="0" applyFont="1" applyFill="1" applyAlignment="1">
      <alignment vertical="center"/>
    </xf>
    <xf numFmtId="0" fontId="9" fillId="3" borderId="0" xfId="0" applyFont="1" applyFill="1" applyAlignment="1">
      <alignment vertical="center"/>
    </xf>
    <xf numFmtId="0" fontId="0" fillId="3" borderId="0" xfId="0" applyFont="1" applyFill="1" applyAlignment="1">
      <alignment vertical="center" wrapText="1"/>
    </xf>
    <xf numFmtId="164" fontId="16" fillId="4" borderId="0" xfId="0" applyNumberFormat="1" applyFont="1" applyFill="1" applyBorder="1" applyAlignment="1">
      <alignment horizontal="center" vertical="center"/>
    </xf>
    <xf numFmtId="0" fontId="9" fillId="3" borderId="0" xfId="0" applyFont="1" applyFill="1" applyAlignment="1">
      <alignment horizontal="left" vertical="center"/>
    </xf>
    <xf numFmtId="0" fontId="0" fillId="3" borderId="0" xfId="0" applyFont="1" applyFill="1" applyAlignment="1">
      <alignment horizontal="left"/>
    </xf>
    <xf numFmtId="0" fontId="0" fillId="4" borderId="0" xfId="0" applyFont="1" applyFill="1" applyAlignment="1"/>
    <xf numFmtId="164" fontId="16" fillId="4" borderId="0" xfId="0" applyNumberFormat="1" applyFont="1" applyFill="1" applyAlignment="1">
      <alignment horizontal="center" vertical="center"/>
    </xf>
    <xf numFmtId="165" fontId="17" fillId="4" borderId="0" xfId="0" applyNumberFormat="1" applyFont="1" applyFill="1" applyAlignment="1">
      <alignment horizontal="center"/>
    </xf>
    <xf numFmtId="9" fontId="9" fillId="4" borderId="0" xfId="0" applyNumberFormat="1" applyFont="1" applyFill="1" applyAlignment="1">
      <alignment horizontal="center"/>
    </xf>
    <xf numFmtId="0" fontId="9" fillId="4" borderId="0" xfId="0" applyFont="1" applyFill="1" applyAlignment="1">
      <alignment wrapText="1"/>
    </xf>
    <xf numFmtId="0" fontId="63" fillId="22" borderId="46" xfId="0" applyFont="1" applyFill="1" applyBorder="1" applyAlignment="1">
      <alignment horizontal="center" vertical="center"/>
    </xf>
    <xf numFmtId="0" fontId="63" fillId="22" borderId="47" xfId="0" applyFont="1" applyFill="1" applyBorder="1" applyAlignment="1">
      <alignment horizontal="center" vertical="center"/>
    </xf>
    <xf numFmtId="164" fontId="63" fillId="22" borderId="47" xfId="0" applyNumberFormat="1" applyFont="1" applyFill="1" applyBorder="1" applyAlignment="1">
      <alignment horizontal="center" vertical="center"/>
    </xf>
    <xf numFmtId="165" fontId="63" fillId="22" borderId="48" xfId="0" applyNumberFormat="1" applyFont="1" applyFill="1" applyBorder="1" applyAlignment="1">
      <alignment horizontal="center" vertical="center"/>
    </xf>
    <xf numFmtId="0" fontId="9" fillId="4" borderId="50"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0" fillId="4" borderId="0" xfId="0" applyFont="1" applyFill="1" applyBorder="1" applyAlignment="1">
      <alignment horizontal="center" vertical="center"/>
    </xf>
    <xf numFmtId="165" fontId="17" fillId="4" borderId="0" xfId="0" applyNumberFormat="1" applyFont="1" applyFill="1" applyBorder="1" applyAlignment="1">
      <alignment horizontal="center" vertical="center"/>
    </xf>
    <xf numFmtId="0" fontId="0" fillId="4" borderId="49" xfId="0" applyFont="1" applyFill="1" applyBorder="1" applyAlignment="1">
      <alignment horizontal="center" vertical="center" wrapText="1"/>
    </xf>
    <xf numFmtId="0" fontId="0" fillId="4" borderId="51" xfId="0" applyFont="1" applyFill="1" applyBorder="1" applyAlignment="1">
      <alignment horizontal="center" vertical="center" wrapText="1"/>
    </xf>
    <xf numFmtId="0" fontId="0" fillId="4" borderId="40" xfId="0" applyFont="1" applyFill="1" applyBorder="1" applyAlignment="1">
      <alignment horizontal="center" vertical="center"/>
    </xf>
    <xf numFmtId="0" fontId="23" fillId="23" borderId="49" xfId="0" applyFont="1" applyFill="1" applyBorder="1" applyAlignment="1">
      <alignment horizontal="center" vertical="center" wrapText="1"/>
    </xf>
    <xf numFmtId="0" fontId="0" fillId="23" borderId="0" xfId="0" applyFont="1" applyFill="1" applyBorder="1" applyAlignment="1">
      <alignment horizontal="center" vertical="center"/>
    </xf>
    <xf numFmtId="165" fontId="17" fillId="23" borderId="0" xfId="0" applyNumberFormat="1" applyFont="1" applyFill="1" applyBorder="1" applyAlignment="1">
      <alignment horizontal="center" vertical="center"/>
    </xf>
    <xf numFmtId="0" fontId="9" fillId="23" borderId="50" xfId="0" applyFont="1" applyFill="1" applyBorder="1" applyAlignment="1">
      <alignment horizontal="center" vertical="center" wrapText="1"/>
    </xf>
    <xf numFmtId="0" fontId="0" fillId="23" borderId="49" xfId="0" applyFont="1" applyFill="1" applyBorder="1" applyAlignment="1">
      <alignment horizontal="center" vertical="center" wrapText="1"/>
    </xf>
    <xf numFmtId="164" fontId="16" fillId="23" borderId="0" xfId="0" applyNumberFormat="1" applyFont="1" applyFill="1" applyBorder="1" applyAlignment="1">
      <alignment horizontal="center" vertical="center"/>
    </xf>
    <xf numFmtId="0" fontId="9" fillId="4" borderId="0" xfId="0" applyFont="1" applyFill="1" applyAlignment="1">
      <alignment vertical="center"/>
    </xf>
    <xf numFmtId="0" fontId="23" fillId="4" borderId="0" xfId="0" applyFont="1" applyFill="1" applyBorder="1" applyAlignment="1">
      <alignment horizontal="center" vertical="center"/>
    </xf>
    <xf numFmtId="0" fontId="23" fillId="23" borderId="0" xfId="0" applyFont="1" applyFill="1" applyBorder="1" applyAlignment="1">
      <alignment horizontal="center" vertical="center"/>
    </xf>
    <xf numFmtId="0" fontId="9" fillId="4" borderId="13" xfId="0" applyFont="1" applyFill="1" applyBorder="1" applyAlignment="1">
      <alignment horizontal="center" vertical="center"/>
    </xf>
    <xf numFmtId="0" fontId="8" fillId="6" borderId="6" xfId="0" applyFont="1" applyFill="1" applyBorder="1" applyAlignment="1">
      <alignment horizontal="center" vertical="center"/>
    </xf>
    <xf numFmtId="0" fontId="9" fillId="4" borderId="19" xfId="0" applyFont="1" applyFill="1" applyBorder="1" applyAlignment="1">
      <alignment horizontal="center" vertical="center"/>
    </xf>
    <xf numFmtId="166" fontId="9" fillId="4" borderId="19" xfId="0" applyNumberFormat="1" applyFont="1" applyFill="1" applyBorder="1" applyAlignment="1">
      <alignment horizontal="center" vertical="center"/>
    </xf>
    <xf numFmtId="166" fontId="9" fillId="4" borderId="7" xfId="0" applyNumberFormat="1" applyFont="1" applyFill="1" applyBorder="1" applyAlignment="1">
      <alignment horizontal="center" vertical="center"/>
    </xf>
    <xf numFmtId="166" fontId="9" fillId="8" borderId="9" xfId="0" applyNumberFormat="1" applyFont="1" applyFill="1" applyBorder="1" applyAlignment="1">
      <alignment horizontal="center" vertical="center"/>
    </xf>
    <xf numFmtId="166" fontId="9" fillId="4" borderId="9" xfId="0" applyNumberFormat="1" applyFont="1" applyFill="1" applyBorder="1" applyAlignment="1">
      <alignment horizontal="center" vertical="center"/>
    </xf>
    <xf numFmtId="0" fontId="8" fillId="6" borderId="10" xfId="0" applyFont="1" applyFill="1" applyBorder="1" applyAlignment="1">
      <alignment horizontal="center" vertical="center"/>
    </xf>
    <xf numFmtId="166" fontId="9" fillId="4" borderId="13" xfId="0" applyNumberFormat="1" applyFont="1" applyFill="1" applyBorder="1" applyAlignment="1">
      <alignment horizontal="center" vertical="center"/>
    </xf>
    <xf numFmtId="166" fontId="9" fillId="4" borderId="11" xfId="0" applyNumberFormat="1" applyFont="1" applyFill="1" applyBorder="1" applyAlignment="1">
      <alignment horizontal="center" vertical="center"/>
    </xf>
    <xf numFmtId="0" fontId="0" fillId="4" borderId="0" xfId="0" applyFont="1" applyFill="1" applyBorder="1" applyAlignment="1">
      <alignment horizontal="center" vertical="center"/>
    </xf>
    <xf numFmtId="0" fontId="0" fillId="4"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31" fillId="4" borderId="0" xfId="0" applyFont="1" applyFill="1" applyAlignment="1" applyProtection="1">
      <alignment vertical="top" wrapText="1"/>
    </xf>
    <xf numFmtId="0" fontId="36" fillId="4" borderId="0" xfId="0" applyFont="1" applyFill="1" applyAlignment="1" applyProtection="1">
      <alignment vertical="top" wrapText="1"/>
    </xf>
    <xf numFmtId="0" fontId="23" fillId="3" borderId="0" xfId="0" applyFont="1" applyFill="1" applyAlignment="1" applyProtection="1">
      <alignment wrapText="1"/>
    </xf>
    <xf numFmtId="0" fontId="0" fillId="3" borderId="0" xfId="0" applyFont="1" applyFill="1" applyAlignment="1" applyProtection="1">
      <alignment wrapText="1"/>
    </xf>
    <xf numFmtId="0" fontId="31" fillId="4" borderId="0" xfId="0" applyFont="1" applyFill="1" applyAlignment="1" applyProtection="1">
      <alignment vertical="center"/>
    </xf>
    <xf numFmtId="0" fontId="36" fillId="4" borderId="0" xfId="0" applyFont="1" applyFill="1" applyAlignment="1" applyProtection="1">
      <alignment vertical="center"/>
    </xf>
    <xf numFmtId="0" fontId="0" fillId="3" borderId="0" xfId="0" applyFont="1" applyFill="1" applyAlignment="1" applyProtection="1">
      <alignment vertical="center"/>
    </xf>
    <xf numFmtId="0" fontId="31" fillId="4" borderId="0" xfId="0" applyFont="1" applyFill="1" applyAlignment="1" applyProtection="1">
      <alignment vertical="center" wrapText="1"/>
    </xf>
    <xf numFmtId="0" fontId="36" fillId="4" borderId="0" xfId="0" applyFont="1" applyFill="1" applyAlignment="1" applyProtection="1">
      <alignment vertical="center" wrapText="1"/>
    </xf>
    <xf numFmtId="0" fontId="0" fillId="3" borderId="0" xfId="0" applyFont="1" applyFill="1" applyAlignment="1" applyProtection="1">
      <alignment vertical="center" wrapText="1"/>
    </xf>
    <xf numFmtId="0" fontId="31" fillId="4" borderId="0" xfId="0" applyFont="1" applyFill="1" applyAlignment="1" applyProtection="1">
      <alignment vertical="top"/>
    </xf>
    <xf numFmtId="0" fontId="31" fillId="4" borderId="0" xfId="0" applyFont="1" applyFill="1" applyAlignment="1" applyProtection="1">
      <alignment horizontal="right" vertical="top" wrapText="1"/>
    </xf>
    <xf numFmtId="0" fontId="36" fillId="4" borderId="0" xfId="0" applyFont="1" applyFill="1" applyAlignment="1" applyProtection="1">
      <alignment vertical="top"/>
    </xf>
    <xf numFmtId="0" fontId="0" fillId="3" borderId="0" xfId="0" applyFont="1" applyFill="1" applyAlignment="1" applyProtection="1"/>
    <xf numFmtId="0" fontId="23" fillId="3" borderId="0" xfId="0" applyFont="1" applyFill="1" applyAlignment="1" applyProtection="1"/>
    <xf numFmtId="49" fontId="31" fillId="4" borderId="0" xfId="0" applyNumberFormat="1" applyFont="1" applyFill="1" applyAlignment="1" applyProtection="1">
      <alignment horizontal="right" vertical="top"/>
    </xf>
    <xf numFmtId="0" fontId="38" fillId="4" borderId="0" xfId="0" applyFont="1" applyFill="1" applyAlignment="1" applyProtection="1">
      <alignment horizontal="left" vertical="center" wrapText="1"/>
    </xf>
    <xf numFmtId="0" fontId="40" fillId="4" borderId="0" xfId="0" applyFont="1" applyFill="1" applyAlignment="1" applyProtection="1">
      <alignment horizontal="right" vertical="top" wrapText="1"/>
    </xf>
    <xf numFmtId="0" fontId="54" fillId="4" borderId="0" xfId="0" applyFont="1" applyFill="1" applyAlignment="1" applyProtection="1">
      <alignment vertical="top" wrapText="1"/>
    </xf>
    <xf numFmtId="0" fontId="57" fillId="4" borderId="0" xfId="0" applyFont="1" applyFill="1" applyAlignment="1" applyProtection="1">
      <alignment horizontal="right" vertical="top" wrapText="1"/>
    </xf>
    <xf numFmtId="0" fontId="58" fillId="3" borderId="0" xfId="0" applyFont="1" applyFill="1" applyAlignment="1" applyProtection="1">
      <alignment horizontal="left" vertical="top" wrapText="1"/>
    </xf>
    <xf numFmtId="0" fontId="58" fillId="3" borderId="0" xfId="0" applyFont="1" applyFill="1" applyAlignment="1" applyProtection="1">
      <alignment wrapText="1"/>
    </xf>
    <xf numFmtId="0" fontId="0" fillId="3" borderId="0" xfId="0" applyFill="1" applyAlignment="1" applyProtection="1">
      <alignment wrapText="1"/>
    </xf>
    <xf numFmtId="0" fontId="41" fillId="4" borderId="0" xfId="2" applyFont="1" applyFill="1" applyAlignment="1" applyProtection="1">
      <alignment horizontal="left" vertical="top"/>
    </xf>
    <xf numFmtId="0" fontId="51" fillId="7" borderId="33" xfId="0" applyFont="1" applyFill="1" applyBorder="1" applyAlignment="1" applyProtection="1">
      <alignment horizontal="center" vertical="center"/>
    </xf>
    <xf numFmtId="0" fontId="48" fillId="17" borderId="32" xfId="0" applyFont="1" applyFill="1" applyBorder="1" applyAlignment="1" applyProtection="1">
      <alignment horizontal="center" vertical="center" wrapText="1"/>
    </xf>
    <xf numFmtId="0" fontId="51" fillId="2" borderId="23" xfId="0" applyFont="1" applyFill="1" applyBorder="1" applyAlignment="1" applyProtection="1">
      <alignment horizontal="center" vertical="center" wrapText="1"/>
    </xf>
    <xf numFmtId="0" fontId="51" fillId="7" borderId="32" xfId="0" applyFont="1" applyFill="1" applyBorder="1" applyAlignment="1" applyProtection="1">
      <alignment horizontal="center" vertical="center" wrapText="1"/>
    </xf>
    <xf numFmtId="0" fontId="48" fillId="7" borderId="24" xfId="0" applyFont="1" applyFill="1" applyBorder="1" applyAlignment="1" applyProtection="1">
      <alignment horizontal="center" vertical="center" wrapText="1"/>
    </xf>
    <xf numFmtId="0" fontId="51" fillId="7" borderId="24" xfId="0" applyFont="1" applyFill="1" applyBorder="1" applyAlignment="1" applyProtection="1">
      <alignment horizontal="center" vertical="center" wrapText="1"/>
    </xf>
    <xf numFmtId="0" fontId="51" fillId="21" borderId="24" xfId="0" applyFont="1" applyFill="1" applyBorder="1" applyAlignment="1" applyProtection="1">
      <alignment horizontal="center" vertical="center" wrapText="1"/>
    </xf>
    <xf numFmtId="0" fontId="51" fillId="7" borderId="25" xfId="0" applyFont="1" applyFill="1" applyBorder="1" applyAlignment="1" applyProtection="1">
      <alignment horizontal="center" vertical="center" wrapText="1"/>
    </xf>
    <xf numFmtId="3" fontId="8" fillId="4" borderId="8" xfId="0" applyNumberFormat="1" applyFont="1" applyFill="1" applyBorder="1" applyAlignment="1" applyProtection="1">
      <alignment horizontal="center"/>
    </xf>
    <xf numFmtId="3" fontId="9" fillId="4" borderId="0" xfId="0" applyNumberFormat="1" applyFont="1" applyFill="1" applyBorder="1" applyAlignment="1" applyProtection="1">
      <alignment horizontal="center"/>
    </xf>
    <xf numFmtId="9" fontId="9" fillId="4" borderId="0" xfId="0" applyNumberFormat="1" applyFont="1" applyFill="1" applyBorder="1" applyAlignment="1" applyProtection="1">
      <alignment horizontal="center"/>
    </xf>
    <xf numFmtId="169" fontId="8" fillId="19" borderId="0" xfId="0" applyNumberFormat="1" applyFont="1" applyFill="1" applyBorder="1" applyAlignment="1" applyProtection="1">
      <alignment horizontal="center"/>
    </xf>
    <xf numFmtId="3" fontId="9" fillId="4" borderId="9" xfId="0" applyNumberFormat="1" applyFont="1" applyFill="1" applyBorder="1" applyAlignment="1" applyProtection="1">
      <alignment horizontal="center"/>
    </xf>
    <xf numFmtId="3" fontId="8" fillId="8" borderId="8" xfId="0" applyNumberFormat="1" applyFont="1" applyFill="1" applyBorder="1" applyAlignment="1" applyProtection="1">
      <alignment horizontal="center"/>
    </xf>
    <xf numFmtId="3" fontId="9" fillId="8" borderId="0" xfId="0" applyNumberFormat="1" applyFont="1" applyFill="1" applyBorder="1" applyAlignment="1" applyProtection="1">
      <alignment horizontal="center"/>
    </xf>
    <xf numFmtId="9" fontId="9" fillId="8" borderId="0" xfId="0" applyNumberFormat="1" applyFont="1" applyFill="1" applyBorder="1" applyAlignment="1" applyProtection="1">
      <alignment horizontal="center"/>
    </xf>
    <xf numFmtId="169" fontId="8" fillId="20" borderId="0" xfId="0" applyNumberFormat="1" applyFont="1" applyFill="1" applyBorder="1" applyAlignment="1" applyProtection="1">
      <alignment horizontal="center"/>
    </xf>
    <xf numFmtId="3" fontId="9" fillId="8" borderId="9" xfId="0" applyNumberFormat="1" applyFont="1" applyFill="1" applyBorder="1" applyAlignment="1" applyProtection="1">
      <alignment horizontal="center"/>
    </xf>
    <xf numFmtId="169" fontId="24" fillId="19" borderId="0" xfId="0" applyNumberFormat="1" applyFont="1" applyFill="1" applyAlignment="1" applyProtection="1">
      <alignment horizontal="center"/>
    </xf>
    <xf numFmtId="3" fontId="8" fillId="8" borderId="10" xfId="0" applyNumberFormat="1" applyFont="1" applyFill="1" applyBorder="1" applyAlignment="1" applyProtection="1">
      <alignment horizontal="center"/>
    </xf>
    <xf numFmtId="3" fontId="9" fillId="8" borderId="13" xfId="0" applyNumberFormat="1" applyFont="1" applyFill="1" applyBorder="1" applyAlignment="1" applyProtection="1">
      <alignment horizontal="center"/>
    </xf>
    <xf numFmtId="9" fontId="9" fillId="8" borderId="13" xfId="0" applyNumberFormat="1" applyFont="1" applyFill="1" applyBorder="1" applyAlignment="1" applyProtection="1">
      <alignment horizontal="center"/>
    </xf>
    <xf numFmtId="169" fontId="8" fillId="20" borderId="13" xfId="0" applyNumberFormat="1" applyFont="1" applyFill="1" applyBorder="1" applyAlignment="1" applyProtection="1">
      <alignment horizontal="center"/>
    </xf>
    <xf numFmtId="3" fontId="9" fillId="8" borderId="11" xfId="0" applyNumberFormat="1" applyFont="1" applyFill="1" applyBorder="1" applyAlignment="1" applyProtection="1">
      <alignment horizontal="center"/>
    </xf>
    <xf numFmtId="0" fontId="43" fillId="4" borderId="0" xfId="3" applyFont="1" applyFill="1" applyAlignment="1" applyProtection="1">
      <alignment horizontal="center" vertical="center"/>
    </xf>
    <xf numFmtId="0" fontId="44" fillId="4" borderId="0" xfId="3" applyFont="1" applyFill="1" applyAlignment="1" applyProtection="1">
      <alignment horizontal="left" vertical="center"/>
    </xf>
    <xf numFmtId="49" fontId="24" fillId="4" borderId="0" xfId="0" applyNumberFormat="1" applyFont="1" applyFill="1" applyBorder="1" applyAlignment="1" applyProtection="1">
      <alignment horizontal="right" vertical="center" indent="1"/>
    </xf>
    <xf numFmtId="49" fontId="24" fillId="4" borderId="0" xfId="0" applyNumberFormat="1" applyFont="1" applyFill="1" applyBorder="1" applyAlignment="1" applyProtection="1">
      <alignment horizontal="right" vertical="top" indent="1"/>
    </xf>
    <xf numFmtId="0" fontId="8" fillId="4" borderId="0" xfId="0" applyFont="1" applyFill="1" applyBorder="1" applyAlignment="1" applyProtection="1">
      <alignment horizontal="left"/>
    </xf>
    <xf numFmtId="0" fontId="8" fillId="4" borderId="0" xfId="0" applyFont="1" applyFill="1" applyBorder="1" applyAlignment="1" applyProtection="1">
      <alignment horizontal="center" vertical="center" wrapText="1"/>
    </xf>
    <xf numFmtId="0" fontId="64" fillId="0" borderId="55" xfId="0" applyFont="1" applyFill="1" applyBorder="1" applyAlignment="1" applyProtection="1">
      <alignment horizontal="center" vertical="center" wrapText="1"/>
    </xf>
    <xf numFmtId="3" fontId="9" fillId="0" borderId="53" xfId="0" applyNumberFormat="1" applyFont="1" applyFill="1" applyBorder="1" applyAlignment="1" applyProtection="1">
      <alignment horizontal="center"/>
    </xf>
    <xf numFmtId="3" fontId="9" fillId="0" borderId="35" xfId="0" applyNumberFormat="1" applyFont="1" applyFill="1" applyBorder="1" applyAlignment="1" applyProtection="1">
      <alignment horizontal="center"/>
    </xf>
    <xf numFmtId="0" fontId="0" fillId="4" borderId="0" xfId="0" applyFont="1" applyFill="1" applyBorder="1" applyAlignment="1" applyProtection="1">
      <alignment horizontal="left"/>
    </xf>
    <xf numFmtId="0" fontId="65" fillId="4" borderId="0" xfId="0" applyFont="1" applyFill="1" applyBorder="1" applyAlignment="1" applyProtection="1">
      <alignment horizontal="left"/>
    </xf>
    <xf numFmtId="0" fontId="48" fillId="7" borderId="46" xfId="0" applyFont="1" applyFill="1" applyBorder="1" applyAlignment="1" applyProtection="1">
      <alignment horizontal="center" vertical="center" wrapText="1"/>
    </xf>
    <xf numFmtId="0" fontId="48" fillId="7" borderId="47" xfId="0" applyFont="1" applyFill="1" applyBorder="1" applyAlignment="1" applyProtection="1">
      <alignment horizontal="center" vertical="center" wrapText="1"/>
    </xf>
    <xf numFmtId="0" fontId="48" fillId="7" borderId="48" xfId="0" applyFont="1" applyFill="1" applyBorder="1" applyAlignment="1" applyProtection="1">
      <alignment horizontal="center" vertical="center" wrapText="1"/>
    </xf>
    <xf numFmtId="0" fontId="15" fillId="4" borderId="51" xfId="0" applyFont="1" applyFill="1" applyBorder="1" applyAlignment="1" applyProtection="1">
      <alignment horizontal="center" vertical="center"/>
    </xf>
    <xf numFmtId="3" fontId="15" fillId="4" borderId="40" xfId="0" applyNumberFormat="1" applyFont="1" applyFill="1" applyBorder="1" applyAlignment="1" applyProtection="1">
      <alignment horizontal="center" vertical="center"/>
    </xf>
    <xf numFmtId="3" fontId="15" fillId="4" borderId="52" xfId="0" applyNumberFormat="1" applyFont="1" applyFill="1" applyBorder="1" applyAlignment="1" applyProtection="1">
      <alignment horizontal="center" vertical="center"/>
    </xf>
    <xf numFmtId="0" fontId="0" fillId="4" borderId="0" xfId="0" applyFont="1" applyFill="1" applyAlignment="1" applyProtection="1"/>
    <xf numFmtId="164" fontId="16" fillId="4" borderId="0" xfId="0" applyNumberFormat="1" applyFont="1" applyFill="1" applyAlignment="1" applyProtection="1">
      <alignment horizontal="center" vertical="center"/>
    </xf>
    <xf numFmtId="165" fontId="17" fillId="4" borderId="0" xfId="0" applyNumberFormat="1" applyFont="1" applyFill="1" applyAlignment="1" applyProtection="1">
      <alignment horizontal="center"/>
    </xf>
    <xf numFmtId="0" fontId="9" fillId="4" borderId="0" xfId="0" applyFont="1" applyFill="1" applyAlignment="1" applyProtection="1">
      <alignment horizontal="center"/>
    </xf>
    <xf numFmtId="9" fontId="9" fillId="4" borderId="0" xfId="0" applyNumberFormat="1" applyFont="1" applyFill="1" applyAlignment="1" applyProtection="1">
      <alignment horizontal="center"/>
    </xf>
    <xf numFmtId="167" fontId="23" fillId="12" borderId="4" xfId="0" applyNumberFormat="1" applyFont="1" applyFill="1" applyBorder="1" applyAlignment="1" applyProtection="1">
      <alignment horizontal="center" vertical="center"/>
      <protection locked="0"/>
    </xf>
    <xf numFmtId="168" fontId="9" fillId="12" borderId="5" xfId="0" applyNumberFormat="1" applyFont="1" applyFill="1" applyBorder="1" applyAlignment="1" applyProtection="1">
      <alignment horizontal="center"/>
      <protection locked="0"/>
    </xf>
    <xf numFmtId="167" fontId="23" fillId="14" borderId="4" xfId="0" applyNumberFormat="1" applyFont="1" applyFill="1" applyBorder="1" applyAlignment="1" applyProtection="1">
      <alignment horizontal="center" vertical="center"/>
      <protection locked="0"/>
    </xf>
    <xf numFmtId="168" fontId="9" fillId="14" borderId="5" xfId="0" applyNumberFormat="1" applyFont="1" applyFill="1" applyBorder="1" applyAlignment="1" applyProtection="1">
      <alignment horizontal="center"/>
      <protection locked="0"/>
    </xf>
    <xf numFmtId="167" fontId="16" fillId="15" borderId="13" xfId="0" applyNumberFormat="1" applyFont="1" applyFill="1" applyBorder="1" applyAlignment="1" applyProtection="1">
      <alignment horizontal="center" vertical="center"/>
      <protection locked="0"/>
    </xf>
    <xf numFmtId="168" fontId="17" fillId="15" borderId="20" xfId="0" applyNumberFormat="1" applyFont="1" applyFill="1" applyBorder="1" applyAlignment="1" applyProtection="1">
      <alignment horizontal="center"/>
      <protection locked="0"/>
    </xf>
    <xf numFmtId="0" fontId="43" fillId="2" borderId="0" xfId="3" applyFont="1" applyFill="1" applyAlignment="1" applyProtection="1">
      <alignment vertical="center"/>
    </xf>
    <xf numFmtId="0" fontId="44" fillId="2" borderId="0" xfId="3" applyFont="1" applyFill="1" applyAlignment="1" applyProtection="1">
      <alignment vertical="center"/>
    </xf>
    <xf numFmtId="0" fontId="28" fillId="3" borderId="0" xfId="1" applyFill="1" applyProtection="1"/>
    <xf numFmtId="0" fontId="32" fillId="4" borderId="0" xfId="1" applyFont="1" applyFill="1" applyAlignment="1" applyProtection="1">
      <alignment wrapText="1"/>
    </xf>
    <xf numFmtId="0" fontId="28" fillId="4" borderId="0" xfId="1" applyFill="1" applyAlignment="1" applyProtection="1">
      <alignment horizontal="center"/>
    </xf>
    <xf numFmtId="0" fontId="31" fillId="4" borderId="0" xfId="1" applyFont="1" applyFill="1" applyAlignment="1" applyProtection="1">
      <alignment vertical="top" wrapText="1"/>
    </xf>
    <xf numFmtId="0" fontId="4" fillId="3" borderId="0" xfId="1" applyFont="1" applyFill="1" applyProtection="1"/>
    <xf numFmtId="0" fontId="1" fillId="3" borderId="0" xfId="1" applyFont="1" applyFill="1" applyProtection="1"/>
    <xf numFmtId="0" fontId="31" fillId="4" borderId="0" xfId="1" applyFont="1" applyFill="1" applyAlignment="1" applyProtection="1">
      <alignment wrapText="1"/>
    </xf>
    <xf numFmtId="0" fontId="31" fillId="4" borderId="0" xfId="1" applyFont="1" applyFill="1" applyAlignment="1" applyProtection="1">
      <alignment vertical="center" wrapText="1"/>
    </xf>
    <xf numFmtId="0" fontId="38" fillId="4" borderId="0" xfId="1" applyFont="1" applyFill="1" applyAlignment="1" applyProtection="1">
      <alignment horizontal="center" vertical="center" wrapText="1"/>
    </xf>
    <xf numFmtId="0" fontId="60" fillId="4" borderId="43" xfId="1" applyFont="1" applyFill="1" applyBorder="1" applyAlignment="1" applyProtection="1">
      <alignment vertical="center"/>
    </xf>
    <xf numFmtId="0" fontId="30" fillId="4" borderId="44" xfId="1" applyFont="1" applyFill="1" applyBorder="1" applyAlignment="1" applyProtection="1">
      <alignment vertical="center" wrapText="1"/>
    </xf>
    <xf numFmtId="0" fontId="28" fillId="4" borderId="44" xfId="1" applyFill="1" applyBorder="1" applyAlignment="1" applyProtection="1">
      <alignment wrapText="1"/>
    </xf>
    <xf numFmtId="0" fontId="28" fillId="4" borderId="44" xfId="1" applyFill="1" applyBorder="1" applyProtection="1"/>
    <xf numFmtId="0" fontId="2" fillId="3" borderId="0" xfId="1" applyFont="1" applyFill="1" applyAlignment="1" applyProtection="1">
      <alignment vertical="top"/>
    </xf>
    <xf numFmtId="0" fontId="29" fillId="4" borderId="45" xfId="1" applyFont="1" applyFill="1" applyBorder="1" applyAlignment="1" applyProtection="1">
      <alignment wrapText="1"/>
    </xf>
    <xf numFmtId="0" fontId="29" fillId="4" borderId="0" xfId="1" applyFont="1" applyFill="1" applyAlignment="1" applyProtection="1">
      <alignment wrapText="1"/>
    </xf>
    <xf numFmtId="0" fontId="62" fillId="4" borderId="43" xfId="1" applyFont="1" applyFill="1" applyBorder="1" applyAlignment="1" applyProtection="1">
      <alignment vertical="center" wrapText="1"/>
    </xf>
    <xf numFmtId="0" fontId="28" fillId="3" borderId="0" xfId="1" applyFill="1" applyAlignment="1" applyProtection="1">
      <alignment vertical="center"/>
    </xf>
    <xf numFmtId="0" fontId="59" fillId="4" borderId="44" xfId="1" applyFont="1" applyFill="1" applyBorder="1" applyAlignment="1" applyProtection="1">
      <alignment wrapText="1"/>
    </xf>
    <xf numFmtId="0" fontId="61" fillId="4" borderId="45" xfId="1" applyFont="1" applyFill="1" applyBorder="1" applyAlignment="1" applyProtection="1">
      <alignment vertical="top" wrapText="1"/>
    </xf>
    <xf numFmtId="0" fontId="28" fillId="3" borderId="0" xfId="1" applyFill="1" applyAlignment="1" applyProtection="1">
      <alignment vertical="top"/>
    </xf>
    <xf numFmtId="0" fontId="61" fillId="4" borderId="0" xfId="1" applyFont="1" applyFill="1" applyBorder="1" applyAlignment="1" applyProtection="1">
      <alignment vertical="top" wrapText="1"/>
    </xf>
    <xf numFmtId="0" fontId="30" fillId="4" borderId="44" xfId="1" applyFont="1" applyFill="1" applyBorder="1" applyProtection="1"/>
    <xf numFmtId="0" fontId="28" fillId="4" borderId="0" xfId="1" applyFill="1" applyAlignment="1" applyProtection="1">
      <alignment wrapText="1"/>
    </xf>
    <xf numFmtId="0" fontId="30" fillId="4" borderId="44" xfId="1" applyFont="1" applyFill="1" applyBorder="1" applyAlignment="1" applyProtection="1">
      <alignment vertical="center"/>
    </xf>
    <xf numFmtId="0" fontId="1" fillId="4" borderId="44" xfId="1" applyFont="1" applyFill="1" applyBorder="1" applyProtection="1"/>
    <xf numFmtId="0" fontId="29" fillId="4" borderId="44" xfId="1" applyFont="1" applyFill="1" applyBorder="1" applyAlignment="1" applyProtection="1">
      <alignment vertical="top" wrapText="1"/>
    </xf>
    <xf numFmtId="0" fontId="29" fillId="4" borderId="44" xfId="1" applyFont="1" applyFill="1" applyBorder="1" applyAlignment="1" applyProtection="1">
      <alignment wrapText="1"/>
    </xf>
    <xf numFmtId="0" fontId="67" fillId="4" borderId="44" xfId="1" applyFont="1" applyFill="1" applyBorder="1" applyAlignment="1" applyProtection="1">
      <alignment horizontal="center" vertical="center" wrapText="1"/>
    </xf>
    <xf numFmtId="0" fontId="29" fillId="4" borderId="0" xfId="1" applyFont="1" applyFill="1" applyBorder="1" applyAlignment="1" applyProtection="1">
      <alignment wrapText="1"/>
    </xf>
    <xf numFmtId="0" fontId="5" fillId="3" borderId="0" xfId="1" applyFont="1" applyFill="1" applyProtection="1"/>
    <xf numFmtId="0" fontId="28" fillId="3" borderId="0" xfId="1" applyFill="1" applyAlignment="1" applyProtection="1">
      <alignment wrapText="1"/>
    </xf>
    <xf numFmtId="0" fontId="31" fillId="4" borderId="0" xfId="0" applyFont="1" applyFill="1" applyAlignment="1" applyProtection="1">
      <alignment horizontal="left" vertical="top"/>
    </xf>
    <xf numFmtId="0" fontId="51" fillId="7" borderId="23" xfId="0" applyFont="1" applyFill="1" applyBorder="1" applyAlignment="1" applyProtection="1">
      <alignment horizontal="center" vertical="center"/>
    </xf>
    <xf numFmtId="3" fontId="8" fillId="4" borderId="0" xfId="0" applyNumberFormat="1" applyFont="1" applyFill="1" applyBorder="1" applyAlignment="1" applyProtection="1">
      <alignment horizontal="center"/>
    </xf>
    <xf numFmtId="9" fontId="11" fillId="4" borderId="0" xfId="0" applyNumberFormat="1" applyFont="1" applyFill="1" applyBorder="1" applyAlignment="1" applyProtection="1">
      <alignment horizontal="center"/>
    </xf>
    <xf numFmtId="169" fontId="7" fillId="19" borderId="0" xfId="0" applyNumberFormat="1" applyFont="1" applyFill="1" applyBorder="1" applyAlignment="1" applyProtection="1">
      <alignment horizontal="center"/>
    </xf>
    <xf numFmtId="3" fontId="8" fillId="8" borderId="0" xfId="0" applyNumberFormat="1" applyFont="1" applyFill="1" applyBorder="1" applyAlignment="1" applyProtection="1">
      <alignment horizontal="center"/>
    </xf>
    <xf numFmtId="9" fontId="11" fillId="8" borderId="0" xfId="0" applyNumberFormat="1" applyFont="1" applyFill="1" applyBorder="1" applyAlignment="1" applyProtection="1">
      <alignment horizontal="center"/>
    </xf>
    <xf numFmtId="169" fontId="7" fillId="20" borderId="0" xfId="0" applyNumberFormat="1" applyFont="1" applyFill="1" applyBorder="1" applyAlignment="1" applyProtection="1">
      <alignment horizontal="center"/>
    </xf>
    <xf numFmtId="3" fontId="8" fillId="8" borderId="13" xfId="0" applyNumberFormat="1" applyFont="1" applyFill="1" applyBorder="1" applyAlignment="1" applyProtection="1">
      <alignment horizontal="center"/>
    </xf>
    <xf numFmtId="9" fontId="11" fillId="8" borderId="13" xfId="0" applyNumberFormat="1" applyFont="1" applyFill="1" applyBorder="1" applyAlignment="1" applyProtection="1">
      <alignment horizontal="center"/>
    </xf>
    <xf numFmtId="169" fontId="7" fillId="20" borderId="13" xfId="0" applyNumberFormat="1" applyFont="1" applyFill="1" applyBorder="1" applyAlignment="1" applyProtection="1">
      <alignment horizontal="center"/>
    </xf>
    <xf numFmtId="0" fontId="51" fillId="7" borderId="12" xfId="0" applyFont="1" applyFill="1" applyBorder="1" applyAlignment="1" applyProtection="1">
      <alignment horizontal="center" vertical="center"/>
    </xf>
    <xf numFmtId="0" fontId="48" fillId="17" borderId="21" xfId="0" applyFont="1" applyFill="1" applyBorder="1" applyAlignment="1" applyProtection="1">
      <alignment horizontal="center" vertical="center" wrapText="1"/>
    </xf>
    <xf numFmtId="0" fontId="51" fillId="7" borderId="21" xfId="0" applyFont="1" applyFill="1" applyBorder="1" applyAlignment="1" applyProtection="1">
      <alignment horizontal="center" vertical="center" wrapText="1"/>
    </xf>
    <xf numFmtId="0" fontId="48" fillId="7" borderId="19" xfId="0" applyFont="1" applyFill="1" applyBorder="1" applyAlignment="1" applyProtection="1">
      <alignment horizontal="center" vertical="center" wrapText="1"/>
    </xf>
    <xf numFmtId="0" fontId="51" fillId="7" borderId="19" xfId="0" applyFont="1" applyFill="1" applyBorder="1" applyAlignment="1" applyProtection="1">
      <alignment horizontal="center" vertical="center" wrapText="1"/>
    </xf>
    <xf numFmtId="0" fontId="51" fillId="21" borderId="19" xfId="0" applyFont="1" applyFill="1" applyBorder="1" applyAlignment="1" applyProtection="1">
      <alignment horizontal="center" vertical="center" wrapText="1"/>
    </xf>
    <xf numFmtId="0" fontId="51" fillId="7" borderId="7" xfId="0" applyFont="1" applyFill="1" applyBorder="1" applyAlignment="1" applyProtection="1">
      <alignment horizontal="center" vertical="center" wrapText="1"/>
    </xf>
    <xf numFmtId="3" fontId="8" fillId="4" borderId="28" xfId="0" applyNumberFormat="1" applyFont="1" applyFill="1" applyBorder="1" applyAlignment="1" applyProtection="1">
      <alignment horizontal="center"/>
    </xf>
    <xf numFmtId="3" fontId="11" fillId="4" borderId="0" xfId="0" applyNumberFormat="1" applyFont="1" applyFill="1" applyBorder="1" applyAlignment="1" applyProtection="1">
      <alignment horizontal="center"/>
    </xf>
    <xf numFmtId="3" fontId="8" fillId="8" borderId="29" xfId="0" applyNumberFormat="1" applyFont="1" applyFill="1" applyBorder="1" applyAlignment="1" applyProtection="1">
      <alignment horizontal="center"/>
    </xf>
    <xf numFmtId="3" fontId="11" fillId="8" borderId="0" xfId="0" applyNumberFormat="1" applyFont="1" applyFill="1" applyBorder="1" applyAlignment="1" applyProtection="1">
      <alignment horizontal="center"/>
    </xf>
    <xf numFmtId="3" fontId="8" fillId="4" borderId="29" xfId="0" applyNumberFormat="1" applyFont="1" applyFill="1" applyBorder="1" applyAlignment="1" applyProtection="1">
      <alignment horizontal="center"/>
    </xf>
    <xf numFmtId="3" fontId="8" fillId="8" borderId="30" xfId="0" applyNumberFormat="1" applyFont="1" applyFill="1" applyBorder="1" applyAlignment="1" applyProtection="1">
      <alignment horizontal="center"/>
    </xf>
    <xf numFmtId="3" fontId="11" fillId="8" borderId="13" xfId="0" applyNumberFormat="1" applyFont="1" applyFill="1" applyBorder="1" applyAlignment="1" applyProtection="1">
      <alignment horizontal="center"/>
    </xf>
    <xf numFmtId="0" fontId="51" fillId="7" borderId="57" xfId="0" applyFont="1" applyFill="1" applyBorder="1" applyAlignment="1" applyProtection="1">
      <alignment horizontal="center" vertical="center"/>
    </xf>
    <xf numFmtId="0" fontId="48" fillId="17" borderId="58"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1" fillId="7" borderId="58" xfId="0" applyFont="1" applyFill="1" applyBorder="1" applyAlignment="1" applyProtection="1">
      <alignment horizontal="center" vertical="center" wrapText="1"/>
    </xf>
    <xf numFmtId="0" fontId="48" fillId="7" borderId="60" xfId="0" applyFont="1" applyFill="1" applyBorder="1" applyAlignment="1" applyProtection="1">
      <alignment horizontal="center" vertical="center" wrapText="1"/>
    </xf>
    <xf numFmtId="0" fontId="51" fillId="7" borderId="60" xfId="0" applyFont="1" applyFill="1" applyBorder="1" applyAlignment="1" applyProtection="1">
      <alignment horizontal="center" vertical="center" wrapText="1"/>
    </xf>
    <xf numFmtId="0" fontId="51" fillId="21" borderId="60" xfId="0" applyFont="1" applyFill="1" applyBorder="1" applyAlignment="1" applyProtection="1">
      <alignment horizontal="center" vertical="center" wrapText="1"/>
    </xf>
    <xf numFmtId="0" fontId="51" fillId="7" borderId="61" xfId="0" applyFont="1" applyFill="1" applyBorder="1" applyAlignment="1" applyProtection="1">
      <alignment horizontal="center" vertical="center" wrapText="1"/>
    </xf>
    <xf numFmtId="3" fontId="8" fillId="4" borderId="36" xfId="0" applyNumberFormat="1" applyFont="1" applyFill="1" applyBorder="1" applyAlignment="1" applyProtection="1">
      <alignment horizontal="center"/>
    </xf>
    <xf numFmtId="3" fontId="8" fillId="8" borderId="36" xfId="0" applyNumberFormat="1" applyFont="1" applyFill="1" applyBorder="1" applyAlignment="1" applyProtection="1">
      <alignment horizontal="center"/>
    </xf>
    <xf numFmtId="3" fontId="8" fillId="8" borderId="44" xfId="0" applyNumberFormat="1" applyFont="1" applyFill="1" applyBorder="1" applyAlignment="1" applyProtection="1">
      <alignment horizontal="center"/>
    </xf>
    <xf numFmtId="3" fontId="8" fillId="8" borderId="37" xfId="0" applyNumberFormat="1" applyFont="1" applyFill="1" applyBorder="1" applyAlignment="1" applyProtection="1">
      <alignment horizontal="center"/>
    </xf>
    <xf numFmtId="3" fontId="9" fillId="8" borderId="40" xfId="0" applyNumberFormat="1" applyFont="1" applyFill="1" applyBorder="1" applyAlignment="1" applyProtection="1">
      <alignment horizontal="center"/>
    </xf>
    <xf numFmtId="9" fontId="11" fillId="8" borderId="40" xfId="0" applyNumberFormat="1" applyFont="1" applyFill="1" applyBorder="1" applyAlignment="1" applyProtection="1">
      <alignment horizontal="center"/>
    </xf>
    <xf numFmtId="169" fontId="7" fillId="20" borderId="40" xfId="0" applyNumberFormat="1" applyFont="1" applyFill="1" applyBorder="1" applyAlignment="1" applyProtection="1">
      <alignment horizontal="center"/>
    </xf>
    <xf numFmtId="0" fontId="35" fillId="2" borderId="0" xfId="0" applyFont="1" applyFill="1" applyAlignment="1">
      <alignment vertical="top" wrapText="1"/>
    </xf>
    <xf numFmtId="49" fontId="11" fillId="4" borderId="0" xfId="0" applyNumberFormat="1" applyFont="1" applyFill="1" applyAlignment="1" applyProtection="1">
      <alignment horizontal="right" vertical="center"/>
    </xf>
    <xf numFmtId="0" fontId="8" fillId="4" borderId="0" xfId="0" applyFont="1" applyFill="1" applyAlignment="1" applyProtection="1">
      <alignment horizontal="left"/>
    </xf>
    <xf numFmtId="49" fontId="24" fillId="4" borderId="0" xfId="0" applyNumberFormat="1" applyFont="1" applyFill="1" applyBorder="1" applyAlignment="1" applyProtection="1">
      <alignment horizontal="right" indent="1"/>
    </xf>
    <xf numFmtId="49" fontId="7" fillId="4" borderId="0" xfId="0" applyNumberFormat="1" applyFont="1" applyFill="1" applyAlignment="1" applyProtection="1">
      <alignment horizontal="right" vertical="top" indent="1"/>
    </xf>
    <xf numFmtId="0" fontId="23" fillId="4" borderId="0" xfId="0" applyFont="1" applyFill="1" applyBorder="1" applyAlignment="1" applyProtection="1">
      <alignment horizontal="left"/>
    </xf>
    <xf numFmtId="0" fontId="8" fillId="4" borderId="0" xfId="0" applyFont="1" applyFill="1" applyAlignment="1" applyProtection="1">
      <alignment horizontal="center" vertical="center" wrapText="1"/>
    </xf>
    <xf numFmtId="0" fontId="65" fillId="4" borderId="0" xfId="0" applyFont="1" applyFill="1" applyAlignment="1" applyProtection="1">
      <alignment horizontal="left"/>
    </xf>
    <xf numFmtId="0" fontId="63" fillId="22" borderId="46" xfId="0" applyFont="1" applyFill="1" applyBorder="1" applyAlignment="1" applyProtection="1">
      <alignment horizontal="center" vertical="center"/>
    </xf>
    <xf numFmtId="0" fontId="63" fillId="22" borderId="47" xfId="0" applyFont="1" applyFill="1" applyBorder="1" applyAlignment="1" applyProtection="1">
      <alignment horizontal="center" vertical="center"/>
    </xf>
    <xf numFmtId="164" fontId="63" fillId="22" borderId="47" xfId="0" applyNumberFormat="1" applyFont="1" applyFill="1" applyBorder="1" applyAlignment="1" applyProtection="1">
      <alignment horizontal="center" vertical="center"/>
    </xf>
    <xf numFmtId="165" fontId="63" fillId="22" borderId="48" xfId="0" applyNumberFormat="1" applyFont="1" applyFill="1" applyBorder="1" applyAlignment="1" applyProtection="1">
      <alignment horizontal="center" vertical="center"/>
    </xf>
    <xf numFmtId="0" fontId="9" fillId="4" borderId="0" xfId="0" applyFont="1" applyFill="1" applyAlignment="1" applyProtection="1">
      <alignment wrapText="1"/>
    </xf>
    <xf numFmtId="0" fontId="23" fillId="4" borderId="49"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165" fontId="17" fillId="4" borderId="0" xfId="0" applyNumberFormat="1" applyFont="1" applyFill="1" applyBorder="1" applyAlignment="1" applyProtection="1">
      <alignment horizontal="center" vertical="center"/>
    </xf>
    <xf numFmtId="0" fontId="9" fillId="4" borderId="50" xfId="0" applyFont="1" applyFill="1" applyBorder="1" applyAlignment="1" applyProtection="1">
      <alignment horizontal="center" vertical="center" wrapText="1"/>
    </xf>
    <xf numFmtId="0" fontId="23" fillId="23" borderId="49" xfId="0" applyFont="1" applyFill="1" applyBorder="1" applyAlignment="1" applyProtection="1">
      <alignment horizontal="center" vertical="center" wrapText="1"/>
    </xf>
    <xf numFmtId="0" fontId="0" fillId="23" borderId="0" xfId="0" applyFont="1" applyFill="1" applyBorder="1" applyAlignment="1" applyProtection="1">
      <alignment horizontal="center" vertical="center"/>
    </xf>
    <xf numFmtId="165" fontId="17" fillId="23" borderId="0" xfId="0" applyNumberFormat="1" applyFont="1" applyFill="1" applyBorder="1" applyAlignment="1" applyProtection="1">
      <alignment horizontal="center" vertical="center"/>
    </xf>
    <xf numFmtId="0" fontId="9" fillId="23" borderId="5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xf>
    <xf numFmtId="0" fontId="0" fillId="23" borderId="49" xfId="0" applyFont="1" applyFill="1" applyBorder="1" applyAlignment="1" applyProtection="1">
      <alignment horizontal="center" vertical="center" wrapText="1"/>
    </xf>
    <xf numFmtId="164" fontId="16" fillId="23" borderId="0" xfId="0" applyNumberFormat="1" applyFont="1" applyFill="1" applyBorder="1" applyAlignment="1" applyProtection="1">
      <alignment horizontal="center" vertical="center"/>
    </xf>
    <xf numFmtId="0" fontId="0" fillId="4" borderId="49" xfId="0" applyFont="1" applyFill="1" applyBorder="1" applyAlignment="1" applyProtection="1">
      <alignment horizontal="center" vertical="center" wrapText="1"/>
    </xf>
    <xf numFmtId="164" fontId="16" fillId="4" borderId="0" xfId="0" applyNumberFormat="1" applyFont="1" applyFill="1" applyBorder="1" applyAlignment="1" applyProtection="1">
      <alignment horizontal="center" vertical="center"/>
    </xf>
    <xf numFmtId="0" fontId="0" fillId="4" borderId="51" xfId="0" applyFont="1" applyFill="1" applyBorder="1" applyAlignment="1" applyProtection="1">
      <alignment horizontal="center" vertical="center" wrapText="1"/>
    </xf>
    <xf numFmtId="0" fontId="0" fillId="4" borderId="40" xfId="0" applyFont="1" applyFill="1" applyBorder="1" applyAlignment="1" applyProtection="1">
      <alignment horizontal="center" vertical="center"/>
    </xf>
    <xf numFmtId="0" fontId="9" fillId="4" borderId="52" xfId="0" applyFont="1" applyFill="1" applyBorder="1" applyAlignment="1" applyProtection="1">
      <alignment horizontal="center" vertical="center" wrapText="1"/>
    </xf>
    <xf numFmtId="0" fontId="18" fillId="4" borderId="0" xfId="0" applyFont="1" applyFill="1" applyAlignment="1" applyProtection="1">
      <alignment horizontal="left" vertical="center"/>
    </xf>
    <xf numFmtId="0" fontId="12" fillId="4" borderId="0" xfId="0" applyFont="1" applyFill="1" applyAlignment="1" applyProtection="1">
      <alignment horizontal="left"/>
    </xf>
    <xf numFmtId="0" fontId="23" fillId="4" borderId="0" xfId="0" applyFont="1" applyFill="1" applyBorder="1" applyAlignment="1" applyProtection="1">
      <alignment horizontal="left" vertical="top"/>
    </xf>
    <xf numFmtId="49" fontId="7" fillId="4" borderId="0" xfId="0" applyNumberFormat="1" applyFont="1" applyFill="1" applyAlignment="1" applyProtection="1">
      <alignment horizontal="right" vertical="top"/>
    </xf>
    <xf numFmtId="49" fontId="23" fillId="4" borderId="0" xfId="0" applyNumberFormat="1" applyFont="1" applyFill="1" applyBorder="1" applyAlignment="1" applyProtection="1">
      <alignment horizontal="right"/>
    </xf>
    <xf numFmtId="0" fontId="51" fillId="16" borderId="22" xfId="0" applyFont="1" applyFill="1" applyBorder="1" applyAlignment="1" applyProtection="1">
      <alignment horizontal="center" vertical="center" wrapText="1"/>
    </xf>
    <xf numFmtId="0" fontId="64" fillId="0" borderId="54" xfId="0" applyFont="1" applyFill="1" applyBorder="1" applyAlignment="1" applyProtection="1">
      <alignment horizontal="center" vertical="center" wrapText="1"/>
    </xf>
    <xf numFmtId="0" fontId="0" fillId="4" borderId="16" xfId="0" applyFont="1" applyFill="1" applyBorder="1" applyAlignment="1" applyProtection="1"/>
    <xf numFmtId="0" fontId="0" fillId="4" borderId="17" xfId="0" applyFont="1" applyFill="1" applyBorder="1" applyAlignment="1" applyProtection="1"/>
    <xf numFmtId="3" fontId="9" fillId="4" borderId="17" xfId="0" applyNumberFormat="1" applyFont="1" applyFill="1" applyBorder="1" applyAlignment="1" applyProtection="1">
      <alignment horizontal="center"/>
    </xf>
    <xf numFmtId="9" fontId="11" fillId="4" borderId="17" xfId="0" applyNumberFormat="1" applyFont="1" applyFill="1" applyBorder="1" applyAlignment="1" applyProtection="1">
      <alignment horizontal="center"/>
    </xf>
    <xf numFmtId="0" fontId="11" fillId="4" borderId="17" xfId="0" applyFont="1" applyFill="1" applyBorder="1" applyAlignment="1" applyProtection="1">
      <alignment horizontal="center"/>
    </xf>
    <xf numFmtId="0" fontId="7" fillId="4" borderId="17" xfId="0" applyFont="1" applyFill="1" applyBorder="1" applyAlignment="1" applyProtection="1">
      <alignment horizontal="center"/>
    </xf>
    <xf numFmtId="0" fontId="9" fillId="4" borderId="18" xfId="0" applyFont="1" applyFill="1" applyBorder="1" applyAlignment="1" applyProtection="1">
      <alignment horizontal="center"/>
    </xf>
    <xf numFmtId="0" fontId="65" fillId="4" borderId="0" xfId="0" applyFont="1" applyFill="1" applyBorder="1" applyAlignment="1" applyProtection="1"/>
    <xf numFmtId="0" fontId="0" fillId="4" borderId="0" xfId="0" applyFont="1" applyFill="1" applyBorder="1" applyAlignment="1" applyProtection="1"/>
    <xf numFmtId="0" fontId="11" fillId="4" borderId="0" xfId="0" applyFont="1" applyFill="1" applyBorder="1" applyAlignment="1" applyProtection="1">
      <alignment horizontal="center"/>
    </xf>
    <xf numFmtId="0" fontId="7" fillId="4" borderId="0" xfId="0" applyFont="1" applyFill="1" applyBorder="1" applyAlignment="1" applyProtection="1">
      <alignment horizontal="center"/>
    </xf>
    <xf numFmtId="0" fontId="9" fillId="4" borderId="0" xfId="0" applyFont="1" applyFill="1" applyBorder="1" applyAlignment="1" applyProtection="1">
      <alignment horizontal="center"/>
    </xf>
    <xf numFmtId="165" fontId="7" fillId="12" borderId="26" xfId="0" applyNumberFormat="1" applyFont="1" applyFill="1" applyBorder="1" applyAlignment="1" applyProtection="1">
      <alignment horizontal="center"/>
      <protection locked="0"/>
    </xf>
    <xf numFmtId="165" fontId="7" fillId="14" borderId="26" xfId="0" applyNumberFormat="1" applyFont="1" applyFill="1" applyBorder="1" applyAlignment="1" applyProtection="1">
      <alignment horizontal="center"/>
      <protection locked="0"/>
    </xf>
    <xf numFmtId="165" fontId="7" fillId="14" borderId="27" xfId="0" applyNumberFormat="1" applyFont="1" applyFill="1" applyBorder="1" applyAlignment="1" applyProtection="1">
      <alignment horizontal="center"/>
      <protection locked="0"/>
    </xf>
    <xf numFmtId="0" fontId="9" fillId="4" borderId="0" xfId="0" applyFont="1" applyFill="1" applyAlignment="1" applyProtection="1">
      <alignment vertical="center"/>
    </xf>
    <xf numFmtId="49" fontId="11" fillId="4" borderId="0" xfId="0" applyNumberFormat="1" applyFont="1" applyFill="1" applyAlignment="1" applyProtection="1">
      <alignment horizontal="right" vertical="top"/>
    </xf>
    <xf numFmtId="0" fontId="21" fillId="4" borderId="0" xfId="0" applyFont="1" applyFill="1" applyAlignment="1" applyProtection="1">
      <alignment horizontal="left" vertical="top" wrapText="1"/>
    </xf>
    <xf numFmtId="0" fontId="12" fillId="4" borderId="0" xfId="0" applyFont="1" applyFill="1" applyAlignment="1" applyProtection="1">
      <alignment horizontal="left" vertical="top" wrapText="1"/>
    </xf>
    <xf numFmtId="49" fontId="7" fillId="4" borderId="0" xfId="0" applyNumberFormat="1" applyFont="1" applyFill="1" applyAlignment="1" applyProtection="1">
      <alignment horizontal="right" vertical="top" wrapText="1"/>
    </xf>
    <xf numFmtId="0" fontId="9" fillId="4" borderId="0" xfId="0" applyFont="1" applyFill="1" applyAlignment="1" applyProtection="1">
      <alignment horizontal="left" vertical="top" wrapText="1" indent="1"/>
    </xf>
    <xf numFmtId="0" fontId="8" fillId="4" borderId="0" xfId="0" applyFont="1" applyFill="1" applyAlignment="1" applyProtection="1">
      <alignment horizontal="left" vertical="top" wrapText="1"/>
    </xf>
    <xf numFmtId="0" fontId="8" fillId="4" borderId="0" xfId="0" applyFont="1" applyFill="1" applyAlignment="1" applyProtection="1">
      <alignment vertical="top" wrapText="1"/>
    </xf>
    <xf numFmtId="0" fontId="8" fillId="4" borderId="0" xfId="0" applyFont="1" applyFill="1" applyBorder="1" applyAlignment="1" applyProtection="1">
      <alignment vertical="center" wrapText="1"/>
    </xf>
    <xf numFmtId="0" fontId="51" fillId="0" borderId="0" xfId="0" applyFont="1" applyFill="1" applyBorder="1" applyAlignment="1" applyProtection="1">
      <alignment vertical="center" wrapText="1"/>
    </xf>
    <xf numFmtId="0" fontId="51" fillId="18" borderId="41" xfId="0" applyFont="1" applyFill="1" applyBorder="1" applyAlignment="1" applyProtection="1">
      <alignment horizontal="center" vertical="center" wrapText="1"/>
    </xf>
    <xf numFmtId="0" fontId="48" fillId="9" borderId="34" xfId="0" applyFont="1" applyFill="1" applyBorder="1" applyAlignment="1" applyProtection="1">
      <alignment horizontal="center" vertical="center" wrapText="1"/>
    </xf>
    <xf numFmtId="0" fontId="9" fillId="4" borderId="0" xfId="0" applyFont="1" applyFill="1" applyAlignment="1" applyProtection="1">
      <alignment horizontal="center" vertical="center"/>
    </xf>
    <xf numFmtId="166" fontId="22" fillId="5" borderId="35" xfId="0" applyNumberFormat="1" applyFont="1" applyFill="1" applyBorder="1" applyAlignment="1" applyProtection="1">
      <alignment horizontal="center"/>
    </xf>
    <xf numFmtId="0" fontId="7" fillId="4" borderId="0" xfId="0" applyFont="1" applyFill="1" applyAlignment="1" applyProtection="1">
      <alignment vertical="center"/>
    </xf>
    <xf numFmtId="0" fontId="9" fillId="4" borderId="0" xfId="0" applyFont="1" applyFill="1" applyAlignment="1" applyProtection="1">
      <alignment horizontal="left" vertical="center"/>
    </xf>
    <xf numFmtId="0" fontId="51" fillId="16" borderId="56" xfId="0" applyFont="1" applyFill="1" applyBorder="1" applyAlignment="1" applyProtection="1">
      <alignment horizontal="center" vertical="center" wrapText="1"/>
    </xf>
    <xf numFmtId="3" fontId="9" fillId="0" borderId="0" xfId="0" applyNumberFormat="1" applyFont="1" applyFill="1" applyBorder="1" applyAlignment="1" applyProtection="1">
      <alignment horizontal="center" wrapText="1"/>
    </xf>
    <xf numFmtId="3" fontId="9" fillId="0" borderId="40" xfId="0" applyNumberFormat="1" applyFont="1" applyFill="1" applyBorder="1" applyAlignment="1" applyProtection="1">
      <alignment horizontal="center" wrapText="1"/>
    </xf>
    <xf numFmtId="165" fontId="7" fillId="12" borderId="29" xfId="0" applyNumberFormat="1" applyFont="1" applyFill="1" applyBorder="1" applyAlignment="1" applyProtection="1">
      <alignment horizontal="center"/>
      <protection locked="0"/>
    </xf>
    <xf numFmtId="165" fontId="7" fillId="14" borderId="29" xfId="0" applyNumberFormat="1" applyFont="1" applyFill="1" applyBorder="1" applyAlignment="1" applyProtection="1">
      <alignment horizontal="center"/>
      <protection locked="0"/>
    </xf>
    <xf numFmtId="165" fontId="7" fillId="14" borderId="30" xfId="0" applyNumberFormat="1" applyFont="1" applyFill="1" applyBorder="1" applyAlignment="1" applyProtection="1">
      <alignment horizontal="center"/>
      <protection locked="0"/>
    </xf>
    <xf numFmtId="0" fontId="59" fillId="4" borderId="44" xfId="1" applyFont="1" applyFill="1" applyBorder="1" applyAlignment="1" applyProtection="1">
      <alignment vertical="center" wrapText="1"/>
    </xf>
    <xf numFmtId="3" fontId="26" fillId="13" borderId="42" xfId="0" applyNumberFormat="1" applyFont="1" applyFill="1" applyBorder="1" applyAlignment="1" applyProtection="1">
      <alignment horizontal="center"/>
      <protection locked="0"/>
    </xf>
    <xf numFmtId="167" fontId="16" fillId="13" borderId="2" xfId="0" applyNumberFormat="1" applyFont="1" applyFill="1" applyBorder="1" applyAlignment="1" applyProtection="1">
      <alignment horizontal="center" vertical="center"/>
      <protection locked="0" hidden="1"/>
    </xf>
    <xf numFmtId="168" fontId="17" fillId="13" borderId="3" xfId="0" applyNumberFormat="1" applyFont="1" applyFill="1" applyBorder="1" applyAlignment="1" applyProtection="1">
      <alignment horizontal="center"/>
      <protection locked="0" hidden="1"/>
    </xf>
    <xf numFmtId="167" fontId="16" fillId="15" borderId="2" xfId="0" applyNumberFormat="1" applyFont="1" applyFill="1" applyBorder="1" applyAlignment="1" applyProtection="1">
      <alignment horizontal="center" vertical="center"/>
      <protection locked="0" hidden="1"/>
    </xf>
    <xf numFmtId="168" fontId="17" fillId="15" borderId="3" xfId="0" applyNumberFormat="1" applyFont="1" applyFill="1" applyBorder="1" applyAlignment="1" applyProtection="1">
      <alignment horizontal="center"/>
      <protection locked="0" hidden="1"/>
    </xf>
    <xf numFmtId="167" fontId="16" fillId="15" borderId="14" xfId="0" applyNumberFormat="1" applyFont="1" applyFill="1" applyBorder="1" applyAlignment="1" applyProtection="1">
      <alignment horizontal="center" vertical="center"/>
      <protection locked="0" hidden="1"/>
    </xf>
    <xf numFmtId="168" fontId="17" fillId="15" borderId="15" xfId="0" applyNumberFormat="1" applyFont="1" applyFill="1" applyBorder="1" applyAlignment="1" applyProtection="1">
      <alignment horizontal="center"/>
      <protection locked="0" hidden="1"/>
    </xf>
    <xf numFmtId="167" fontId="16" fillId="13" borderId="0" xfId="0" applyNumberFormat="1" applyFont="1" applyFill="1" applyBorder="1" applyAlignment="1" applyProtection="1">
      <alignment horizontal="center" vertical="center"/>
      <protection locked="0" hidden="1"/>
    </xf>
    <xf numFmtId="168" fontId="17" fillId="13" borderId="5" xfId="0" applyNumberFormat="1" applyFont="1" applyFill="1" applyBorder="1" applyAlignment="1" applyProtection="1">
      <alignment horizontal="center"/>
      <protection locked="0" hidden="1"/>
    </xf>
    <xf numFmtId="167" fontId="16" fillId="15" borderId="0" xfId="0" applyNumberFormat="1" applyFont="1" applyFill="1" applyBorder="1" applyAlignment="1" applyProtection="1">
      <alignment horizontal="center" vertical="center"/>
      <protection locked="0" hidden="1"/>
    </xf>
    <xf numFmtId="168" fontId="17" fillId="15" borderId="5" xfId="0" applyNumberFormat="1" applyFont="1" applyFill="1" applyBorder="1" applyAlignment="1" applyProtection="1">
      <alignment horizontal="center"/>
      <protection locked="0" hidden="1"/>
    </xf>
    <xf numFmtId="167" fontId="16" fillId="15" borderId="38" xfId="0" applyNumberFormat="1" applyFont="1" applyFill="1" applyBorder="1" applyAlignment="1" applyProtection="1">
      <alignment horizontal="center" vertical="center"/>
      <protection locked="0" hidden="1"/>
    </xf>
    <xf numFmtId="168" fontId="17" fillId="15" borderId="39" xfId="0" applyNumberFormat="1" applyFont="1" applyFill="1" applyBorder="1" applyAlignment="1" applyProtection="1">
      <alignment horizontal="center"/>
      <protection locked="0" hidden="1"/>
    </xf>
    <xf numFmtId="167" fontId="16" fillId="13" borderId="1" xfId="0" applyNumberFormat="1" applyFont="1" applyFill="1" applyBorder="1" applyAlignment="1" applyProtection="1">
      <alignment horizontal="center" vertical="center"/>
      <protection locked="0" hidden="1"/>
    </xf>
    <xf numFmtId="168" fontId="17" fillId="13" borderId="31" xfId="0" applyNumberFormat="1" applyFont="1" applyFill="1" applyBorder="1" applyAlignment="1" applyProtection="1">
      <alignment horizontal="center"/>
      <protection locked="0" hidden="1"/>
    </xf>
    <xf numFmtId="167" fontId="16" fillId="15" borderId="13" xfId="0" applyNumberFormat="1" applyFont="1" applyFill="1" applyBorder="1" applyAlignment="1" applyProtection="1">
      <alignment horizontal="center" vertical="center"/>
      <protection locked="0" hidden="1"/>
    </xf>
    <xf numFmtId="168" fontId="17" fillId="15" borderId="20" xfId="0" applyNumberFormat="1" applyFont="1" applyFill="1" applyBorder="1" applyAlignment="1" applyProtection="1">
      <alignment horizontal="center"/>
      <protection locked="0" hidden="1"/>
    </xf>
    <xf numFmtId="0" fontId="0" fillId="3" borderId="0" xfId="0" applyFont="1" applyFill="1" applyAlignment="1" applyProtection="1">
      <protection locked="0"/>
    </xf>
    <xf numFmtId="0" fontId="28" fillId="3" borderId="0" xfId="1" applyFill="1" applyProtection="1">
      <protection locked="0"/>
    </xf>
    <xf numFmtId="0" fontId="11" fillId="4" borderId="0" xfId="0" applyFont="1" applyFill="1" applyAlignment="1" applyProtection="1">
      <alignment horizontal="left" vertical="top"/>
    </xf>
    <xf numFmtId="0" fontId="31" fillId="4" borderId="0" xfId="0" applyFont="1" applyFill="1" applyAlignment="1" applyProtection="1">
      <alignment horizontal="left" vertical="top"/>
    </xf>
    <xf numFmtId="0" fontId="31" fillId="4" borderId="0" xfId="0" applyFont="1" applyFill="1" applyAlignment="1" applyProtection="1">
      <alignment horizontal="left" vertical="center" wrapText="1"/>
    </xf>
    <xf numFmtId="0" fontId="54" fillId="4" borderId="0" xfId="0" applyFont="1" applyFill="1" applyAlignment="1" applyProtection="1">
      <alignment horizontal="left" vertical="center" wrapText="1"/>
    </xf>
    <xf numFmtId="0" fontId="38" fillId="4" borderId="0" xfId="0" applyFont="1" applyFill="1" applyAlignment="1" applyProtection="1">
      <alignment horizontal="left" vertical="center"/>
    </xf>
    <xf numFmtId="0" fontId="37" fillId="4" borderId="0" xfId="2" applyFill="1" applyAlignment="1" applyProtection="1">
      <alignment horizontal="left" vertical="top"/>
    </xf>
    <xf numFmtId="0" fontId="33" fillId="2" borderId="0" xfId="0" applyFont="1" applyFill="1" applyAlignment="1">
      <alignment horizontal="center" vertical="top"/>
    </xf>
    <xf numFmtId="0" fontId="33" fillId="2" borderId="0" xfId="0" applyFont="1" applyFill="1" applyAlignment="1">
      <alignment horizontal="left" vertical="top"/>
    </xf>
    <xf numFmtId="0" fontId="34" fillId="2" borderId="0" xfId="0" applyFont="1" applyFill="1" applyAlignment="1">
      <alignment horizontal="left" vertical="top" wrapText="1"/>
    </xf>
    <xf numFmtId="0" fontId="35" fillId="2" borderId="0" xfId="0" applyFont="1" applyFill="1" applyAlignment="1">
      <alignment horizontal="left" vertical="top" wrapText="1"/>
    </xf>
    <xf numFmtId="0" fontId="34" fillId="2" borderId="0" xfId="0" applyFont="1" applyFill="1" applyAlignment="1">
      <alignment horizontal="left" vertical="top"/>
    </xf>
    <xf numFmtId="0" fontId="35" fillId="2" borderId="0" xfId="0" applyFont="1" applyFill="1" applyAlignment="1">
      <alignment horizontal="left" vertical="top"/>
    </xf>
    <xf numFmtId="0" fontId="36" fillId="2" borderId="0" xfId="0" applyFont="1" applyFill="1" applyAlignment="1">
      <alignment horizontal="left" vertical="top"/>
    </xf>
    <xf numFmtId="0" fontId="38" fillId="4" borderId="0" xfId="0" applyFont="1" applyFill="1" applyAlignment="1">
      <alignment horizontal="left" vertical="center"/>
    </xf>
    <xf numFmtId="0" fontId="31" fillId="4" borderId="0" xfId="0" applyFont="1" applyFill="1" applyAlignment="1" applyProtection="1">
      <alignment horizontal="left" vertical="top" wrapText="1"/>
    </xf>
    <xf numFmtId="0" fontId="54" fillId="4" borderId="0" xfId="0" applyFont="1" applyFill="1" applyAlignment="1" applyProtection="1">
      <alignment horizontal="left" vertical="top"/>
    </xf>
    <xf numFmtId="0" fontId="58" fillId="3" borderId="0" xfId="0" applyFont="1" applyFill="1" applyAlignment="1" applyProtection="1">
      <alignment horizontal="left" vertical="top" wrapText="1"/>
    </xf>
    <xf numFmtId="0" fontId="66" fillId="4" borderId="0" xfId="0" applyFont="1" applyFill="1" applyAlignment="1" applyProtection="1">
      <alignment horizontal="left" vertical="center" wrapText="1" indent="3"/>
    </xf>
    <xf numFmtId="0" fontId="54" fillId="4" borderId="0" xfId="0" applyFont="1" applyFill="1" applyAlignment="1" applyProtection="1">
      <alignment horizontal="left" vertical="center" wrapText="1" indent="3"/>
    </xf>
    <xf numFmtId="0" fontId="54" fillId="4" borderId="0" xfId="0" applyFont="1" applyFill="1" applyAlignment="1" applyProtection="1">
      <alignment horizontal="left" vertical="top" wrapText="1"/>
    </xf>
    <xf numFmtId="0" fontId="31" fillId="4" borderId="0" xfId="0" applyFont="1" applyFill="1" applyAlignment="1" applyProtection="1">
      <alignment horizontal="left" vertical="center" wrapText="1" indent="3"/>
    </xf>
    <xf numFmtId="0" fontId="14" fillId="4" borderId="0" xfId="0" applyFont="1" applyFill="1" applyBorder="1" applyAlignment="1" applyProtection="1">
      <alignment horizontal="left" vertical="center" wrapText="1" indent="2"/>
    </xf>
    <xf numFmtId="0" fontId="9" fillId="3" borderId="0" xfId="0" applyFont="1" applyFill="1" applyAlignment="1">
      <alignment horizontal="center" vertical="center" wrapText="1"/>
    </xf>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11" fillId="4" borderId="0" xfId="3" applyFont="1" applyFill="1" applyAlignment="1" applyProtection="1">
      <alignment horizontal="left" vertical="center"/>
    </xf>
    <xf numFmtId="0" fontId="44" fillId="4" borderId="0" xfId="3" applyFont="1" applyFill="1" applyAlignment="1" applyProtection="1">
      <alignment horizontal="left" vertical="center"/>
    </xf>
    <xf numFmtId="0" fontId="8" fillId="4" borderId="0" xfId="0" applyFont="1" applyFill="1" applyBorder="1" applyAlignment="1" applyProtection="1">
      <alignment horizontal="left"/>
    </xf>
    <xf numFmtId="0" fontId="43" fillId="2" borderId="0" xfId="3" applyFont="1" applyFill="1" applyAlignment="1" applyProtection="1">
      <alignment horizontal="center" vertical="center"/>
    </xf>
    <xf numFmtId="0" fontId="44" fillId="2" borderId="0" xfId="3" applyFont="1" applyFill="1" applyAlignment="1" applyProtection="1">
      <alignment horizontal="left" vertical="center"/>
    </xf>
    <xf numFmtId="0" fontId="55" fillId="4" borderId="0" xfId="0" applyFont="1" applyFill="1" applyBorder="1" applyAlignment="1" applyProtection="1">
      <alignment horizontal="left" vertical="center"/>
    </xf>
    <xf numFmtId="0" fontId="11" fillId="4" borderId="0" xfId="3" applyFont="1" applyFill="1" applyAlignment="1" applyProtection="1">
      <alignment horizontal="left" vertical="center" wrapText="1"/>
    </xf>
    <xf numFmtId="0" fontId="50" fillId="4" borderId="0" xfId="0" applyFont="1" applyFill="1" applyBorder="1" applyAlignment="1" applyProtection="1">
      <alignment horizontal="center" vertical="center"/>
    </xf>
    <xf numFmtId="0" fontId="53" fillId="4" borderId="13" xfId="0" applyFont="1" applyFill="1" applyBorder="1" applyAlignment="1" applyProtection="1">
      <alignment horizontal="left" vertical="center"/>
    </xf>
    <xf numFmtId="0" fontId="25" fillId="4" borderId="0" xfId="0" applyFont="1" applyFill="1" applyBorder="1" applyAlignment="1" applyProtection="1">
      <alignment horizontal="left"/>
    </xf>
    <xf numFmtId="0" fontId="23" fillId="4" borderId="0" xfId="0" applyFont="1" applyFill="1" applyBorder="1" applyAlignment="1" applyProtection="1">
      <alignment horizontal="left" vertical="center"/>
    </xf>
    <xf numFmtId="0" fontId="0" fillId="4" borderId="0" xfId="0" applyFont="1" applyFill="1" applyBorder="1" applyAlignment="1" applyProtection="1">
      <alignment horizontal="left" vertical="center"/>
    </xf>
    <xf numFmtId="0" fontId="58" fillId="4" borderId="0" xfId="0" applyFont="1" applyFill="1" applyBorder="1" applyAlignment="1" applyProtection="1">
      <alignment horizontal="left" vertical="top" wrapText="1"/>
    </xf>
    <xf numFmtId="0" fontId="28" fillId="4" borderId="0" xfId="1" applyFill="1" applyAlignment="1" applyProtection="1">
      <alignment horizontal="center"/>
    </xf>
    <xf numFmtId="0" fontId="44" fillId="2" borderId="0" xfId="3" applyFont="1" applyFill="1" applyAlignment="1" applyProtection="1">
      <alignment vertical="center"/>
    </xf>
    <xf numFmtId="0" fontId="9" fillId="4" borderId="0" xfId="0" applyFont="1" applyFill="1" applyAlignment="1" applyProtection="1">
      <alignment horizontal="center" vertical="center"/>
    </xf>
    <xf numFmtId="0" fontId="14" fillId="4" borderId="49" xfId="0" applyFont="1" applyFill="1" applyBorder="1" applyAlignment="1" applyProtection="1">
      <alignment horizontal="left" vertical="center" wrapText="1" indent="2"/>
    </xf>
    <xf numFmtId="0" fontId="0" fillId="4" borderId="0" xfId="0" applyFont="1" applyFill="1" applyAlignment="1" applyProtection="1">
      <alignment horizontal="center"/>
    </xf>
    <xf numFmtId="0" fontId="6" fillId="4" borderId="0" xfId="0" applyFont="1" applyFill="1" applyAlignment="1" applyProtection="1">
      <alignment horizontal="left"/>
    </xf>
    <xf numFmtId="0" fontId="10" fillId="4" borderId="0" xfId="0" applyFont="1" applyFill="1" applyAlignment="1" applyProtection="1">
      <alignment horizontal="left" vertical="center"/>
    </xf>
    <xf numFmtId="0" fontId="19" fillId="4" borderId="0" xfId="0" applyFont="1" applyFill="1" applyAlignment="1" applyProtection="1">
      <alignment horizontal="left" vertical="center"/>
    </xf>
    <xf numFmtId="0" fontId="53" fillId="4" borderId="0" xfId="0" applyFont="1" applyFill="1" applyAlignment="1" applyProtection="1">
      <alignment horizontal="left" vertical="center"/>
    </xf>
    <xf numFmtId="0" fontId="68" fillId="5" borderId="0" xfId="0" applyFont="1" applyFill="1" applyAlignment="1" applyProtection="1">
      <alignment horizontal="left"/>
    </xf>
    <xf numFmtId="0" fontId="20" fillId="5" borderId="0" xfId="0" applyFont="1" applyFill="1" applyAlignment="1" applyProtection="1">
      <alignment horizontal="left"/>
    </xf>
    <xf numFmtId="0" fontId="69" fillId="4" borderId="0" xfId="0" applyFont="1" applyFill="1" applyAlignment="1" applyProtection="1">
      <alignment horizontal="left"/>
    </xf>
    <xf numFmtId="0" fontId="70" fillId="4" borderId="0" xfId="0" applyFont="1" applyFill="1" applyAlignment="1" applyProtection="1">
      <alignment horizontal="left" indent="1"/>
    </xf>
    <xf numFmtId="0" fontId="23" fillId="4" borderId="0" xfId="0" applyFont="1" applyFill="1" applyBorder="1" applyAlignment="1" applyProtection="1">
      <alignment horizontal="left"/>
    </xf>
    <xf numFmtId="0" fontId="0" fillId="4" borderId="0" xfId="0" applyFont="1" applyFill="1" applyBorder="1" applyAlignment="1" applyProtection="1">
      <alignment horizontal="left"/>
    </xf>
    <xf numFmtId="0" fontId="8" fillId="4" borderId="0" xfId="0" applyFont="1" applyFill="1" applyAlignment="1" applyProtection="1">
      <alignment horizontal="left"/>
    </xf>
    <xf numFmtId="0" fontId="16" fillId="5" borderId="0" xfId="0" applyFont="1" applyFill="1" applyAlignment="1" applyProtection="1">
      <alignment horizontal="left" vertical="top" wrapText="1"/>
    </xf>
    <xf numFmtId="0" fontId="21" fillId="4" borderId="0" xfId="0" applyFont="1" applyFill="1" applyAlignment="1" applyProtection="1">
      <alignment horizontal="left" wrapText="1"/>
    </xf>
    <xf numFmtId="0" fontId="68" fillId="5" borderId="0" xfId="0" applyFont="1" applyFill="1" applyAlignment="1" applyProtection="1">
      <alignment horizontal="left" wrapText="1"/>
    </xf>
    <xf numFmtId="0" fontId="69" fillId="4" borderId="0" xfId="0" applyFont="1" applyFill="1" applyAlignment="1" applyProtection="1">
      <alignment horizontal="left" wrapText="1"/>
    </xf>
    <xf numFmtId="0" fontId="23" fillId="4" borderId="0" xfId="0" applyFont="1" applyFill="1" applyBorder="1" applyAlignment="1" applyProtection="1">
      <alignment horizontal="left" vertical="top"/>
    </xf>
    <xf numFmtId="0" fontId="0" fillId="4" borderId="0" xfId="0" applyFont="1" applyFill="1" applyBorder="1" applyAlignment="1" applyProtection="1">
      <alignment horizontal="left" vertical="top"/>
    </xf>
    <xf numFmtId="0" fontId="9" fillId="4" borderId="0" xfId="0" applyFont="1" applyFill="1" applyAlignment="1" applyProtection="1">
      <alignment horizontal="left" vertical="top" wrapText="1" indent="1"/>
    </xf>
    <xf numFmtId="0" fontId="58" fillId="4" borderId="0" xfId="0" applyFont="1" applyFill="1" applyAlignment="1" applyProtection="1">
      <alignment horizontal="left" vertical="top" wrapText="1"/>
    </xf>
    <xf numFmtId="0" fontId="23" fillId="4" borderId="0" xfId="0" applyFont="1" applyFill="1" applyBorder="1" applyAlignment="1" applyProtection="1">
      <alignment horizontal="left" vertical="top" wrapText="1"/>
    </xf>
    <xf numFmtId="0" fontId="58" fillId="4" borderId="0" xfId="0" applyFont="1" applyFill="1" applyAlignment="1" applyProtection="1">
      <alignment horizontal="left" vertical="top" wrapText="1" indent="1"/>
    </xf>
    <xf numFmtId="0" fontId="9" fillId="4" borderId="0" xfId="0" applyFont="1" applyFill="1" applyAlignment="1" applyProtection="1">
      <alignment horizontal="left" vertical="top" wrapText="1"/>
    </xf>
    <xf numFmtId="0" fontId="9" fillId="4" borderId="0" xfId="0" quotePrefix="1" applyFont="1" applyFill="1" applyAlignment="1" applyProtection="1">
      <alignment horizontal="left" vertical="top" wrapText="1" indent="1"/>
    </xf>
    <xf numFmtId="0" fontId="10" fillId="4" borderId="0" xfId="0" applyFont="1" applyFill="1" applyAlignment="1" applyProtection="1">
      <alignment horizontal="left" vertical="center" wrapText="1"/>
    </xf>
    <xf numFmtId="0" fontId="18" fillId="4" borderId="0" xfId="0" applyFont="1" applyFill="1" applyAlignment="1" applyProtection="1">
      <alignment horizontal="left" vertical="center"/>
    </xf>
    <xf numFmtId="0" fontId="68" fillId="5" borderId="0" xfId="0" applyFont="1" applyFill="1" applyAlignment="1" applyProtection="1">
      <alignment horizontal="left" vertical="top" wrapText="1"/>
    </xf>
    <xf numFmtId="0" fontId="0" fillId="4" borderId="0" xfId="0" applyFont="1" applyFill="1" applyBorder="1" applyAlignment="1" applyProtection="1">
      <alignment horizontal="left" vertical="top" wrapText="1"/>
    </xf>
    <xf numFmtId="0" fontId="0" fillId="4" borderId="46" xfId="0" applyFont="1" applyFill="1" applyBorder="1" applyAlignment="1">
      <alignment horizontal="center" vertical="center"/>
    </xf>
    <xf numFmtId="0" fontId="0" fillId="4" borderId="47" xfId="0" applyFont="1" applyFill="1" applyBorder="1" applyAlignment="1">
      <alignment horizontal="center" vertical="center"/>
    </xf>
    <xf numFmtId="0" fontId="0" fillId="4" borderId="48"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0"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52" xfId="0" applyFont="1" applyFill="1" applyBorder="1" applyAlignment="1">
      <alignment horizontal="center" vertical="center"/>
    </xf>
    <xf numFmtId="0" fontId="7" fillId="4" borderId="0" xfId="0" applyFont="1" applyFill="1" applyAlignment="1" applyProtection="1">
      <alignment horizontal="center" vertical="center"/>
    </xf>
    <xf numFmtId="0" fontId="7" fillId="4" borderId="0" xfId="0" applyFont="1" applyFill="1" applyBorder="1" applyAlignment="1" applyProtection="1">
      <alignment horizontal="center" vertical="center"/>
    </xf>
    <xf numFmtId="0" fontId="12" fillId="4" borderId="0" xfId="0" applyFont="1" applyFill="1" applyAlignment="1" applyProtection="1">
      <alignment horizontal="left" vertical="top" wrapText="1"/>
    </xf>
    <xf numFmtId="0" fontId="69" fillId="4" borderId="0" xfId="0" applyFont="1" applyFill="1" applyAlignment="1" applyProtection="1">
      <alignment horizontal="left" vertical="top" wrapText="1"/>
    </xf>
    <xf numFmtId="0" fontId="21" fillId="4" borderId="0" xfId="0" applyFont="1" applyFill="1" applyAlignment="1" applyProtection="1">
      <alignment horizontal="left" vertical="top" wrapText="1"/>
    </xf>
  </cellXfs>
  <cellStyles count="4">
    <cellStyle name="Hyperlink" xfId="2" builtinId="8"/>
    <cellStyle name="Normal" xfId="0" builtinId="0"/>
    <cellStyle name="Normal 2" xfId="1" xr:uid="{E0AC188C-BE2E-7A48-A99A-717800266DE4}"/>
    <cellStyle name="Normal 3" xfId="3" xr:uid="{CC280FF0-B5FD-443A-B212-885F562E9472}"/>
  </cellStyles>
  <dxfs count="154">
    <dxf>
      <font>
        <b val="0"/>
        <i val="0"/>
        <strike val="0"/>
        <condense val="0"/>
        <extend val="0"/>
        <outline val="0"/>
        <shadow val="0"/>
        <u val="none"/>
        <vertAlign val="baseline"/>
        <sz val="10"/>
        <color theme="1"/>
        <name val="Arial"/>
        <family val="2"/>
        <scheme val="minor"/>
      </font>
      <alignment horizontal="center" vertical="bottom" textRotation="0" wrapText="0" indent="0" justifyLastLine="0" shrinkToFit="0" readingOrder="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font>
        <b val="0"/>
        <i val="0"/>
        <strike val="0"/>
        <condense val="0"/>
        <extend val="0"/>
        <outline val="0"/>
        <shadow val="0"/>
        <u val="none"/>
        <vertAlign val="baseline"/>
        <sz val="10"/>
        <color theme="1"/>
        <name val="Arial"/>
        <family val="2"/>
        <scheme val="minor"/>
      </font>
      <numFmt numFmtId="3" formatCode="#,##0"/>
      <alignment horizontal="center" vertical="bottom" textRotation="0" wrapText="0" indent="0" justifyLastLine="0" shrinkToFit="0" readingOrder="0"/>
    </dxf>
    <dxf>
      <numFmt numFmtId="3" formatCode="#,##0"/>
      <fill>
        <patternFill patternType="solid">
          <bgColor theme="0"/>
        </patternFill>
      </fill>
      <protection locked="1" hidden="0"/>
    </dxf>
    <dxf>
      <font>
        <b/>
        <i val="0"/>
        <strike val="0"/>
        <condense val="0"/>
        <extend val="0"/>
        <outline val="0"/>
        <shadow val="0"/>
        <u val="none"/>
        <vertAlign val="baseline"/>
        <sz val="10"/>
        <color theme="1"/>
        <name val="Arial"/>
        <family val="2"/>
        <scheme val="none"/>
      </font>
      <numFmt numFmtId="170" formatCode="#.0\ \µ\L"/>
      <alignment horizontal="center" vertical="bottom" textRotation="0" wrapText="0" indent="0" justifyLastLine="0" shrinkToFit="0" readingOrder="0"/>
    </dxf>
    <dxf>
      <font>
        <b/>
        <color theme="1"/>
        <family val="2"/>
      </font>
      <numFmt numFmtId="169" formatCode="#.0\ \µ\l"/>
      <fill>
        <patternFill patternType="solid">
          <fgColor indexed="64"/>
          <bgColor theme="7" tint="0.79998168889431442"/>
        </patternFill>
      </fill>
      <alignment horizontal="center" vertical="bottom" textRotation="0" wrapText="0" indent="0" justifyLastLine="0" shrinkToFit="0" readingOrder="0"/>
      <protection locked="1" hidden="0"/>
    </dxf>
    <dxf>
      <numFmt numFmtId="3" formatCode="#,##0"/>
      <fill>
        <patternFill patternType="none">
          <fgColor indexed="64"/>
          <bgColor auto="1"/>
        </patternFill>
      </fill>
      <protection locked="1" hidden="0"/>
    </dxf>
    <dxf>
      <font>
        <b val="0"/>
        <i val="0"/>
        <strike val="0"/>
        <condense val="0"/>
        <extend val="0"/>
        <outline val="0"/>
        <shadow val="0"/>
        <u val="none"/>
        <vertAlign val="baseline"/>
        <sz val="10"/>
        <color theme="1"/>
        <name val="Arial"/>
        <family val="2"/>
        <scheme val="none"/>
      </font>
      <numFmt numFmtId="13" formatCode="0%"/>
      <alignment horizontal="center" vertical="bottom" textRotation="0" wrapText="0" indent="0" justifyLastLine="0" shrinkToFit="0" readingOrder="0"/>
    </dxf>
    <dxf>
      <numFmt numFmtId="13" formatCode="0%"/>
      <fill>
        <patternFill patternType="solid">
          <bgColor theme="0"/>
        </patternFill>
      </fill>
      <protection locked="1" hidden="0"/>
    </dxf>
    <dxf>
      <font>
        <b val="0"/>
        <i val="0"/>
        <strike val="0"/>
        <condense val="0"/>
        <extend val="0"/>
        <outline val="0"/>
        <shadow val="0"/>
        <u val="none"/>
        <vertAlign val="baseline"/>
        <sz val="10"/>
        <color theme="1"/>
        <name val="Arial"/>
        <family val="2"/>
        <scheme val="minor"/>
      </font>
      <numFmt numFmtId="3" formatCode="#,##0"/>
      <alignment horizontal="center" vertical="bottom" textRotation="0" wrapText="0" indent="0" justifyLastLine="0" shrinkToFit="0" readingOrder="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numFmt numFmtId="168" formatCode="#\ \µ\l"/>
      <fill>
        <patternFill patternType="solid">
          <bgColor theme="0"/>
        </patternFill>
      </fill>
      <border diagonalUp="0" diagonalDown="0">
        <left/>
        <right style="thin">
          <color theme="1" tint="0.34998626667073579"/>
        </right>
        <top/>
        <bottom/>
        <vertical/>
        <horizontal/>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border>
        <bottom style="medium">
          <color theme="1" tint="0.34998626667073579"/>
        </bottom>
      </border>
    </dxf>
    <dxf>
      <fill>
        <patternFill patternType="solid">
          <bgColor rgb="FF153057"/>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border diagonalUp="0" diagonalDown="0">
        <left style="thin">
          <color theme="1" tint="0.34998626667073579"/>
        </left>
        <right style="thin">
          <color theme="1" tint="0.34998626667073579"/>
        </right>
        <top/>
        <bottom/>
        <vertical/>
        <horizontal/>
      </border>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medium">
          <color theme="1" tint="0.34998626667073579"/>
        </bottom>
      </border>
    </dxf>
    <dxf>
      <font>
        <strike val="0"/>
        <outline val="0"/>
        <shadow val="0"/>
        <u val="none"/>
        <vertAlign val="baseline"/>
        <color theme="0"/>
        <name val="Arial"/>
        <family val="2"/>
      </font>
      <fill>
        <patternFill patternType="solid">
          <bgColor theme="1" tint="0.34998626667073579"/>
        </patternFill>
      </fill>
      <border diagonalUp="0" diagonalDown="0">
        <left/>
        <right/>
        <top/>
        <bottom/>
        <vertical/>
        <horizontal/>
      </border>
      <protection locked="1" hidden="0"/>
    </dxf>
    <dxf>
      <font>
        <color theme="0"/>
      </font>
      <fill>
        <patternFill patternType="solid">
          <fgColor indexed="64"/>
          <bgColor theme="0"/>
        </patternFill>
      </fill>
      <border>
        <right/>
        <top/>
        <bottom/>
      </border>
    </dxf>
    <dxf>
      <font>
        <color rgb="FFFF0000"/>
      </font>
      <fill>
        <patternFill>
          <bgColor theme="6" tint="0.79998168889431442"/>
        </patternFill>
      </fill>
    </dxf>
    <dxf>
      <font>
        <color rgb="FFC00000"/>
      </font>
    </dxf>
    <dxf>
      <font>
        <color rgb="FFC00000"/>
      </font>
      <fill>
        <patternFill>
          <bgColor theme="6" tint="0.79998168889431442"/>
        </patternFill>
      </fill>
    </dxf>
    <dxf>
      <font>
        <b val="0"/>
        <i val="0"/>
      </font>
      <fill>
        <patternFill>
          <bgColor theme="5" tint="0.59996337778862885"/>
        </patternFill>
      </fill>
    </dxf>
    <dxf>
      <font>
        <b/>
        <color rgb="FFFF0000"/>
      </font>
      <fill>
        <patternFill patternType="solid">
          <fgColor rgb="FFFFF2CC"/>
          <bgColor rgb="FFFFF2CC"/>
        </patternFill>
      </fill>
    </dxf>
    <dxf>
      <fill>
        <patternFill patternType="solid">
          <fgColor rgb="FFFFF2CC"/>
          <bgColor rgb="FFFFF2CC"/>
        </patternFill>
      </fill>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thin">
          <color indexed="64"/>
        </bottom>
      </border>
    </dxf>
    <dxf>
      <font>
        <strike val="0"/>
        <outline val="0"/>
        <shadow val="0"/>
        <u val="none"/>
        <vertAlign val="baseline"/>
        <color theme="0"/>
        <name val="Arial"/>
        <family val="2"/>
      </font>
      <fill>
        <patternFill patternType="solid">
          <bgColor theme="1" tint="0.34998626667073579"/>
        </patternFill>
      </fill>
      <alignment vertical="center" textRotation="0" indent="0" justifyLastLine="0" shrinkToFit="0" readingOrder="0"/>
      <border diagonalUp="0" diagonalDown="0">
        <left/>
        <right/>
        <top/>
        <bottom/>
      </border>
      <protection locked="1" hidden="0"/>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numFmt numFmtId="3" formatCode="#,##0"/>
      <fill>
        <patternFill patternType="solid">
          <bgColor theme="0"/>
        </patternFill>
      </fill>
      <protection locked="1" hidden="0"/>
    </dxf>
    <dxf>
      <numFmt numFmtId="169" formatCode="#.0\ \µ\l"/>
      <fill>
        <patternFill patternType="solid">
          <fgColor indexed="64"/>
          <bgColor theme="7" tint="0.79998168889431442"/>
        </patternFill>
      </fill>
      <protection locked="1" hidden="0"/>
    </dxf>
    <dxf>
      <numFmt numFmtId="3" formatCode="#,##0"/>
      <fill>
        <patternFill patternType="solid">
          <bgColor theme="0"/>
        </patternFill>
      </fill>
      <protection locked="1" hidden="0"/>
    </dxf>
    <dxf>
      <numFmt numFmtId="13" formatCode="0%"/>
      <fill>
        <patternFill patternType="solid">
          <bgColor theme="0"/>
        </patternFill>
      </fill>
      <protection locked="1" hidden="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alignment vertical="center" textRotation="0" indent="0" justifyLastLine="0" shrinkToFit="0" readingOrder="0"/>
      <protection locked="1" hidden="0"/>
    </dxf>
    <dxf>
      <numFmt numFmtId="168" formatCode="#\ \µ\l"/>
      <fill>
        <patternFill patternType="solid">
          <bgColor theme="0"/>
        </patternFill>
      </fill>
      <border diagonalUp="0" diagonalDown="0">
        <left/>
        <right style="thin">
          <color indexed="64"/>
        </right>
        <top/>
        <bottom/>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border>
        <bottom style="thin">
          <color indexed="64"/>
        </bottom>
      </border>
    </dxf>
    <dxf>
      <fill>
        <patternFill patternType="solid">
          <bgColor rgb="FF153057"/>
        </patternFill>
      </fill>
      <protection locked="1" hidden="0"/>
    </dxf>
    <dxf>
      <font>
        <color theme="0"/>
      </font>
      <fill>
        <patternFill patternType="solid">
          <fgColor indexed="64"/>
          <bgColor theme="0"/>
        </patternFill>
      </fill>
      <border>
        <right/>
        <top/>
        <bottom/>
      </border>
    </dxf>
    <dxf>
      <font>
        <color rgb="FFC00000"/>
      </font>
    </dxf>
    <dxf>
      <font>
        <color rgb="FFC00000"/>
      </font>
      <fill>
        <patternFill>
          <bgColor theme="6" tint="0.79998168889431442"/>
        </patternFill>
      </fill>
    </dxf>
    <dxf>
      <font>
        <b val="0"/>
        <i val="0"/>
      </font>
      <fill>
        <patternFill>
          <bgColor theme="5" tint="0.59996337778862885"/>
        </patternFill>
      </fill>
    </dxf>
    <dxf>
      <font>
        <b/>
        <color rgb="FFFF0000"/>
      </font>
      <fill>
        <patternFill patternType="solid">
          <fgColor rgb="FFFFF2CC"/>
          <bgColor rgb="FFFFF2CC"/>
        </patternFill>
      </fill>
    </dxf>
    <dxf>
      <fill>
        <patternFill patternType="solid">
          <fgColor rgb="FFFFF2CC"/>
          <bgColor rgb="FFFFF2CC"/>
        </patternFill>
      </fill>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numFmt numFmtId="3" formatCode="#,##0"/>
      <fill>
        <patternFill patternType="solid">
          <bgColor theme="0"/>
        </patternFill>
      </fill>
      <protection locked="1" hidden="0"/>
    </dxf>
    <dxf>
      <font>
        <b/>
        <color theme="1"/>
        <family val="2"/>
      </font>
      <numFmt numFmtId="169" formatCode="#.0\ \µ\l"/>
      <fill>
        <patternFill patternType="solid">
          <fgColor indexed="64"/>
          <bgColor theme="7"/>
        </patternFill>
      </fill>
      <alignment horizontal="center" vertical="bottom" textRotation="0" wrapText="0" indent="0" justifyLastLine="0" shrinkToFit="0" readingOrder="0"/>
      <protection locked="1" hidden="0"/>
    </dxf>
    <dxf>
      <numFmt numFmtId="3" formatCode="#,##0"/>
      <fill>
        <patternFill patternType="solid">
          <bgColor theme="0"/>
        </patternFill>
      </fill>
      <protection locked="1" hidden="0"/>
    </dxf>
    <dxf>
      <numFmt numFmtId="13" formatCode="0%"/>
      <fill>
        <patternFill patternType="solid">
          <bgColor theme="0"/>
        </patternFill>
      </fill>
      <protection locked="1" hidden="0"/>
    </dxf>
    <dxf>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numFmt numFmtId="168" formatCode="#\ \µ\l"/>
      <fill>
        <patternFill patternType="solid">
          <bgColor theme="0"/>
        </patternFill>
      </fill>
      <border diagonalUp="0" diagonalDown="0">
        <left/>
        <right style="thin">
          <color theme="1" tint="0.34998626667073579"/>
        </right>
        <top/>
        <bottom/>
        <vertical/>
        <horizontal/>
      </border>
      <protection locked="0" hidden="1"/>
    </dxf>
    <dxf>
      <numFmt numFmtId="167" formatCode="#,###&quot; cells/µl&quot;"/>
      <fill>
        <patternFill patternType="solid">
          <bgColor theme="0"/>
        </patternFill>
      </fill>
      <border diagonalUp="0" diagonalDown="0">
        <left style="thin">
          <color indexed="64"/>
        </left>
        <right/>
        <top/>
        <bottom/>
      </border>
      <protection locked="0" hidden="1"/>
    </dxf>
    <dxf>
      <fill>
        <patternFill patternType="solid">
          <bgColor theme="0"/>
        </patternFill>
      </fill>
      <protection locked="1" hidden="0"/>
    </dxf>
    <dxf>
      <fill>
        <patternFill patternType="solid">
          <bgColor theme="0"/>
        </patternFill>
      </fill>
      <protection locked="0" hidden="1"/>
    </dxf>
    <dxf>
      <fill>
        <patternFill patternType="solid">
          <bgColor rgb="FF153057"/>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border diagonalUp="0" diagonalDown="0">
        <left style="medium">
          <color theme="1" tint="0.34998626667073579"/>
        </left>
        <right style="thin">
          <color theme="1" tint="0.34998626667073579"/>
        </right>
        <top/>
        <bottom/>
        <vertical/>
        <horizontal/>
      </border>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font>
        <strike val="0"/>
        <outline val="0"/>
        <shadow val="0"/>
        <u val="none"/>
        <vertAlign val="baseline"/>
        <color theme="0"/>
        <name val="Arial"/>
        <family val="2"/>
      </font>
      <fill>
        <patternFill patternType="solid">
          <bgColor theme="1" tint="0.34998626667073579"/>
        </patternFill>
      </fill>
      <protection locked="1" hidden="0"/>
    </dxf>
    <dxf>
      <font>
        <color theme="0"/>
      </font>
      <fill>
        <patternFill patternType="solid">
          <fgColor indexed="64"/>
          <bgColor theme="0"/>
        </patternFill>
      </fill>
      <border>
        <right style="thin">
          <color theme="0"/>
        </right>
        <top style="thin">
          <color theme="0"/>
        </top>
        <bottom style="thin">
          <color theme="0"/>
        </bottom>
      </border>
    </dxf>
    <dxf>
      <font>
        <color rgb="FFC00000"/>
      </font>
    </dxf>
    <dxf>
      <font>
        <color rgb="FFC00000"/>
      </font>
      <fill>
        <patternFill>
          <bgColor theme="6" tint="0.79998168889431442"/>
        </patternFill>
      </fill>
    </dxf>
    <dxf>
      <font>
        <b/>
        <color rgb="FFFF0000"/>
      </font>
      <fill>
        <patternFill patternType="solid">
          <fgColor rgb="FFFFF2CC"/>
          <bgColor rgb="FFFFF2CC"/>
        </patternFill>
      </fill>
    </dxf>
    <dxf>
      <fill>
        <patternFill patternType="solid">
          <fgColor rgb="FFFFF2CC"/>
          <bgColor rgb="FFFFF2CC"/>
        </patternFill>
      </fill>
    </dxf>
    <dxf>
      <font>
        <color theme="1"/>
        <family val="2"/>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theme="1" tint="0.34998626667073579"/>
        </left>
        <right style="medium">
          <color theme="1" tint="0.34998626667073579"/>
        </right>
        <top/>
        <bottom/>
        <vertical/>
        <horizontal/>
      </border>
      <protection locked="1" hidden="0"/>
    </dxf>
    <dxf>
      <font>
        <strike val="0"/>
        <outline val="0"/>
        <shadow val="0"/>
        <u val="none"/>
        <vertAlign val="baseline"/>
        <sz val="10"/>
        <name val="Arial"/>
        <family val="2"/>
        <scheme val="minor"/>
      </font>
      <numFmt numFmtId="3" formatCode="#,##0"/>
      <fill>
        <patternFill patternType="solid">
          <bgColor theme="0"/>
        </patternFill>
      </fill>
      <border diagonalUp="0" diagonalDown="0">
        <left/>
        <right style="medium">
          <color theme="1" tint="0.34998626667073579"/>
        </right>
        <top/>
        <bottom/>
      </border>
      <protection locked="1" hidden="0"/>
    </dxf>
    <dxf>
      <font>
        <b/>
        <strike val="0"/>
        <outline val="0"/>
        <shadow val="0"/>
        <u val="none"/>
        <vertAlign val="baseline"/>
        <sz val="10"/>
        <color theme="1"/>
        <name val="Arial"/>
        <family val="2"/>
        <scheme val="minor"/>
      </font>
      <numFmt numFmtId="170" formatCode="#.0\ \µ\L"/>
      <fill>
        <patternFill patternType="solid">
          <bgColor theme="7" tint="0.79998168889431442"/>
        </patternFill>
      </fill>
      <alignment horizontal="center" vertical="bottom" textRotation="0" wrapText="0" indent="0" justifyLastLine="0" shrinkToFit="0" readingOrder="0"/>
      <protection locked="1" hidden="0"/>
    </dxf>
    <dxf>
      <font>
        <strike val="0"/>
        <outline val="0"/>
        <shadow val="0"/>
        <u val="none"/>
        <vertAlign val="baseline"/>
        <sz val="10"/>
        <name val="Arial"/>
        <family val="2"/>
        <scheme val="minor"/>
      </font>
      <numFmt numFmtId="3" formatCode="#,##0"/>
      <fill>
        <patternFill patternType="solid">
          <bgColor theme="0"/>
        </patternFill>
      </fill>
      <protection locked="1" hidden="0"/>
    </dxf>
    <dxf>
      <font>
        <strike val="0"/>
        <outline val="0"/>
        <shadow val="0"/>
        <u val="none"/>
        <vertAlign val="baseline"/>
        <sz val="10"/>
        <name val="Arial"/>
        <family val="2"/>
        <scheme val="minor"/>
      </font>
      <numFmt numFmtId="13" formatCode="0%"/>
      <fill>
        <patternFill patternType="solid">
          <bgColor theme="0"/>
        </patternFill>
      </fill>
      <protection locked="1" hidden="0"/>
    </dxf>
    <dxf>
      <font>
        <strike val="0"/>
        <outline val="0"/>
        <shadow val="0"/>
        <u val="none"/>
        <vertAlign val="baseline"/>
        <sz val="10"/>
        <name val="Arial"/>
        <family val="2"/>
        <scheme val="minor"/>
      </font>
      <numFmt numFmtId="3" formatCode="#,##0"/>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numFmt numFmtId="3" formatCode="#,##0"/>
      <fill>
        <patternFill patternType="solid">
          <bgColor theme="0"/>
        </patternFill>
      </fill>
      <alignment horizontal="center" vertical="bottom" textRotation="0" wrapText="0" indent="0" justifyLastLine="0" shrinkToFit="0" readingOrder="0"/>
      <protection locked="1" hidden="0"/>
    </dxf>
    <dxf>
      <fill>
        <patternFill patternType="solid">
          <bgColor theme="0"/>
        </patternFill>
      </fill>
      <protection locked="1" hidden="0"/>
    </dxf>
    <dxf>
      <font>
        <b/>
        <i val="0"/>
        <strike val="0"/>
        <condense val="0"/>
        <extend val="0"/>
        <outline val="0"/>
        <shadow val="0"/>
        <u val="none"/>
        <vertAlign val="baseline"/>
        <sz val="10"/>
        <color theme="1"/>
        <name val="Arial"/>
        <family val="2"/>
        <scheme val="minor"/>
      </font>
      <fill>
        <patternFill patternType="solid">
          <bgColor theme="0"/>
        </patternFill>
      </fill>
      <alignment horizontal="center" vertical="bottom" textRotation="0" wrapText="0" indent="0" justifyLastLine="0" shrinkToFit="0" readingOrder="0"/>
      <protection locked="1" hidden="0"/>
    </dxf>
    <dxf>
      <border>
        <bottom style="thin">
          <color indexed="64"/>
        </bottom>
      </border>
    </dxf>
    <dxf>
      <font>
        <strike val="0"/>
        <outline val="0"/>
        <shadow val="0"/>
        <u val="none"/>
        <vertAlign val="baseline"/>
        <color theme="0"/>
        <name val="Arial"/>
        <family val="2"/>
      </font>
      <fill>
        <patternFill patternType="solid">
          <bgColor theme="1" tint="0.34998626667073579"/>
        </patternFill>
      </fill>
      <border diagonalUp="0" diagonalDown="0">
        <left/>
        <right/>
        <top/>
        <bottom/>
        <vertical/>
        <horizontal/>
      </border>
      <protection locked="1" hidden="0"/>
    </dxf>
    <dxf>
      <font>
        <strike val="0"/>
        <outline val="0"/>
        <shadow val="0"/>
        <u val="none"/>
        <vertAlign val="baseline"/>
        <sz val="10"/>
        <color theme="1"/>
        <name val="Arial"/>
        <family val="2"/>
        <scheme val="minor"/>
      </font>
      <numFmt numFmtId="165" formatCode="#\ \µ\L"/>
      <fill>
        <patternFill patternType="solid">
          <fgColor rgb="FFE0F7FA"/>
          <bgColor theme="0"/>
        </patternFill>
      </fill>
      <alignment horizontal="center" vertical="bottom" textRotation="0" wrapText="0" indent="0" justifyLastLine="0" shrinkToFit="0" readingOrder="0"/>
      <border diagonalUp="0" diagonalDown="0">
        <left/>
        <right style="thin">
          <color theme="1" tint="0.34998626667073579"/>
        </right>
        <top/>
        <bottom/>
        <vertical/>
        <horizontal/>
      </border>
      <protection locked="0" hidden="0"/>
    </dxf>
    <dxf>
      <font>
        <strike val="0"/>
        <outline val="0"/>
        <shadow val="0"/>
        <u val="none"/>
        <vertAlign val="baseline"/>
        <sz val="10"/>
        <name val="Arial"/>
        <family val="2"/>
        <scheme val="minor"/>
      </font>
      <numFmt numFmtId="164" formatCode="#,###&quot; cells/µL&quot;"/>
      <fill>
        <patternFill patternType="solid">
          <fgColor rgb="FFE0F7FA"/>
          <bgColor theme="0"/>
        </patternFill>
      </fill>
      <alignment horizontal="center" vertical="center" textRotation="0" wrapText="0" indent="0" justifyLastLine="0" shrinkToFit="0" readingOrder="0"/>
      <border diagonalUp="0" diagonalDown="0">
        <left style="thin">
          <color theme="1" tint="0.34998626667073579"/>
        </left>
        <right/>
        <top/>
        <bottom/>
        <vertical/>
        <horizontal/>
      </border>
      <protection locked="0" hidden="0"/>
    </dxf>
    <dxf>
      <fill>
        <patternFill patternType="solid">
          <bgColor theme="0"/>
        </patternFill>
      </fill>
      <protection locked="1" hidden="0"/>
    </dxf>
    <dxf>
      <fill>
        <patternFill patternType="solid">
          <bgColor theme="0"/>
        </patternFill>
      </fill>
      <protection locked="0" hidden="0"/>
    </dxf>
    <dxf>
      <border>
        <bottom style="thin">
          <color indexed="64"/>
        </bottom>
      </border>
    </dxf>
    <dxf>
      <font>
        <b/>
        <i val="0"/>
        <strike val="0"/>
        <condense val="0"/>
        <extend val="0"/>
        <outline val="0"/>
        <shadow val="0"/>
        <u val="none"/>
        <vertAlign val="baseline"/>
        <sz val="10"/>
        <color theme="0"/>
        <name val="Arial"/>
        <family val="2"/>
        <scheme val="minor"/>
      </font>
      <fill>
        <patternFill patternType="solid">
          <fgColor rgb="FF000000"/>
          <bgColor rgb="FF153057"/>
        </patternFill>
      </fill>
      <alignment horizontal="center" vertical="center" textRotation="0" wrapText="1" indent="0" justifyLastLine="0" shrinkToFit="0" readingOrder="0"/>
      <border diagonalUp="0" diagonalDown="0">
        <left/>
        <right/>
        <top/>
        <bottom/>
      </border>
      <protection locked="1" hidden="0"/>
    </dxf>
    <dxf>
      <font>
        <color theme="0"/>
      </font>
      <fill>
        <patternFill patternType="solid">
          <fgColor indexed="64"/>
          <bgColor theme="0"/>
        </patternFill>
      </fill>
      <border>
        <right style="thin">
          <color theme="0"/>
        </right>
        <top style="thin">
          <color theme="0"/>
        </top>
        <bottom style="thin">
          <color theme="0"/>
        </bottom>
      </border>
    </dxf>
    <dxf>
      <font>
        <color rgb="FFC00000"/>
      </font>
      <fill>
        <patternFill>
          <bgColor theme="6" tint="0.79998168889431442"/>
        </patternFill>
      </fill>
    </dxf>
    <dxf>
      <font>
        <color rgb="FFC00000"/>
      </font>
    </dxf>
    <dxf>
      <font>
        <b/>
        <color rgb="FFFF0000"/>
      </font>
      <fill>
        <patternFill patternType="solid">
          <fgColor rgb="FFFFF2CC"/>
          <bgColor rgb="FFFFF2CC"/>
        </patternFill>
      </fill>
    </dxf>
    <dxf>
      <fill>
        <patternFill patternType="solid">
          <fgColor rgb="FFFFF2CC"/>
          <bgColor rgb="FFFFF2CC"/>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E0F7FA"/>
          <bgColor rgb="FFE0F7FA"/>
        </patternFill>
      </fill>
    </dxf>
    <dxf>
      <fill>
        <patternFill patternType="solid">
          <fgColor rgb="FFFFFFFF"/>
          <bgColor rgb="FFFFFFFF"/>
        </patternFill>
      </fill>
    </dxf>
    <dxf>
      <fill>
        <patternFill patternType="solid">
          <fgColor rgb="FF4DD0E1"/>
          <bgColor rgb="FF4DD0E1"/>
        </patternFill>
      </fill>
    </dxf>
    <dxf>
      <fill>
        <patternFill patternType="solid">
          <fgColor rgb="FFE0F7FA"/>
          <bgColor rgb="FFE0F7FA"/>
        </patternFill>
      </fill>
    </dxf>
    <dxf>
      <fill>
        <patternFill patternType="solid">
          <fgColor rgb="FFFFFFFF"/>
          <bgColor rgb="FFFFFFFF"/>
        </patternFill>
      </fill>
    </dxf>
  </dxfs>
  <tableStyles count="17">
    <tableStyle name="1-style" pivot="0" count="2" xr9:uid="{00000000-0011-0000-FFFF-FFFF00000000}">
      <tableStyleElement type="firstRowStripe" dxfId="153"/>
      <tableStyleElement type="secondRowStripe" dxfId="152"/>
    </tableStyle>
    <tableStyle name="1-style 2" pivot="0" count="3" xr9:uid="{00000000-0011-0000-FFFF-FFFF01000000}">
      <tableStyleElement type="headerRow" dxfId="151"/>
      <tableStyleElement type="firstRowStripe" dxfId="150"/>
      <tableStyleElement type="secondRowStripe" dxfId="149"/>
    </tableStyle>
    <tableStyle name="1-style 3" pivot="0" count="3" xr9:uid="{00000000-0011-0000-FFFF-FFFF02000000}">
      <tableStyleElement type="headerRow" dxfId="148"/>
      <tableStyleElement type="firstRowStripe" dxfId="147"/>
      <tableStyleElement type="secondRowStripe" dxfId="146"/>
    </tableStyle>
    <tableStyle name="1-style 4" pivot="0" count="2" xr9:uid="{00000000-0011-0000-FFFF-FFFF03000000}">
      <tableStyleElement type="firstRowStripe" dxfId="145"/>
      <tableStyleElement type="secondRowStripe" dxfId="144"/>
    </tableStyle>
    <tableStyle name="1-style 5" pivot="0" count="3" xr9:uid="{00000000-0011-0000-FFFF-FFFF04000000}">
      <tableStyleElement type="headerRow" dxfId="143"/>
      <tableStyleElement type="firstRowStripe" dxfId="142"/>
      <tableStyleElement type="secondRowStripe" dxfId="141"/>
    </tableStyle>
    <tableStyle name="2-style" pivot="0" count="3" xr9:uid="{00000000-0011-0000-FFFF-FFFF05000000}">
      <tableStyleElement type="headerRow" dxfId="140"/>
      <tableStyleElement type="firstRowStripe" dxfId="139"/>
      <tableStyleElement type="secondRowStripe" dxfId="138"/>
    </tableStyle>
    <tableStyle name="2-style 2" pivot="0" count="3" xr9:uid="{00000000-0011-0000-FFFF-FFFF06000000}">
      <tableStyleElement type="headerRow" dxfId="137"/>
      <tableStyleElement type="firstRowStripe" dxfId="136"/>
      <tableStyleElement type="secondRowStripe" dxfId="135"/>
    </tableStyle>
    <tableStyle name="2-style 3" pivot="0" count="3" xr9:uid="{00000000-0011-0000-FFFF-FFFF07000000}">
      <tableStyleElement type="headerRow" dxfId="134"/>
      <tableStyleElement type="firstRowStripe" dxfId="133"/>
      <tableStyleElement type="secondRowStripe" dxfId="132"/>
    </tableStyle>
    <tableStyle name="3-style" pivot="0" count="3" xr9:uid="{00000000-0011-0000-FFFF-FFFF08000000}">
      <tableStyleElement type="headerRow" dxfId="131"/>
      <tableStyleElement type="firstRowStripe" dxfId="130"/>
      <tableStyleElement type="secondRowStripe" dxfId="129"/>
    </tableStyle>
    <tableStyle name="3-style 2" pivot="0" count="3" xr9:uid="{00000000-0011-0000-FFFF-FFFF09000000}">
      <tableStyleElement type="headerRow" dxfId="128"/>
      <tableStyleElement type="firstRowStripe" dxfId="127"/>
      <tableStyleElement type="secondRowStripe" dxfId="126"/>
    </tableStyle>
    <tableStyle name="3-style 3" pivot="0" count="3" xr9:uid="{00000000-0011-0000-FFFF-FFFF0A000000}">
      <tableStyleElement type="headerRow" dxfId="125"/>
      <tableStyleElement type="firstRowStripe" dxfId="124"/>
      <tableStyleElement type="secondRowStripe" dxfId="123"/>
    </tableStyle>
    <tableStyle name="4-style" pivot="0" count="3" xr9:uid="{00000000-0011-0000-FFFF-FFFF0B000000}">
      <tableStyleElement type="headerRow" dxfId="122"/>
      <tableStyleElement type="firstRowStripe" dxfId="121"/>
      <tableStyleElement type="secondRowStripe" dxfId="120"/>
    </tableStyle>
    <tableStyle name="4-style 2" pivot="0" count="3" xr9:uid="{00000000-0011-0000-FFFF-FFFF0C000000}">
      <tableStyleElement type="headerRow" dxfId="119"/>
      <tableStyleElement type="firstRowStripe" dxfId="118"/>
      <tableStyleElement type="secondRowStripe" dxfId="117"/>
    </tableStyle>
    <tableStyle name="4-style 3" pivot="0" count="3" xr9:uid="{00000000-0011-0000-FFFF-FFFF0D000000}">
      <tableStyleElement type="headerRow" dxfId="116"/>
      <tableStyleElement type="firstRowStripe" dxfId="115"/>
      <tableStyleElement type="secondRowStripe" dxfId="114"/>
    </tableStyle>
    <tableStyle name="5-style" pivot="0" count="3" xr9:uid="{00000000-0011-0000-FFFF-FFFF0E000000}">
      <tableStyleElement type="headerRow" dxfId="113"/>
      <tableStyleElement type="firstRowStripe" dxfId="112"/>
      <tableStyleElement type="secondRowStripe" dxfId="111"/>
    </tableStyle>
    <tableStyle name="5-style 2" pivot="0" count="3" xr9:uid="{00000000-0011-0000-FFFF-FFFF0F000000}">
      <tableStyleElement type="headerRow" dxfId="110"/>
      <tableStyleElement type="firstRowStripe" dxfId="109"/>
      <tableStyleElement type="secondRowStripe" dxfId="108"/>
    </tableStyle>
    <tableStyle name="5-style 3" pivot="0" count="3" xr9:uid="{00000000-0011-0000-FFFF-FFFF10000000}">
      <tableStyleElement type="headerRow" dxfId="107"/>
      <tableStyleElement type="firstRowStripe" dxfId="106"/>
      <tableStyleElement type="secondRowStripe" dxfId="105"/>
    </tableStyle>
  </tableStyles>
  <colors>
    <mruColors>
      <color rgb="FFCC00CC"/>
      <color rgb="FF0071D9"/>
      <color rgb="FFE6EBF6"/>
      <color rgb="FFB3C2E3"/>
      <color rgb="FF153057"/>
      <color rgb="FF0033A1"/>
      <color rgb="FFFC5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2</xdr:col>
      <xdr:colOff>41403</xdr:colOff>
      <xdr:row>1</xdr:row>
      <xdr:rowOff>701414</xdr:rowOff>
    </xdr:to>
    <xdr:pic>
      <xdr:nvPicPr>
        <xdr:cNvPr id="2" name="Picture 1">
          <a:extLst>
            <a:ext uri="{FF2B5EF4-FFF2-40B4-BE49-F238E27FC236}">
              <a16:creationId xmlns:a16="http://schemas.microsoft.com/office/drawing/2014/main" id="{4BFA53B6-022F-40D8-A189-72D30FE918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76200"/>
          <a:ext cx="1000253" cy="739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639659</xdr:colOff>
      <xdr:row>11</xdr:row>
      <xdr:rowOff>35543</xdr:rowOff>
    </xdr:from>
    <xdr:to>
      <xdr:col>1</xdr:col>
      <xdr:colOff>7690886</xdr:colOff>
      <xdr:row>13</xdr:row>
      <xdr:rowOff>2739</xdr:rowOff>
    </xdr:to>
    <xdr:pic>
      <xdr:nvPicPr>
        <xdr:cNvPr id="3" name="Picture 2">
          <a:extLst>
            <a:ext uri="{FF2B5EF4-FFF2-40B4-BE49-F238E27FC236}">
              <a16:creationId xmlns:a16="http://schemas.microsoft.com/office/drawing/2014/main" id="{EEDB74AB-8238-D635-A130-995ECDCF7265}"/>
            </a:ext>
          </a:extLst>
        </xdr:cNvPr>
        <xdr:cNvPicPr>
          <a:picLocks noChangeAspect="1"/>
        </xdr:cNvPicPr>
      </xdr:nvPicPr>
      <xdr:blipFill>
        <a:blip xmlns:r="http://schemas.openxmlformats.org/officeDocument/2006/relationships" r:embed="rId1"/>
        <a:stretch>
          <a:fillRect/>
        </a:stretch>
      </xdr:blipFill>
      <xdr:spPr>
        <a:xfrm>
          <a:off x="966230" y="5363495"/>
          <a:ext cx="7037622" cy="3656244"/>
        </a:xfrm>
        <a:prstGeom prst="rect">
          <a:avLst/>
        </a:prstGeom>
      </xdr:spPr>
    </xdr:pic>
    <xdr:clientData/>
  </xdr:twoCellAnchor>
  <xdr:twoCellAnchor editAs="oneCell">
    <xdr:from>
      <xdr:col>1</xdr:col>
      <xdr:colOff>270850</xdr:colOff>
      <xdr:row>24</xdr:row>
      <xdr:rowOff>28864</xdr:rowOff>
    </xdr:from>
    <xdr:to>
      <xdr:col>1</xdr:col>
      <xdr:colOff>8001000</xdr:colOff>
      <xdr:row>25</xdr:row>
      <xdr:rowOff>3278978</xdr:rowOff>
    </xdr:to>
    <xdr:pic>
      <xdr:nvPicPr>
        <xdr:cNvPr id="6" name="Picture 5">
          <a:extLst>
            <a:ext uri="{FF2B5EF4-FFF2-40B4-BE49-F238E27FC236}">
              <a16:creationId xmlns:a16="http://schemas.microsoft.com/office/drawing/2014/main" id="{7CEF756E-6F72-9EC9-24C3-3E76AA7A1641}"/>
            </a:ext>
          </a:extLst>
        </xdr:cNvPr>
        <xdr:cNvPicPr>
          <a:picLocks noChangeAspect="1"/>
        </xdr:cNvPicPr>
      </xdr:nvPicPr>
      <xdr:blipFill>
        <a:blip xmlns:r="http://schemas.openxmlformats.org/officeDocument/2006/relationships" r:embed="rId2"/>
        <a:stretch>
          <a:fillRect/>
        </a:stretch>
      </xdr:blipFill>
      <xdr:spPr>
        <a:xfrm>
          <a:off x="594123" y="15470909"/>
          <a:ext cx="7730150" cy="3446058"/>
        </a:xfrm>
        <a:prstGeom prst="rect">
          <a:avLst/>
        </a:prstGeom>
      </xdr:spPr>
    </xdr:pic>
    <xdr:clientData/>
  </xdr:twoCellAnchor>
  <xdr:twoCellAnchor editAs="oneCell">
    <xdr:from>
      <xdr:col>1</xdr:col>
      <xdr:colOff>705868</xdr:colOff>
      <xdr:row>45</xdr:row>
      <xdr:rowOff>86590</xdr:rowOff>
    </xdr:from>
    <xdr:to>
      <xdr:col>1</xdr:col>
      <xdr:colOff>7388429</xdr:colOff>
      <xdr:row>46</xdr:row>
      <xdr:rowOff>3393862</xdr:rowOff>
    </xdr:to>
    <xdr:pic>
      <xdr:nvPicPr>
        <xdr:cNvPr id="9" name="Picture 8">
          <a:extLst>
            <a:ext uri="{FF2B5EF4-FFF2-40B4-BE49-F238E27FC236}">
              <a16:creationId xmlns:a16="http://schemas.microsoft.com/office/drawing/2014/main" id="{4AB94D73-10E0-0F9D-BD12-D71193CADB77}"/>
            </a:ext>
          </a:extLst>
        </xdr:cNvPr>
        <xdr:cNvPicPr>
          <a:picLocks noChangeAspect="1"/>
        </xdr:cNvPicPr>
      </xdr:nvPicPr>
      <xdr:blipFill>
        <a:blip xmlns:r="http://schemas.openxmlformats.org/officeDocument/2006/relationships" r:embed="rId3"/>
        <a:stretch>
          <a:fillRect/>
        </a:stretch>
      </xdr:blipFill>
      <xdr:spPr>
        <a:xfrm>
          <a:off x="1029141" y="33591499"/>
          <a:ext cx="6671677" cy="3510471"/>
        </a:xfrm>
        <a:prstGeom prst="rect">
          <a:avLst/>
        </a:prstGeom>
      </xdr:spPr>
    </xdr:pic>
    <xdr:clientData/>
  </xdr:twoCellAnchor>
  <xdr:twoCellAnchor editAs="oneCell">
    <xdr:from>
      <xdr:col>1</xdr:col>
      <xdr:colOff>340364</xdr:colOff>
      <xdr:row>18</xdr:row>
      <xdr:rowOff>283852</xdr:rowOff>
    </xdr:from>
    <xdr:to>
      <xdr:col>1</xdr:col>
      <xdr:colOff>7655570</xdr:colOff>
      <xdr:row>19</xdr:row>
      <xdr:rowOff>3317121</xdr:rowOff>
    </xdr:to>
    <xdr:pic>
      <xdr:nvPicPr>
        <xdr:cNvPr id="8" name="Picture 7">
          <a:extLst>
            <a:ext uri="{FF2B5EF4-FFF2-40B4-BE49-F238E27FC236}">
              <a16:creationId xmlns:a16="http://schemas.microsoft.com/office/drawing/2014/main" id="{7BA73D1B-A2C0-4667-705E-292DB92888E4}"/>
            </a:ext>
          </a:extLst>
        </xdr:cNvPr>
        <xdr:cNvPicPr>
          <a:picLocks noChangeAspect="1"/>
        </xdr:cNvPicPr>
      </xdr:nvPicPr>
      <xdr:blipFill rotWithShape="1">
        <a:blip xmlns:r="http://schemas.openxmlformats.org/officeDocument/2006/relationships" r:embed="rId4"/>
        <a:srcRect l="2053" t="39861" r="38428" b="10483"/>
        <a:stretch/>
      </xdr:blipFill>
      <xdr:spPr>
        <a:xfrm>
          <a:off x="666935" y="10474090"/>
          <a:ext cx="7308857" cy="3429387"/>
        </a:xfrm>
        <a:prstGeom prst="rect">
          <a:avLst/>
        </a:prstGeom>
      </xdr:spPr>
    </xdr:pic>
    <xdr:clientData/>
  </xdr:twoCellAnchor>
  <xdr:twoCellAnchor editAs="oneCell">
    <xdr:from>
      <xdr:col>1</xdr:col>
      <xdr:colOff>109464</xdr:colOff>
      <xdr:row>32</xdr:row>
      <xdr:rowOff>9373</xdr:rowOff>
    </xdr:from>
    <xdr:to>
      <xdr:col>1</xdr:col>
      <xdr:colOff>8118324</xdr:colOff>
      <xdr:row>33</xdr:row>
      <xdr:rowOff>3921598</xdr:rowOff>
    </xdr:to>
    <xdr:pic>
      <xdr:nvPicPr>
        <xdr:cNvPr id="12" name="Picture 11">
          <a:extLst>
            <a:ext uri="{FF2B5EF4-FFF2-40B4-BE49-F238E27FC236}">
              <a16:creationId xmlns:a16="http://schemas.microsoft.com/office/drawing/2014/main" id="{6C78106A-615C-C005-E39C-EBE3799BE3CF}"/>
            </a:ext>
          </a:extLst>
        </xdr:cNvPr>
        <xdr:cNvPicPr>
          <a:picLocks noChangeAspect="1"/>
        </xdr:cNvPicPr>
      </xdr:nvPicPr>
      <xdr:blipFill rotWithShape="1">
        <a:blip xmlns:r="http://schemas.openxmlformats.org/officeDocument/2006/relationships" r:embed="rId5"/>
        <a:srcRect l="2158" t="23109" r="30718" b="15897"/>
        <a:stretch/>
      </xdr:blipFill>
      <xdr:spPr>
        <a:xfrm>
          <a:off x="436035" y="21720325"/>
          <a:ext cx="8012488" cy="4101215"/>
        </a:xfrm>
        <a:prstGeom prst="rect">
          <a:avLst/>
        </a:prstGeom>
      </xdr:spPr>
    </xdr:pic>
    <xdr:clientData/>
  </xdr:twoCellAnchor>
  <xdr:twoCellAnchor editAs="oneCell">
    <xdr:from>
      <xdr:col>1</xdr:col>
      <xdr:colOff>198593</xdr:colOff>
      <xdr:row>36</xdr:row>
      <xdr:rowOff>648910</xdr:rowOff>
    </xdr:from>
    <xdr:to>
      <xdr:col>1</xdr:col>
      <xdr:colOff>7927522</xdr:colOff>
      <xdr:row>38</xdr:row>
      <xdr:rowOff>3729407</xdr:rowOff>
    </xdr:to>
    <xdr:pic>
      <xdr:nvPicPr>
        <xdr:cNvPr id="13" name="Picture 12">
          <a:extLst>
            <a:ext uri="{FF2B5EF4-FFF2-40B4-BE49-F238E27FC236}">
              <a16:creationId xmlns:a16="http://schemas.microsoft.com/office/drawing/2014/main" id="{080B4D01-533E-D9C0-3041-DB67A5B1CDF4}"/>
            </a:ext>
          </a:extLst>
        </xdr:cNvPr>
        <xdr:cNvPicPr>
          <a:picLocks noChangeAspect="1"/>
        </xdr:cNvPicPr>
      </xdr:nvPicPr>
      <xdr:blipFill>
        <a:blip xmlns:r="http://schemas.openxmlformats.org/officeDocument/2006/relationships" r:embed="rId6"/>
        <a:stretch>
          <a:fillRect/>
        </a:stretch>
      </xdr:blipFill>
      <xdr:spPr>
        <a:xfrm>
          <a:off x="525164" y="27802720"/>
          <a:ext cx="7729836" cy="400699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C14:D30" headerRowDxfId="99" dataDxfId="97" totalsRowDxfId="96" headerRowBorderDxfId="98">
  <tableColumns count="2">
    <tableColumn id="1" xr3:uid="{00000000-0010-0000-0100-000001000000}" name="Post-Hybridization Cell Concentration_x000a__x000a_ (Cells in Post-Hyb _x000a_Wash Buffer)" dataDxfId="95"/>
    <tableColumn id="2" xr3:uid="{00000000-0010-0000-0100-000002000000}" name="Post-Hybridization Sample Volume_x000a__x000a_" dataDxfId="94"/>
  </tableColumns>
  <tableStyleInfo name="1-style 2"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C24:C40" headerRowDxfId="23" dataDxfId="21" totalsRowDxfId="20" headerRowBorderDxfId="22">
  <tableColumns count="1">
    <tableColumn id="1" xr3:uid="{00000000-0010-0000-0B00-000001000000}" name="Probe Barcode" dataDxfId="19"/>
  </tableColumns>
  <tableStyleInfo name="4-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D24:E40" headerRowDxfId="18" dataDxfId="16" totalsRowDxfId="15" headerRowBorderDxfId="17">
  <tableColumns count="2">
    <tableColumn id="1" xr3:uid="{00000000-0010-0000-0C00-000001000000}" name="Post-Hybridization Cell Concentration_x000a__x000a_ (Cells in Post-Hyb _x000a_Wash buffer)" dataDxfId="14">
      <calculatedColumnFormula>IF(ISBLANK('Equal Pooling (Recommended)'!C15),"",'Equal Pooling (Recommended)'!C15)</calculatedColumnFormula>
    </tableColumn>
    <tableColumn id="2" xr3:uid="{00000000-0010-0000-0C00-000002000000}" name="Post-Hybridization Sample Volume_x000a__x000a_" dataDxfId="13">
      <calculatedColumnFormula>IF(ISBLANK('Equal Pooling (Recommended)'!D15),"",'Equal Pooling (Recommended)'!D15)</calculatedColumnFormula>
    </tableColumn>
  </tableColumns>
  <tableStyleInfo name="4-style 2"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F24:K40" totalsRowShown="0" headerRowDxfId="12" dataDxfId="11">
  <tableColumns count="6">
    <tableColumn id="1" xr3:uid="{00000000-0010-0000-0D00-000001000000}" name="Total Cells in Hybridization_x000a__x000a_(Post-Hyb Cell _x000a_Conc. *  Volume)" dataDxfId="10" totalsRowDxfId="9">
      <calculatedColumnFormula>IF(ISTEXT(E25),"",IF((D25*E25)&gt;0,D25*E25,""))</calculatedColumnFormula>
    </tableColumn>
    <tableColumn id="2" xr3:uid="{00000000-0010-0000-0D00-000002000000}" name="% of Final Pool _x000a__x000a_  " dataDxfId="8" totalsRowDxfId="7">
      <calculatedColumnFormula>IF(OR(ISTEXT(E25),H25 ="Insufficient Cells"),"",H25/$C$44)</calculatedColumnFormula>
    </tableColumn>
    <tableColumn id="3" xr3:uid="{00000000-0010-0000-0D00-000003000000}" name="Cells per Sample _x000a_Added to the Pool _x000a_  _x000a_(Lowest Cell Count Amongst Samples Included in Normalization)" dataDxfId="6">
      <calculatedColumnFormula>IF(ISTEXT(F25),"",IF(AND(B25=TRUE,$H$22&gt;F25),"Insufficient Cells",IF(F25&gt;$H$22, $H$22,F25)))</calculatedColumnFormula>
    </tableColumn>
    <tableColumn id="4" xr3:uid="{00000000-0010-0000-0D00-000004000000}" name="Sample Volume _x000a_to be Added _x000a__x000a_ (Cells per Sample Added to the Pool/ Post-Hybridization Cell Conc.)" dataDxfId="5" totalsRowDxfId="4">
      <calculatedColumnFormula>IF(OR(ISTEXT(E25),H25 = "Insufficient Cells"),"",IF(ISTEXT(H25),E25,H25/D25))</calculatedColumnFormula>
    </tableColumn>
    <tableColumn id="5" xr3:uid="{00000000-0010-0000-0D00-000005000000}" name="Expected Cells Recovered per Probe Barcode _x000a__x000a_ (Assumes Maximum Supported Number of Cells Targeted per GEM Reaction)" dataDxfId="3" totalsRowDxfId="2">
      <calculatedColumnFormula>IF(ISTEXT(G25),"",(IF($B$44&gt;4,G25/MAX($G$25:$G$40)*8000,G25/MAX($G$25:$G$40)*10000)))</calculatedColumnFormula>
    </tableColumn>
    <tableColumn id="6" xr3:uid="{00000000-0010-0000-0D00-000006000000}" name="Max. Expected Cells Recovered per Probe Barcode Given Limiting Cell Number" dataDxfId="1" totalsRowDxfId="0">
      <calculatedColumnFormula>IF(ISTEXT(H25),"", IF(H25&gt;J25*1.65/0.8,J25, ($C$44/SUM($J$25:$J$40)*J25)*0.8/1.65))</calculatedColumnFormula>
    </tableColumn>
  </tableColumns>
  <tableStyleInfo name="4-style 3"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14:B30" headerRowDxfId="93" dataDxfId="91" totalsRowDxfId="90" headerRowBorderDxfId="92">
  <tableColumns count="1">
    <tableColumn id="1" xr3:uid="{00000000-0010-0000-0200-000001000000}" name="Probe Barcode" dataDxfId="89"/>
  </tableColumns>
  <tableStyleInfo name="1-style 3"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E14:J30" headerRowDxfId="88" dataDxfId="87" totalsRowDxfId="86">
  <tableColumns count="6">
    <tableColumn id="1" xr3:uid="{00000000-0010-0000-0400-000001000000}" name="Total Cells in Hybridization_x000a__x000a_(Post-Hyb Cell _x000a_Conc. *  Volume)" dataDxfId="85">
      <calculatedColumnFormula xml:space="preserve"> IF(ISBLANK(Table_2[[#This Row],[Post-Hybridization Sample Volume
]]),"",        IF((C15*D15)&gt;0,C15*D15,))</calculatedColumnFormula>
    </tableColumn>
    <tableColumn id="2" xr3:uid="{00000000-0010-0000-0400-000002000000}" name="% of Final Pool _x000a__x000a_  " dataDxfId="84">
      <calculatedColumnFormula>IF(ISBLANK(Table_2[[#This Row],[Post-Hybridization Sample Volume
]]),"",1/(COUNT($E$15:$E$30)))</calculatedColumnFormula>
    </tableColumn>
    <tableColumn id="3" xr3:uid="{00000000-0010-0000-0400-000003000000}" name="Cells per Sample _x000a_Added to the Pool_x000a__x000a_(Cell Count of Sample with Lowest Concentration)" dataDxfId="83">
      <calculatedColumnFormula>IF(ISBLANK(Table_2[[#This Row],[Post-Hybridization Sample Volume
]]),"",MIN($E$15:$E$30))</calculatedColumnFormula>
    </tableColumn>
    <tableColumn id="4" xr3:uid="{00000000-0010-0000-0400-000004000000}" name="Sample Volume _x000a_to be Added _x000a__x000a_ (Cells per Sample Added to the Pool/ Post-Hybridization Cell Conc.)" dataDxfId="82">
      <calculatedColumnFormula>IF(ISBLANK(Table_2[[#This Row],[Post-Hybridization Sample Volume
]]),"",G15/C15)</calculatedColumnFormula>
    </tableColumn>
    <tableColumn id="5" xr3:uid="{00000000-0010-0000-0400-000005000000}" name="Expected Cells Recovered per Probe Barcode _x000a__x000a_ (Assumes Maximum Supported Number of Cells Targeted per GEM Reaction)" dataDxfId="81">
      <calculatedColumnFormula>IF(ISBLANK(Table_2[[#This Row],[Post-Hybridization Sample Volume
]]),"",(IF($B$34&gt;4,F15/MAX($F$15:$F$30)*8000,F15/MAX($F$15:$F$30)*10000)))</calculatedColumnFormula>
    </tableColumn>
    <tableColumn id="6" xr3:uid="{00000000-0010-0000-0400-000006000000}" name="Max. Expected Cells recovered per barcode Given Limiting cell number" dataDxfId="80">
      <calculatedColumnFormula>IF(ISBLANK(Table_2[[#This Row],[Post-Hybridization Sample Volume
]]),"", IF(G15&gt;I15*1.65/0.8,I15, ($C$34/SUM($I$15:$I$30)*I15)*0.8/1.65))</calculatedColumnFormula>
    </tableColumn>
  </tableColumns>
  <tableStyleInfo name="1-style 5"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16:B32" headerRowDxfId="74" dataDxfId="73" totalsRowDxfId="72">
  <tableColumns count="1">
    <tableColumn id="1" xr3:uid="{00000000-0010-0000-0800-000001000000}" name="Probe Barcode" dataDxfId="71"/>
  </tableColumns>
  <tableStyleInfo name="3-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C16:D32" headerRowDxfId="70" dataDxfId="69" totalsRowDxfId="68">
  <tableColumns count="2">
    <tableColumn id="1" xr3:uid="{00000000-0010-0000-0900-000001000000}" name="Post-Hybridization Cell Concentration_x000a__x000a_ (Cells in Post-Hyb _x000a_Wash buffer)" dataDxfId="67">
      <calculatedColumnFormula>IF(ISBLANK('Equal Pooling (Recommended)'!C15),"",'Equal Pooling (Recommended)'!C15)</calculatedColumnFormula>
    </tableColumn>
    <tableColumn id="2" xr3:uid="{00000000-0010-0000-0900-000002000000}" name="Post-Hybridization Sample Volume_x000a__x000a_" dataDxfId="66">
      <calculatedColumnFormula>IF(ISBLANK('Equal Pooling (Recommended)'!D15),"",'Equal Pooling (Recommended)'!D15)</calculatedColumnFormula>
    </tableColumn>
  </tableColumns>
  <tableStyleInfo name="3-style 2"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E16:J32" headerRowDxfId="65" dataDxfId="64" totalsRowDxfId="63">
  <tableColumns count="6">
    <tableColumn id="1" xr3:uid="{00000000-0010-0000-0A00-000001000000}" name="Total Cells in Hybridization_x000a__x000a_(Post-Hyb Cell _x000a_Conc. *  Volume)" dataDxfId="62">
      <calculatedColumnFormula>IF(ISTEXT(D17),"",IF((C17*D17)&gt;0,C17*D17,))</calculatedColumnFormula>
    </tableColumn>
    <tableColumn id="2" xr3:uid="{00000000-0010-0000-0A00-000002000000}" name="% of Final Pool _x000a__x000a_  _x000a_ " dataDxfId="61">
      <calculatedColumnFormula>IF(ISTEXT(E17),"",E17/$C$36)</calculatedColumnFormula>
    </tableColumn>
    <tableColumn id="3" xr3:uid="{00000000-0010-0000-0A00-000003000000}" name="Cells per Sample _x000a_Added to the Pool _x000a__x000a_(Entire sample _x000a_volume is pooled)" dataDxfId="60">
      <calculatedColumnFormula>IF(ISTEXT(E17),"",E17)</calculatedColumnFormula>
    </tableColumn>
    <tableColumn id="4" xr3:uid="{00000000-0010-0000-0A00-000004000000}" name="Sample Volume _x000a_to be Added_x000a__x000a_ (Entire sample _x000a_volume is pooled)" dataDxfId="59">
      <calculatedColumnFormula>IF(ISTEXT(G17),"",G17/C17)</calculatedColumnFormula>
    </tableColumn>
    <tableColumn id="5" xr3:uid="{00000000-0010-0000-0A00-000005000000}" name="Expected Cells Recovered per Probe Barcode _x000a__x000a_ (Assumes Maximum Supported Number of Cells Targeted per GEM Reaction)" dataDxfId="58">
      <calculatedColumnFormula>IF(ISTEXT(F17),"",(IF($B$36&gt;4,F17/MAX($F$17:$F$32)*8000,F17/MAX($F$17:$F$32)*10000)))</calculatedColumnFormula>
    </tableColumn>
    <tableColumn id="6" xr3:uid="{00000000-0010-0000-0A00-000006000000}" name="Max. Expected Cells recovered per barcode Given Limiting cell number" dataDxfId="57">
      <calculatedColumnFormula>IF(ISTEXT(G17),"", IF(G17&gt;I17*1.65/0.8,I17, ($C$36/SUM($I$17:$I$32)*I17)*0.8/1.65))</calculatedColumnFormula>
    </tableColumn>
  </tableColumns>
  <tableStyleInfo name="3-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D20:E36" headerRowDxfId="50" dataDxfId="48" totalsRowDxfId="47" headerRowBorderDxfId="49">
  <tableColumns count="2">
    <tableColumn id="1" xr3:uid="{00000000-0010-0000-0500-000001000000}" name="Post-Hybridization Cell Concentration_x000a__x000a_ (Cells in Post-Hyb _x000a_Wash buffer)" dataDxfId="46">
      <calculatedColumnFormula>IF(ISBLANK('Equal Pooling (Recommended)'!C15),"",'Equal Pooling (Recommended)'!C15)</calculatedColumnFormula>
    </tableColumn>
    <tableColumn id="2" xr3:uid="{00000000-0010-0000-0500-000002000000}" name="Post-Hybridization Sample Volume_x000a__x000a_" dataDxfId="45">
      <calculatedColumnFormula>IF(ISBLANK('Equal Pooling (Recommended)'!D15),"",'Equal Pooling (Recommended)'!D15)</calculatedColumnFormula>
    </tableColumn>
  </tableColumns>
  <tableStyleInfo name="2-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F20:K36" headerRowDxfId="44" dataDxfId="43" totalsRowDxfId="42">
  <tableColumns count="6">
    <tableColumn id="1" xr3:uid="{00000000-0010-0000-0600-000001000000}" name="Total Cells in Hybridization_x000a__x000a_(Post-Hyb Cell _x000a_Conc. *  Volume)" dataDxfId="41">
      <calculatedColumnFormula>IF(ISNUMBER(D21),D21*E21,"")</calculatedColumnFormula>
    </tableColumn>
    <tableColumn id="2" xr3:uid="{00000000-0010-0000-0600-000002000000}" name="% of final pool _x000a__x000a_  " dataDxfId="40">
      <calculatedColumnFormula>IF(ISNUMBER(D21),H21/$C$40,"")</calculatedColumnFormula>
    </tableColumn>
    <tableColumn id="3" xr3:uid="{00000000-0010-0000-0600-000003000000}" name="Cells per Sample _x000a_Added to the Pool  _x000a_  _x000a_(Lowest Cell Count Amongst Samples Included in Normalization)" dataDxfId="39">
      <calculatedColumnFormula array="1">_xlfn.IFS(ISTEXT(E21),"",AND(F21&gt;=_xlfn.MINIFS($F$21:$F$36,$B$21:$B$36,TRUE), _xlfn.MINIFS($F$21:$F$36,$B$21:$B$36,TRUE)&gt;0),_xlfn.MINIFS($F$21:$F$36,$B$21:$B$36,TRUE),TRUE,F21)</calculatedColumnFormula>
    </tableColumn>
    <tableColumn id="4" xr3:uid="{00000000-0010-0000-0600-000004000000}" name="Sample Volume _x000a_to be Added _x000a__x000a_ (Cells per Sample Added to the Pool/ Post-Hybridization Cell Conc.)" dataDxfId="38">
      <calculatedColumnFormula>IF(ISTEXT(E21),"",H21/D21)</calculatedColumnFormula>
    </tableColumn>
    <tableColumn id="5" xr3:uid="{00000000-0010-0000-0600-000005000000}" name="Expected Cells Recovered per Probe Barcode _x000a__x000a_ (Assumes Maximum Supported Number of Cells Targeted per GEM Reaction)" dataDxfId="37">
      <calculatedColumnFormula>IF(ISTEXT(E21),"",(IF($B$40&gt;4,G21/MAX($G$21:$G$36)*8000,G21/MAX($G$21:$G$36)*10000)))</calculatedColumnFormula>
    </tableColumn>
    <tableColumn id="6" xr3:uid="{00000000-0010-0000-0600-000006000000}" name="Max. Expected Cells Recovered per Probe Barcode Given Limiting Cell Number" dataDxfId="36">
      <calculatedColumnFormula>IF(ISTEXT(E21),"", IF(H21&gt;J21*1.65/0.8,J21, ($C$40/SUM($J$21:$J$36)*J21)*0.8/1.65))</calculatedColumnFormula>
    </tableColumn>
  </tableColumns>
  <tableStyleInfo name="2-style 2"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C20:C36" headerRowDxfId="35" dataDxfId="33" totalsRowDxfId="32" headerRowBorderDxfId="34">
  <tableColumns count="1">
    <tableColumn id="1" xr3:uid="{00000000-0010-0000-0700-000001000000}" name="Probe Barcode" dataDxfId="31"/>
  </tableColumns>
  <tableStyleInfo name="2-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pport@10xgenomic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5.bin"/><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6.bin"/><Relationship Id="rId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D341-F57B-4C5D-9158-701F21C05F64}">
  <sheetPr>
    <tabColor rgb="FFFC5951"/>
    <pageSetUpPr fitToPage="1"/>
  </sheetPr>
  <dimension ref="A1:R35"/>
  <sheetViews>
    <sheetView tabSelected="1" zoomScaleNormal="100" workbookViewId="0">
      <selection activeCell="N7" sqref="N7"/>
    </sheetView>
  </sheetViews>
  <sheetFormatPr defaultColWidth="8.6328125" defaultRowHeight="12.5"/>
  <cols>
    <col min="1" max="1" width="4.453125" style="2" customWidth="1"/>
    <col min="2" max="12" width="10.453125" style="2" customWidth="1"/>
    <col min="13" max="13" width="4.453125" style="2" customWidth="1"/>
    <col min="14" max="14" width="99.6328125" style="2" customWidth="1"/>
    <col min="15" max="31" width="8.6328125" style="2"/>
    <col min="32" max="32" width="21.08984375" style="2" customWidth="1"/>
    <col min="33" max="16384" width="8.6328125" style="2"/>
  </cols>
  <sheetData>
    <row r="1" spans="1:18" ht="9" customHeight="1">
      <c r="A1" s="324"/>
      <c r="B1" s="324"/>
      <c r="C1" s="324"/>
      <c r="D1" s="325"/>
      <c r="E1" s="325"/>
      <c r="F1" s="325"/>
      <c r="G1" s="325"/>
      <c r="H1" s="325"/>
      <c r="I1" s="325"/>
      <c r="J1" s="325"/>
      <c r="K1" s="325"/>
      <c r="L1" s="325"/>
      <c r="M1" s="325"/>
    </row>
    <row r="2" spans="1:18" ht="56" customHeight="1">
      <c r="A2" s="324"/>
      <c r="B2" s="324"/>
      <c r="C2" s="324"/>
      <c r="D2" s="326" t="s">
        <v>123</v>
      </c>
      <c r="E2" s="326"/>
      <c r="F2" s="326"/>
      <c r="G2" s="326"/>
      <c r="H2" s="326"/>
      <c r="I2" s="326"/>
      <c r="J2" s="225" t="s">
        <v>125</v>
      </c>
      <c r="K2" s="327" t="s">
        <v>124</v>
      </c>
      <c r="L2" s="327"/>
      <c r="M2" s="325"/>
    </row>
    <row r="3" spans="1:18" ht="26.25" customHeight="1">
      <c r="A3" s="324"/>
      <c r="B3" s="324"/>
      <c r="C3" s="324"/>
      <c r="D3" s="328" t="s">
        <v>25</v>
      </c>
      <c r="E3" s="328"/>
      <c r="F3" s="328"/>
      <c r="G3" s="328"/>
      <c r="H3" s="328"/>
      <c r="I3" s="328"/>
      <c r="J3" s="1"/>
      <c r="K3" s="329"/>
      <c r="L3" s="329"/>
      <c r="M3" s="325"/>
    </row>
    <row r="4" spans="1:18" ht="9" customHeight="1">
      <c r="A4" s="324"/>
      <c r="B4" s="324"/>
      <c r="C4" s="324"/>
      <c r="D4" s="330"/>
      <c r="E4" s="330"/>
      <c r="F4" s="330"/>
      <c r="G4" s="330"/>
      <c r="H4" s="330"/>
      <c r="I4" s="330"/>
      <c r="J4" s="330"/>
      <c r="K4" s="330"/>
      <c r="L4" s="330"/>
      <c r="M4" s="325"/>
    </row>
    <row r="5" spans="1:18" ht="18">
      <c r="A5" s="331" t="s">
        <v>26</v>
      </c>
      <c r="B5" s="331"/>
      <c r="C5" s="331"/>
      <c r="D5" s="331"/>
      <c r="E5" s="331"/>
      <c r="F5" s="331"/>
      <c r="G5" s="331"/>
      <c r="H5" s="331"/>
      <c r="I5" s="331"/>
      <c r="J5" s="331"/>
      <c r="K5" s="331"/>
      <c r="L5" s="331"/>
      <c r="M5" s="3"/>
    </row>
    <row r="6" spans="1:18" s="27" customFormat="1" ht="75.5" customHeight="1">
      <c r="A6" s="75"/>
      <c r="B6" s="320" t="s">
        <v>81</v>
      </c>
      <c r="C6" s="320"/>
      <c r="D6" s="320"/>
      <c r="E6" s="320"/>
      <c r="F6" s="320"/>
      <c r="G6" s="320"/>
      <c r="H6" s="320"/>
      <c r="I6" s="320"/>
      <c r="J6" s="320"/>
      <c r="K6" s="320"/>
      <c r="L6" s="320"/>
      <c r="M6" s="76"/>
      <c r="N6" s="77"/>
      <c r="O6" s="78"/>
      <c r="P6" s="78"/>
      <c r="Q6" s="78"/>
      <c r="R6" s="78"/>
    </row>
    <row r="7" spans="1:18" s="26" customFormat="1" ht="70.75" customHeight="1">
      <c r="A7" s="79"/>
      <c r="B7" s="335" t="s">
        <v>141</v>
      </c>
      <c r="C7" s="336"/>
      <c r="D7" s="336"/>
      <c r="E7" s="336"/>
      <c r="F7" s="336"/>
      <c r="G7" s="336"/>
      <c r="H7" s="336"/>
      <c r="I7" s="336"/>
      <c r="J7" s="336"/>
      <c r="K7" s="336"/>
      <c r="L7" s="336"/>
      <c r="M7" s="80"/>
      <c r="N7" s="81"/>
      <c r="O7" s="81"/>
      <c r="P7" s="81"/>
      <c r="Q7" s="81"/>
      <c r="R7" s="81"/>
    </row>
    <row r="8" spans="1:18" s="27" customFormat="1" ht="60" customHeight="1">
      <c r="A8" s="75"/>
      <c r="B8" s="320" t="s">
        <v>82</v>
      </c>
      <c r="C8" s="320"/>
      <c r="D8" s="320"/>
      <c r="E8" s="320"/>
      <c r="F8" s="320"/>
      <c r="G8" s="320"/>
      <c r="H8" s="320"/>
      <c r="I8" s="320"/>
      <c r="J8" s="320"/>
      <c r="K8" s="320"/>
      <c r="L8" s="320"/>
      <c r="M8" s="76"/>
      <c r="N8" s="77"/>
      <c r="O8" s="78"/>
      <c r="P8" s="78"/>
      <c r="Q8" s="78"/>
      <c r="R8" s="78"/>
    </row>
    <row r="9" spans="1:18" s="27" customFormat="1" ht="22.5" customHeight="1">
      <c r="A9" s="75"/>
      <c r="B9" s="320" t="s">
        <v>134</v>
      </c>
      <c r="C9" s="320"/>
      <c r="D9" s="320"/>
      <c r="E9" s="320"/>
      <c r="F9" s="320"/>
      <c r="G9" s="320"/>
      <c r="H9" s="320"/>
      <c r="I9" s="320"/>
      <c r="J9" s="320"/>
      <c r="K9" s="320"/>
      <c r="L9" s="320"/>
      <c r="M9" s="76"/>
      <c r="N9" s="78"/>
      <c r="O9" s="78"/>
      <c r="P9" s="78"/>
      <c r="Q9" s="78"/>
      <c r="R9" s="78"/>
    </row>
    <row r="10" spans="1:18" s="27" customFormat="1" ht="17.399999999999999" customHeight="1">
      <c r="A10" s="75"/>
      <c r="B10" s="338" t="s">
        <v>126</v>
      </c>
      <c r="C10" s="338"/>
      <c r="D10" s="338"/>
      <c r="E10" s="338"/>
      <c r="F10" s="338"/>
      <c r="G10" s="338"/>
      <c r="H10" s="338"/>
      <c r="I10" s="338"/>
      <c r="J10" s="338"/>
      <c r="K10" s="338"/>
      <c r="L10" s="338"/>
      <c r="M10" s="76"/>
      <c r="N10" s="78"/>
      <c r="O10" s="78"/>
      <c r="P10" s="78"/>
      <c r="Q10" s="78"/>
      <c r="R10" s="78"/>
    </row>
    <row r="11" spans="1:18" s="32" customFormat="1" ht="17.5">
      <c r="A11" s="82"/>
      <c r="B11" s="338" t="s">
        <v>127</v>
      </c>
      <c r="C11" s="338"/>
      <c r="D11" s="338"/>
      <c r="E11" s="338"/>
      <c r="F11" s="338"/>
      <c r="G11" s="338"/>
      <c r="H11" s="338"/>
      <c r="I11" s="338"/>
      <c r="J11" s="338"/>
      <c r="K11" s="338"/>
      <c r="L11" s="338"/>
      <c r="M11" s="83"/>
      <c r="N11" s="84"/>
      <c r="O11" s="84"/>
      <c r="P11" s="84"/>
      <c r="Q11" s="84"/>
      <c r="R11" s="84"/>
    </row>
    <row r="12" spans="1:18" ht="17.5">
      <c r="A12" s="85"/>
      <c r="B12" s="86"/>
      <c r="C12" s="332"/>
      <c r="D12" s="332"/>
      <c r="E12" s="332"/>
      <c r="F12" s="332"/>
      <c r="G12" s="332"/>
      <c r="H12" s="332"/>
      <c r="I12" s="332"/>
      <c r="J12" s="332"/>
      <c r="K12" s="332"/>
      <c r="L12" s="332"/>
      <c r="M12" s="87"/>
      <c r="N12" s="88"/>
      <c r="O12" s="88"/>
      <c r="P12" s="88"/>
      <c r="Q12" s="88"/>
      <c r="R12" s="88"/>
    </row>
    <row r="13" spans="1:18" ht="27.5" customHeight="1">
      <c r="A13" s="85"/>
      <c r="B13" s="337" t="s">
        <v>90</v>
      </c>
      <c r="C13" s="337"/>
      <c r="D13" s="337"/>
      <c r="E13" s="337"/>
      <c r="F13" s="337"/>
      <c r="G13" s="337"/>
      <c r="H13" s="337"/>
      <c r="I13" s="337"/>
      <c r="J13" s="337"/>
      <c r="K13" s="337"/>
      <c r="L13" s="337"/>
      <c r="M13" s="87"/>
      <c r="N13" s="89"/>
      <c r="O13" s="88"/>
      <c r="P13" s="88"/>
      <c r="Q13" s="88"/>
      <c r="R13" s="88"/>
    </row>
    <row r="14" spans="1:18" s="27" customFormat="1" ht="14">
      <c r="A14" s="332"/>
      <c r="B14" s="332"/>
      <c r="C14" s="332"/>
      <c r="D14" s="332"/>
      <c r="E14" s="332"/>
      <c r="F14" s="332"/>
      <c r="G14" s="332"/>
      <c r="H14" s="332"/>
      <c r="I14" s="332"/>
      <c r="J14" s="332"/>
      <c r="K14" s="332"/>
      <c r="L14" s="332"/>
      <c r="M14" s="332"/>
      <c r="N14" s="78"/>
      <c r="O14" s="78"/>
      <c r="P14" s="78"/>
      <c r="Q14" s="78"/>
      <c r="R14" s="78"/>
    </row>
    <row r="15" spans="1:18" ht="18">
      <c r="A15" s="322" t="s">
        <v>27</v>
      </c>
      <c r="B15" s="322"/>
      <c r="C15" s="322"/>
      <c r="D15" s="322"/>
      <c r="E15" s="322"/>
      <c r="F15" s="322"/>
      <c r="G15" s="322"/>
      <c r="H15" s="322"/>
      <c r="I15" s="322"/>
      <c r="J15" s="322"/>
      <c r="K15" s="322"/>
      <c r="L15" s="322"/>
      <c r="M15" s="322"/>
      <c r="N15" s="88"/>
      <c r="O15" s="88"/>
      <c r="P15" s="88"/>
      <c r="Q15" s="88"/>
      <c r="R15" s="88"/>
    </row>
    <row r="16" spans="1:18" ht="14.5">
      <c r="A16" s="85"/>
      <c r="B16" s="90" t="s">
        <v>28</v>
      </c>
      <c r="C16" s="333" t="s">
        <v>78</v>
      </c>
      <c r="D16" s="333"/>
      <c r="E16" s="333"/>
      <c r="F16" s="333"/>
      <c r="G16" s="333"/>
      <c r="H16" s="333"/>
      <c r="I16" s="333"/>
      <c r="J16" s="333"/>
      <c r="K16" s="333"/>
      <c r="L16" s="333"/>
      <c r="M16" s="85"/>
      <c r="N16" s="88"/>
      <c r="O16" s="88"/>
      <c r="P16" s="88"/>
      <c r="Q16" s="88"/>
      <c r="R16" s="88"/>
    </row>
    <row r="17" spans="1:18" ht="14">
      <c r="A17" s="85"/>
      <c r="B17" s="90" t="s">
        <v>29</v>
      </c>
      <c r="C17" s="333" t="s">
        <v>114</v>
      </c>
      <c r="D17" s="333"/>
      <c r="E17" s="333"/>
      <c r="F17" s="333"/>
      <c r="G17" s="333"/>
      <c r="H17" s="333"/>
      <c r="I17" s="333"/>
      <c r="J17" s="333"/>
      <c r="K17" s="333"/>
      <c r="L17" s="333"/>
      <c r="M17" s="85"/>
      <c r="N17" s="88"/>
      <c r="O17" s="88"/>
      <c r="P17" s="88"/>
      <c r="Q17" s="88"/>
      <c r="R17" s="88"/>
    </row>
    <row r="18" spans="1:18" ht="14">
      <c r="A18" s="319"/>
      <c r="B18" s="319"/>
      <c r="C18" s="319"/>
      <c r="D18" s="319"/>
      <c r="E18" s="319"/>
      <c r="F18" s="319"/>
      <c r="G18" s="319"/>
      <c r="H18" s="319"/>
      <c r="I18" s="319"/>
      <c r="J18" s="319"/>
      <c r="K18" s="319"/>
      <c r="L18" s="319"/>
      <c r="M18" s="319"/>
      <c r="N18" s="88"/>
      <c r="O18" s="88"/>
      <c r="P18" s="88"/>
      <c r="Q18" s="88"/>
      <c r="R18" s="88"/>
    </row>
    <row r="19" spans="1:18" ht="18">
      <c r="A19" s="322" t="s">
        <v>32</v>
      </c>
      <c r="B19" s="322"/>
      <c r="C19" s="322"/>
      <c r="D19" s="322"/>
      <c r="E19" s="322"/>
      <c r="F19" s="322"/>
      <c r="G19" s="322"/>
      <c r="H19" s="322"/>
      <c r="I19" s="322"/>
      <c r="J19" s="322"/>
      <c r="K19" s="322"/>
      <c r="L19" s="322"/>
      <c r="M19" s="322"/>
      <c r="N19" s="88"/>
      <c r="O19" s="88"/>
      <c r="P19" s="88"/>
      <c r="Q19" s="88"/>
      <c r="R19" s="88"/>
    </row>
    <row r="20" spans="1:18" s="27" customFormat="1" ht="18">
      <c r="A20" s="91"/>
      <c r="B20" s="92" t="s">
        <v>33</v>
      </c>
      <c r="C20" s="320" t="s">
        <v>34</v>
      </c>
      <c r="D20" s="320"/>
      <c r="E20" s="320"/>
      <c r="F20" s="320"/>
      <c r="G20" s="320"/>
      <c r="H20" s="320"/>
      <c r="I20" s="320"/>
      <c r="J20" s="320"/>
      <c r="K20" s="320"/>
      <c r="L20" s="320"/>
      <c r="M20" s="91"/>
      <c r="N20" s="78"/>
      <c r="O20" s="78"/>
      <c r="P20" s="78"/>
      <c r="Q20" s="78"/>
      <c r="R20" s="78"/>
    </row>
    <row r="21" spans="1:18" s="28" customFormat="1" ht="30.5" customHeight="1">
      <c r="A21" s="93"/>
      <c r="B21" s="94" t="s">
        <v>33</v>
      </c>
      <c r="C21" s="321" t="s">
        <v>77</v>
      </c>
      <c r="D21" s="321"/>
      <c r="E21" s="321"/>
      <c r="F21" s="321"/>
      <c r="G21" s="321"/>
      <c r="H21" s="321"/>
      <c r="I21" s="321"/>
      <c r="J21" s="321"/>
      <c r="K21" s="321"/>
      <c r="L21" s="321"/>
      <c r="M21" s="93"/>
      <c r="N21" s="334"/>
      <c r="O21" s="334"/>
      <c r="P21" s="334"/>
      <c r="Q21" s="334"/>
      <c r="R21" s="334"/>
    </row>
    <row r="22" spans="1:18" s="28" customFormat="1" ht="15.5">
      <c r="A22" s="93"/>
      <c r="B22" s="94" t="s">
        <v>33</v>
      </c>
      <c r="C22" s="321" t="s">
        <v>57</v>
      </c>
      <c r="D22" s="321"/>
      <c r="E22" s="321"/>
      <c r="F22" s="321"/>
      <c r="G22" s="321"/>
      <c r="H22" s="321"/>
      <c r="I22" s="321"/>
      <c r="J22" s="321"/>
      <c r="K22" s="321"/>
      <c r="L22" s="321"/>
      <c r="M22" s="93"/>
      <c r="N22" s="95"/>
      <c r="O22" s="95"/>
      <c r="P22" s="95"/>
      <c r="Q22" s="95"/>
      <c r="R22" s="95"/>
    </row>
    <row r="23" spans="1:18" s="28" customFormat="1" ht="30.5" customHeight="1">
      <c r="A23" s="93"/>
      <c r="B23" s="94" t="s">
        <v>33</v>
      </c>
      <c r="C23" s="321" t="s">
        <v>104</v>
      </c>
      <c r="D23" s="321"/>
      <c r="E23" s="321"/>
      <c r="F23" s="321"/>
      <c r="G23" s="321"/>
      <c r="H23" s="321"/>
      <c r="I23" s="321"/>
      <c r="J23" s="321"/>
      <c r="K23" s="321"/>
      <c r="L23" s="321"/>
      <c r="M23" s="93"/>
      <c r="N23" s="96"/>
      <c r="O23" s="96"/>
      <c r="P23" s="96"/>
      <c r="Q23" s="96"/>
      <c r="R23" s="96"/>
    </row>
    <row r="24" spans="1:18" s="29" customFormat="1" ht="30.5" customHeight="1">
      <c r="A24" s="91"/>
      <c r="B24" s="92" t="s">
        <v>33</v>
      </c>
      <c r="C24" s="320" t="s">
        <v>69</v>
      </c>
      <c r="D24" s="320"/>
      <c r="E24" s="320"/>
      <c r="F24" s="320"/>
      <c r="G24" s="320"/>
      <c r="H24" s="320"/>
      <c r="I24" s="320"/>
      <c r="J24" s="320"/>
      <c r="K24" s="320"/>
      <c r="L24" s="320"/>
      <c r="M24" s="91"/>
      <c r="N24" s="97"/>
      <c r="O24" s="97"/>
      <c r="P24" s="97"/>
      <c r="Q24" s="97"/>
      <c r="R24" s="97"/>
    </row>
    <row r="25" spans="1:18" s="27" customFormat="1" ht="15.5">
      <c r="A25" s="75"/>
      <c r="B25" s="92" t="s">
        <v>33</v>
      </c>
      <c r="C25" s="321" t="s">
        <v>133</v>
      </c>
      <c r="D25" s="321"/>
      <c r="E25" s="321"/>
      <c r="F25" s="321"/>
      <c r="G25" s="321"/>
      <c r="H25" s="321"/>
      <c r="I25" s="321"/>
      <c r="J25" s="321"/>
      <c r="K25" s="321"/>
      <c r="L25" s="321"/>
      <c r="M25" s="75"/>
      <c r="N25" s="78"/>
      <c r="O25" s="78"/>
      <c r="P25" s="78"/>
      <c r="Q25" s="78"/>
      <c r="R25" s="78"/>
    </row>
    <row r="26" spans="1:18" ht="18">
      <c r="A26" s="322" t="s">
        <v>35</v>
      </c>
      <c r="B26" s="322"/>
      <c r="C26" s="322"/>
      <c r="D26" s="322"/>
      <c r="E26" s="322"/>
      <c r="F26" s="322"/>
      <c r="G26" s="322"/>
      <c r="H26" s="322"/>
      <c r="I26" s="322"/>
      <c r="J26" s="322"/>
      <c r="K26" s="322"/>
      <c r="L26" s="322"/>
      <c r="M26" s="322"/>
      <c r="N26" s="88"/>
      <c r="O26" s="88"/>
      <c r="P26" s="88"/>
      <c r="Q26" s="88"/>
      <c r="R26" s="88"/>
    </row>
    <row r="27" spans="1:18" ht="15" customHeight="1">
      <c r="A27" s="185"/>
      <c r="B27" s="323" t="s">
        <v>36</v>
      </c>
      <c r="C27" s="323"/>
      <c r="D27" s="323"/>
      <c r="E27" s="323"/>
      <c r="F27" s="323"/>
      <c r="G27" s="323"/>
      <c r="H27" s="323"/>
      <c r="I27" s="323"/>
      <c r="J27" s="323"/>
      <c r="K27" s="323"/>
      <c r="L27" s="323"/>
      <c r="M27" s="185"/>
      <c r="N27" s="88"/>
      <c r="O27" s="88"/>
      <c r="P27" s="88"/>
      <c r="Q27" s="88"/>
      <c r="R27" s="88"/>
    </row>
    <row r="28" spans="1:18" ht="15" customHeight="1">
      <c r="A28" s="185"/>
      <c r="B28" s="319" t="s">
        <v>37</v>
      </c>
      <c r="C28" s="319"/>
      <c r="D28" s="319"/>
      <c r="E28" s="319"/>
      <c r="F28" s="319"/>
      <c r="G28" s="319"/>
      <c r="H28" s="319"/>
      <c r="I28" s="319"/>
      <c r="J28" s="319"/>
      <c r="K28" s="319"/>
      <c r="L28" s="319"/>
      <c r="M28" s="98"/>
      <c r="N28" s="88"/>
      <c r="O28" s="88"/>
      <c r="P28" s="88"/>
      <c r="Q28" s="88"/>
      <c r="R28" s="88"/>
    </row>
    <row r="29" spans="1:18" ht="15" customHeight="1">
      <c r="A29" s="185"/>
      <c r="B29" s="319" t="s">
        <v>38</v>
      </c>
      <c r="C29" s="319"/>
      <c r="D29" s="319"/>
      <c r="E29" s="319"/>
      <c r="F29" s="319"/>
      <c r="G29" s="319"/>
      <c r="H29" s="319"/>
      <c r="I29" s="319"/>
      <c r="J29" s="319"/>
      <c r="K29" s="319"/>
      <c r="L29" s="319"/>
      <c r="M29" s="185"/>
      <c r="N29" s="88"/>
      <c r="O29" s="88"/>
      <c r="P29" s="88"/>
      <c r="Q29" s="88"/>
      <c r="R29" s="88"/>
    </row>
    <row r="30" spans="1:18" ht="15" customHeight="1">
      <c r="A30" s="185"/>
      <c r="B30" s="319" t="s">
        <v>39</v>
      </c>
      <c r="C30" s="319"/>
      <c r="D30" s="319"/>
      <c r="E30" s="319"/>
      <c r="F30" s="319"/>
      <c r="G30" s="319"/>
      <c r="H30" s="319"/>
      <c r="I30" s="319"/>
      <c r="J30" s="319"/>
      <c r="K30" s="319"/>
      <c r="L30" s="319"/>
      <c r="M30" s="185"/>
      <c r="N30" s="88"/>
      <c r="O30" s="88"/>
      <c r="P30" s="88"/>
      <c r="Q30" s="88"/>
      <c r="R30" s="88"/>
    </row>
    <row r="31" spans="1:18" ht="9" customHeight="1">
      <c r="A31" s="319"/>
      <c r="B31" s="319"/>
      <c r="C31" s="319"/>
      <c r="D31" s="319"/>
      <c r="E31" s="319"/>
      <c r="F31" s="319"/>
      <c r="G31" s="319"/>
      <c r="H31" s="319"/>
      <c r="I31" s="319"/>
      <c r="J31" s="319"/>
      <c r="K31" s="319"/>
      <c r="L31" s="319"/>
      <c r="M31" s="319"/>
      <c r="N31" s="88"/>
      <c r="O31" s="88"/>
      <c r="P31" s="88"/>
      <c r="Q31" s="88"/>
      <c r="R31" s="88"/>
    </row>
    <row r="32" spans="1:18" ht="15" customHeight="1">
      <c r="A32" s="185"/>
      <c r="B32" s="318" t="s">
        <v>40</v>
      </c>
      <c r="C32" s="318"/>
      <c r="D32" s="318"/>
      <c r="E32" s="318"/>
      <c r="F32" s="318"/>
      <c r="G32" s="318"/>
      <c r="H32" s="318"/>
      <c r="I32" s="318"/>
      <c r="J32" s="318"/>
      <c r="K32" s="318"/>
      <c r="L32" s="318"/>
      <c r="M32" s="185"/>
      <c r="N32" s="88"/>
      <c r="O32" s="88"/>
      <c r="P32" s="88"/>
      <c r="Q32" s="88"/>
      <c r="R32" s="88"/>
    </row>
    <row r="33" spans="1:18" ht="15" customHeight="1">
      <c r="A33" s="319"/>
      <c r="B33" s="319"/>
      <c r="C33" s="319"/>
      <c r="D33" s="319"/>
      <c r="E33" s="319"/>
      <c r="F33" s="319"/>
      <c r="G33" s="319"/>
      <c r="H33" s="319"/>
      <c r="I33" s="319"/>
      <c r="J33" s="319"/>
      <c r="K33" s="319"/>
      <c r="L33" s="319"/>
      <c r="M33" s="319"/>
      <c r="N33" s="88"/>
      <c r="O33" s="88"/>
      <c r="P33" s="88"/>
      <c r="Q33" s="88"/>
      <c r="R33" s="88"/>
    </row>
    <row r="34" spans="1:18">
      <c r="A34" s="88"/>
      <c r="B34" s="88"/>
      <c r="C34" s="88"/>
      <c r="D34" s="88"/>
      <c r="E34" s="88"/>
      <c r="F34" s="88"/>
      <c r="G34" s="88"/>
      <c r="H34" s="88"/>
      <c r="I34" s="88"/>
      <c r="J34" s="88"/>
      <c r="K34" s="88"/>
      <c r="L34" s="88"/>
      <c r="M34" s="88"/>
      <c r="N34" s="88"/>
      <c r="O34" s="88"/>
      <c r="P34" s="88"/>
      <c r="Q34" s="88"/>
      <c r="R34" s="88"/>
    </row>
    <row r="35" spans="1:18">
      <c r="A35" s="88"/>
      <c r="B35" s="88"/>
      <c r="C35" s="88"/>
      <c r="D35" s="88"/>
      <c r="E35" s="88"/>
      <c r="F35" s="88"/>
      <c r="G35" s="88"/>
      <c r="H35" s="88"/>
      <c r="I35" s="88"/>
      <c r="J35" s="88"/>
      <c r="K35" s="88"/>
      <c r="L35" s="88"/>
      <c r="M35" s="88"/>
      <c r="N35" s="88"/>
      <c r="O35" s="88"/>
      <c r="P35" s="88"/>
      <c r="Q35" s="88"/>
      <c r="R35" s="88"/>
    </row>
  </sheetData>
  <sheetProtection algorithmName="SHA-512" hashValue="qCLD+kgTlN5hhvPFwVVzthcLokZpKHiCdVVfL0Tg+I7MY4RrRtuzvXgyjj7J653/DelXnayDtxr9zduiZrwj0g==" saltValue="hPGGkjyG7aqqhnfITlqZVA==" spinCount="100000" sheet="1" objects="1" scenarios="1" selectLockedCells="1"/>
  <mergeCells count="40">
    <mergeCell ref="A5:L5"/>
    <mergeCell ref="C12:L12"/>
    <mergeCell ref="C17:L17"/>
    <mergeCell ref="N21:R21"/>
    <mergeCell ref="B7:L7"/>
    <mergeCell ref="B9:L9"/>
    <mergeCell ref="B8:L8"/>
    <mergeCell ref="B6:L6"/>
    <mergeCell ref="A19:M19"/>
    <mergeCell ref="B13:L13"/>
    <mergeCell ref="A14:M14"/>
    <mergeCell ref="A15:M15"/>
    <mergeCell ref="C16:L16"/>
    <mergeCell ref="A18:M18"/>
    <mergeCell ref="B10:L10"/>
    <mergeCell ref="B11:L11"/>
    <mergeCell ref="A1:C4"/>
    <mergeCell ref="D1:I1"/>
    <mergeCell ref="J1:L1"/>
    <mergeCell ref="M1:M4"/>
    <mergeCell ref="D2:I2"/>
    <mergeCell ref="K2:L2"/>
    <mergeCell ref="D3:I3"/>
    <mergeCell ref="K3:L3"/>
    <mergeCell ref="D4:I4"/>
    <mergeCell ref="J4:L4"/>
    <mergeCell ref="B32:L32"/>
    <mergeCell ref="A33:M33"/>
    <mergeCell ref="B28:L28"/>
    <mergeCell ref="C20:L20"/>
    <mergeCell ref="C21:L21"/>
    <mergeCell ref="C22:L22"/>
    <mergeCell ref="C23:L23"/>
    <mergeCell ref="C25:L25"/>
    <mergeCell ref="A26:M26"/>
    <mergeCell ref="B27:L27"/>
    <mergeCell ref="C24:L24"/>
    <mergeCell ref="B29:L29"/>
    <mergeCell ref="B30:L30"/>
    <mergeCell ref="A31:M31"/>
  </mergeCells>
  <hyperlinks>
    <hyperlink ref="B27" r:id="rId1" xr:uid="{7BFE3D5C-E41E-40F9-A5F8-5C0659BC4A72}"/>
  </hyperlinks>
  <pageMargins left="0.7" right="0.7" top="0.75" bottom="0.75" header="0.3" footer="0.3"/>
  <pageSetup scale="74" orientation="portrait" r:id="rId2"/>
  <ignoredErrors>
    <ignoredError sqref="B16:B17"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pageSetUpPr fitToPage="1"/>
  </sheetPr>
  <dimension ref="A1:AB1007"/>
  <sheetViews>
    <sheetView topLeftCell="A10" zoomScaleNormal="100" workbookViewId="0">
      <selection activeCell="C15" sqref="C15"/>
    </sheetView>
  </sheetViews>
  <sheetFormatPr defaultColWidth="12.6328125" defaultRowHeight="15.75" customHeight="1"/>
  <cols>
    <col min="1" max="1" width="4.6328125" style="2" customWidth="1"/>
    <col min="2" max="2" width="15.6328125" style="2" customWidth="1"/>
    <col min="3" max="5" width="18.6328125" style="2" customWidth="1"/>
    <col min="6" max="6" width="11.36328125" style="2" customWidth="1"/>
    <col min="7" max="7" width="22.6328125" style="2" customWidth="1"/>
    <col min="8" max="8" width="27.36328125" style="2" customWidth="1"/>
    <col min="9" max="9" width="33" style="2" customWidth="1"/>
    <col min="10" max="10" width="16.08984375" style="2" customWidth="1"/>
    <col min="11" max="11" width="4.6328125" style="2" customWidth="1"/>
    <col min="12" max="12" width="12.6328125" style="2"/>
    <col min="13" max="13" width="15.6328125" style="2" customWidth="1"/>
    <col min="14" max="16384" width="12.6328125" style="2"/>
  </cols>
  <sheetData>
    <row r="1" spans="1:28" ht="26" customHeight="1">
      <c r="A1" s="346"/>
      <c r="B1" s="347" t="s">
        <v>128</v>
      </c>
      <c r="C1" s="347"/>
      <c r="D1" s="347"/>
      <c r="E1" s="347"/>
      <c r="F1" s="347"/>
      <c r="G1" s="347"/>
      <c r="H1" s="347"/>
      <c r="I1" s="347"/>
      <c r="J1" s="347"/>
      <c r="K1" s="346"/>
    </row>
    <row r="2" spans="1:28" ht="26" customHeight="1">
      <c r="A2" s="346"/>
      <c r="B2" s="347" t="s">
        <v>67</v>
      </c>
      <c r="C2" s="347"/>
      <c r="D2" s="347"/>
      <c r="E2" s="347"/>
      <c r="F2" s="347"/>
      <c r="G2" s="347"/>
      <c r="H2" s="347"/>
      <c r="I2" s="347"/>
      <c r="J2" s="347"/>
      <c r="K2" s="346"/>
    </row>
    <row r="3" spans="1:28" ht="15" customHeight="1">
      <c r="A3" s="123"/>
      <c r="B3" s="124"/>
      <c r="C3" s="124"/>
      <c r="D3" s="124"/>
      <c r="E3" s="124"/>
      <c r="F3" s="124"/>
      <c r="G3" s="124"/>
      <c r="H3" s="124"/>
      <c r="I3" s="124"/>
      <c r="J3" s="124"/>
      <c r="K3" s="123"/>
    </row>
    <row r="4" spans="1:28" ht="42.5" customHeight="1">
      <c r="A4" s="123"/>
      <c r="B4" s="349" t="s">
        <v>132</v>
      </c>
      <c r="C4" s="349"/>
      <c r="D4" s="349"/>
      <c r="E4" s="349"/>
      <c r="F4" s="349"/>
      <c r="G4" s="349"/>
      <c r="H4" s="349"/>
      <c r="I4" s="349"/>
      <c r="J4" s="349"/>
      <c r="K4" s="123"/>
    </row>
    <row r="5" spans="1:28" ht="15" customHeight="1">
      <c r="A5" s="123"/>
      <c r="B5" s="124"/>
      <c r="C5" s="343"/>
      <c r="D5" s="344"/>
      <c r="E5" s="344"/>
      <c r="F5" s="344"/>
      <c r="G5" s="344"/>
      <c r="H5" s="344"/>
      <c r="I5" s="344"/>
      <c r="J5" s="344"/>
      <c r="K5" s="123"/>
    </row>
    <row r="6" spans="1:28" s="10" customFormat="1" ht="15" customHeight="1">
      <c r="A6" s="350"/>
      <c r="B6" s="348" t="s">
        <v>74</v>
      </c>
      <c r="C6" s="348"/>
      <c r="D6" s="348"/>
      <c r="E6" s="348"/>
      <c r="F6" s="348"/>
      <c r="G6" s="348"/>
      <c r="H6" s="348"/>
      <c r="I6" s="348"/>
      <c r="J6" s="348"/>
      <c r="K6" s="350"/>
      <c r="L6" s="340"/>
      <c r="M6" s="340"/>
      <c r="N6" s="340"/>
      <c r="O6" s="340"/>
      <c r="P6" s="340"/>
      <c r="Q6" s="340"/>
      <c r="R6" s="9"/>
      <c r="S6" s="9"/>
      <c r="T6" s="9"/>
      <c r="U6" s="9"/>
      <c r="V6" s="9"/>
      <c r="W6" s="9"/>
      <c r="X6" s="9"/>
      <c r="Y6" s="9"/>
      <c r="Z6" s="9"/>
      <c r="AA6" s="9"/>
      <c r="AB6" s="9"/>
    </row>
    <row r="7" spans="1:28" ht="15" customHeight="1">
      <c r="A7" s="350"/>
      <c r="B7" s="352" t="s">
        <v>0</v>
      </c>
      <c r="C7" s="352"/>
      <c r="D7" s="352"/>
      <c r="E7" s="352"/>
      <c r="F7" s="352"/>
      <c r="G7" s="352"/>
      <c r="H7" s="352"/>
      <c r="I7" s="352"/>
      <c r="J7" s="352"/>
      <c r="K7" s="350"/>
      <c r="L7" s="340"/>
      <c r="M7" s="340"/>
      <c r="N7" s="340"/>
      <c r="O7" s="340"/>
      <c r="P7" s="340"/>
      <c r="Q7" s="340"/>
      <c r="R7" s="4"/>
      <c r="S7" s="4"/>
      <c r="T7" s="4"/>
      <c r="U7" s="4"/>
      <c r="V7" s="4"/>
      <c r="W7" s="4"/>
      <c r="X7" s="4"/>
      <c r="Y7" s="4"/>
      <c r="Z7" s="4"/>
      <c r="AA7" s="4"/>
      <c r="AB7" s="4"/>
    </row>
    <row r="8" spans="1:28" ht="15" customHeight="1">
      <c r="A8" s="350"/>
      <c r="B8" s="352"/>
      <c r="C8" s="352"/>
      <c r="D8" s="352"/>
      <c r="E8" s="352"/>
      <c r="F8" s="352"/>
      <c r="G8" s="352"/>
      <c r="H8" s="352"/>
      <c r="I8" s="352"/>
      <c r="J8" s="352"/>
      <c r="K8" s="350"/>
      <c r="L8" s="341"/>
      <c r="M8" s="341"/>
      <c r="N8" s="341"/>
      <c r="O8" s="341"/>
      <c r="P8" s="341"/>
      <c r="Q8" s="341"/>
      <c r="R8" s="4"/>
      <c r="S8" s="4"/>
      <c r="T8" s="4"/>
      <c r="U8" s="4"/>
      <c r="V8" s="4"/>
      <c r="W8" s="4"/>
      <c r="X8" s="4"/>
      <c r="Y8" s="4"/>
      <c r="Z8" s="4"/>
      <c r="AA8" s="4"/>
      <c r="AB8" s="4"/>
    </row>
    <row r="9" spans="1:28" s="26" customFormat="1" ht="15.5">
      <c r="A9" s="350"/>
      <c r="B9" s="125" t="s">
        <v>28</v>
      </c>
      <c r="C9" s="353" t="s">
        <v>116</v>
      </c>
      <c r="D9" s="354"/>
      <c r="E9" s="354"/>
      <c r="F9" s="354"/>
      <c r="G9" s="354"/>
      <c r="H9" s="354"/>
      <c r="I9" s="354"/>
      <c r="J9" s="354"/>
      <c r="K9" s="350"/>
      <c r="L9" s="342"/>
      <c r="M9" s="342"/>
      <c r="N9" s="342"/>
      <c r="O9" s="342"/>
      <c r="P9" s="342"/>
      <c r="Q9" s="342"/>
      <c r="R9" s="5"/>
      <c r="S9" s="5"/>
      <c r="T9" s="5"/>
      <c r="U9" s="5"/>
      <c r="V9" s="5"/>
      <c r="W9" s="5"/>
      <c r="X9" s="5"/>
      <c r="Y9" s="5"/>
      <c r="Z9" s="5"/>
      <c r="AA9" s="5"/>
      <c r="AB9" s="5"/>
    </row>
    <row r="10" spans="1:28" s="26" customFormat="1" ht="40" customHeight="1">
      <c r="A10" s="350"/>
      <c r="B10" s="126" t="s">
        <v>29</v>
      </c>
      <c r="C10" s="355" t="s">
        <v>142</v>
      </c>
      <c r="D10" s="355"/>
      <c r="E10" s="355"/>
      <c r="F10" s="355"/>
      <c r="G10" s="355"/>
      <c r="H10" s="355"/>
      <c r="I10" s="355"/>
      <c r="J10" s="355"/>
      <c r="K10" s="350"/>
      <c r="L10" s="5"/>
      <c r="M10" s="5"/>
      <c r="N10" s="5"/>
      <c r="O10" s="5"/>
      <c r="P10" s="5"/>
      <c r="Q10" s="5"/>
      <c r="R10" s="5"/>
      <c r="S10" s="5"/>
      <c r="T10" s="5"/>
      <c r="U10" s="5"/>
      <c r="V10" s="5"/>
      <c r="W10" s="5"/>
      <c r="X10" s="5"/>
      <c r="Y10" s="5"/>
      <c r="Z10" s="5"/>
      <c r="AA10" s="5"/>
      <c r="AB10" s="5"/>
    </row>
    <row r="11" spans="1:28" s="26" customFormat="1" ht="15" customHeight="1">
      <c r="A11" s="350"/>
      <c r="B11" s="125" t="s">
        <v>30</v>
      </c>
      <c r="C11" s="353" t="s">
        <v>122</v>
      </c>
      <c r="D11" s="354"/>
      <c r="E11" s="354"/>
      <c r="F11" s="354"/>
      <c r="G11" s="354"/>
      <c r="H11" s="354"/>
      <c r="I11" s="354"/>
      <c r="J11" s="354"/>
      <c r="K11" s="350"/>
      <c r="L11" s="5"/>
      <c r="M11" s="5"/>
      <c r="N11" s="5"/>
      <c r="O11" s="5"/>
      <c r="P11" s="5"/>
      <c r="Q11" s="5"/>
      <c r="R11" s="5"/>
      <c r="S11" s="5"/>
      <c r="T11" s="5"/>
      <c r="U11" s="5"/>
      <c r="V11" s="5"/>
      <c r="W11" s="5"/>
      <c r="X11" s="5"/>
      <c r="Y11" s="5"/>
      <c r="Z11" s="5"/>
      <c r="AA11" s="5"/>
      <c r="AB11" s="5"/>
    </row>
    <row r="12" spans="1:28" ht="15" customHeight="1">
      <c r="A12" s="350"/>
      <c r="B12" s="127"/>
      <c r="C12" s="345"/>
      <c r="D12" s="345"/>
      <c r="E12" s="345"/>
      <c r="F12" s="345"/>
      <c r="G12" s="345"/>
      <c r="H12" s="345"/>
      <c r="I12" s="345"/>
      <c r="J12" s="345"/>
      <c r="K12" s="350"/>
      <c r="L12" s="6"/>
      <c r="M12" s="6"/>
      <c r="N12" s="6"/>
      <c r="O12" s="6"/>
      <c r="P12" s="6"/>
      <c r="Q12" s="6"/>
      <c r="R12" s="6"/>
      <c r="S12" s="6"/>
      <c r="T12" s="6"/>
      <c r="U12" s="6"/>
      <c r="V12" s="6"/>
      <c r="W12" s="6"/>
      <c r="X12" s="6"/>
      <c r="Y12" s="6"/>
      <c r="Z12" s="6"/>
      <c r="AA12" s="6"/>
      <c r="AB12" s="6"/>
    </row>
    <row r="13" spans="1:28" ht="15" customHeight="1" thickBot="1">
      <c r="A13" s="350"/>
      <c r="B13" s="351" t="s">
        <v>89</v>
      </c>
      <c r="C13" s="351"/>
      <c r="D13" s="351"/>
      <c r="E13" s="351"/>
      <c r="F13" s="351"/>
      <c r="G13" s="351"/>
      <c r="H13" s="351"/>
      <c r="I13" s="351"/>
      <c r="J13" s="128"/>
      <c r="K13" s="350"/>
      <c r="L13" s="4"/>
      <c r="M13" s="4"/>
      <c r="N13" s="4"/>
      <c r="O13" s="4"/>
      <c r="P13" s="4"/>
      <c r="Q13" s="4"/>
      <c r="R13" s="4"/>
      <c r="S13" s="4"/>
      <c r="T13" s="4"/>
      <c r="U13" s="4"/>
      <c r="V13" s="4"/>
      <c r="W13" s="4"/>
      <c r="X13" s="4"/>
      <c r="Y13" s="4"/>
      <c r="Z13" s="4"/>
      <c r="AA13" s="4"/>
      <c r="AB13" s="4"/>
    </row>
    <row r="14" spans="1:28" ht="79.5" customHeight="1">
      <c r="A14" s="350"/>
      <c r="B14" s="99" t="s">
        <v>48</v>
      </c>
      <c r="C14" s="100" t="s">
        <v>143</v>
      </c>
      <c r="D14" s="101" t="s">
        <v>113</v>
      </c>
      <c r="E14" s="102" t="s">
        <v>49</v>
      </c>
      <c r="F14" s="103" t="s">
        <v>60</v>
      </c>
      <c r="G14" s="104" t="s">
        <v>50</v>
      </c>
      <c r="H14" s="105" t="s">
        <v>52</v>
      </c>
      <c r="I14" s="106" t="s">
        <v>111</v>
      </c>
      <c r="J14" s="129" t="s">
        <v>1</v>
      </c>
      <c r="K14" s="350"/>
      <c r="L14" s="4"/>
      <c r="M14" s="4"/>
      <c r="N14" s="4"/>
      <c r="O14" s="4"/>
      <c r="P14" s="4"/>
      <c r="Q14" s="4"/>
      <c r="R14" s="4"/>
      <c r="S14" s="4"/>
      <c r="T14" s="4"/>
      <c r="U14" s="4"/>
      <c r="V14" s="4"/>
      <c r="W14" s="4"/>
      <c r="X14" s="4"/>
      <c r="Y14" s="4"/>
      <c r="Z14" s="4"/>
      <c r="AA14" s="4"/>
      <c r="AB14" s="4"/>
    </row>
    <row r="15" spans="1:28" ht="15" customHeight="1">
      <c r="A15" s="350"/>
      <c r="B15" s="107" t="s">
        <v>2</v>
      </c>
      <c r="C15" s="145"/>
      <c r="D15" s="146"/>
      <c r="E15" s="108" t="str">
        <f xml:space="preserve"> IF(ISBLANK(Table_2[[#This Row],[Post-Hybridization Sample Volume
]]),"",        IF((C15*D15)&gt;0,C15*D15,))</f>
        <v/>
      </c>
      <c r="F15" s="109" t="str">
        <f>IF(ISBLANK(Table_2[[#This Row],[Post-Hybridization Sample Volume
]]),"",1/(COUNT($E$15:$E$30)))</f>
        <v/>
      </c>
      <c r="G15" s="108" t="str">
        <f>IF(ISBLANK(Table_2[[#This Row],[Post-Hybridization Sample Volume
]]),"",MIN($E$15:$E$30))</f>
        <v/>
      </c>
      <c r="H15" s="110" t="str">
        <f>IF(ISBLANK(Table_2[[#This Row],[Post-Hybridization Sample Volume
]]),"",G15/C15)</f>
        <v/>
      </c>
      <c r="I15" s="111" t="str">
        <f>IF(ISBLANK(Table_2[[#This Row],[Post-Hybridization Sample Volume
]]),"",(IF($B$34&gt;4,F15/MAX($F$15:$F$30)*8000,F15/MAX($F$15:$F$30)*10000)))</f>
        <v/>
      </c>
      <c r="J15" s="130" t="str">
        <f>IF(ISBLANK(Table_2[[#This Row],[Post-Hybridization Sample Volume
]]),"", IF(G15&gt;I15*1.65/0.8,I15, ($C$34/SUM($I$15:$I$30)*I15)*0.8/1.65))</f>
        <v/>
      </c>
      <c r="K15" s="350"/>
    </row>
    <row r="16" spans="1:28" ht="15" customHeight="1">
      <c r="A16" s="350"/>
      <c r="B16" s="112" t="s">
        <v>3</v>
      </c>
      <c r="C16" s="147"/>
      <c r="D16" s="148"/>
      <c r="E16" s="113" t="str">
        <f xml:space="preserve"> IF(ISBLANK(Table_2[[#This Row],[Post-Hybridization Sample Volume
]]),"",        IF((C16*D16)&gt;0,C16*D16,))</f>
        <v/>
      </c>
      <c r="F16" s="114" t="str">
        <f>IF(ISBLANK(Table_2[[#This Row],[Post-Hybridization Sample Volume
]]),"",1/(COUNT($E$15:$E$30)))</f>
        <v/>
      </c>
      <c r="G16" s="113" t="str">
        <f>IF(ISBLANK(Table_2[[#This Row],[Post-Hybridization Sample Volume
]]),"",MIN($E$15:$E$30))</f>
        <v/>
      </c>
      <c r="H16" s="115" t="str">
        <f>IF(ISBLANK(Table_2[[#This Row],[Post-Hybridization Sample Volume
]]),"",G16/C16)</f>
        <v/>
      </c>
      <c r="I16" s="116" t="str">
        <f>IF(ISBLANK(Table_2[[#This Row],[Post-Hybridization Sample Volume
]]),"",(IF($B$34&gt;4,F16/MAX($F$15:$F$30)*8000,F16/MAX($F$15:$F$30)*10000)))</f>
        <v/>
      </c>
      <c r="J16" s="130" t="str">
        <f>IF(ISBLANK(Table_2[[#This Row],[Post-Hybridization Sample Volume
]]),"", IF(G16&gt;I16*1.65/0.8,I16, ($C$34/SUM($I$15:$I$30)*I16)*0.8/1.65))</f>
        <v/>
      </c>
      <c r="K16" s="350"/>
    </row>
    <row r="17" spans="1:12" ht="15" customHeight="1">
      <c r="A17" s="350"/>
      <c r="B17" s="107" t="s">
        <v>4</v>
      </c>
      <c r="C17" s="145"/>
      <c r="D17" s="146"/>
      <c r="E17" s="108" t="str">
        <f xml:space="preserve"> IF(ISBLANK(Table_2[[#This Row],[Post-Hybridization Sample Volume
]]),"",        IF((C17*D17)&gt;0,C17*D17,))</f>
        <v/>
      </c>
      <c r="F17" s="109" t="str">
        <f>IF(ISBLANK(Table_2[[#This Row],[Post-Hybridization Sample Volume
]]),"",1/(COUNT($E$15:$E$30)))</f>
        <v/>
      </c>
      <c r="G17" s="108" t="str">
        <f>IF(ISBLANK(Table_2[[#This Row],[Post-Hybridization Sample Volume
]]),"",MIN($E$15:$E$30))</f>
        <v/>
      </c>
      <c r="H17" s="110" t="str">
        <f>IF(ISBLANK(Table_2[[#This Row],[Post-Hybridization Sample Volume
]]),"",G17/C17)</f>
        <v/>
      </c>
      <c r="I17" s="111" t="str">
        <f>IF(ISBLANK(Table_2[[#This Row],[Post-Hybridization Sample Volume
]]),"",(IF($B$34&gt;4,F17/MAX($F$15:$F$30)*8000,F17/MAX($F$15:$F$30)*10000)))</f>
        <v/>
      </c>
      <c r="J17" s="130" t="str">
        <f>IF(ISBLANK(Table_2[[#This Row],[Post-Hybridization Sample Volume
]]),"", IF(G17&gt;I17*1.65/0.8,I17, ($C$34/SUM($I$15:$I$30)*I17)*0.8/1.65))</f>
        <v/>
      </c>
      <c r="K17" s="350"/>
    </row>
    <row r="18" spans="1:12" ht="15" customHeight="1">
      <c r="A18" s="350"/>
      <c r="B18" s="112" t="s">
        <v>5</v>
      </c>
      <c r="C18" s="147"/>
      <c r="D18" s="148"/>
      <c r="E18" s="113" t="str">
        <f xml:space="preserve"> IF(ISBLANK(Table_2[[#This Row],[Post-Hybridization Sample Volume
]]),"",        IF((C18*D18)&gt;0,C18*D18,))</f>
        <v/>
      </c>
      <c r="F18" s="114" t="str">
        <f>IF(ISBLANK(Table_2[[#This Row],[Post-Hybridization Sample Volume
]]),"",1/(COUNT($E$15:$E$30)))</f>
        <v/>
      </c>
      <c r="G18" s="113" t="str">
        <f>IF(ISBLANK(Table_2[[#This Row],[Post-Hybridization Sample Volume
]]),"",MIN($E$15:$E$30))</f>
        <v/>
      </c>
      <c r="H18" s="115" t="str">
        <f>IF(ISBLANK(Table_2[[#This Row],[Post-Hybridization Sample Volume
]]),"",G18/C18)</f>
        <v/>
      </c>
      <c r="I18" s="116" t="str">
        <f>IF(ISBLANK(Table_2[[#This Row],[Post-Hybridization Sample Volume
]]),"",(IF($B$34&gt;4,F18/MAX($F$15:$F$30)*8000,F18/MAX($F$15:$F$30)*10000)))</f>
        <v/>
      </c>
      <c r="J18" s="130" t="str">
        <f>IF(ISBLANK(Table_2[[#This Row],[Post-Hybridization Sample Volume
]]),"", IF(G18&gt;I18*1.65/0.8,I18, ($C$34/SUM($I$15:$I$30)*I18)*0.8/1.65))</f>
        <v/>
      </c>
      <c r="K18" s="350"/>
    </row>
    <row r="19" spans="1:12" ht="15" customHeight="1">
      <c r="A19" s="350"/>
      <c r="B19" s="107" t="s">
        <v>6</v>
      </c>
      <c r="C19" s="145"/>
      <c r="D19" s="146"/>
      <c r="E19" s="108" t="str">
        <f xml:space="preserve"> IF(ISBLANK(Table_2[[#This Row],[Post-Hybridization Sample Volume
]]),"",        IF((C19*D19)&gt;0,C19*D19,))</f>
        <v/>
      </c>
      <c r="F19" s="109" t="str">
        <f>IF(ISBLANK(Table_2[[#This Row],[Post-Hybridization Sample Volume
]]),"",1/(COUNT($E$15:$E$30)))</f>
        <v/>
      </c>
      <c r="G19" s="108" t="str">
        <f>IF(ISBLANK(Table_2[[#This Row],[Post-Hybridization Sample Volume
]]),"",MIN($E$15:$E$30))</f>
        <v/>
      </c>
      <c r="H19" s="117" t="str">
        <f>IF(ISBLANK(Table_2[[#This Row],[Post-Hybridization Sample Volume
]]),"",G19/C19)</f>
        <v/>
      </c>
      <c r="I19" s="111" t="str">
        <f>IF(ISBLANK(Table_2[[#This Row],[Post-Hybridization Sample Volume
]]),"",(IF($B$34&gt;4,F19/MAX($F$15:$F$30)*8000,F19/MAX($F$15:$F$30)*10000)))</f>
        <v/>
      </c>
      <c r="J19" s="130" t="str">
        <f>IF(ISBLANK(Table_2[[#This Row],[Post-Hybridization Sample Volume
]]),"", IF(G19&gt;I19*1.65/0.8,I19, ($C$34/SUM($I$15:$I$30)*I19)*0.8/1.65))</f>
        <v/>
      </c>
      <c r="K19" s="350"/>
    </row>
    <row r="20" spans="1:12" ht="15" customHeight="1">
      <c r="A20" s="350"/>
      <c r="B20" s="112" t="s">
        <v>7</v>
      </c>
      <c r="C20" s="147"/>
      <c r="D20" s="148"/>
      <c r="E20" s="113" t="str">
        <f xml:space="preserve"> IF(ISBLANK(Table_2[[#This Row],[Post-Hybridization Sample Volume
]]),"",        IF((C20*D20)&gt;0,C20*D20,))</f>
        <v/>
      </c>
      <c r="F20" s="114" t="str">
        <f>IF(ISBLANK(Table_2[[#This Row],[Post-Hybridization Sample Volume
]]),"",1/(COUNT($E$15:$E$30)))</f>
        <v/>
      </c>
      <c r="G20" s="113" t="str">
        <f>IF(ISBLANK(Table_2[[#This Row],[Post-Hybridization Sample Volume
]]),"",MIN($E$15:$E$30))</f>
        <v/>
      </c>
      <c r="H20" s="115" t="str">
        <f>IF(ISBLANK(Table_2[[#This Row],[Post-Hybridization Sample Volume
]]),"",G20/C20)</f>
        <v/>
      </c>
      <c r="I20" s="116" t="str">
        <f>IF(ISBLANK(Table_2[[#This Row],[Post-Hybridization Sample Volume
]]),"",(IF($B$34&gt;4,F20/MAX($F$15:$F$30)*8000,F20/MAX($F$15:$F$30)*10000)))</f>
        <v/>
      </c>
      <c r="J20" s="130" t="str">
        <f>IF(ISBLANK(Table_2[[#This Row],[Post-Hybridization Sample Volume
]]),"", IF(G20&gt;I20*1.65/0.8,I20, ($C$34/SUM($I$15:$I$30)*I20)*0.8/1.65))</f>
        <v/>
      </c>
      <c r="K20" s="350"/>
    </row>
    <row r="21" spans="1:12" ht="15" customHeight="1">
      <c r="A21" s="350"/>
      <c r="B21" s="107" t="s">
        <v>8</v>
      </c>
      <c r="C21" s="145"/>
      <c r="D21" s="146"/>
      <c r="E21" s="108" t="str">
        <f xml:space="preserve"> IF(ISBLANK(Table_2[[#This Row],[Post-Hybridization Sample Volume
]]),"",        IF((C21*D21)&gt;0,C21*D21,))</f>
        <v/>
      </c>
      <c r="F21" s="109" t="str">
        <f>IF(ISBLANK(Table_2[[#This Row],[Post-Hybridization Sample Volume
]]),"",1/(COUNT($E$15:$E$30)))</f>
        <v/>
      </c>
      <c r="G21" s="108" t="str">
        <f>IF(ISBLANK(Table_2[[#This Row],[Post-Hybridization Sample Volume
]]),"",MIN($E$15:$E$30))</f>
        <v/>
      </c>
      <c r="H21" s="110" t="str">
        <f>IF(ISBLANK(Table_2[[#This Row],[Post-Hybridization Sample Volume
]]),"",G21/C21)</f>
        <v/>
      </c>
      <c r="I21" s="111" t="str">
        <f>IF(ISBLANK(Table_2[[#This Row],[Post-Hybridization Sample Volume
]]),"",(IF($B$34&gt;4,F21/MAX($F$15:$F$30)*8000,F21/MAX($F$15:$F$30)*10000)))</f>
        <v/>
      </c>
      <c r="J21" s="130" t="str">
        <f>IF(ISBLANK(Table_2[[#This Row],[Post-Hybridization Sample Volume
]]),"", IF(G21&gt;I21*1.65/0.8,I21, ($C$34/SUM($I$15:$I$30)*I21)*0.8/1.65))</f>
        <v/>
      </c>
      <c r="K21" s="350"/>
    </row>
    <row r="22" spans="1:12" ht="15" customHeight="1">
      <c r="A22" s="350"/>
      <c r="B22" s="112" t="s">
        <v>9</v>
      </c>
      <c r="C22" s="147"/>
      <c r="D22" s="148"/>
      <c r="E22" s="113" t="str">
        <f xml:space="preserve"> IF(ISBLANK(Table_2[[#This Row],[Post-Hybridization Sample Volume
]]),"",        IF((C22*D22)&gt;0,C22*D22,))</f>
        <v/>
      </c>
      <c r="F22" s="114" t="str">
        <f>IF(ISBLANK(Table_2[[#This Row],[Post-Hybridization Sample Volume
]]),"",1/(COUNT($E$15:$E$30)))</f>
        <v/>
      </c>
      <c r="G22" s="113" t="str">
        <f>IF(ISBLANK(Table_2[[#This Row],[Post-Hybridization Sample Volume
]]),"",MIN($E$15:$E$30))</f>
        <v/>
      </c>
      <c r="H22" s="115" t="str">
        <f>IF(ISBLANK(Table_2[[#This Row],[Post-Hybridization Sample Volume
]]),"",G22/C22)</f>
        <v/>
      </c>
      <c r="I22" s="116" t="str">
        <f>IF(ISBLANK(Table_2[[#This Row],[Post-Hybridization Sample Volume
]]),"",(IF($B$34&gt;4,F22/MAX($F$15:$F$30)*8000,F22/MAX($F$15:$F$30)*10000)))</f>
        <v/>
      </c>
      <c r="J22" s="130" t="str">
        <f>IF(ISBLANK(Table_2[[#This Row],[Post-Hybridization Sample Volume
]]),"", IF(G22&gt;I22*1.65/0.8,I22, ($C$34/SUM($I$15:$I$30)*I22)*0.8/1.65))</f>
        <v/>
      </c>
      <c r="K22" s="350"/>
    </row>
    <row r="23" spans="1:12" ht="15" customHeight="1">
      <c r="A23" s="350"/>
      <c r="B23" s="107" t="s">
        <v>10</v>
      </c>
      <c r="C23" s="145"/>
      <c r="D23" s="146"/>
      <c r="E23" s="108" t="str">
        <f xml:space="preserve"> IF(ISBLANK(Table_2[[#This Row],[Post-Hybridization Sample Volume
]]),"",        IF((C23*D23)&gt;0,C23*D23,))</f>
        <v/>
      </c>
      <c r="F23" s="109" t="str">
        <f>IF(ISBLANK(Table_2[[#This Row],[Post-Hybridization Sample Volume
]]),"",1/(COUNT($E$15:$E$30)))</f>
        <v/>
      </c>
      <c r="G23" s="108" t="str">
        <f>IF(ISBLANK(Table_2[[#This Row],[Post-Hybridization Sample Volume
]]),"",MIN($E$15:$E$30))</f>
        <v/>
      </c>
      <c r="H23" s="110" t="str">
        <f>IF(ISBLANK(Table_2[[#This Row],[Post-Hybridization Sample Volume
]]),"",G23/C23)</f>
        <v/>
      </c>
      <c r="I23" s="111" t="str">
        <f>IF(ISBLANK(Table_2[[#This Row],[Post-Hybridization Sample Volume
]]),"",(IF($B$34&gt;4,F23/MAX($F$15:$F$30)*8000,F23/MAX($F$15:$F$30)*10000)))</f>
        <v/>
      </c>
      <c r="J23" s="130" t="str">
        <f>IF(ISBLANK(Table_2[[#This Row],[Post-Hybridization Sample Volume
]]),"", IF(G23&gt;I23*1.65/0.8,I23, ($C$34/SUM($I$15:$I$30)*I23)*0.8/1.65))</f>
        <v/>
      </c>
      <c r="K23" s="350"/>
    </row>
    <row r="24" spans="1:12" ht="15" customHeight="1">
      <c r="A24" s="350"/>
      <c r="B24" s="112" t="s">
        <v>11</v>
      </c>
      <c r="C24" s="147"/>
      <c r="D24" s="148"/>
      <c r="E24" s="113" t="str">
        <f xml:space="preserve"> IF(ISBLANK(Table_2[[#This Row],[Post-Hybridization Sample Volume
]]),"",        IF((C24*D24)&gt;0,C24*D24,))</f>
        <v/>
      </c>
      <c r="F24" s="114" t="str">
        <f>IF(ISBLANK(Table_2[[#This Row],[Post-Hybridization Sample Volume
]]),"",1/(COUNT($E$15:$E$30)))</f>
        <v/>
      </c>
      <c r="G24" s="113" t="str">
        <f>IF(ISBLANK(Table_2[[#This Row],[Post-Hybridization Sample Volume
]]),"",MIN($E$15:$E$30))</f>
        <v/>
      </c>
      <c r="H24" s="115" t="str">
        <f>IF(ISBLANK(Table_2[[#This Row],[Post-Hybridization Sample Volume
]]),"",G24/C24)</f>
        <v/>
      </c>
      <c r="I24" s="116" t="str">
        <f>IF(ISBLANK(Table_2[[#This Row],[Post-Hybridization Sample Volume
]]),"",(IF($B$34&gt;4,F24/MAX($F$15:$F$30)*8000,F24/MAX($F$15:$F$30)*10000)))</f>
        <v/>
      </c>
      <c r="J24" s="130" t="str">
        <f>IF(ISBLANK(Table_2[[#This Row],[Post-Hybridization Sample Volume
]]),"", IF(G24&gt;I24*1.65/0.8,I24, ($C$34/SUM($I$15:$I$30)*I24)*0.8/1.65))</f>
        <v/>
      </c>
      <c r="K24" s="350"/>
    </row>
    <row r="25" spans="1:12" ht="15" customHeight="1">
      <c r="A25" s="350"/>
      <c r="B25" s="107" t="s">
        <v>12</v>
      </c>
      <c r="C25" s="145"/>
      <c r="D25" s="146"/>
      <c r="E25" s="108" t="str">
        <f xml:space="preserve"> IF(ISBLANK(Table_2[[#This Row],[Post-Hybridization Sample Volume
]]),"",        IF((C25*D25)&gt;0,C25*D25,))</f>
        <v/>
      </c>
      <c r="F25" s="109" t="str">
        <f>IF(ISBLANK(Table_2[[#This Row],[Post-Hybridization Sample Volume
]]),"",1/(COUNT($E$15:$E$30)))</f>
        <v/>
      </c>
      <c r="G25" s="108" t="str">
        <f>IF(ISBLANK(Table_2[[#This Row],[Post-Hybridization Sample Volume
]]),"",MIN($E$15:$E$30))</f>
        <v/>
      </c>
      <c r="H25" s="110" t="str">
        <f>IF(ISBLANK(Table_2[[#This Row],[Post-Hybridization Sample Volume
]]),"",G25/C25)</f>
        <v/>
      </c>
      <c r="I25" s="111" t="str">
        <f>IF(ISBLANK(Table_2[[#This Row],[Post-Hybridization Sample Volume
]]),"",(IF($B$34&gt;4,F25/MAX($F$15:$F$30)*8000,F25/MAX($F$15:$F$30)*10000)))</f>
        <v/>
      </c>
      <c r="J25" s="130" t="str">
        <f>IF(ISBLANK(Table_2[[#This Row],[Post-Hybridization Sample Volume
]]),"", IF(G25&gt;I25*1.65/0.8,I25, ($C$34/SUM($I$15:$I$30)*I25)*0.8/1.65))</f>
        <v/>
      </c>
      <c r="K25" s="350"/>
    </row>
    <row r="26" spans="1:12" ht="15" customHeight="1">
      <c r="A26" s="350"/>
      <c r="B26" s="112" t="s">
        <v>13</v>
      </c>
      <c r="C26" s="147"/>
      <c r="D26" s="148"/>
      <c r="E26" s="113" t="str">
        <f xml:space="preserve"> IF(ISBLANK(Table_2[[#This Row],[Post-Hybridization Sample Volume
]]),"",        IF((C26*D26)&gt;0,C26*D26,))</f>
        <v/>
      </c>
      <c r="F26" s="114" t="str">
        <f>IF(ISBLANK(Table_2[[#This Row],[Post-Hybridization Sample Volume
]]),"",1/(COUNT($E$15:$E$30)))</f>
        <v/>
      </c>
      <c r="G26" s="113" t="str">
        <f>IF(ISBLANK(Table_2[[#This Row],[Post-Hybridization Sample Volume
]]),"",MIN($E$15:$E$30))</f>
        <v/>
      </c>
      <c r="H26" s="115" t="str">
        <f>IF(ISBLANK(Table_2[[#This Row],[Post-Hybridization Sample Volume
]]),"",G26/C26)</f>
        <v/>
      </c>
      <c r="I26" s="116" t="str">
        <f>IF(ISBLANK(Table_2[[#This Row],[Post-Hybridization Sample Volume
]]),"",(IF($B$34&gt;4,F26/MAX($F$15:$F$30)*8000,F26/MAX($F$15:$F$30)*10000)))</f>
        <v/>
      </c>
      <c r="J26" s="130" t="str">
        <f>IF(ISBLANK(Table_2[[#This Row],[Post-Hybridization Sample Volume
]]),"", IF(G26&gt;I26*1.65/0.8,I26, ($C$34/SUM($I$15:$I$30)*I26)*0.8/1.65))</f>
        <v/>
      </c>
      <c r="K26" s="350"/>
    </row>
    <row r="27" spans="1:12" ht="15" customHeight="1">
      <c r="A27" s="350"/>
      <c r="B27" s="107" t="s">
        <v>14</v>
      </c>
      <c r="C27" s="145"/>
      <c r="D27" s="146"/>
      <c r="E27" s="108" t="str">
        <f xml:space="preserve"> IF(ISBLANK(Table_2[[#This Row],[Post-Hybridization Sample Volume
]]),"",        IF((C27*D27)&gt;0,C27*D27,))</f>
        <v/>
      </c>
      <c r="F27" s="109" t="str">
        <f>IF(ISBLANK(Table_2[[#This Row],[Post-Hybridization Sample Volume
]]),"",1/(COUNT($E$15:$E$30)))</f>
        <v/>
      </c>
      <c r="G27" s="108" t="str">
        <f>IF(ISBLANK(Table_2[[#This Row],[Post-Hybridization Sample Volume
]]),"",MIN($E$15:$E$30))</f>
        <v/>
      </c>
      <c r="H27" s="110" t="str">
        <f>IF(ISBLANK(Table_2[[#This Row],[Post-Hybridization Sample Volume
]]),"",G27/C27)</f>
        <v/>
      </c>
      <c r="I27" s="111" t="str">
        <f>IF(ISBLANK(Table_2[[#This Row],[Post-Hybridization Sample Volume
]]),"",(IF($B$34&gt;4,F27/MAX($F$15:$F$30)*8000,F27/MAX($F$15:$F$30)*10000)))</f>
        <v/>
      </c>
      <c r="J27" s="130" t="str">
        <f>IF(ISBLANK(Table_2[[#This Row],[Post-Hybridization Sample Volume
]]),"", IF(G27&gt;I27*1.65/0.8,I27, ($C$34/SUM($I$15:$I$30)*I27)*0.8/1.65))</f>
        <v/>
      </c>
      <c r="K27" s="350"/>
    </row>
    <row r="28" spans="1:12" ht="15" customHeight="1">
      <c r="A28" s="350"/>
      <c r="B28" s="112" t="s">
        <v>15</v>
      </c>
      <c r="C28" s="147"/>
      <c r="D28" s="148"/>
      <c r="E28" s="113" t="str">
        <f xml:space="preserve"> IF(ISBLANK(Table_2[[#This Row],[Post-Hybridization Sample Volume
]]),"",        IF((C28*D28)&gt;0,C28*D28,))</f>
        <v/>
      </c>
      <c r="F28" s="114" t="str">
        <f>IF(ISBLANK(Table_2[[#This Row],[Post-Hybridization Sample Volume
]]),"",1/(COUNT($E$15:$E$30)))</f>
        <v/>
      </c>
      <c r="G28" s="113" t="str">
        <f>IF(ISBLANK(Table_2[[#This Row],[Post-Hybridization Sample Volume
]]),"",MIN($E$15:$E$30))</f>
        <v/>
      </c>
      <c r="H28" s="115" t="str">
        <f>IF(ISBLANK(Table_2[[#This Row],[Post-Hybridization Sample Volume
]]),"",G28/C28)</f>
        <v/>
      </c>
      <c r="I28" s="116" t="str">
        <f>IF(ISBLANK(Table_2[[#This Row],[Post-Hybridization Sample Volume
]]),"",(IF($B$34&gt;4,F28/MAX($F$15:$F$30)*8000,F28/MAX($F$15:$F$30)*10000)))</f>
        <v/>
      </c>
      <c r="J28" s="130" t="str">
        <f>IF(ISBLANK(Table_2[[#This Row],[Post-Hybridization Sample Volume
]]),"", IF(G28&gt;I28*1.65/0.8,I28, ($C$34/SUM($I$15:$I$30)*I28)*0.8/1.65))</f>
        <v/>
      </c>
      <c r="K28" s="350"/>
    </row>
    <row r="29" spans="1:12" ht="15" customHeight="1">
      <c r="A29" s="350"/>
      <c r="B29" s="107" t="s">
        <v>16</v>
      </c>
      <c r="C29" s="145"/>
      <c r="D29" s="146"/>
      <c r="E29" s="108" t="str">
        <f xml:space="preserve"> IF(ISBLANK(Table_2[[#This Row],[Post-Hybridization Sample Volume
]]),"",        IF((C29*D29)&gt;0,C29*D29,))</f>
        <v/>
      </c>
      <c r="F29" s="109" t="str">
        <f>IF(ISBLANK(Table_2[[#This Row],[Post-Hybridization Sample Volume
]]),"",1/(COUNT($E$15:$E$30)))</f>
        <v/>
      </c>
      <c r="G29" s="108" t="str">
        <f>IF(ISBLANK(Table_2[[#This Row],[Post-Hybridization Sample Volume
]]),"",MIN($E$15:$E$30))</f>
        <v/>
      </c>
      <c r="H29" s="110" t="str">
        <f>IF(ISBLANK(Table_2[[#This Row],[Post-Hybridization Sample Volume
]]),"",G29/C29)</f>
        <v/>
      </c>
      <c r="I29" s="111" t="str">
        <f>IF(ISBLANK(Table_2[[#This Row],[Post-Hybridization Sample Volume
]]),"",(IF($B$34&gt;4,F29/MAX($F$15:$F$30)*8000,F29/MAX($F$15:$F$30)*10000)))</f>
        <v/>
      </c>
      <c r="J29" s="130" t="str">
        <f>IF(ISBLANK(Table_2[[#This Row],[Post-Hybridization Sample Volume
]]),"", IF(G29&gt;I29*1.65/0.8,I29, ($C$34/SUM($I$15:$I$30)*I29)*0.8/1.65))</f>
        <v/>
      </c>
      <c r="K29" s="350"/>
    </row>
    <row r="30" spans="1:12" ht="15" customHeight="1" thickBot="1">
      <c r="A30" s="350"/>
      <c r="B30" s="118" t="s">
        <v>17</v>
      </c>
      <c r="C30" s="149"/>
      <c r="D30" s="150"/>
      <c r="E30" s="119" t="str">
        <f xml:space="preserve"> IF(ISBLANK(Table_2[[#This Row],[Post-Hybridization Sample Volume
]]),"",        IF((C30*D30)&gt;0,C30*D30,))</f>
        <v/>
      </c>
      <c r="F30" s="120" t="str">
        <f>IF(ISBLANK(Table_2[[#This Row],[Post-Hybridization Sample Volume
]]),"",1/(COUNT($E$15:$E$30)))</f>
        <v/>
      </c>
      <c r="G30" s="119" t="str">
        <f>IF(ISBLANK(Table_2[[#This Row],[Post-Hybridization Sample Volume
]]),"",MIN($E$15:$E$30))</f>
        <v/>
      </c>
      <c r="H30" s="121" t="str">
        <f>IF(ISBLANK(Table_2[[#This Row],[Post-Hybridization Sample Volume
]]),"",G30/C30)</f>
        <v/>
      </c>
      <c r="I30" s="122" t="str">
        <f>IF(ISBLANK(Table_2[[#This Row],[Post-Hybridization Sample Volume
]]),"",(IF($B$34&gt;4,F30/MAX($F$15:$F$30)*8000,F30/MAX($F$15:$F$30)*10000)))</f>
        <v/>
      </c>
      <c r="J30" s="131" t="str">
        <f>IF(ISBLANK(Table_2[[#This Row],[Post-Hybridization Sample Volume
]]),"", IF(G30&gt;I30*1.65/0.8,I30, ($C$34/SUM($I$15:$I$30)*I30)*0.8/1.65))</f>
        <v/>
      </c>
      <c r="K30" s="350"/>
    </row>
    <row r="31" spans="1:12" ht="15" customHeight="1">
      <c r="A31" s="132"/>
      <c r="B31" s="132"/>
      <c r="C31" s="132"/>
      <c r="D31" s="132"/>
      <c r="E31" s="132"/>
      <c r="F31" s="132"/>
      <c r="G31" s="132"/>
      <c r="H31" s="132"/>
      <c r="I31" s="132"/>
      <c r="J31" s="132"/>
      <c r="K31" s="132"/>
      <c r="L31" s="16"/>
    </row>
    <row r="32" spans="1:12" ht="15" customHeight="1" thickBot="1">
      <c r="A32" s="132"/>
      <c r="B32" s="133" t="s">
        <v>88</v>
      </c>
      <c r="C32" s="132"/>
      <c r="D32" s="132"/>
      <c r="E32" s="132"/>
      <c r="F32" s="132"/>
      <c r="G32" s="132"/>
      <c r="H32" s="132"/>
      <c r="I32" s="132"/>
      <c r="J32" s="132"/>
      <c r="K32" s="132"/>
    </row>
    <row r="33" spans="1:11" ht="47.5" customHeight="1">
      <c r="A33" s="132"/>
      <c r="B33" s="134" t="s">
        <v>56</v>
      </c>
      <c r="C33" s="135" t="s">
        <v>70</v>
      </c>
      <c r="D33" s="136" t="s">
        <v>58</v>
      </c>
      <c r="E33" s="339" t="str">
        <f>IF(COUNTIF(D38:D52,"TRUE")&gt;=1,"WARNING:"&amp;CHAR(10)&amp;_xlfn.TEXTJOIN(CHAR(10),TRUE,E38:E52),"")</f>
        <v>WARNING:
•  Total Cells Pooled for wash is below the recommended minimum of 200,000 cells. Consider an alternative pooling strategy.</v>
      </c>
      <c r="F33" s="339"/>
      <c r="G33" s="339"/>
      <c r="H33" s="339"/>
      <c r="I33" s="339"/>
      <c r="J33" s="339"/>
      <c r="K33" s="132"/>
    </row>
    <row r="34" spans="1:11" ht="64.25" customHeight="1" thickBot="1">
      <c r="A34" s="132"/>
      <c r="B34" s="137">
        <f>COUNTIF(E15:E30,"&gt;0")</f>
        <v>0</v>
      </c>
      <c r="C34" s="138">
        <f>SUM(G15:G30)</f>
        <v>0</v>
      </c>
      <c r="D34" s="139">
        <f>IF(C34&gt;SUM(I15:I30)*1.65/0.8,SUM(I15:I30), SUM(J15:J30))</f>
        <v>0</v>
      </c>
      <c r="E34" s="339"/>
      <c r="F34" s="339"/>
      <c r="G34" s="339"/>
      <c r="H34" s="339"/>
      <c r="I34" s="339"/>
      <c r="J34" s="339"/>
      <c r="K34" s="132"/>
    </row>
    <row r="35" spans="1:11" ht="12.5">
      <c r="A35" s="140"/>
      <c r="B35" s="132"/>
      <c r="C35" s="132"/>
      <c r="D35" s="132"/>
      <c r="E35" s="132"/>
      <c r="F35" s="132"/>
      <c r="G35" s="132"/>
      <c r="H35" s="132"/>
      <c r="I35" s="132"/>
      <c r="J35" s="132"/>
      <c r="K35" s="132"/>
    </row>
    <row r="36" spans="1:11" ht="12.5">
      <c r="A36" s="140"/>
      <c r="B36" s="140"/>
      <c r="C36" s="141"/>
      <c r="D36" s="142"/>
      <c r="E36" s="143"/>
      <c r="F36" s="144"/>
      <c r="G36" s="143"/>
      <c r="H36" s="140"/>
      <c r="I36" s="140"/>
      <c r="J36" s="140"/>
      <c r="K36" s="140"/>
    </row>
    <row r="37" spans="1:11" ht="45" hidden="1" customHeight="1">
      <c r="A37" s="36"/>
      <c r="B37" s="41" t="s">
        <v>93</v>
      </c>
      <c r="C37" s="42" t="s">
        <v>99</v>
      </c>
      <c r="D37" s="43" t="s">
        <v>94</v>
      </c>
      <c r="E37" s="44" t="s">
        <v>100</v>
      </c>
      <c r="F37" s="39"/>
      <c r="G37" s="40"/>
      <c r="H37" s="36"/>
      <c r="I37" s="36"/>
      <c r="J37" s="36"/>
      <c r="K37" s="36"/>
    </row>
    <row r="38" spans="1:11" ht="87.5" hidden="1">
      <c r="A38" s="36"/>
      <c r="B38" s="47" t="s">
        <v>95</v>
      </c>
      <c r="C38" s="60">
        <v>1</v>
      </c>
      <c r="D38" s="49" t="b">
        <f>IF(C34&lt;200000,TRUE,FALSE)</f>
        <v>1</v>
      </c>
      <c r="E38" s="45" t="str">
        <f>IF(D38,"•  Total Cells Pooled for wash is below the recommended minimum of 200,000 cells. Consider an alternative pooling strategy.","")</f>
        <v>•  Total Cells Pooled for wash is below the recommended minimum of 200,000 cells. Consider an alternative pooling strategy.</v>
      </c>
      <c r="F38" s="39"/>
      <c r="G38" s="40"/>
      <c r="H38" s="36"/>
      <c r="I38" s="36"/>
      <c r="J38" s="36"/>
      <c r="K38" s="36"/>
    </row>
    <row r="39" spans="1:11" ht="50" hidden="1">
      <c r="A39" s="36"/>
      <c r="B39" s="53" t="s">
        <v>96</v>
      </c>
      <c r="C39" s="61">
        <v>2</v>
      </c>
      <c r="D39" s="55" t="b">
        <f>IF(C34&gt;=(SUM(I15:I30)*1.65/0.8), FALSE, TRUE)</f>
        <v>0</v>
      </c>
      <c r="E39" s="56" t="str">
        <f>IF(D39,"•  Total number of cells added to wash is not sufficient to achieve the maximum supported number of cells targeted per GEM lane."&amp;CHAR(10)&amp; "    The maximum possible cell number is displayed (assumes 20% cell loss during washes). If this cell number is insufficient for your experiment,"&amp;CHAR(10)&amp;"    consider an alternative pooling strategy.","")</f>
        <v/>
      </c>
      <c r="F39" s="39"/>
      <c r="G39" s="40"/>
      <c r="H39" s="36"/>
      <c r="I39" s="36"/>
      <c r="J39" s="36"/>
      <c r="K39" s="36"/>
    </row>
    <row r="40" spans="1:11" ht="12.5" hidden="1">
      <c r="A40" s="36"/>
      <c r="B40" s="47" t="s">
        <v>97</v>
      </c>
      <c r="C40" s="60">
        <v>3</v>
      </c>
      <c r="D40" s="48" t="b">
        <f>IF(COUNTIF(H15:H30, "&lt;2")&gt;=1,TRUE,FALSE)</f>
        <v>0</v>
      </c>
      <c r="E40" s="45" t="str">
        <f>IF(D40,"•  One or more samples have a low transfer volume that may result in higer cells-per-barcode variability. Verify cell concentrations"&amp;CHAR(10)&amp; "     are entered correctly, then dilute with addtional post-hyb wash buffer and recount if necessary.","")</f>
        <v/>
      </c>
      <c r="F40" s="39"/>
      <c r="G40" s="40"/>
      <c r="H40" s="36"/>
      <c r="I40" s="36"/>
      <c r="J40" s="36"/>
      <c r="K40" s="36"/>
    </row>
    <row r="41" spans="1:11" ht="37.5" hidden="1">
      <c r="A41" s="36"/>
      <c r="B41" s="53" t="s">
        <v>98</v>
      </c>
      <c r="C41" s="61">
        <v>4</v>
      </c>
      <c r="D41" s="54" t="b">
        <f>IF(COUNTIF(E15:E30, "&gt;5000000")&gt;=1,TRUE,FALSE)</f>
        <v>0</v>
      </c>
      <c r="E41" s="56" t="str">
        <f>IF(D41,"•  Greater than 5 million cells present in one or more samples. Verify that cell concentrations and volumes are entered correctly.","")</f>
        <v/>
      </c>
      <c r="F41" s="39"/>
      <c r="G41" s="40"/>
      <c r="H41" s="36"/>
      <c r="I41" s="36"/>
      <c r="J41" s="36"/>
      <c r="K41" s="36"/>
    </row>
    <row r="42" spans="1:11" ht="12.5" hidden="1">
      <c r="A42" s="36"/>
      <c r="B42" s="50"/>
      <c r="C42" s="21"/>
      <c r="D42" s="48"/>
      <c r="E42" s="45"/>
      <c r="F42" s="39"/>
      <c r="G42" s="40"/>
      <c r="H42" s="36"/>
      <c r="I42" s="36"/>
      <c r="J42" s="36"/>
      <c r="K42" s="36"/>
    </row>
    <row r="43" spans="1:11" ht="12.5" hidden="1">
      <c r="A43" s="36"/>
      <c r="B43" s="57"/>
      <c r="C43" s="58"/>
      <c r="D43" s="55"/>
      <c r="E43" s="56"/>
      <c r="F43" s="39"/>
      <c r="G43" s="40"/>
      <c r="H43" s="36"/>
      <c r="I43" s="36"/>
      <c r="J43" s="36"/>
      <c r="K43" s="36"/>
    </row>
    <row r="44" spans="1:11" ht="12.5" hidden="1">
      <c r="A44" s="36"/>
      <c r="B44" s="50"/>
      <c r="C44" s="33"/>
      <c r="D44" s="49"/>
      <c r="E44" s="45"/>
      <c r="F44" s="39"/>
      <c r="G44" s="40"/>
      <c r="H44" s="36"/>
      <c r="I44" s="36"/>
      <c r="J44" s="36"/>
      <c r="K44" s="36"/>
    </row>
    <row r="45" spans="1:11" ht="12.5" hidden="1">
      <c r="A45" s="36"/>
      <c r="B45" s="57"/>
      <c r="C45" s="58"/>
      <c r="D45" s="55"/>
      <c r="E45" s="56"/>
      <c r="F45" s="39"/>
      <c r="G45" s="40"/>
      <c r="H45" s="36"/>
      <c r="I45" s="36"/>
      <c r="J45" s="36"/>
      <c r="K45" s="36"/>
    </row>
    <row r="46" spans="1:11" ht="12.5" hidden="1">
      <c r="A46" s="36"/>
      <c r="B46" s="50"/>
      <c r="C46" s="33"/>
      <c r="D46" s="49"/>
      <c r="E46" s="45"/>
      <c r="F46" s="39"/>
      <c r="G46" s="40"/>
      <c r="H46" s="36"/>
      <c r="I46" s="36"/>
      <c r="J46" s="36"/>
      <c r="K46" s="36"/>
    </row>
    <row r="47" spans="1:11" ht="12.5" hidden="1">
      <c r="A47" s="36"/>
      <c r="B47" s="57"/>
      <c r="C47" s="54"/>
      <c r="D47" s="54"/>
      <c r="E47" s="56"/>
      <c r="F47" s="39"/>
      <c r="G47" s="40"/>
      <c r="H47" s="36"/>
      <c r="I47" s="36"/>
      <c r="J47" s="36"/>
      <c r="K47" s="36"/>
    </row>
    <row r="48" spans="1:11" ht="12.5" hidden="1">
      <c r="A48" s="36"/>
      <c r="B48" s="50"/>
      <c r="C48" s="48"/>
      <c r="D48" s="48"/>
      <c r="E48" s="45"/>
      <c r="F48" s="39"/>
      <c r="G48" s="40"/>
      <c r="H48" s="36"/>
      <c r="I48" s="36"/>
      <c r="J48" s="36"/>
      <c r="K48" s="36"/>
    </row>
    <row r="49" spans="1:11" ht="12.5" hidden="1">
      <c r="A49" s="36"/>
      <c r="B49" s="57"/>
      <c r="C49" s="54"/>
      <c r="D49" s="54"/>
      <c r="E49" s="56"/>
      <c r="F49" s="39"/>
      <c r="G49" s="40"/>
      <c r="H49" s="36"/>
      <c r="I49" s="36"/>
      <c r="J49" s="36"/>
      <c r="K49" s="36"/>
    </row>
    <row r="50" spans="1:11" ht="12.5" hidden="1">
      <c r="A50" s="36"/>
      <c r="B50" s="50"/>
      <c r="C50" s="48"/>
      <c r="D50" s="48"/>
      <c r="E50" s="45"/>
      <c r="F50" s="39"/>
      <c r="G50" s="40"/>
      <c r="H50" s="36"/>
      <c r="I50" s="36"/>
      <c r="J50" s="36"/>
      <c r="K50" s="36"/>
    </row>
    <row r="51" spans="1:11" ht="12.5" hidden="1">
      <c r="A51" s="36"/>
      <c r="B51" s="57"/>
      <c r="C51" s="54"/>
      <c r="D51" s="54"/>
      <c r="E51" s="56"/>
      <c r="F51" s="39"/>
      <c r="G51" s="40"/>
      <c r="H51" s="36"/>
      <c r="I51" s="36"/>
      <c r="J51" s="36"/>
      <c r="K51" s="36"/>
    </row>
    <row r="52" spans="1:11" ht="13" hidden="1" thickBot="1">
      <c r="A52" s="36"/>
      <c r="B52" s="51"/>
      <c r="C52" s="52"/>
      <c r="D52" s="52"/>
      <c r="E52" s="46"/>
      <c r="F52" s="39"/>
      <c r="G52" s="40"/>
      <c r="H52" s="36"/>
      <c r="I52" s="36"/>
      <c r="J52" s="36"/>
      <c r="K52" s="36"/>
    </row>
    <row r="53" spans="1:11" ht="12.5" hidden="1">
      <c r="A53" s="36"/>
      <c r="B53" s="36"/>
      <c r="C53" s="36"/>
      <c r="D53" s="36"/>
      <c r="E53" s="11"/>
      <c r="F53" s="39"/>
      <c r="G53" s="11"/>
      <c r="H53" s="36"/>
      <c r="I53" s="36"/>
      <c r="J53" s="36"/>
      <c r="K53" s="36"/>
    </row>
    <row r="54" spans="1:11" ht="12.5">
      <c r="E54" s="8"/>
      <c r="F54" s="7"/>
      <c r="G54" s="8"/>
    </row>
    <row r="55" spans="1:11" ht="12.5">
      <c r="E55" s="8"/>
      <c r="F55" s="7"/>
      <c r="G55" s="8"/>
    </row>
    <row r="56" spans="1:11" ht="12.5">
      <c r="E56" s="8"/>
      <c r="F56" s="7"/>
      <c r="G56" s="8"/>
    </row>
    <row r="57" spans="1:11" ht="12.5">
      <c r="E57" s="8"/>
      <c r="F57" s="7"/>
      <c r="G57" s="8"/>
    </row>
    <row r="58" spans="1:11" ht="12.5">
      <c r="E58" s="8"/>
      <c r="F58" s="7"/>
      <c r="G58" s="8"/>
    </row>
    <row r="59" spans="1:11" ht="12.5">
      <c r="E59" s="8"/>
      <c r="F59" s="7"/>
      <c r="G59" s="8"/>
    </row>
    <row r="60" spans="1:11" ht="12.5">
      <c r="E60" s="8"/>
      <c r="F60" s="7"/>
      <c r="G60" s="8"/>
    </row>
    <row r="61" spans="1:11" ht="12.5">
      <c r="E61" s="8"/>
      <c r="F61" s="7"/>
      <c r="G61" s="8"/>
    </row>
    <row r="62" spans="1:11" ht="12.5">
      <c r="E62" s="8"/>
      <c r="F62" s="7"/>
      <c r="G62" s="8"/>
    </row>
    <row r="63" spans="1:11" ht="12.5">
      <c r="E63" s="8"/>
      <c r="F63" s="7"/>
      <c r="G63" s="8"/>
    </row>
    <row r="64" spans="1:11"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sheetData>
  <sheetProtection algorithmName="SHA-512" hashValue="/rorgEqQJpPNqiMhPXrJGto7NbHMFDieMG4GTQWjurSBQRSHlDRv+wbPl68j9blt0FbV9lA1uW83LCWtUQp8UA==" saltValue="UXf20jy+95lOzcwmQI95hw==" spinCount="100000" sheet="1" objects="1" scenarios="1" selectLockedCells="1"/>
  <dataConsolidate/>
  <mergeCells count="20">
    <mergeCell ref="K1:K2"/>
    <mergeCell ref="A1:A2"/>
    <mergeCell ref="B1:J1"/>
    <mergeCell ref="B2:J2"/>
    <mergeCell ref="B6:J6"/>
    <mergeCell ref="B4:J4"/>
    <mergeCell ref="A6:A30"/>
    <mergeCell ref="K6:K30"/>
    <mergeCell ref="B13:I13"/>
    <mergeCell ref="B7:J7"/>
    <mergeCell ref="B8:J8"/>
    <mergeCell ref="C9:J9"/>
    <mergeCell ref="C10:J10"/>
    <mergeCell ref="C11:J11"/>
    <mergeCell ref="E33:J34"/>
    <mergeCell ref="L6:Q7"/>
    <mergeCell ref="L8:Q8"/>
    <mergeCell ref="L9:Q9"/>
    <mergeCell ref="C5:J5"/>
    <mergeCell ref="C12:J12"/>
  </mergeCells>
  <conditionalFormatting sqref="E33">
    <cfRule type="notContainsBlanks" dxfId="104" priority="7">
      <formula>LEN(TRIM(E33))&gt;0</formula>
    </cfRule>
  </conditionalFormatting>
  <conditionalFormatting sqref="C34">
    <cfRule type="cellIs" dxfId="103" priority="9" operator="lessThan">
      <formula>200000</formula>
    </cfRule>
  </conditionalFormatting>
  <conditionalFormatting sqref="E15:E30">
    <cfRule type="cellIs" dxfId="102" priority="4" operator="greaterThanOrEqual">
      <formula>5000000</formula>
    </cfRule>
  </conditionalFormatting>
  <conditionalFormatting sqref="H15:H30">
    <cfRule type="cellIs" dxfId="101" priority="3" operator="lessThan">
      <formula>2</formula>
    </cfRule>
  </conditionalFormatting>
  <conditionalFormatting sqref="J14:J30">
    <cfRule type="expression" dxfId="100" priority="1">
      <formula>$D$39=FALSE</formula>
    </cfRule>
  </conditionalFormatting>
  <pageMargins left="0.7" right="0.7" top="0.75" bottom="0.75" header="0.3" footer="0.3"/>
  <pageSetup scale="65" orientation="landscape" r:id="rId1"/>
  <ignoredErrors>
    <ignoredError sqref="B9:B11" numberStoredAsText="1"/>
    <ignoredError sqref="F21:J21 F16:J16 F17:J17" listDataValidation="1"/>
  </ignoredError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7757-2B88-4C40-85B9-E9727CF3418C}">
  <dimension ref="A1:F50"/>
  <sheetViews>
    <sheetView topLeftCell="A43" zoomScale="90" zoomScaleNormal="90" workbookViewId="0">
      <selection activeCell="D50" sqref="D50"/>
    </sheetView>
  </sheetViews>
  <sheetFormatPr defaultColWidth="8.81640625" defaultRowHeight="14"/>
  <cols>
    <col min="1" max="1" width="4.6328125" style="153" customWidth="1"/>
    <col min="2" max="2" width="116.36328125" style="184" customWidth="1"/>
    <col min="3" max="3" width="14.453125" style="153" customWidth="1"/>
    <col min="4" max="4" width="15.90625" style="153" customWidth="1"/>
    <col min="5" max="16384" width="8.81640625" style="153"/>
  </cols>
  <sheetData>
    <row r="1" spans="1:4" ht="38" customHeight="1">
      <c r="A1" s="151"/>
      <c r="B1" s="357" t="s">
        <v>155</v>
      </c>
      <c r="C1" s="357"/>
    </row>
    <row r="2" spans="1:4" ht="26" customHeight="1">
      <c r="A2" s="151"/>
      <c r="B2" s="152" t="s">
        <v>110</v>
      </c>
      <c r="C2" s="151"/>
    </row>
    <row r="3" spans="1:4" ht="15" customHeight="1">
      <c r="A3" s="155"/>
      <c r="B3" s="154"/>
      <c r="C3" s="155"/>
    </row>
    <row r="4" spans="1:4" ht="52" customHeight="1">
      <c r="A4" s="356"/>
      <c r="B4" s="156" t="s">
        <v>144</v>
      </c>
      <c r="C4" s="356"/>
      <c r="D4" s="157"/>
    </row>
    <row r="5" spans="1:4" ht="60" customHeight="1">
      <c r="A5" s="356"/>
      <c r="B5" s="156" t="s">
        <v>92</v>
      </c>
      <c r="C5" s="356"/>
      <c r="D5" s="157"/>
    </row>
    <row r="6" spans="1:4" ht="75.5" customHeight="1">
      <c r="A6" s="356"/>
      <c r="B6" s="156" t="s">
        <v>154</v>
      </c>
      <c r="C6" s="356"/>
      <c r="D6" s="158"/>
    </row>
    <row r="7" spans="1:4" ht="32" customHeight="1">
      <c r="A7" s="356"/>
      <c r="B7" s="159" t="s">
        <v>145</v>
      </c>
      <c r="C7" s="356"/>
      <c r="D7" s="158"/>
    </row>
    <row r="8" spans="1:4" ht="37" customHeight="1">
      <c r="A8" s="356"/>
      <c r="B8" s="160" t="s">
        <v>146</v>
      </c>
      <c r="C8" s="356"/>
      <c r="D8" s="158"/>
    </row>
    <row r="9" spans="1:4" ht="32" customHeight="1">
      <c r="A9" s="356"/>
      <c r="B9" s="161" t="s">
        <v>119</v>
      </c>
      <c r="C9" s="356"/>
      <c r="D9" s="158"/>
    </row>
    <row r="10" spans="1:4" ht="21" customHeight="1">
      <c r="A10" s="356"/>
      <c r="B10" s="162" t="s">
        <v>65</v>
      </c>
      <c r="C10" s="356"/>
      <c r="D10" s="158"/>
    </row>
    <row r="11" spans="1:4" ht="30.5" customHeight="1">
      <c r="A11" s="356"/>
      <c r="B11" s="163" t="s">
        <v>86</v>
      </c>
      <c r="C11" s="356"/>
    </row>
    <row r="12" spans="1:4" ht="15" customHeight="1">
      <c r="A12" s="356"/>
      <c r="B12" s="164"/>
      <c r="C12" s="356"/>
    </row>
    <row r="13" spans="1:4" ht="275" customHeight="1">
      <c r="A13" s="356"/>
      <c r="B13" s="165"/>
      <c r="C13" s="356"/>
      <c r="D13" s="166"/>
    </row>
    <row r="14" spans="1:4" ht="15" customHeight="1">
      <c r="A14" s="356"/>
      <c r="B14" s="164"/>
      <c r="C14" s="356"/>
    </row>
    <row r="15" spans="1:4" ht="28">
      <c r="A15" s="356"/>
      <c r="B15" s="167" t="s">
        <v>85</v>
      </c>
      <c r="C15" s="356"/>
      <c r="D15" s="158"/>
    </row>
    <row r="16" spans="1:4">
      <c r="A16" s="356"/>
      <c r="B16" s="168"/>
      <c r="C16" s="356"/>
      <c r="D16" s="158"/>
    </row>
    <row r="17" spans="1:6">
      <c r="A17" s="356"/>
      <c r="B17" s="168"/>
      <c r="C17" s="356"/>
      <c r="D17" s="158"/>
    </row>
    <row r="18" spans="1:6" s="170" customFormat="1" ht="20.5" customHeight="1">
      <c r="A18" s="356"/>
      <c r="B18" s="169" t="s">
        <v>79</v>
      </c>
      <c r="C18" s="356"/>
      <c r="D18" s="158"/>
      <c r="E18" s="153"/>
    </row>
    <row r="19" spans="1:6" ht="30.5" customHeight="1">
      <c r="A19" s="356"/>
      <c r="B19" s="298" t="s">
        <v>83</v>
      </c>
      <c r="C19" s="356"/>
      <c r="D19" s="158"/>
    </row>
    <row r="20" spans="1:6" ht="275" customHeight="1">
      <c r="A20" s="356"/>
      <c r="B20" s="171"/>
      <c r="C20" s="356"/>
      <c r="D20" s="158"/>
    </row>
    <row r="21" spans="1:6" s="173" customFormat="1" ht="38" customHeight="1">
      <c r="A21" s="356"/>
      <c r="B21" s="172" t="s">
        <v>108</v>
      </c>
      <c r="C21" s="356"/>
      <c r="D21" s="158"/>
      <c r="E21" s="153"/>
    </row>
    <row r="22" spans="1:6" s="173" customFormat="1" ht="38" customHeight="1">
      <c r="A22" s="356"/>
      <c r="B22" s="174"/>
      <c r="C22" s="356"/>
      <c r="D22" s="158"/>
      <c r="E22" s="153"/>
    </row>
    <row r="23" spans="1:6" ht="23" customHeight="1">
      <c r="A23" s="356"/>
      <c r="B23" s="162" t="s">
        <v>80</v>
      </c>
      <c r="C23" s="356"/>
      <c r="D23" s="158"/>
      <c r="F23" s="158"/>
    </row>
    <row r="24" spans="1:6" ht="18" customHeight="1">
      <c r="A24" s="356"/>
      <c r="B24" s="175" t="s">
        <v>24</v>
      </c>
      <c r="C24" s="356"/>
      <c r="D24" s="158"/>
    </row>
    <row r="25" spans="1:6" ht="15" customHeight="1">
      <c r="A25" s="356"/>
      <c r="B25" s="164"/>
      <c r="C25" s="356"/>
      <c r="D25" s="158"/>
    </row>
    <row r="26" spans="1:6" ht="275" customHeight="1">
      <c r="A26" s="356"/>
      <c r="B26" s="165"/>
      <c r="C26" s="356"/>
    </row>
    <row r="27" spans="1:6" ht="84">
      <c r="A27" s="356"/>
      <c r="B27" s="167" t="s">
        <v>153</v>
      </c>
      <c r="C27" s="356"/>
      <c r="D27" s="158"/>
    </row>
    <row r="28" spans="1:6" ht="15" customHeight="1">
      <c r="A28" s="356"/>
      <c r="B28" s="176"/>
      <c r="C28" s="356"/>
    </row>
    <row r="29" spans="1:6" ht="15" customHeight="1">
      <c r="A29" s="356"/>
      <c r="B29" s="176"/>
      <c r="C29" s="356"/>
    </row>
    <row r="30" spans="1:6" ht="15" customHeight="1">
      <c r="A30" s="356"/>
      <c r="B30" s="176"/>
      <c r="C30" s="356"/>
    </row>
    <row r="31" spans="1:6" ht="23.5" customHeight="1">
      <c r="A31" s="356"/>
      <c r="B31" s="162" t="s">
        <v>84</v>
      </c>
      <c r="C31" s="356"/>
      <c r="F31" s="158"/>
    </row>
    <row r="32" spans="1:6" ht="40" customHeight="1">
      <c r="A32" s="356"/>
      <c r="B32" s="177" t="s">
        <v>115</v>
      </c>
      <c r="C32" s="356"/>
      <c r="D32" s="158"/>
    </row>
    <row r="33" spans="1:4" ht="15" customHeight="1">
      <c r="A33" s="356"/>
      <c r="B33" s="164"/>
      <c r="C33" s="356"/>
    </row>
    <row r="34" spans="1:4" ht="314.5" customHeight="1">
      <c r="A34" s="356"/>
      <c r="B34" s="178" t="s">
        <v>109</v>
      </c>
      <c r="C34" s="356"/>
    </row>
    <row r="35" spans="1:4">
      <c r="A35" s="356"/>
      <c r="B35" s="164"/>
      <c r="C35" s="356"/>
    </row>
    <row r="36" spans="1:4" ht="84.5" customHeight="1">
      <c r="A36" s="356"/>
      <c r="B36" s="179" t="s">
        <v>147</v>
      </c>
      <c r="C36" s="356"/>
    </row>
    <row r="37" spans="1:4" ht="59.5" customHeight="1">
      <c r="A37" s="356"/>
      <c r="B37" s="179" t="s">
        <v>148</v>
      </c>
      <c r="C37" s="356"/>
    </row>
    <row r="38" spans="1:4">
      <c r="A38" s="356"/>
      <c r="B38" s="180"/>
      <c r="C38" s="356"/>
    </row>
    <row r="39" spans="1:4" ht="295" customHeight="1">
      <c r="A39" s="356"/>
      <c r="B39" s="181"/>
      <c r="C39" s="356"/>
    </row>
    <row r="40" spans="1:4">
      <c r="A40" s="356"/>
      <c r="B40" s="181"/>
      <c r="C40" s="356"/>
    </row>
    <row r="41" spans="1:4" ht="42">
      <c r="A41" s="356"/>
      <c r="B41" s="167" t="s">
        <v>121</v>
      </c>
      <c r="C41" s="356"/>
      <c r="D41" s="158"/>
    </row>
    <row r="42" spans="1:4">
      <c r="A42" s="356"/>
      <c r="B42" s="182"/>
      <c r="C42" s="356"/>
      <c r="D42" s="158"/>
    </row>
    <row r="43" spans="1:4" ht="15" customHeight="1">
      <c r="A43" s="356"/>
      <c r="B43" s="176"/>
      <c r="C43" s="356"/>
      <c r="D43" s="158"/>
    </row>
    <row r="44" spans="1:4" ht="26" customHeight="1">
      <c r="A44" s="356"/>
      <c r="B44" s="162" t="s">
        <v>87</v>
      </c>
      <c r="C44" s="356"/>
      <c r="D44" s="158"/>
    </row>
    <row r="45" spans="1:4" ht="20" customHeight="1">
      <c r="A45" s="356"/>
      <c r="B45" s="177" t="s">
        <v>23</v>
      </c>
      <c r="C45" s="356"/>
    </row>
    <row r="46" spans="1:4" ht="15" customHeight="1">
      <c r="A46" s="356"/>
      <c r="B46" s="164"/>
      <c r="C46" s="356"/>
    </row>
    <row r="47" spans="1:4" ht="275" customHeight="1">
      <c r="A47" s="356"/>
      <c r="B47" s="165"/>
      <c r="C47" s="356"/>
      <c r="D47" s="183"/>
    </row>
    <row r="48" spans="1:4" ht="42">
      <c r="A48" s="356"/>
      <c r="B48" s="167" t="s">
        <v>149</v>
      </c>
      <c r="C48" s="356"/>
      <c r="D48" s="157"/>
    </row>
    <row r="49" spans="1:4" ht="15" customHeight="1">
      <c r="A49" s="356"/>
      <c r="B49" s="176"/>
      <c r="C49" s="356"/>
    </row>
    <row r="50" spans="1:4" ht="15" customHeight="1">
      <c r="A50" s="356"/>
      <c r="B50" s="176"/>
      <c r="C50" s="356"/>
      <c r="D50" s="317"/>
    </row>
  </sheetData>
  <sheetProtection algorithmName="SHA-512" hashValue="9GEaAn8DWch+DXEjvgzw7h0epBcADt9fskpB4h7SHbt9DP0OywzBGxKfcLimVCwDdrfXWeDMwrypqSpS4bx53Q==" saltValue="JrcoOriR7iRYNN7zAgKkLw==" spinCount="100000" sheet="1" objects="1" scenarios="1" selectLockedCells="1"/>
  <mergeCells count="3">
    <mergeCell ref="C4:C50"/>
    <mergeCell ref="A4:A50"/>
    <mergeCell ref="B1:C1"/>
  </mergeCells>
  <pageMargins left="0.7" right="0.7" top="0.75" bottom="0.75" header="0.3" footer="0.3"/>
  <pageSetup scale="68" fitToHeight="8" orientation="portrait" r:id="rId1"/>
  <rowBreaks count="3" manualBreakCount="3">
    <brk id="16" max="2" man="1"/>
    <brk id="29" max="2" man="1"/>
    <brk id="42" max="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pageSetUpPr fitToPage="1"/>
  </sheetPr>
  <dimension ref="A1:AB1008"/>
  <sheetViews>
    <sheetView topLeftCell="A4" zoomScaleNormal="100" workbookViewId="0">
      <selection activeCell="L54" sqref="L54"/>
    </sheetView>
  </sheetViews>
  <sheetFormatPr defaultColWidth="12.6328125" defaultRowHeight="15.75" customHeight="1"/>
  <cols>
    <col min="1" max="1" width="4.6328125" style="2" customWidth="1"/>
    <col min="2" max="2" width="15.6328125" style="2" customWidth="1"/>
    <col min="3" max="5" width="22.6328125" style="2" customWidth="1"/>
    <col min="6" max="6" width="11.36328125" style="2" customWidth="1"/>
    <col min="7" max="7" width="22.6328125" style="2" customWidth="1"/>
    <col min="8" max="8" width="27.36328125" style="2" customWidth="1"/>
    <col min="9" max="9" width="29.6328125" style="2" customWidth="1"/>
    <col min="10" max="10" width="17.81640625" style="2" customWidth="1"/>
    <col min="11" max="11" width="4.6328125" style="2" customWidth="1"/>
    <col min="12" max="12" width="29.08984375" style="2" customWidth="1"/>
    <col min="13" max="16384" width="12.6328125" style="2"/>
  </cols>
  <sheetData>
    <row r="1" spans="1:28" ht="26" customHeight="1">
      <c r="A1" s="151"/>
      <c r="B1" s="357" t="s">
        <v>129</v>
      </c>
      <c r="C1" s="357"/>
      <c r="D1" s="357"/>
      <c r="E1" s="357"/>
      <c r="F1" s="357"/>
      <c r="G1" s="357"/>
      <c r="H1" s="357"/>
      <c r="I1" s="357"/>
      <c r="J1" s="357"/>
      <c r="K1" s="151"/>
      <c r="L1" s="4"/>
      <c r="M1" s="4"/>
      <c r="N1" s="4"/>
      <c r="O1" s="4"/>
      <c r="P1" s="4"/>
      <c r="Q1" s="4"/>
      <c r="R1" s="4"/>
      <c r="S1" s="4"/>
      <c r="T1" s="4"/>
      <c r="U1" s="4"/>
      <c r="V1" s="4"/>
      <c r="W1" s="4"/>
      <c r="X1" s="4"/>
      <c r="Y1" s="4"/>
      <c r="Z1" s="4"/>
      <c r="AA1" s="4"/>
      <c r="AB1" s="4"/>
    </row>
    <row r="2" spans="1:28" ht="26" customHeight="1">
      <c r="A2" s="151"/>
      <c r="B2" s="152" t="s">
        <v>41</v>
      </c>
      <c r="C2" s="152"/>
      <c r="D2" s="152"/>
      <c r="E2" s="151"/>
      <c r="F2" s="151"/>
      <c r="G2" s="151"/>
      <c r="H2" s="151"/>
      <c r="I2" s="151"/>
      <c r="J2" s="151"/>
      <c r="K2" s="151"/>
      <c r="L2" s="4"/>
      <c r="M2" s="4"/>
      <c r="N2" s="4"/>
      <c r="O2" s="4"/>
      <c r="P2" s="4"/>
      <c r="Q2" s="4"/>
      <c r="R2" s="4"/>
      <c r="S2" s="4"/>
      <c r="T2" s="4"/>
      <c r="U2" s="4"/>
      <c r="V2" s="4"/>
      <c r="W2" s="4"/>
      <c r="X2" s="4"/>
      <c r="Y2" s="4"/>
      <c r="Z2" s="4"/>
      <c r="AA2" s="4"/>
      <c r="AB2" s="4"/>
    </row>
    <row r="3" spans="1:28" ht="15" customHeight="1">
      <c r="A3" s="360"/>
      <c r="B3" s="361"/>
      <c r="C3" s="361"/>
      <c r="D3" s="361"/>
      <c r="E3" s="361"/>
      <c r="F3" s="361"/>
      <c r="G3" s="361"/>
      <c r="H3" s="361"/>
      <c r="I3" s="361"/>
      <c r="J3" s="361"/>
      <c r="K3" s="358"/>
      <c r="L3" s="4"/>
      <c r="M3" s="5"/>
      <c r="N3" s="5"/>
      <c r="O3" s="5"/>
      <c r="P3" s="5"/>
      <c r="Q3" s="5"/>
      <c r="R3" s="5"/>
      <c r="S3" s="5"/>
      <c r="T3" s="5"/>
      <c r="U3" s="5"/>
      <c r="V3" s="5"/>
      <c r="W3" s="5"/>
      <c r="X3" s="5"/>
      <c r="Y3" s="5"/>
      <c r="Z3" s="5"/>
      <c r="AA3" s="5"/>
      <c r="AB3" s="5"/>
    </row>
    <row r="4" spans="1:28" ht="15" customHeight="1">
      <c r="A4" s="360"/>
      <c r="B4" s="362" t="s">
        <v>112</v>
      </c>
      <c r="C4" s="362"/>
      <c r="D4" s="362"/>
      <c r="E4" s="362"/>
      <c r="F4" s="362"/>
      <c r="G4" s="362"/>
      <c r="H4" s="362"/>
      <c r="I4" s="362"/>
      <c r="J4" s="362"/>
      <c r="K4" s="358"/>
      <c r="L4" s="4"/>
      <c r="M4" s="5"/>
      <c r="N4" s="5"/>
      <c r="O4" s="5"/>
      <c r="P4" s="5"/>
      <c r="Q4" s="5"/>
      <c r="R4" s="5"/>
      <c r="S4" s="5"/>
      <c r="T4" s="5"/>
      <c r="U4" s="5"/>
      <c r="V4" s="5"/>
      <c r="W4" s="5"/>
      <c r="X4" s="5"/>
      <c r="Y4" s="5"/>
      <c r="Z4" s="5"/>
      <c r="AA4" s="5"/>
      <c r="AB4" s="5"/>
    </row>
    <row r="5" spans="1:28" ht="15" customHeight="1">
      <c r="A5" s="360"/>
      <c r="B5" s="363"/>
      <c r="C5" s="363"/>
      <c r="D5" s="363"/>
      <c r="E5" s="363"/>
      <c r="F5" s="363"/>
      <c r="G5" s="363"/>
      <c r="H5" s="363"/>
      <c r="I5" s="363"/>
      <c r="J5" s="363"/>
      <c r="K5" s="358"/>
      <c r="L5" s="5"/>
      <c r="M5" s="5"/>
      <c r="N5" s="5"/>
      <c r="O5" s="5"/>
      <c r="P5" s="5"/>
      <c r="Q5" s="5"/>
      <c r="R5" s="5"/>
      <c r="S5" s="5"/>
      <c r="T5" s="5"/>
      <c r="U5" s="5"/>
      <c r="V5" s="5"/>
      <c r="W5" s="5"/>
      <c r="X5" s="5"/>
      <c r="Y5" s="5"/>
      <c r="Z5" s="5"/>
      <c r="AA5" s="5"/>
      <c r="AB5" s="5"/>
    </row>
    <row r="6" spans="1:28" ht="15" customHeight="1">
      <c r="A6" s="360"/>
      <c r="B6" s="364" t="s">
        <v>150</v>
      </c>
      <c r="C6" s="364"/>
      <c r="D6" s="364"/>
      <c r="E6" s="364"/>
      <c r="F6" s="364"/>
      <c r="G6" s="364"/>
      <c r="H6" s="364"/>
      <c r="I6" s="364"/>
      <c r="J6" s="364"/>
      <c r="K6" s="358"/>
      <c r="L6" s="5"/>
      <c r="M6" s="5"/>
      <c r="N6" s="5"/>
      <c r="O6" s="5"/>
      <c r="P6" s="5"/>
      <c r="Q6" s="5"/>
      <c r="R6" s="5"/>
      <c r="S6" s="5"/>
      <c r="T6" s="5"/>
      <c r="U6" s="5"/>
      <c r="V6" s="5"/>
      <c r="W6" s="5"/>
      <c r="X6" s="5"/>
      <c r="Y6" s="5"/>
      <c r="Z6" s="5"/>
      <c r="AA6" s="5"/>
      <c r="AB6" s="5"/>
    </row>
    <row r="7" spans="1:28" ht="15" customHeight="1">
      <c r="A7" s="360"/>
      <c r="B7" s="226" t="s">
        <v>44</v>
      </c>
      <c r="C7" s="365" t="s">
        <v>45</v>
      </c>
      <c r="D7" s="366"/>
      <c r="E7" s="366"/>
      <c r="F7" s="366"/>
      <c r="G7" s="366"/>
      <c r="H7" s="366"/>
      <c r="I7" s="366"/>
      <c r="J7" s="366"/>
      <c r="K7" s="358"/>
      <c r="L7" s="5"/>
      <c r="M7" s="5"/>
      <c r="N7" s="5"/>
      <c r="O7" s="5"/>
      <c r="P7" s="5"/>
      <c r="Q7" s="5"/>
      <c r="R7" s="5"/>
      <c r="S7" s="5"/>
      <c r="T7" s="5"/>
      <c r="U7" s="5"/>
      <c r="V7" s="5"/>
      <c r="W7" s="5"/>
      <c r="X7" s="5"/>
      <c r="Y7" s="5"/>
      <c r="Z7" s="5"/>
      <c r="AA7" s="5"/>
      <c r="AB7" s="5"/>
    </row>
    <row r="8" spans="1:28" ht="15" customHeight="1">
      <c r="A8" s="360"/>
      <c r="B8" s="226" t="s">
        <v>44</v>
      </c>
      <c r="C8" s="367" t="s">
        <v>62</v>
      </c>
      <c r="D8" s="367"/>
      <c r="E8" s="367"/>
      <c r="F8" s="367"/>
      <c r="G8" s="367"/>
      <c r="H8" s="367"/>
      <c r="I8" s="367"/>
      <c r="J8" s="367"/>
      <c r="K8" s="358"/>
      <c r="L8" s="5"/>
      <c r="M8" s="341"/>
      <c r="N8" s="341"/>
      <c r="O8" s="341"/>
      <c r="P8" s="341"/>
      <c r="Q8" s="341"/>
      <c r="R8" s="341"/>
      <c r="S8" s="5"/>
      <c r="T8" s="5"/>
      <c r="U8" s="5"/>
      <c r="V8" s="5"/>
      <c r="W8" s="5"/>
      <c r="X8" s="5"/>
      <c r="Y8" s="5"/>
      <c r="Z8" s="5"/>
      <c r="AA8" s="5"/>
      <c r="AB8" s="5"/>
    </row>
    <row r="9" spans="1:28" ht="15" customHeight="1">
      <c r="A9" s="360"/>
      <c r="B9" s="226"/>
      <c r="C9" s="368" t="s">
        <v>91</v>
      </c>
      <c r="D9" s="368"/>
      <c r="E9" s="368"/>
      <c r="F9" s="368"/>
      <c r="G9" s="368"/>
      <c r="H9" s="368"/>
      <c r="I9" s="368"/>
      <c r="J9" s="368"/>
      <c r="K9" s="358"/>
      <c r="L9" s="5"/>
      <c r="M9" s="342"/>
      <c r="N9" s="342"/>
      <c r="O9" s="342"/>
      <c r="P9" s="342"/>
      <c r="Q9" s="342"/>
      <c r="R9" s="342"/>
      <c r="S9" s="5"/>
      <c r="T9" s="5"/>
      <c r="U9" s="5"/>
      <c r="V9" s="5"/>
      <c r="W9" s="5"/>
      <c r="X9" s="5"/>
      <c r="Y9" s="5"/>
      <c r="Z9" s="5"/>
      <c r="AA9" s="5"/>
      <c r="AB9" s="5"/>
    </row>
    <row r="10" spans="1:28" ht="15" customHeight="1">
      <c r="A10" s="360"/>
      <c r="B10" s="227"/>
      <c r="C10" s="371"/>
      <c r="D10" s="371"/>
      <c r="E10" s="371"/>
      <c r="F10" s="371"/>
      <c r="G10" s="371"/>
      <c r="H10" s="371"/>
      <c r="I10" s="371"/>
      <c r="J10" s="371"/>
      <c r="K10" s="358"/>
      <c r="L10" s="5"/>
      <c r="M10" s="5"/>
      <c r="N10" s="5"/>
      <c r="O10" s="5"/>
      <c r="P10" s="5"/>
      <c r="Q10" s="5"/>
      <c r="R10" s="5"/>
      <c r="S10" s="5"/>
      <c r="T10" s="5"/>
      <c r="U10" s="5"/>
      <c r="V10" s="5"/>
      <c r="W10" s="5"/>
      <c r="X10" s="5"/>
      <c r="Y10" s="5"/>
      <c r="Z10" s="5"/>
      <c r="AA10" s="5"/>
      <c r="AB10" s="5"/>
    </row>
    <row r="11" spans="1:28" ht="15" customHeight="1">
      <c r="A11" s="360"/>
      <c r="B11" s="228" t="s">
        <v>28</v>
      </c>
      <c r="C11" s="369" t="s">
        <v>117</v>
      </c>
      <c r="D11" s="370"/>
      <c r="E11" s="370"/>
      <c r="F11" s="370"/>
      <c r="G11" s="370"/>
      <c r="H11" s="370"/>
      <c r="I11" s="370"/>
      <c r="J11" s="370"/>
      <c r="K11" s="358"/>
      <c r="L11" s="5"/>
      <c r="M11" s="6"/>
      <c r="N11" s="6"/>
      <c r="O11" s="6"/>
      <c r="P11" s="6"/>
      <c r="Q11" s="6"/>
      <c r="R11" s="6"/>
      <c r="S11" s="6"/>
      <c r="T11" s="6"/>
      <c r="U11" s="6"/>
      <c r="V11" s="6"/>
      <c r="W11" s="6"/>
      <c r="X11" s="6"/>
      <c r="Y11" s="6"/>
      <c r="Z11" s="6"/>
      <c r="AA11" s="6"/>
      <c r="AB11" s="6"/>
    </row>
    <row r="12" spans="1:28" ht="26" customHeight="1">
      <c r="A12" s="360"/>
      <c r="B12" s="229" t="s">
        <v>29</v>
      </c>
      <c r="C12" s="372" t="s">
        <v>118</v>
      </c>
      <c r="D12" s="372"/>
      <c r="E12" s="372"/>
      <c r="F12" s="372"/>
      <c r="G12" s="372"/>
      <c r="H12" s="372"/>
      <c r="I12" s="372"/>
      <c r="J12" s="372"/>
      <c r="K12" s="358"/>
      <c r="L12" s="5"/>
      <c r="M12" s="5"/>
      <c r="N12" s="5"/>
      <c r="O12" s="5"/>
      <c r="P12" s="5"/>
      <c r="Q12" s="5"/>
      <c r="R12" s="5"/>
      <c r="S12" s="5"/>
      <c r="T12" s="5"/>
      <c r="U12" s="5"/>
      <c r="V12" s="5"/>
      <c r="W12" s="5"/>
      <c r="X12" s="5"/>
      <c r="Y12" s="5"/>
      <c r="Z12" s="5"/>
      <c r="AA12" s="5"/>
      <c r="AB12" s="5"/>
    </row>
    <row r="13" spans="1:28" ht="15" customHeight="1">
      <c r="A13" s="360"/>
      <c r="B13" s="228" t="s">
        <v>30</v>
      </c>
      <c r="C13" s="230" t="s">
        <v>122</v>
      </c>
      <c r="D13" s="132"/>
      <c r="E13" s="132"/>
      <c r="F13" s="132"/>
      <c r="G13" s="132"/>
      <c r="H13" s="132"/>
      <c r="I13" s="132"/>
      <c r="J13" s="132"/>
      <c r="K13" s="358"/>
      <c r="L13" s="5"/>
      <c r="M13" s="5"/>
      <c r="N13" s="5"/>
      <c r="O13" s="5"/>
      <c r="P13" s="5"/>
      <c r="Q13" s="5"/>
      <c r="R13" s="5"/>
      <c r="S13" s="5"/>
      <c r="T13" s="5"/>
      <c r="U13" s="5"/>
      <c r="V13" s="5"/>
      <c r="W13" s="5"/>
      <c r="X13" s="5"/>
      <c r="Y13" s="5"/>
      <c r="Z13" s="5"/>
      <c r="AA13" s="5"/>
      <c r="AB13" s="5"/>
    </row>
    <row r="14" spans="1:28" ht="15" customHeight="1">
      <c r="A14" s="360"/>
      <c r="B14" s="227"/>
      <c r="C14" s="371"/>
      <c r="D14" s="371"/>
      <c r="E14" s="371"/>
      <c r="F14" s="371"/>
      <c r="G14" s="371"/>
      <c r="H14" s="371"/>
      <c r="I14" s="371"/>
      <c r="J14" s="371"/>
      <c r="K14" s="358"/>
      <c r="L14" s="6"/>
      <c r="M14" s="4"/>
      <c r="N14" s="4"/>
      <c r="O14" s="4"/>
      <c r="P14" s="4"/>
      <c r="Q14" s="4"/>
      <c r="R14" s="4"/>
      <c r="S14" s="4"/>
      <c r="T14" s="4"/>
      <c r="U14" s="4"/>
      <c r="V14" s="4"/>
      <c r="W14" s="4"/>
      <c r="X14" s="4"/>
      <c r="Y14" s="4"/>
      <c r="Z14" s="4"/>
      <c r="AA14" s="4"/>
      <c r="AB14" s="4"/>
    </row>
    <row r="15" spans="1:28" ht="16" thickBot="1">
      <c r="A15" s="360"/>
      <c r="B15" s="351" t="s">
        <v>89</v>
      </c>
      <c r="C15" s="351"/>
      <c r="D15" s="351"/>
      <c r="E15" s="351"/>
      <c r="F15" s="351"/>
      <c r="G15" s="351"/>
      <c r="H15" s="351"/>
      <c r="I15" s="351"/>
      <c r="J15" s="231"/>
      <c r="K15" s="358"/>
      <c r="L15" s="4"/>
    </row>
    <row r="16" spans="1:28" ht="79.5" customHeight="1">
      <c r="A16" s="360"/>
      <c r="B16" s="196" t="s">
        <v>48</v>
      </c>
      <c r="C16" s="197" t="s">
        <v>59</v>
      </c>
      <c r="D16" s="101" t="s">
        <v>113</v>
      </c>
      <c r="E16" s="198" t="s">
        <v>49</v>
      </c>
      <c r="F16" s="199" t="s">
        <v>61</v>
      </c>
      <c r="G16" s="200" t="s">
        <v>54</v>
      </c>
      <c r="H16" s="201" t="s">
        <v>55</v>
      </c>
      <c r="I16" s="202" t="s">
        <v>111</v>
      </c>
      <c r="J16" s="129" t="s">
        <v>1</v>
      </c>
      <c r="K16" s="358"/>
      <c r="L16" s="4"/>
    </row>
    <row r="17" spans="1:11" ht="13">
      <c r="A17" s="360"/>
      <c r="B17" s="203" t="str">
        <f>'Equal Pooling (Recommended)'!B15</f>
        <v>BC001</v>
      </c>
      <c r="C17" s="312" t="str">
        <f>IF(ISBLANK('Equal Pooling (Recommended)'!C15),"",'Equal Pooling (Recommended)'!C15)</f>
        <v/>
      </c>
      <c r="D17" s="313" t="str">
        <f>IF(ISBLANK('Equal Pooling (Recommended)'!D15),"",'Equal Pooling (Recommended)'!D15)</f>
        <v/>
      </c>
      <c r="E17" s="108" t="str">
        <f t="shared" ref="E17:E32" si="0">IF(ISTEXT(D17),"",IF((C17*D17)&gt;0,C17*D17,))</f>
        <v/>
      </c>
      <c r="F17" s="188" t="str">
        <f t="shared" ref="F17:F32" si="1">IF(ISTEXT(E17),"",E17/$C$36)</f>
        <v/>
      </c>
      <c r="G17" s="204" t="str">
        <f t="shared" ref="G17:G32" si="2">IF(ISTEXT(E17),"",E17)</f>
        <v/>
      </c>
      <c r="H17" s="189" t="str">
        <f t="shared" ref="H17:H32" si="3">IF(ISTEXT(G17),"",G17/C17)</f>
        <v/>
      </c>
      <c r="I17" s="111" t="str">
        <f t="shared" ref="I17:I32" si="4">IF(ISTEXT(F17),"",(IF($B$36&gt;4,F17/MAX($F$17:$F$32)*8000,F17/MAX($F$17:$F$32)*10000)))</f>
        <v/>
      </c>
      <c r="J17" s="130" t="str">
        <f t="shared" ref="J17:J32" si="5">IF(ISTEXT(G17),"", IF(G17&gt;I17*1.65/0.8,I17, ($C$36/SUM($I$17:$I$32)*I17)*0.8/1.65))</f>
        <v/>
      </c>
      <c r="K17" s="358"/>
    </row>
    <row r="18" spans="1:11" ht="13">
      <c r="A18" s="360"/>
      <c r="B18" s="205" t="str">
        <f>'Equal Pooling (Recommended)'!B16</f>
        <v>BC002</v>
      </c>
      <c r="C18" s="308" t="str">
        <f>IF(ISBLANK('Equal Pooling (Recommended)'!C16),"",'Equal Pooling (Recommended)'!C16)</f>
        <v/>
      </c>
      <c r="D18" s="309" t="str">
        <f>IF(ISBLANK('Equal Pooling (Recommended)'!D16),"",'Equal Pooling (Recommended)'!D16)</f>
        <v/>
      </c>
      <c r="E18" s="113" t="str">
        <f t="shared" si="0"/>
        <v/>
      </c>
      <c r="F18" s="191" t="str">
        <f t="shared" si="1"/>
        <v/>
      </c>
      <c r="G18" s="206" t="str">
        <f t="shared" si="2"/>
        <v/>
      </c>
      <c r="H18" s="192" t="str">
        <f t="shared" si="3"/>
        <v/>
      </c>
      <c r="I18" s="116" t="str">
        <f t="shared" si="4"/>
        <v/>
      </c>
      <c r="J18" s="130" t="str">
        <f t="shared" si="5"/>
        <v/>
      </c>
      <c r="K18" s="358"/>
    </row>
    <row r="19" spans="1:11" ht="13">
      <c r="A19" s="360"/>
      <c r="B19" s="207" t="str">
        <f>'Equal Pooling (Recommended)'!B17</f>
        <v>BC003</v>
      </c>
      <c r="C19" s="306" t="str">
        <f>IF(ISBLANK('Equal Pooling (Recommended)'!C17),"",'Equal Pooling (Recommended)'!C17)</f>
        <v/>
      </c>
      <c r="D19" s="307" t="str">
        <f>IF(ISBLANK('Equal Pooling (Recommended)'!D17),"",'Equal Pooling (Recommended)'!D17)</f>
        <v/>
      </c>
      <c r="E19" s="108" t="str">
        <f t="shared" si="0"/>
        <v/>
      </c>
      <c r="F19" s="188" t="str">
        <f t="shared" si="1"/>
        <v/>
      </c>
      <c r="G19" s="204" t="str">
        <f t="shared" si="2"/>
        <v/>
      </c>
      <c r="H19" s="189" t="str">
        <f t="shared" si="3"/>
        <v/>
      </c>
      <c r="I19" s="111" t="str">
        <f t="shared" si="4"/>
        <v/>
      </c>
      <c r="J19" s="130" t="str">
        <f t="shared" si="5"/>
        <v/>
      </c>
      <c r="K19" s="358"/>
    </row>
    <row r="20" spans="1:11" ht="13">
      <c r="A20" s="360"/>
      <c r="B20" s="205" t="str">
        <f>'Equal Pooling (Recommended)'!B18</f>
        <v>BC004</v>
      </c>
      <c r="C20" s="308" t="str">
        <f>IF(ISBLANK('Equal Pooling (Recommended)'!C18),"",'Equal Pooling (Recommended)'!C18)</f>
        <v/>
      </c>
      <c r="D20" s="309" t="str">
        <f>IF(ISBLANK('Equal Pooling (Recommended)'!D18),"",'Equal Pooling (Recommended)'!D18)</f>
        <v/>
      </c>
      <c r="E20" s="113" t="str">
        <f t="shared" si="0"/>
        <v/>
      </c>
      <c r="F20" s="191" t="str">
        <f t="shared" si="1"/>
        <v/>
      </c>
      <c r="G20" s="206" t="str">
        <f t="shared" si="2"/>
        <v/>
      </c>
      <c r="H20" s="192" t="str">
        <f t="shared" si="3"/>
        <v/>
      </c>
      <c r="I20" s="116" t="str">
        <f t="shared" si="4"/>
        <v/>
      </c>
      <c r="J20" s="130" t="str">
        <f t="shared" si="5"/>
        <v/>
      </c>
      <c r="K20" s="358"/>
    </row>
    <row r="21" spans="1:11" ht="13">
      <c r="A21" s="360"/>
      <c r="B21" s="207" t="str">
        <f>'Equal Pooling (Recommended)'!B19</f>
        <v>BC005</v>
      </c>
      <c r="C21" s="306" t="str">
        <f>IF(ISBLANK('Equal Pooling (Recommended)'!C19),"",'Equal Pooling (Recommended)'!C19)</f>
        <v/>
      </c>
      <c r="D21" s="307" t="str">
        <f>IF(ISBLANK('Equal Pooling (Recommended)'!D19),"",'Equal Pooling (Recommended)'!D19)</f>
        <v/>
      </c>
      <c r="E21" s="108" t="str">
        <f t="shared" si="0"/>
        <v/>
      </c>
      <c r="F21" s="188" t="str">
        <f t="shared" si="1"/>
        <v/>
      </c>
      <c r="G21" s="204" t="str">
        <f t="shared" si="2"/>
        <v/>
      </c>
      <c r="H21" s="189" t="str">
        <f t="shared" si="3"/>
        <v/>
      </c>
      <c r="I21" s="111" t="str">
        <f t="shared" si="4"/>
        <v/>
      </c>
      <c r="J21" s="130" t="str">
        <f t="shared" si="5"/>
        <v/>
      </c>
      <c r="K21" s="358"/>
    </row>
    <row r="22" spans="1:11" ht="13">
      <c r="A22" s="360"/>
      <c r="B22" s="205" t="str">
        <f>'Equal Pooling (Recommended)'!B20</f>
        <v>BC006</v>
      </c>
      <c r="C22" s="308" t="str">
        <f>IF(ISBLANK('Equal Pooling (Recommended)'!C20),"",'Equal Pooling (Recommended)'!C20)</f>
        <v/>
      </c>
      <c r="D22" s="309" t="str">
        <f>IF(ISBLANK('Equal Pooling (Recommended)'!D20),"",'Equal Pooling (Recommended)'!D20)</f>
        <v/>
      </c>
      <c r="E22" s="113" t="str">
        <f t="shared" si="0"/>
        <v/>
      </c>
      <c r="F22" s="191" t="str">
        <f t="shared" si="1"/>
        <v/>
      </c>
      <c r="G22" s="206" t="str">
        <f t="shared" si="2"/>
        <v/>
      </c>
      <c r="H22" s="192" t="str">
        <f t="shared" si="3"/>
        <v/>
      </c>
      <c r="I22" s="116" t="str">
        <f t="shared" si="4"/>
        <v/>
      </c>
      <c r="J22" s="130" t="str">
        <f t="shared" si="5"/>
        <v/>
      </c>
      <c r="K22" s="358"/>
    </row>
    <row r="23" spans="1:11" ht="13">
      <c r="A23" s="360"/>
      <c r="B23" s="207" t="str">
        <f>'Equal Pooling (Recommended)'!B21</f>
        <v>BC007</v>
      </c>
      <c r="C23" s="306" t="str">
        <f>IF(ISBLANK('Equal Pooling (Recommended)'!C21),"",'Equal Pooling (Recommended)'!C21)</f>
        <v/>
      </c>
      <c r="D23" s="307" t="str">
        <f>IF(ISBLANK('Equal Pooling (Recommended)'!D21),"",'Equal Pooling (Recommended)'!D21)</f>
        <v/>
      </c>
      <c r="E23" s="108" t="str">
        <f t="shared" si="0"/>
        <v/>
      </c>
      <c r="F23" s="188" t="str">
        <f t="shared" si="1"/>
        <v/>
      </c>
      <c r="G23" s="204" t="str">
        <f t="shared" si="2"/>
        <v/>
      </c>
      <c r="H23" s="189" t="str">
        <f t="shared" si="3"/>
        <v/>
      </c>
      <c r="I23" s="111" t="str">
        <f t="shared" si="4"/>
        <v/>
      </c>
      <c r="J23" s="130" t="str">
        <f t="shared" si="5"/>
        <v/>
      </c>
      <c r="K23" s="358"/>
    </row>
    <row r="24" spans="1:11" ht="13">
      <c r="A24" s="360"/>
      <c r="B24" s="205" t="str">
        <f>'Equal Pooling (Recommended)'!B22</f>
        <v>BC008</v>
      </c>
      <c r="C24" s="308" t="str">
        <f>IF(ISBLANK('Equal Pooling (Recommended)'!C22),"",'Equal Pooling (Recommended)'!C22)</f>
        <v/>
      </c>
      <c r="D24" s="309" t="str">
        <f>IF(ISBLANK('Equal Pooling (Recommended)'!D22),"",'Equal Pooling (Recommended)'!D22)</f>
        <v/>
      </c>
      <c r="E24" s="113" t="str">
        <f t="shared" si="0"/>
        <v/>
      </c>
      <c r="F24" s="191" t="str">
        <f t="shared" si="1"/>
        <v/>
      </c>
      <c r="G24" s="206" t="str">
        <f t="shared" si="2"/>
        <v/>
      </c>
      <c r="H24" s="192" t="str">
        <f t="shared" si="3"/>
        <v/>
      </c>
      <c r="I24" s="116" t="str">
        <f t="shared" si="4"/>
        <v/>
      </c>
      <c r="J24" s="130" t="str">
        <f t="shared" si="5"/>
        <v/>
      </c>
      <c r="K24" s="358"/>
    </row>
    <row r="25" spans="1:11" ht="13">
      <c r="A25" s="360"/>
      <c r="B25" s="207" t="str">
        <f>'Equal Pooling (Recommended)'!B23</f>
        <v>BC009</v>
      </c>
      <c r="C25" s="306" t="str">
        <f>IF(ISBLANK('Equal Pooling (Recommended)'!C23),"",'Equal Pooling (Recommended)'!C23)</f>
        <v/>
      </c>
      <c r="D25" s="307" t="str">
        <f>IF(ISBLANK('Equal Pooling (Recommended)'!D23),"",'Equal Pooling (Recommended)'!D23)</f>
        <v/>
      </c>
      <c r="E25" s="108" t="str">
        <f t="shared" si="0"/>
        <v/>
      </c>
      <c r="F25" s="188" t="str">
        <f t="shared" si="1"/>
        <v/>
      </c>
      <c r="G25" s="204" t="str">
        <f t="shared" si="2"/>
        <v/>
      </c>
      <c r="H25" s="189" t="str">
        <f t="shared" si="3"/>
        <v/>
      </c>
      <c r="I25" s="111" t="str">
        <f t="shared" si="4"/>
        <v/>
      </c>
      <c r="J25" s="130" t="str">
        <f t="shared" si="5"/>
        <v/>
      </c>
      <c r="K25" s="358"/>
    </row>
    <row r="26" spans="1:11" ht="13">
      <c r="A26" s="360"/>
      <c r="B26" s="205" t="str">
        <f>'Equal Pooling (Recommended)'!B24</f>
        <v>BC010</v>
      </c>
      <c r="C26" s="308" t="str">
        <f>IF(ISBLANK('Equal Pooling (Recommended)'!C24),"",'Equal Pooling (Recommended)'!C24)</f>
        <v/>
      </c>
      <c r="D26" s="309" t="str">
        <f>IF(ISBLANK('Equal Pooling (Recommended)'!D24),"",'Equal Pooling (Recommended)'!D24)</f>
        <v/>
      </c>
      <c r="E26" s="113" t="str">
        <f t="shared" si="0"/>
        <v/>
      </c>
      <c r="F26" s="191" t="str">
        <f t="shared" si="1"/>
        <v/>
      </c>
      <c r="G26" s="206" t="str">
        <f t="shared" si="2"/>
        <v/>
      </c>
      <c r="H26" s="192" t="str">
        <f t="shared" si="3"/>
        <v/>
      </c>
      <c r="I26" s="116" t="str">
        <f t="shared" si="4"/>
        <v/>
      </c>
      <c r="J26" s="130" t="str">
        <f t="shared" si="5"/>
        <v/>
      </c>
      <c r="K26" s="358"/>
    </row>
    <row r="27" spans="1:11" ht="13">
      <c r="A27" s="360"/>
      <c r="B27" s="207" t="str">
        <f>'Equal Pooling (Recommended)'!B25</f>
        <v>BC011</v>
      </c>
      <c r="C27" s="306" t="str">
        <f>IF(ISBLANK('Equal Pooling (Recommended)'!C25),"",'Equal Pooling (Recommended)'!C25)</f>
        <v/>
      </c>
      <c r="D27" s="307" t="str">
        <f>IF(ISBLANK('Equal Pooling (Recommended)'!D25),"",'Equal Pooling (Recommended)'!D25)</f>
        <v/>
      </c>
      <c r="E27" s="108" t="str">
        <f t="shared" si="0"/>
        <v/>
      </c>
      <c r="F27" s="188" t="str">
        <f t="shared" si="1"/>
        <v/>
      </c>
      <c r="G27" s="204" t="str">
        <f t="shared" si="2"/>
        <v/>
      </c>
      <c r="H27" s="189" t="str">
        <f t="shared" si="3"/>
        <v/>
      </c>
      <c r="I27" s="111" t="str">
        <f t="shared" si="4"/>
        <v/>
      </c>
      <c r="J27" s="130" t="str">
        <f t="shared" si="5"/>
        <v/>
      </c>
      <c r="K27" s="358"/>
    </row>
    <row r="28" spans="1:11" ht="13">
      <c r="A28" s="360"/>
      <c r="B28" s="205" t="str">
        <f>'Equal Pooling (Recommended)'!B26</f>
        <v>BC012</v>
      </c>
      <c r="C28" s="308" t="str">
        <f>IF(ISBLANK('Equal Pooling (Recommended)'!C26),"",'Equal Pooling (Recommended)'!C26)</f>
        <v/>
      </c>
      <c r="D28" s="309" t="str">
        <f>IF(ISBLANK('Equal Pooling (Recommended)'!D26),"",'Equal Pooling (Recommended)'!D26)</f>
        <v/>
      </c>
      <c r="E28" s="113" t="str">
        <f t="shared" si="0"/>
        <v/>
      </c>
      <c r="F28" s="191" t="str">
        <f t="shared" si="1"/>
        <v/>
      </c>
      <c r="G28" s="206" t="str">
        <f t="shared" si="2"/>
        <v/>
      </c>
      <c r="H28" s="192" t="str">
        <f t="shared" si="3"/>
        <v/>
      </c>
      <c r="I28" s="116" t="str">
        <f t="shared" si="4"/>
        <v/>
      </c>
      <c r="J28" s="130" t="str">
        <f t="shared" si="5"/>
        <v/>
      </c>
      <c r="K28" s="358"/>
    </row>
    <row r="29" spans="1:11" ht="13">
      <c r="A29" s="360"/>
      <c r="B29" s="207" t="str">
        <f>'Equal Pooling (Recommended)'!B27</f>
        <v>BC013</v>
      </c>
      <c r="C29" s="306" t="str">
        <f>IF(ISBLANK('Equal Pooling (Recommended)'!C27),"",'Equal Pooling (Recommended)'!C27)</f>
        <v/>
      </c>
      <c r="D29" s="307" t="str">
        <f>IF(ISBLANK('Equal Pooling (Recommended)'!D27),"",'Equal Pooling (Recommended)'!D27)</f>
        <v/>
      </c>
      <c r="E29" s="108" t="str">
        <f t="shared" si="0"/>
        <v/>
      </c>
      <c r="F29" s="188" t="str">
        <f t="shared" si="1"/>
        <v/>
      </c>
      <c r="G29" s="204" t="str">
        <f t="shared" si="2"/>
        <v/>
      </c>
      <c r="H29" s="189" t="str">
        <f t="shared" si="3"/>
        <v/>
      </c>
      <c r="I29" s="111" t="str">
        <f t="shared" si="4"/>
        <v/>
      </c>
      <c r="J29" s="130" t="str">
        <f t="shared" si="5"/>
        <v/>
      </c>
      <c r="K29" s="358"/>
    </row>
    <row r="30" spans="1:11" ht="13">
      <c r="A30" s="360"/>
      <c r="B30" s="205" t="str">
        <f>'Equal Pooling (Recommended)'!B28</f>
        <v>BC014</v>
      </c>
      <c r="C30" s="308" t="str">
        <f>IF(ISBLANK('Equal Pooling (Recommended)'!C28),"",'Equal Pooling (Recommended)'!C28)</f>
        <v/>
      </c>
      <c r="D30" s="309" t="str">
        <f>IF(ISBLANK('Equal Pooling (Recommended)'!D28),"",'Equal Pooling (Recommended)'!D28)</f>
        <v/>
      </c>
      <c r="E30" s="113" t="str">
        <f t="shared" si="0"/>
        <v/>
      </c>
      <c r="F30" s="191" t="str">
        <f t="shared" si="1"/>
        <v/>
      </c>
      <c r="G30" s="206" t="str">
        <f t="shared" si="2"/>
        <v/>
      </c>
      <c r="H30" s="192" t="str">
        <f t="shared" si="3"/>
        <v/>
      </c>
      <c r="I30" s="116" t="str">
        <f t="shared" si="4"/>
        <v/>
      </c>
      <c r="J30" s="130" t="str">
        <f t="shared" si="5"/>
        <v/>
      </c>
      <c r="K30" s="358"/>
    </row>
    <row r="31" spans="1:11" ht="15.75" customHeight="1">
      <c r="A31" s="360"/>
      <c r="B31" s="207" t="str">
        <f>'Equal Pooling (Recommended)'!B29</f>
        <v>BC015</v>
      </c>
      <c r="C31" s="306" t="str">
        <f>IF(ISBLANK('Equal Pooling (Recommended)'!C29),"",'Equal Pooling (Recommended)'!C29)</f>
        <v/>
      </c>
      <c r="D31" s="307" t="str">
        <f>IF(ISBLANK('Equal Pooling (Recommended)'!D29),"",'Equal Pooling (Recommended)'!D29)</f>
        <v/>
      </c>
      <c r="E31" s="108" t="str">
        <f t="shared" si="0"/>
        <v/>
      </c>
      <c r="F31" s="188" t="str">
        <f t="shared" si="1"/>
        <v/>
      </c>
      <c r="G31" s="204" t="str">
        <f t="shared" si="2"/>
        <v/>
      </c>
      <c r="H31" s="189" t="str">
        <f t="shared" si="3"/>
        <v/>
      </c>
      <c r="I31" s="111" t="str">
        <f t="shared" si="4"/>
        <v/>
      </c>
      <c r="J31" s="130" t="str">
        <f t="shared" si="5"/>
        <v/>
      </c>
      <c r="K31" s="358"/>
    </row>
    <row r="32" spans="1:11" ht="15.75" customHeight="1" thickBot="1">
      <c r="A32" s="360"/>
      <c r="B32" s="208" t="str">
        <f>'Equal Pooling (Recommended)'!B30</f>
        <v>BC016</v>
      </c>
      <c r="C32" s="314" t="str">
        <f>IF(ISBLANK('Equal Pooling (Recommended)'!C30),"",'Equal Pooling (Recommended)'!C30)</f>
        <v/>
      </c>
      <c r="D32" s="315" t="str">
        <f>IF(ISBLANK('Equal Pooling (Recommended)'!D30),"",'Equal Pooling (Recommended)'!D30)</f>
        <v/>
      </c>
      <c r="E32" s="119" t="str">
        <f t="shared" si="0"/>
        <v/>
      </c>
      <c r="F32" s="194" t="str">
        <f t="shared" si="1"/>
        <v/>
      </c>
      <c r="G32" s="209" t="str">
        <f t="shared" si="2"/>
        <v/>
      </c>
      <c r="H32" s="195" t="str">
        <f t="shared" si="3"/>
        <v/>
      </c>
      <c r="I32" s="122" t="str">
        <f t="shared" si="4"/>
        <v/>
      </c>
      <c r="J32" s="131" t="str">
        <f t="shared" si="5"/>
        <v/>
      </c>
      <c r="K32" s="358"/>
    </row>
    <row r="33" spans="1:11" ht="12.5">
      <c r="A33" s="140"/>
      <c r="B33" s="140"/>
      <c r="C33" s="140"/>
      <c r="D33" s="140"/>
      <c r="E33" s="140"/>
      <c r="F33" s="140"/>
      <c r="G33" s="140"/>
      <c r="H33" s="140"/>
      <c r="I33" s="140"/>
      <c r="J33" s="140"/>
      <c r="K33" s="140"/>
    </row>
    <row r="34" spans="1:11" ht="16" thickBot="1">
      <c r="A34" s="140"/>
      <c r="B34" s="232" t="s">
        <v>88</v>
      </c>
      <c r="C34" s="140"/>
      <c r="D34" s="140"/>
      <c r="E34" s="140"/>
      <c r="F34" s="140"/>
      <c r="G34" s="140"/>
      <c r="H34" s="140"/>
      <c r="I34" s="140"/>
      <c r="J34" s="140"/>
      <c r="K34" s="140"/>
    </row>
    <row r="35" spans="1:11" ht="48" customHeight="1">
      <c r="A35" s="140"/>
      <c r="B35" s="134" t="s">
        <v>56</v>
      </c>
      <c r="C35" s="135" t="s">
        <v>71</v>
      </c>
      <c r="D35" s="136" t="s">
        <v>58</v>
      </c>
      <c r="E35" s="359" t="str">
        <f>IF(COUNTIF(D39:D53,"TRUE")&gt;=1,"WARNING:"&amp;CHAR(10)&amp;_xlfn.TEXTJOIN(CHAR(10),TRUE,E39:E53),"")</f>
        <v>WARNING:
•  Total Cells Pooled for wash is below the recommended minimum of 200,000 cells. To minimize cell loss, see Tips &amp; Best Practices: Sample Washing 
   &amp; Recovery in User Guide.</v>
      </c>
      <c r="F35" s="339"/>
      <c r="G35" s="339"/>
      <c r="H35" s="339"/>
      <c r="I35" s="339"/>
      <c r="J35" s="339"/>
      <c r="K35" s="140"/>
    </row>
    <row r="36" spans="1:11" ht="63.5" customHeight="1" thickBot="1">
      <c r="A36" s="140"/>
      <c r="B36" s="137">
        <f>COUNTIF(E17:E32,"&gt;0")</f>
        <v>0</v>
      </c>
      <c r="C36" s="138">
        <f>SUM(G17:G32)</f>
        <v>0</v>
      </c>
      <c r="D36" s="139">
        <f>IF(C36&gt;SUM(I17:I32)*1.65/0.8,SUM(I17:I32), SUM(J17:J32))</f>
        <v>0</v>
      </c>
      <c r="E36" s="359"/>
      <c r="F36" s="339"/>
      <c r="G36" s="339"/>
      <c r="H36" s="339"/>
      <c r="I36" s="339"/>
      <c r="J36" s="339"/>
      <c r="K36" s="140"/>
    </row>
    <row r="37" spans="1:11" ht="12.5">
      <c r="A37" s="140"/>
      <c r="B37" s="140"/>
      <c r="C37" s="140"/>
      <c r="D37" s="140"/>
      <c r="E37" s="140"/>
      <c r="F37" s="140"/>
      <c r="G37" s="140"/>
      <c r="H37" s="140"/>
      <c r="I37" s="140"/>
      <c r="J37" s="140"/>
      <c r="K37" s="140"/>
    </row>
    <row r="38" spans="1:11" ht="57" hidden="1" customHeight="1">
      <c r="A38" s="140"/>
      <c r="B38" s="233" t="s">
        <v>93</v>
      </c>
      <c r="C38" s="234" t="s">
        <v>99</v>
      </c>
      <c r="D38" s="235" t="s">
        <v>94</v>
      </c>
      <c r="E38" s="236" t="s">
        <v>100</v>
      </c>
      <c r="F38" s="144"/>
      <c r="G38" s="237"/>
      <c r="H38" s="140"/>
      <c r="I38" s="140"/>
      <c r="J38" s="140"/>
      <c r="K38" s="140"/>
    </row>
    <row r="39" spans="1:11" ht="112.5" hidden="1">
      <c r="A39" s="140"/>
      <c r="B39" s="238" t="s">
        <v>95</v>
      </c>
      <c r="C39" s="239">
        <v>1</v>
      </c>
      <c r="D39" s="240" t="b">
        <f>IF(C36&lt;200000,TRUE,FALSE)</f>
        <v>1</v>
      </c>
      <c r="E39" s="241" t="str">
        <f>IF(D39,"•  Total Cells Pooled for wash is below the recommended minimum of 200,000 cells. To minimize cell loss, see Tips &amp; Best Practices: Sample Washing "&amp;CHAR(10)&amp;"   &amp; Recovery in User Guide.","")</f>
        <v>•  Total Cells Pooled for wash is below the recommended minimum of 200,000 cells. To minimize cell loss, see Tips &amp; Best Practices: Sample Washing 
   &amp; Recovery in User Guide.</v>
      </c>
      <c r="F39" s="144"/>
      <c r="G39" s="237"/>
      <c r="H39" s="140"/>
      <c r="I39" s="140"/>
      <c r="J39" s="140"/>
      <c r="K39" s="140"/>
    </row>
    <row r="40" spans="1:11" ht="50" hidden="1">
      <c r="A40" s="140"/>
      <c r="B40" s="242" t="s">
        <v>96</v>
      </c>
      <c r="C40" s="243">
        <v>2</v>
      </c>
      <c r="D40" s="244" t="b">
        <f>IF(C36&gt;=(SUM(I17:I32)*1.65/0.8), FALSE, TRUE)</f>
        <v>0</v>
      </c>
      <c r="E40" s="245" t="str">
        <f>IF(D40,"•  Total number of cells added to wash is not sufficient to achieve the maximum supported number of cells targeted per GEM lane. The maximum possible cell "&amp;CHAR(10)&amp; "    number is displayed (assumes 20% cell loss during washes). To minimize cell loss, see Tips &amp; Best Practices: Sample Washing &amp; Recovery in User Guide.","")</f>
        <v/>
      </c>
      <c r="F40" s="144"/>
      <c r="G40" s="237"/>
      <c r="H40" s="140"/>
      <c r="I40" s="140"/>
      <c r="J40" s="140"/>
      <c r="K40" s="140"/>
    </row>
    <row r="41" spans="1:11" ht="12.5" hidden="1">
      <c r="A41" s="140"/>
      <c r="B41" s="238" t="s">
        <v>97</v>
      </c>
      <c r="C41" s="239">
        <v>3</v>
      </c>
      <c r="D41" s="239" t="b">
        <f>IF(COUNTIF(H17:H32, "&lt;2")&gt;=1,TRUE,FALSE)</f>
        <v>0</v>
      </c>
      <c r="E41" s="241" t="str">
        <f>IF(D41,"•  One or more samples have a low transfer volume that may result in higer cells-per-barcode variability. Verify cell concentrations are entered correctly, then dilute "&amp;CHAR(10)&amp; "   with addtional post-hyb wash buffer and recount if necessary.","")</f>
        <v/>
      </c>
      <c r="F41" s="144"/>
      <c r="G41" s="237"/>
      <c r="H41" s="140"/>
      <c r="I41" s="140"/>
      <c r="J41" s="140"/>
      <c r="K41" s="140"/>
    </row>
    <row r="42" spans="1:11" ht="37.5" hidden="1">
      <c r="A42" s="140"/>
      <c r="B42" s="242" t="s">
        <v>98</v>
      </c>
      <c r="C42" s="243">
        <v>4</v>
      </c>
      <c r="D42" s="243" t="b">
        <f>IF(COUNTIF(E17:E32, "&gt;5000000")&gt;=1,TRUE,FALSE)</f>
        <v>0</v>
      </c>
      <c r="E42" s="245" t="str">
        <f>IF(D42,"•  Greater than 5 million cells present in one or more samples. Verify that cell concentrations and volumes are entered correctly.","")</f>
        <v/>
      </c>
      <c r="F42" s="144"/>
      <c r="G42" s="237"/>
      <c r="H42" s="140"/>
      <c r="I42" s="140"/>
      <c r="J42" s="140"/>
      <c r="K42" s="140"/>
    </row>
    <row r="43" spans="1:11" ht="50" hidden="1">
      <c r="A43" s="140"/>
      <c r="B43" s="238" t="s">
        <v>101</v>
      </c>
      <c r="C43" s="246">
        <v>5</v>
      </c>
      <c r="D43" s="239" t="b">
        <f>IF((COUNTIF(E17:E32,"&gt;"&amp;AVERAGE(E17:E32)*1.2)+COUNTIF(E13:E32,"&lt;="&amp;AVERAGE(E17:E32)*0.8))&gt;0,TRUE, FALSE)</f>
        <v>0</v>
      </c>
      <c r="E43" s="241" t="str">
        <f>IF(D43,"•  Differences in 'Total Cells in Hybridization' between samples are &gt;20%. No Normalization is not a recommended pooling strategy in this case.","")</f>
        <v/>
      </c>
      <c r="F43" s="144"/>
      <c r="G43" s="237"/>
      <c r="H43" s="140"/>
      <c r="I43" s="140"/>
      <c r="J43" s="140"/>
      <c r="K43" s="140"/>
    </row>
    <row r="44" spans="1:11" ht="12.5" hidden="1">
      <c r="A44" s="140"/>
      <c r="B44" s="247"/>
      <c r="C44" s="248"/>
      <c r="D44" s="244"/>
      <c r="E44" s="245"/>
      <c r="F44" s="144"/>
      <c r="G44" s="237"/>
      <c r="H44" s="140"/>
      <c r="I44" s="140"/>
      <c r="J44" s="140"/>
      <c r="K44" s="140"/>
    </row>
    <row r="45" spans="1:11" ht="12.5" hidden="1">
      <c r="A45" s="140"/>
      <c r="B45" s="249"/>
      <c r="C45" s="250"/>
      <c r="D45" s="240"/>
      <c r="E45" s="241"/>
      <c r="F45" s="144"/>
      <c r="G45" s="237"/>
      <c r="H45" s="140"/>
      <c r="I45" s="140"/>
      <c r="J45" s="140"/>
      <c r="K45" s="140"/>
    </row>
    <row r="46" spans="1:11" ht="12.5" hidden="1">
      <c r="A46" s="140"/>
      <c r="B46" s="247"/>
      <c r="C46" s="248"/>
      <c r="D46" s="244"/>
      <c r="E46" s="245"/>
      <c r="F46" s="144"/>
      <c r="G46" s="237"/>
      <c r="H46" s="140"/>
      <c r="I46" s="140"/>
      <c r="J46" s="140"/>
      <c r="K46" s="140"/>
    </row>
    <row r="47" spans="1:11" ht="12.5" hidden="1">
      <c r="A47" s="140"/>
      <c r="B47" s="249"/>
      <c r="C47" s="250"/>
      <c r="D47" s="240"/>
      <c r="E47" s="241"/>
      <c r="F47" s="144"/>
      <c r="G47" s="237"/>
      <c r="H47" s="140"/>
      <c r="I47" s="140"/>
      <c r="J47" s="140"/>
      <c r="K47" s="140"/>
    </row>
    <row r="48" spans="1:11" ht="12.5" hidden="1">
      <c r="A48" s="140"/>
      <c r="B48" s="247"/>
      <c r="C48" s="243"/>
      <c r="D48" s="243"/>
      <c r="E48" s="245"/>
      <c r="F48" s="144"/>
      <c r="G48" s="237"/>
      <c r="H48" s="140"/>
      <c r="I48" s="140"/>
      <c r="J48" s="140"/>
      <c r="K48" s="140"/>
    </row>
    <row r="49" spans="1:12" ht="12.5" hidden="1">
      <c r="A49" s="140"/>
      <c r="B49" s="249"/>
      <c r="C49" s="239"/>
      <c r="D49" s="239"/>
      <c r="E49" s="241"/>
      <c r="F49" s="144"/>
      <c r="G49" s="237"/>
      <c r="H49" s="140"/>
      <c r="I49" s="140"/>
      <c r="J49" s="140"/>
      <c r="K49" s="140"/>
    </row>
    <row r="50" spans="1:12" ht="12.5" hidden="1">
      <c r="A50" s="140"/>
      <c r="B50" s="247"/>
      <c r="C50" s="243"/>
      <c r="D50" s="243"/>
      <c r="E50" s="245"/>
      <c r="F50" s="144"/>
      <c r="G50" s="237"/>
      <c r="H50" s="140"/>
      <c r="I50" s="140"/>
      <c r="J50" s="140"/>
      <c r="K50" s="140"/>
    </row>
    <row r="51" spans="1:12" ht="12.5" hidden="1">
      <c r="A51" s="140"/>
      <c r="B51" s="249"/>
      <c r="C51" s="239"/>
      <c r="D51" s="239"/>
      <c r="E51" s="241"/>
      <c r="F51" s="144"/>
      <c r="G51" s="237"/>
      <c r="H51" s="140"/>
      <c r="I51" s="140"/>
      <c r="J51" s="140"/>
      <c r="K51" s="140"/>
    </row>
    <row r="52" spans="1:12" ht="12.5" hidden="1">
      <c r="A52" s="140"/>
      <c r="B52" s="247"/>
      <c r="C52" s="243"/>
      <c r="D52" s="243"/>
      <c r="E52" s="245"/>
      <c r="F52" s="144"/>
      <c r="G52" s="237"/>
      <c r="H52" s="140"/>
      <c r="I52" s="140"/>
      <c r="J52" s="140"/>
      <c r="K52" s="140"/>
    </row>
    <row r="53" spans="1:12" ht="13" hidden="1" thickBot="1">
      <c r="A53" s="140"/>
      <c r="B53" s="251"/>
      <c r="C53" s="252"/>
      <c r="D53" s="252"/>
      <c r="E53" s="253"/>
      <c r="F53" s="144"/>
      <c r="G53" s="237"/>
      <c r="H53" s="140"/>
      <c r="I53" s="140"/>
      <c r="J53" s="140"/>
      <c r="K53" s="140"/>
    </row>
    <row r="54" spans="1:12" ht="12.5">
      <c r="A54" s="140"/>
      <c r="B54" s="140"/>
      <c r="C54" s="140"/>
      <c r="D54" s="140"/>
      <c r="E54" s="143"/>
      <c r="F54" s="144"/>
      <c r="G54" s="143"/>
      <c r="H54" s="140"/>
      <c r="I54" s="140"/>
      <c r="J54" s="140"/>
      <c r="K54" s="140"/>
      <c r="L54" s="316"/>
    </row>
    <row r="55" spans="1:12" ht="12.5">
      <c r="E55" s="8"/>
      <c r="F55" s="7"/>
      <c r="G55" s="8"/>
    </row>
    <row r="56" spans="1:12" ht="12.5">
      <c r="E56" s="8"/>
      <c r="F56" s="7"/>
      <c r="G56" s="8"/>
    </row>
    <row r="57" spans="1:12" ht="12.5">
      <c r="E57" s="8"/>
      <c r="F57" s="7"/>
      <c r="G57" s="8"/>
    </row>
    <row r="58" spans="1:12" ht="12.5">
      <c r="E58" s="8"/>
      <c r="F58" s="7"/>
      <c r="G58" s="8"/>
    </row>
    <row r="59" spans="1:12" ht="12.5">
      <c r="E59" s="8"/>
      <c r="F59" s="7"/>
      <c r="G59" s="8"/>
    </row>
    <row r="60" spans="1:12" ht="12.5">
      <c r="E60" s="8"/>
      <c r="F60" s="7"/>
      <c r="G60" s="8"/>
    </row>
    <row r="61" spans="1:12" ht="12.5">
      <c r="E61" s="8"/>
      <c r="F61" s="7"/>
      <c r="G61" s="8"/>
    </row>
    <row r="62" spans="1:12" ht="12.5">
      <c r="E62" s="8"/>
      <c r="F62" s="7"/>
      <c r="G62" s="8"/>
    </row>
    <row r="63" spans="1:12" ht="12.5">
      <c r="E63" s="8"/>
      <c r="F63" s="7"/>
      <c r="G63" s="8"/>
    </row>
    <row r="64" spans="1:12"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5.75" customHeight="1">
      <c r="E1007" s="8"/>
      <c r="F1007" s="7"/>
      <c r="G1007" s="8"/>
    </row>
    <row r="1008" spans="5:7" ht="15.75" customHeight="1">
      <c r="E1008" s="8"/>
      <c r="F1008" s="7"/>
      <c r="G1008" s="8"/>
    </row>
  </sheetData>
  <sheetProtection algorithmName="SHA-512" hashValue="Jke5V5uUMf7Lj9LwxAuOroAeIeb+kzpICR5+PnmylLw8sgir1SSLZrKGWt0UEE7mbyicufAo8XTv3GdwnmwNvw==" saltValue="Q9FF1X38HWvwVrOJ6NG5oA==" spinCount="100000" sheet="1" objects="1" scenarios="1" selectLockedCells="1"/>
  <mergeCells count="18">
    <mergeCell ref="A3:A32"/>
    <mergeCell ref="B15:I15"/>
    <mergeCell ref="B3:J3"/>
    <mergeCell ref="B4:J4"/>
    <mergeCell ref="B5:J5"/>
    <mergeCell ref="B6:J6"/>
    <mergeCell ref="C7:J7"/>
    <mergeCell ref="C8:J8"/>
    <mergeCell ref="C9:J9"/>
    <mergeCell ref="C11:J11"/>
    <mergeCell ref="C10:J10"/>
    <mergeCell ref="C14:J14"/>
    <mergeCell ref="C12:J12"/>
    <mergeCell ref="M8:R8"/>
    <mergeCell ref="M9:R9"/>
    <mergeCell ref="K3:K32"/>
    <mergeCell ref="E35:J36"/>
    <mergeCell ref="B1:J1"/>
  </mergeCells>
  <conditionalFormatting sqref="E35">
    <cfRule type="notContainsBlanks" dxfId="79" priority="5">
      <formula>LEN(TRIM(E35))&gt;0</formula>
    </cfRule>
  </conditionalFormatting>
  <conditionalFormatting sqref="C36">
    <cfRule type="cellIs" dxfId="78" priority="7" operator="lessThan">
      <formula>200000</formula>
    </cfRule>
  </conditionalFormatting>
  <conditionalFormatting sqref="H17:H32">
    <cfRule type="cellIs" dxfId="77" priority="4" operator="lessThan">
      <formula>2</formula>
    </cfRule>
  </conditionalFormatting>
  <conditionalFormatting sqref="E17:E32">
    <cfRule type="cellIs" dxfId="76" priority="3" operator="greaterThan">
      <formula>5000000</formula>
    </cfRule>
  </conditionalFormatting>
  <conditionalFormatting sqref="J16:J32">
    <cfRule type="expression" dxfId="75" priority="1">
      <formula>$D$40=FALSE</formula>
    </cfRule>
  </conditionalFormatting>
  <pageMargins left="0.7" right="0.7" top="0.75" bottom="0.75" header="0.3" footer="0.3"/>
  <pageSetup scale="62" orientation="landscape" r:id="rId1"/>
  <ignoredErrors>
    <ignoredError sqref="B11:B13" numberStoredAsText="1"/>
    <ignoredError sqref="F21:J21" listDataValidation="1"/>
  </ignoredErrors>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AC1015"/>
  <sheetViews>
    <sheetView topLeftCell="B5" zoomScaleNormal="100" workbookViewId="0">
      <selection activeCell="B21" sqref="B21"/>
    </sheetView>
  </sheetViews>
  <sheetFormatPr defaultColWidth="12.6328125" defaultRowHeight="15.75" customHeight="1"/>
  <cols>
    <col min="1" max="1" width="4.6328125" style="2" customWidth="1"/>
    <col min="2" max="2" width="15.6328125" style="2" customWidth="1"/>
    <col min="3" max="3" width="19.6328125" style="2" customWidth="1"/>
    <col min="4" max="6" width="22.6328125" style="2" customWidth="1"/>
    <col min="7" max="7" width="15.6328125" style="2" customWidth="1"/>
    <col min="8" max="8" width="22.6328125" style="2" customWidth="1"/>
    <col min="9" max="9" width="25.6328125" style="2" customWidth="1"/>
    <col min="10" max="10" width="22.6328125" style="2" customWidth="1"/>
    <col min="11" max="11" width="14.6328125" style="2" customWidth="1"/>
    <col min="12" max="12" width="7.90625" style="2" customWidth="1"/>
    <col min="13" max="16384" width="12.6328125" style="2"/>
  </cols>
  <sheetData>
    <row r="1" spans="1:29" ht="26" customHeight="1">
      <c r="A1" s="151"/>
      <c r="B1" s="347" t="s">
        <v>130</v>
      </c>
      <c r="C1" s="347"/>
      <c r="D1" s="347"/>
      <c r="E1" s="347"/>
      <c r="F1" s="347"/>
      <c r="G1" s="347"/>
      <c r="H1" s="347"/>
      <c r="I1" s="347"/>
      <c r="J1" s="347"/>
      <c r="K1" s="347"/>
      <c r="L1" s="151"/>
      <c r="M1" s="4"/>
      <c r="N1" s="4"/>
      <c r="O1" s="4"/>
      <c r="P1" s="4"/>
      <c r="Q1" s="4"/>
      <c r="R1" s="4"/>
      <c r="S1" s="4"/>
      <c r="T1" s="4"/>
      <c r="U1" s="4"/>
      <c r="V1" s="4"/>
      <c r="W1" s="4"/>
      <c r="X1" s="4"/>
      <c r="Y1" s="4"/>
      <c r="Z1" s="4"/>
      <c r="AA1" s="4"/>
      <c r="AB1" s="4"/>
      <c r="AC1" s="4"/>
    </row>
    <row r="2" spans="1:29" ht="26" customHeight="1">
      <c r="A2" s="151"/>
      <c r="B2" s="152" t="s">
        <v>42</v>
      </c>
      <c r="C2" s="152"/>
      <c r="D2" s="152"/>
      <c r="E2" s="151"/>
      <c r="F2" s="151"/>
      <c r="G2" s="151"/>
      <c r="H2" s="151"/>
      <c r="I2" s="151"/>
      <c r="J2" s="151"/>
      <c r="K2" s="151"/>
      <c r="L2" s="151"/>
      <c r="M2" s="4"/>
      <c r="N2" s="4"/>
      <c r="O2" s="4"/>
      <c r="P2" s="4"/>
      <c r="Q2" s="4"/>
      <c r="R2" s="4"/>
      <c r="S2" s="4"/>
      <c r="T2" s="4"/>
      <c r="U2" s="4"/>
      <c r="V2" s="4"/>
      <c r="W2" s="4"/>
      <c r="X2" s="4"/>
      <c r="Y2" s="4"/>
      <c r="Z2" s="4"/>
      <c r="AA2" s="4"/>
      <c r="AB2" s="4"/>
      <c r="AC2" s="4"/>
    </row>
    <row r="3" spans="1:29" ht="15" customHeight="1">
      <c r="A3" s="358"/>
      <c r="B3" s="361"/>
      <c r="C3" s="361"/>
      <c r="D3" s="361"/>
      <c r="E3" s="361"/>
      <c r="F3" s="361"/>
      <c r="G3" s="361"/>
      <c r="H3" s="361"/>
      <c r="I3" s="361"/>
      <c r="J3" s="361"/>
      <c r="K3" s="358"/>
      <c r="L3" s="358"/>
      <c r="M3" s="4"/>
      <c r="N3" s="4"/>
      <c r="O3" s="4"/>
      <c r="P3" s="4"/>
      <c r="Q3" s="4"/>
      <c r="R3" s="4"/>
      <c r="S3" s="4"/>
      <c r="T3" s="4"/>
      <c r="U3" s="4"/>
      <c r="V3" s="4"/>
      <c r="W3" s="4"/>
      <c r="X3" s="4"/>
      <c r="Y3" s="4"/>
      <c r="Z3" s="4"/>
      <c r="AA3" s="4"/>
      <c r="AB3" s="4"/>
      <c r="AC3" s="4"/>
    </row>
    <row r="4" spans="1:29" ht="15" customHeight="1">
      <c r="A4" s="358"/>
      <c r="B4" s="362" t="s">
        <v>76</v>
      </c>
      <c r="C4" s="362"/>
      <c r="D4" s="362"/>
      <c r="E4" s="362"/>
      <c r="F4" s="362"/>
      <c r="G4" s="362"/>
      <c r="H4" s="362"/>
      <c r="I4" s="362"/>
      <c r="J4" s="362"/>
      <c r="K4" s="358"/>
      <c r="L4" s="358"/>
      <c r="M4" s="4"/>
      <c r="N4" s="4"/>
      <c r="O4" s="4"/>
      <c r="P4" s="4"/>
      <c r="Q4" s="4"/>
      <c r="R4" s="4"/>
      <c r="S4" s="4"/>
      <c r="T4" s="4"/>
      <c r="U4" s="4"/>
      <c r="V4" s="4"/>
      <c r="W4" s="4"/>
      <c r="X4" s="4"/>
      <c r="Y4" s="4"/>
      <c r="Z4" s="4"/>
      <c r="AA4" s="4"/>
      <c r="AB4" s="4"/>
      <c r="AC4" s="4"/>
    </row>
    <row r="5" spans="1:29" ht="15" customHeight="1">
      <c r="A5" s="358"/>
      <c r="B5" s="254"/>
      <c r="C5" s="255"/>
      <c r="D5" s="255"/>
      <c r="E5" s="255"/>
      <c r="F5" s="255"/>
      <c r="G5" s="255"/>
      <c r="H5" s="255"/>
      <c r="I5" s="255"/>
      <c r="J5" s="255"/>
      <c r="K5" s="358"/>
      <c r="L5" s="358"/>
      <c r="M5" s="4"/>
      <c r="N5" s="341"/>
      <c r="O5" s="341"/>
      <c r="P5" s="341"/>
      <c r="Q5" s="341"/>
      <c r="R5" s="341"/>
      <c r="S5" s="341"/>
      <c r="T5" s="4"/>
      <c r="U5" s="4"/>
      <c r="V5" s="4"/>
      <c r="W5" s="4"/>
      <c r="X5" s="4"/>
      <c r="Y5" s="4"/>
      <c r="Z5" s="4"/>
      <c r="AA5" s="4"/>
      <c r="AB5" s="4"/>
      <c r="AC5" s="4"/>
    </row>
    <row r="6" spans="1:29" ht="15" customHeight="1">
      <c r="A6" s="358"/>
      <c r="B6" s="364" t="s">
        <v>151</v>
      </c>
      <c r="C6" s="364"/>
      <c r="D6" s="364"/>
      <c r="E6" s="364"/>
      <c r="F6" s="364"/>
      <c r="G6" s="364"/>
      <c r="H6" s="364"/>
      <c r="I6" s="364"/>
      <c r="J6" s="364"/>
      <c r="K6" s="358"/>
      <c r="L6" s="358"/>
      <c r="M6" s="4"/>
      <c r="N6" s="342"/>
      <c r="O6" s="342"/>
      <c r="P6" s="342"/>
      <c r="Q6" s="342"/>
      <c r="R6" s="342"/>
      <c r="S6" s="342"/>
      <c r="T6" s="4"/>
      <c r="U6" s="4"/>
      <c r="V6" s="4"/>
      <c r="W6" s="4"/>
      <c r="X6" s="4"/>
      <c r="Y6" s="4"/>
      <c r="Z6" s="4"/>
      <c r="AA6" s="4"/>
      <c r="AB6" s="4"/>
      <c r="AC6" s="4"/>
    </row>
    <row r="7" spans="1:29" ht="15" customHeight="1">
      <c r="A7" s="358"/>
      <c r="B7" s="226" t="s">
        <v>44</v>
      </c>
      <c r="C7" s="374" t="s">
        <v>45</v>
      </c>
      <c r="D7" s="374"/>
      <c r="E7" s="374"/>
      <c r="F7" s="374"/>
      <c r="G7" s="374"/>
      <c r="H7" s="374"/>
      <c r="I7" s="374"/>
      <c r="J7" s="374"/>
      <c r="K7" s="358"/>
      <c r="L7" s="358"/>
      <c r="M7" s="4"/>
      <c r="N7" s="4"/>
      <c r="O7" s="4"/>
      <c r="P7" s="4"/>
      <c r="Q7" s="4"/>
      <c r="R7" s="4"/>
      <c r="S7" s="4"/>
      <c r="T7" s="4"/>
      <c r="U7" s="4"/>
      <c r="V7" s="4"/>
      <c r="W7" s="4"/>
      <c r="X7" s="4"/>
      <c r="Y7" s="4"/>
      <c r="Z7" s="4"/>
      <c r="AA7" s="4"/>
      <c r="AB7" s="4"/>
      <c r="AC7" s="4"/>
    </row>
    <row r="8" spans="1:29" ht="15" customHeight="1">
      <c r="A8" s="358"/>
      <c r="B8" s="226" t="s">
        <v>44</v>
      </c>
      <c r="C8" s="375" t="s">
        <v>46</v>
      </c>
      <c r="D8" s="375"/>
      <c r="E8" s="375"/>
      <c r="F8" s="375"/>
      <c r="G8" s="375"/>
      <c r="H8" s="375"/>
      <c r="I8" s="375"/>
      <c r="J8" s="375"/>
      <c r="K8" s="358"/>
      <c r="L8" s="358"/>
      <c r="M8" s="4"/>
      <c r="N8" s="4"/>
      <c r="O8" s="4"/>
      <c r="P8" s="4"/>
      <c r="Q8" s="4"/>
      <c r="R8" s="4"/>
      <c r="S8" s="4"/>
      <c r="T8" s="4"/>
      <c r="U8" s="4"/>
      <c r="V8" s="4"/>
      <c r="W8" s="4"/>
      <c r="X8" s="4"/>
      <c r="Y8" s="4"/>
      <c r="Z8" s="4"/>
      <c r="AA8" s="4"/>
      <c r="AB8" s="4"/>
      <c r="AC8" s="4"/>
    </row>
    <row r="9" spans="1:29" ht="15" customHeight="1">
      <c r="A9" s="358"/>
      <c r="B9" s="226" t="s">
        <v>44</v>
      </c>
      <c r="C9" s="375" t="s">
        <v>47</v>
      </c>
      <c r="D9" s="375"/>
      <c r="E9" s="375"/>
      <c r="F9" s="375"/>
      <c r="G9" s="375"/>
      <c r="H9" s="375"/>
      <c r="I9" s="375"/>
      <c r="J9" s="375"/>
      <c r="K9" s="358"/>
      <c r="L9" s="358"/>
      <c r="M9" s="5"/>
      <c r="N9" s="5"/>
      <c r="O9" s="5"/>
      <c r="P9" s="5"/>
      <c r="Q9" s="5"/>
      <c r="R9" s="5"/>
      <c r="S9" s="5"/>
      <c r="T9" s="5"/>
      <c r="U9" s="5"/>
      <c r="V9" s="5"/>
      <c r="W9" s="5"/>
      <c r="X9" s="5"/>
      <c r="Y9" s="5"/>
      <c r="Z9" s="5"/>
      <c r="AA9" s="5"/>
      <c r="AB9" s="5"/>
      <c r="AC9" s="5"/>
    </row>
    <row r="10" spans="1:29" ht="15" customHeight="1">
      <c r="A10" s="358"/>
      <c r="B10" s="226"/>
      <c r="C10" s="373"/>
      <c r="D10" s="373"/>
      <c r="E10" s="373"/>
      <c r="F10" s="373"/>
      <c r="G10" s="373"/>
      <c r="H10" s="373"/>
      <c r="I10" s="373"/>
      <c r="J10" s="373"/>
      <c r="K10" s="358"/>
      <c r="L10" s="358"/>
      <c r="M10" s="5"/>
      <c r="N10" s="5"/>
      <c r="O10" s="5"/>
      <c r="P10" s="5"/>
      <c r="Q10" s="5"/>
      <c r="R10" s="5"/>
      <c r="S10" s="5"/>
      <c r="T10" s="5"/>
      <c r="U10" s="5"/>
      <c r="V10" s="5"/>
      <c r="W10" s="5"/>
      <c r="X10" s="5"/>
      <c r="Y10" s="5"/>
      <c r="Z10" s="5"/>
      <c r="AA10" s="5"/>
      <c r="AB10" s="5"/>
      <c r="AC10" s="5"/>
    </row>
    <row r="11" spans="1:29" ht="18" customHeight="1">
      <c r="A11" s="358"/>
      <c r="B11" s="126" t="s">
        <v>28</v>
      </c>
      <c r="C11" s="376" t="s">
        <v>120</v>
      </c>
      <c r="D11" s="377"/>
      <c r="E11" s="377"/>
      <c r="F11" s="377"/>
      <c r="G11" s="377"/>
      <c r="H11" s="377"/>
      <c r="I11" s="377"/>
      <c r="J11" s="377"/>
      <c r="K11" s="358"/>
      <c r="L11" s="358"/>
      <c r="M11" s="5"/>
      <c r="N11" s="5"/>
      <c r="O11" s="5"/>
      <c r="P11" s="5"/>
      <c r="Q11" s="5"/>
      <c r="R11" s="5"/>
      <c r="S11" s="5"/>
      <c r="T11" s="5"/>
      <c r="U11" s="5"/>
      <c r="V11" s="5"/>
      <c r="W11" s="5"/>
      <c r="X11" s="5"/>
      <c r="Y11" s="5"/>
      <c r="Z11" s="5"/>
      <c r="AA11" s="5"/>
      <c r="AB11" s="5"/>
    </row>
    <row r="12" spans="1:29" ht="17" customHeight="1">
      <c r="A12" s="358"/>
      <c r="B12" s="229" t="s">
        <v>29</v>
      </c>
      <c r="C12" s="256" t="s">
        <v>156</v>
      </c>
      <c r="D12" s="132"/>
      <c r="E12" s="132"/>
      <c r="F12" s="132"/>
      <c r="G12" s="132"/>
      <c r="H12" s="132"/>
      <c r="I12" s="132"/>
      <c r="J12" s="132"/>
      <c r="K12" s="358"/>
      <c r="L12" s="358"/>
      <c r="M12" s="5"/>
      <c r="N12" s="5"/>
      <c r="O12" s="5"/>
      <c r="P12" s="5"/>
      <c r="Q12" s="5"/>
      <c r="R12" s="5"/>
      <c r="S12" s="5"/>
      <c r="T12" s="5"/>
      <c r="U12" s="5"/>
      <c r="V12" s="5"/>
      <c r="W12" s="5"/>
      <c r="X12" s="5"/>
      <c r="Y12" s="5"/>
      <c r="Z12" s="5"/>
      <c r="AA12" s="5"/>
      <c r="AB12" s="5"/>
    </row>
    <row r="13" spans="1:29" s="14" customFormat="1" ht="44.5" customHeight="1">
      <c r="A13" s="358"/>
      <c r="B13" s="257" t="s">
        <v>33</v>
      </c>
      <c r="C13" s="378" t="s">
        <v>160</v>
      </c>
      <c r="D13" s="378"/>
      <c r="E13" s="378"/>
      <c r="F13" s="378"/>
      <c r="G13" s="378"/>
      <c r="H13" s="378"/>
      <c r="I13" s="378"/>
      <c r="J13" s="378"/>
      <c r="K13" s="358"/>
      <c r="L13" s="358"/>
      <c r="M13" s="13"/>
      <c r="N13" s="13"/>
      <c r="O13" s="13"/>
      <c r="P13" s="13"/>
      <c r="Q13" s="13"/>
      <c r="R13" s="13"/>
      <c r="S13" s="13"/>
      <c r="T13" s="13"/>
      <c r="U13" s="13"/>
      <c r="V13" s="13"/>
      <c r="W13" s="13"/>
      <c r="X13" s="13"/>
      <c r="Y13" s="13"/>
      <c r="Z13" s="13"/>
      <c r="AA13" s="13"/>
      <c r="AB13" s="13"/>
      <c r="AC13" s="13"/>
    </row>
    <row r="14" spans="1:29" s="14" customFormat="1" ht="17" customHeight="1">
      <c r="A14" s="358"/>
      <c r="B14" s="229" t="s">
        <v>30</v>
      </c>
      <c r="C14" s="379" t="s">
        <v>140</v>
      </c>
      <c r="D14" s="379"/>
      <c r="E14" s="379"/>
      <c r="F14" s="379"/>
      <c r="G14" s="379"/>
      <c r="H14" s="379"/>
      <c r="I14" s="379"/>
      <c r="J14" s="379"/>
      <c r="K14" s="358"/>
      <c r="L14" s="358"/>
      <c r="M14" s="13"/>
      <c r="N14" s="13"/>
      <c r="O14" s="13"/>
      <c r="P14" s="13"/>
      <c r="Q14" s="13"/>
      <c r="R14" s="13"/>
      <c r="S14" s="13"/>
      <c r="T14" s="13"/>
      <c r="U14" s="13"/>
      <c r="V14" s="13"/>
      <c r="W14" s="13"/>
      <c r="X14" s="13"/>
      <c r="Y14" s="13"/>
      <c r="Z14" s="13"/>
      <c r="AA14" s="13"/>
      <c r="AB14" s="13"/>
      <c r="AC14" s="13"/>
    </row>
    <row r="15" spans="1:29" s="14" customFormat="1" ht="28" customHeight="1">
      <c r="A15" s="358"/>
      <c r="B15" s="257" t="s">
        <v>33</v>
      </c>
      <c r="C15" s="381" t="s">
        <v>139</v>
      </c>
      <c r="D15" s="381"/>
      <c r="E15" s="381"/>
      <c r="F15" s="381"/>
      <c r="G15" s="381"/>
      <c r="H15" s="381"/>
      <c r="I15" s="381"/>
      <c r="J15" s="381"/>
      <c r="K15" s="358"/>
      <c r="L15" s="358"/>
      <c r="M15" s="13"/>
      <c r="N15" s="13"/>
      <c r="O15" s="13"/>
      <c r="P15" s="13"/>
      <c r="Q15" s="13"/>
      <c r="R15" s="13"/>
      <c r="S15" s="13"/>
      <c r="T15" s="13"/>
      <c r="U15" s="13"/>
      <c r="V15" s="13"/>
      <c r="W15" s="13"/>
      <c r="X15" s="13"/>
      <c r="Y15" s="13"/>
      <c r="Z15" s="13"/>
      <c r="AA15" s="13"/>
      <c r="AB15" s="13"/>
      <c r="AC15" s="13"/>
    </row>
    <row r="16" spans="1:29" ht="15" customHeight="1">
      <c r="A16" s="358"/>
      <c r="B16" s="126" t="s">
        <v>31</v>
      </c>
      <c r="C16" s="380" t="s">
        <v>102</v>
      </c>
      <c r="D16" s="377"/>
      <c r="E16" s="377"/>
      <c r="F16" s="377"/>
      <c r="G16" s="377"/>
      <c r="H16" s="377"/>
      <c r="I16" s="377"/>
      <c r="J16" s="377"/>
      <c r="K16" s="358"/>
      <c r="L16" s="358"/>
      <c r="M16" s="5"/>
      <c r="N16" s="5"/>
      <c r="O16" s="5"/>
      <c r="P16" s="5"/>
      <c r="Q16" s="5"/>
      <c r="R16" s="5"/>
      <c r="S16" s="5"/>
      <c r="T16" s="5"/>
      <c r="U16" s="5"/>
      <c r="V16" s="5"/>
      <c r="W16" s="5"/>
      <c r="X16" s="5"/>
      <c r="Y16" s="5"/>
      <c r="Z16" s="5"/>
      <c r="AA16" s="5"/>
      <c r="AB16" s="5"/>
    </row>
    <row r="17" spans="1:29" ht="15" customHeight="1">
      <c r="A17" s="358"/>
      <c r="B17" s="126" t="s">
        <v>66</v>
      </c>
      <c r="C17" s="369" t="s">
        <v>122</v>
      </c>
      <c r="D17" s="370"/>
      <c r="E17" s="370"/>
      <c r="F17" s="370"/>
      <c r="G17" s="370"/>
      <c r="H17" s="370"/>
      <c r="I17" s="370"/>
      <c r="J17" s="370"/>
      <c r="K17" s="358"/>
      <c r="L17" s="358"/>
      <c r="M17" s="5"/>
      <c r="N17" s="5"/>
      <c r="O17" s="5"/>
      <c r="P17" s="5"/>
      <c r="Q17" s="5"/>
      <c r="R17" s="5"/>
      <c r="S17" s="5"/>
      <c r="T17" s="5"/>
      <c r="U17" s="5"/>
      <c r="V17" s="5"/>
      <c r="W17" s="5"/>
      <c r="X17" s="5"/>
      <c r="Y17" s="5"/>
      <c r="Z17" s="5"/>
      <c r="AA17" s="5"/>
      <c r="AB17" s="5"/>
    </row>
    <row r="18" spans="1:29" ht="15" customHeight="1">
      <c r="A18" s="358"/>
      <c r="B18" s="258"/>
      <c r="C18" s="230"/>
      <c r="D18" s="132"/>
      <c r="E18" s="132"/>
      <c r="F18" s="132"/>
      <c r="G18" s="132"/>
      <c r="H18" s="132"/>
      <c r="I18" s="132"/>
      <c r="J18" s="132"/>
      <c r="K18" s="358"/>
      <c r="L18" s="358"/>
      <c r="M18" s="5"/>
      <c r="N18" s="5"/>
      <c r="O18" s="5"/>
      <c r="P18" s="5"/>
      <c r="Q18" s="5"/>
      <c r="R18" s="5"/>
      <c r="S18" s="5"/>
      <c r="T18" s="5"/>
      <c r="U18" s="5"/>
      <c r="V18" s="5"/>
      <c r="W18" s="5"/>
      <c r="X18" s="5"/>
      <c r="Y18" s="5"/>
      <c r="Z18" s="5"/>
      <c r="AA18" s="5"/>
      <c r="AB18" s="5"/>
    </row>
    <row r="19" spans="1:29" ht="15" customHeight="1" thickBot="1">
      <c r="A19" s="358"/>
      <c r="B19" s="232" t="s">
        <v>89</v>
      </c>
      <c r="C19" s="371"/>
      <c r="D19" s="371"/>
      <c r="E19" s="371"/>
      <c r="F19" s="371"/>
      <c r="G19" s="371"/>
      <c r="H19" s="371"/>
      <c r="I19" s="371"/>
      <c r="J19" s="371"/>
      <c r="K19" s="358"/>
      <c r="L19" s="358"/>
      <c r="M19" s="4"/>
      <c r="N19" s="4"/>
      <c r="O19" s="4"/>
      <c r="P19" s="4"/>
      <c r="Q19" s="4"/>
      <c r="R19" s="4"/>
      <c r="S19" s="4"/>
      <c r="T19" s="4"/>
      <c r="U19" s="4"/>
      <c r="V19" s="4"/>
      <c r="W19" s="4"/>
      <c r="X19" s="4"/>
      <c r="Y19" s="4"/>
      <c r="Z19" s="4"/>
      <c r="AA19" s="4"/>
      <c r="AB19" s="4"/>
      <c r="AC19" s="4"/>
    </row>
    <row r="20" spans="1:29" s="26" customFormat="1" ht="94.5" customHeight="1">
      <c r="A20" s="358"/>
      <c r="B20" s="259" t="s">
        <v>18</v>
      </c>
      <c r="C20" s="186" t="s">
        <v>48</v>
      </c>
      <c r="D20" s="100" t="s">
        <v>59</v>
      </c>
      <c r="E20" s="101" t="s">
        <v>113</v>
      </c>
      <c r="F20" s="102" t="s">
        <v>49</v>
      </c>
      <c r="G20" s="103" t="s">
        <v>51</v>
      </c>
      <c r="H20" s="104" t="s">
        <v>53</v>
      </c>
      <c r="I20" s="105" t="s">
        <v>52</v>
      </c>
      <c r="J20" s="104" t="s">
        <v>111</v>
      </c>
      <c r="K20" s="260" t="s">
        <v>68</v>
      </c>
      <c r="L20" s="358"/>
      <c r="M20" s="4"/>
    </row>
    <row r="21" spans="1:29" ht="13">
      <c r="A21" s="358"/>
      <c r="B21" s="273" t="b">
        <v>1</v>
      </c>
      <c r="C21" s="187" t="s">
        <v>2</v>
      </c>
      <c r="D21" s="300" t="str">
        <f>IF(ISBLANK('Equal Pooling (Recommended)'!C15),"",'Equal Pooling (Recommended)'!C15)</f>
        <v/>
      </c>
      <c r="E21" s="301" t="str">
        <f>IF(ISBLANK('Equal Pooling (Recommended)'!D15),"",'Equal Pooling (Recommended)'!D15)</f>
        <v/>
      </c>
      <c r="F21" s="108" t="str">
        <f t="shared" ref="F21:F37" si="0">IF(ISNUMBER(D21),D21*E21,"")</f>
        <v/>
      </c>
      <c r="G21" s="188" t="str">
        <f t="shared" ref="G21:G37" si="1">IF(ISNUMBER(D21),H21/$C$40,"")</f>
        <v/>
      </c>
      <c r="H21" s="108" t="str" cm="1">
        <f t="array" ref="H21">_xlfn.IFS(ISTEXT(E21),"",AND(F21&gt;=_xlfn.MINIFS($F$21:$F$36,$B$21:$B$36,TRUE), _xlfn.MINIFS($F$21:$F$36,$B$21:$B$36,TRUE)&gt;0),_xlfn.MINIFS($F$21:$F$36,$B$21:$B$36,TRUE),TRUE,F21)</f>
        <v/>
      </c>
      <c r="I21" s="189" t="str">
        <f t="shared" ref="I21:I36" si="2">IF(ISTEXT(E21),"",H21/D21)</f>
        <v/>
      </c>
      <c r="J21" s="108" t="str">
        <f t="shared" ref="J21:J36" si="3">IF(ISTEXT(E21),"",(IF($B$40&gt;4,G21/MAX($G$21:$G$36)*8000,G21/MAX($G$21:$G$36)*10000)))</f>
        <v/>
      </c>
      <c r="K21" s="130" t="str">
        <f t="shared" ref="K21:K36" si="4">IF(ISTEXT(E21),"", IF(H21&gt;J21*1.65/0.8,J21, ($C$40/SUM($J$21:$J$36)*J21)*0.8/1.65))</f>
        <v/>
      </c>
      <c r="L21" s="358"/>
      <c r="M21" s="4"/>
    </row>
    <row r="22" spans="1:29" ht="13">
      <c r="A22" s="358"/>
      <c r="B22" s="274" t="b">
        <v>1</v>
      </c>
      <c r="C22" s="190" t="s">
        <v>3</v>
      </c>
      <c r="D22" s="302" t="str">
        <f>IF(ISBLANK('Equal Pooling (Recommended)'!C16),"",'Equal Pooling (Recommended)'!C16)</f>
        <v/>
      </c>
      <c r="E22" s="303" t="str">
        <f>IF(ISBLANK('Equal Pooling (Recommended)'!D16),"",'Equal Pooling (Recommended)'!D16)</f>
        <v/>
      </c>
      <c r="F22" s="113" t="str">
        <f t="shared" si="0"/>
        <v/>
      </c>
      <c r="G22" s="191" t="str">
        <f t="shared" si="1"/>
        <v/>
      </c>
      <c r="H22" s="113" t="str" cm="1">
        <f t="array" ref="H22">_xlfn.IFS(ISTEXT(E22),"",AND(F22&gt;=_xlfn.MINIFS($F$21:$F$36,$B$21:$B$36,TRUE), _xlfn.MINIFS($F$21:$F$36,$B$21:$B$36,TRUE)&gt;0),_xlfn.MINIFS($F$21:$F$36,$B$21:$B$36,TRUE),TRUE,F22)</f>
        <v/>
      </c>
      <c r="I22" s="192" t="str">
        <f t="shared" si="2"/>
        <v/>
      </c>
      <c r="J22" s="113" t="str">
        <f t="shared" si="3"/>
        <v/>
      </c>
      <c r="K22" s="130" t="str">
        <f t="shared" si="4"/>
        <v/>
      </c>
      <c r="L22" s="358"/>
      <c r="M22" s="4"/>
    </row>
    <row r="23" spans="1:29" ht="13">
      <c r="A23" s="358"/>
      <c r="B23" s="273" t="b">
        <v>1</v>
      </c>
      <c r="C23" s="187" t="s">
        <v>4</v>
      </c>
      <c r="D23" s="300" t="str">
        <f>IF(ISBLANK('Equal Pooling (Recommended)'!C17),"",'Equal Pooling (Recommended)'!C17)</f>
        <v/>
      </c>
      <c r="E23" s="301" t="str">
        <f>IF(ISBLANK('Equal Pooling (Recommended)'!D17),"",'Equal Pooling (Recommended)'!D17)</f>
        <v/>
      </c>
      <c r="F23" s="108" t="str">
        <f t="shared" si="0"/>
        <v/>
      </c>
      <c r="G23" s="188" t="str">
        <f t="shared" si="1"/>
        <v/>
      </c>
      <c r="H23" s="108" t="str" cm="1">
        <f t="array" ref="H23">_xlfn.IFS(ISTEXT(E23),"",AND(F23&gt;=_xlfn.MINIFS($F$21:$F$36,$B$21:$B$36,TRUE), _xlfn.MINIFS($F$21:$F$36,$B$21:$B$36,TRUE)&gt;0),_xlfn.MINIFS($F$21:$F$36,$B$21:$B$36,TRUE),TRUE,F23)</f>
        <v/>
      </c>
      <c r="I23" s="189" t="str">
        <f t="shared" si="2"/>
        <v/>
      </c>
      <c r="J23" s="108" t="str">
        <f t="shared" si="3"/>
        <v/>
      </c>
      <c r="K23" s="130" t="str">
        <f t="shared" si="4"/>
        <v/>
      </c>
      <c r="L23" s="358"/>
      <c r="M23" s="4"/>
    </row>
    <row r="24" spans="1:29" ht="13">
      <c r="A24" s="358"/>
      <c r="B24" s="274" t="b">
        <v>1</v>
      </c>
      <c r="C24" s="190" t="s">
        <v>5</v>
      </c>
      <c r="D24" s="302" t="str">
        <f>IF(ISBLANK('Equal Pooling (Recommended)'!C18),"",'Equal Pooling (Recommended)'!C18)</f>
        <v/>
      </c>
      <c r="E24" s="303" t="str">
        <f>IF(ISBLANK('Equal Pooling (Recommended)'!D18),"",'Equal Pooling (Recommended)'!D18)</f>
        <v/>
      </c>
      <c r="F24" s="113" t="str">
        <f t="shared" si="0"/>
        <v/>
      </c>
      <c r="G24" s="191" t="str">
        <f t="shared" si="1"/>
        <v/>
      </c>
      <c r="H24" s="113" t="str" cm="1">
        <f t="array" ref="H24">_xlfn.IFS(ISTEXT(E24),"",AND(F24&gt;=_xlfn.MINIFS($F$21:$F$36,$B$21:$B$36,TRUE), _xlfn.MINIFS($F$21:$F$36,$B$21:$B$36,TRUE)&gt;0),_xlfn.MINIFS($F$21:$F$36,$B$21:$B$36,TRUE),TRUE,F24)</f>
        <v/>
      </c>
      <c r="I24" s="192" t="str">
        <f t="shared" si="2"/>
        <v/>
      </c>
      <c r="J24" s="113" t="str">
        <f t="shared" si="3"/>
        <v/>
      </c>
      <c r="K24" s="130" t="str">
        <f t="shared" si="4"/>
        <v/>
      </c>
      <c r="L24" s="358"/>
      <c r="M24" s="4"/>
    </row>
    <row r="25" spans="1:29" ht="13">
      <c r="A25" s="358"/>
      <c r="B25" s="273" t="b">
        <v>1</v>
      </c>
      <c r="C25" s="187" t="s">
        <v>6</v>
      </c>
      <c r="D25" s="300" t="str">
        <f>IF(ISBLANK('Equal Pooling (Recommended)'!C19),"",'Equal Pooling (Recommended)'!C19)</f>
        <v/>
      </c>
      <c r="E25" s="301" t="str">
        <f>IF(ISBLANK('Equal Pooling (Recommended)'!D19),"",'Equal Pooling (Recommended)'!D19)</f>
        <v/>
      </c>
      <c r="F25" s="108" t="str">
        <f t="shared" si="0"/>
        <v/>
      </c>
      <c r="G25" s="188" t="str">
        <f t="shared" si="1"/>
        <v/>
      </c>
      <c r="H25" s="108" t="str" cm="1">
        <f t="array" ref="H25">_xlfn.IFS(ISTEXT(E25),"",AND(F25&gt;=_xlfn.MINIFS($F$21:$F$36,$B$21:$B$36,TRUE), _xlfn.MINIFS($F$21:$F$36,$B$21:$B$36,TRUE)&gt;0),_xlfn.MINIFS($F$21:$F$36,$B$21:$B$36,TRUE),TRUE,F25)</f>
        <v/>
      </c>
      <c r="I25" s="189" t="str">
        <f t="shared" si="2"/>
        <v/>
      </c>
      <c r="J25" s="108" t="str">
        <f t="shared" si="3"/>
        <v/>
      </c>
      <c r="K25" s="130" t="str">
        <f t="shared" si="4"/>
        <v/>
      </c>
      <c r="L25" s="358"/>
      <c r="M25" s="4"/>
    </row>
    <row r="26" spans="1:29" ht="13">
      <c r="A26" s="358"/>
      <c r="B26" s="274" t="b">
        <v>1</v>
      </c>
      <c r="C26" s="190" t="s">
        <v>7</v>
      </c>
      <c r="D26" s="302" t="str">
        <f>IF(ISBLANK('Equal Pooling (Recommended)'!C20),"",'Equal Pooling (Recommended)'!C20)</f>
        <v/>
      </c>
      <c r="E26" s="303" t="str">
        <f>IF(ISBLANK('Equal Pooling (Recommended)'!D20),"",'Equal Pooling (Recommended)'!D20)</f>
        <v/>
      </c>
      <c r="F26" s="113" t="str">
        <f t="shared" si="0"/>
        <v/>
      </c>
      <c r="G26" s="191" t="str">
        <f t="shared" si="1"/>
        <v/>
      </c>
      <c r="H26" s="113" t="str" cm="1">
        <f t="array" ref="H26">_xlfn.IFS(ISTEXT(E26),"",AND(F26&gt;=_xlfn.MINIFS($F$21:$F$36,$B$21:$B$36,TRUE), _xlfn.MINIFS($F$21:$F$36,$B$21:$B$36,TRUE)&gt;0),_xlfn.MINIFS($F$21:$F$36,$B$21:$B$36,TRUE),TRUE,F26)</f>
        <v/>
      </c>
      <c r="I26" s="192" t="str">
        <f t="shared" si="2"/>
        <v/>
      </c>
      <c r="J26" s="113" t="str">
        <f t="shared" si="3"/>
        <v/>
      </c>
      <c r="K26" s="130" t="str">
        <f t="shared" si="4"/>
        <v/>
      </c>
      <c r="L26" s="358"/>
      <c r="M26" s="4"/>
    </row>
    <row r="27" spans="1:29" ht="13">
      <c r="A27" s="358"/>
      <c r="B27" s="273" t="b">
        <v>1</v>
      </c>
      <c r="C27" s="187" t="s">
        <v>8</v>
      </c>
      <c r="D27" s="300" t="str">
        <f>IF(ISBLANK('Equal Pooling (Recommended)'!C21),"",'Equal Pooling (Recommended)'!C21)</f>
        <v/>
      </c>
      <c r="E27" s="301" t="str">
        <f>IF(ISBLANK('Equal Pooling (Recommended)'!D21),"",'Equal Pooling (Recommended)'!D21)</f>
        <v/>
      </c>
      <c r="F27" s="108" t="str">
        <f t="shared" si="0"/>
        <v/>
      </c>
      <c r="G27" s="188" t="str">
        <f t="shared" si="1"/>
        <v/>
      </c>
      <c r="H27" s="108" t="str" cm="1">
        <f t="array" ref="H27">_xlfn.IFS(ISTEXT(E27),"",AND(F27&gt;=_xlfn.MINIFS($F$21:$F$36,$B$21:$B$36,TRUE), _xlfn.MINIFS($F$21:$F$36,$B$21:$B$36,TRUE)&gt;0),_xlfn.MINIFS($F$21:$F$36,$B$21:$B$36,TRUE),TRUE,F27)</f>
        <v/>
      </c>
      <c r="I27" s="189" t="str">
        <f t="shared" si="2"/>
        <v/>
      </c>
      <c r="J27" s="108" t="str">
        <f t="shared" si="3"/>
        <v/>
      </c>
      <c r="K27" s="130" t="str">
        <f t="shared" si="4"/>
        <v/>
      </c>
      <c r="L27" s="358"/>
      <c r="M27" s="4"/>
    </row>
    <row r="28" spans="1:29" ht="13">
      <c r="A28" s="358"/>
      <c r="B28" s="274" t="b">
        <v>1</v>
      </c>
      <c r="C28" s="190" t="s">
        <v>9</v>
      </c>
      <c r="D28" s="302" t="str">
        <f>IF(ISBLANK('Equal Pooling (Recommended)'!C22),"",'Equal Pooling (Recommended)'!C22)</f>
        <v/>
      </c>
      <c r="E28" s="303" t="str">
        <f>IF(ISBLANK('Equal Pooling (Recommended)'!D22),"",'Equal Pooling (Recommended)'!D22)</f>
        <v/>
      </c>
      <c r="F28" s="113" t="str">
        <f t="shared" si="0"/>
        <v/>
      </c>
      <c r="G28" s="191" t="str">
        <f t="shared" si="1"/>
        <v/>
      </c>
      <c r="H28" s="113" t="str" cm="1">
        <f t="array" ref="H28">_xlfn.IFS(ISTEXT(E28),"",AND(F28&gt;=_xlfn.MINIFS($F$21:$F$36,$B$21:$B$36,TRUE), _xlfn.MINIFS($F$21:$F$36,$B$21:$B$36,TRUE)&gt;0),_xlfn.MINIFS($F$21:$F$36,$B$21:$B$36,TRUE),TRUE,F28)</f>
        <v/>
      </c>
      <c r="I28" s="192" t="str">
        <f t="shared" si="2"/>
        <v/>
      </c>
      <c r="J28" s="113" t="str">
        <f t="shared" si="3"/>
        <v/>
      </c>
      <c r="K28" s="130" t="str">
        <f t="shared" si="4"/>
        <v/>
      </c>
      <c r="L28" s="358"/>
      <c r="M28" s="4"/>
    </row>
    <row r="29" spans="1:29" ht="13">
      <c r="A29" s="358"/>
      <c r="B29" s="273" t="b">
        <v>1</v>
      </c>
      <c r="C29" s="187" t="s">
        <v>10</v>
      </c>
      <c r="D29" s="300" t="str">
        <f>IF(ISBLANK('Equal Pooling (Recommended)'!C23),"",'Equal Pooling (Recommended)'!C23)</f>
        <v/>
      </c>
      <c r="E29" s="301" t="str">
        <f>IF(ISBLANK('Equal Pooling (Recommended)'!D23),"",'Equal Pooling (Recommended)'!D23)</f>
        <v/>
      </c>
      <c r="F29" s="108" t="str">
        <f t="shared" si="0"/>
        <v/>
      </c>
      <c r="G29" s="188" t="str">
        <f t="shared" si="1"/>
        <v/>
      </c>
      <c r="H29" s="108" t="str" cm="1">
        <f t="array" ref="H29">_xlfn.IFS(ISTEXT(E29),"",AND(F29&gt;=_xlfn.MINIFS($F$21:$F$36,$B$21:$B$36,TRUE), _xlfn.MINIFS($F$21:$F$36,$B$21:$B$36,TRUE)&gt;0),_xlfn.MINIFS($F$21:$F$36,$B$21:$B$36,TRUE),TRUE,F29)</f>
        <v/>
      </c>
      <c r="I29" s="189" t="str">
        <f t="shared" si="2"/>
        <v/>
      </c>
      <c r="J29" s="108" t="str">
        <f t="shared" si="3"/>
        <v/>
      </c>
      <c r="K29" s="130" t="str">
        <f t="shared" si="4"/>
        <v/>
      </c>
      <c r="L29" s="358"/>
      <c r="M29" s="4"/>
    </row>
    <row r="30" spans="1:29" ht="13">
      <c r="A30" s="358"/>
      <c r="B30" s="274" t="b">
        <v>1</v>
      </c>
      <c r="C30" s="190" t="s">
        <v>11</v>
      </c>
      <c r="D30" s="302" t="str">
        <f>IF(ISBLANK('Equal Pooling (Recommended)'!C24),"",'Equal Pooling (Recommended)'!C24)</f>
        <v/>
      </c>
      <c r="E30" s="303" t="str">
        <f>IF(ISBLANK('Equal Pooling (Recommended)'!D24),"",'Equal Pooling (Recommended)'!D24)</f>
        <v/>
      </c>
      <c r="F30" s="113" t="str">
        <f t="shared" si="0"/>
        <v/>
      </c>
      <c r="G30" s="191" t="str">
        <f t="shared" si="1"/>
        <v/>
      </c>
      <c r="H30" s="113" t="str" cm="1">
        <f t="array" ref="H30">_xlfn.IFS(ISTEXT(E30),"",AND(F30&gt;=_xlfn.MINIFS($F$21:$F$36,$B$21:$B$36,TRUE), _xlfn.MINIFS($F$21:$F$36,$B$21:$B$36,TRUE)&gt;0),_xlfn.MINIFS($F$21:$F$36,$B$21:$B$36,TRUE),TRUE,F30)</f>
        <v/>
      </c>
      <c r="I30" s="192" t="str">
        <f t="shared" si="2"/>
        <v/>
      </c>
      <c r="J30" s="113" t="str">
        <f t="shared" si="3"/>
        <v/>
      </c>
      <c r="K30" s="130" t="str">
        <f t="shared" si="4"/>
        <v/>
      </c>
      <c r="L30" s="358"/>
      <c r="M30" s="4"/>
    </row>
    <row r="31" spans="1:29" ht="13">
      <c r="A31" s="358"/>
      <c r="B31" s="273" t="b">
        <v>1</v>
      </c>
      <c r="C31" s="187" t="s">
        <v>12</v>
      </c>
      <c r="D31" s="300" t="str">
        <f>IF(ISBLANK('Equal Pooling (Recommended)'!C25),"",'Equal Pooling (Recommended)'!C25)</f>
        <v/>
      </c>
      <c r="E31" s="301" t="str">
        <f>IF(ISBLANK('Equal Pooling (Recommended)'!D25),"",'Equal Pooling (Recommended)'!D25)</f>
        <v/>
      </c>
      <c r="F31" s="108" t="str">
        <f t="shared" si="0"/>
        <v/>
      </c>
      <c r="G31" s="188" t="str">
        <f t="shared" si="1"/>
        <v/>
      </c>
      <c r="H31" s="108" t="str" cm="1">
        <f t="array" ref="H31">_xlfn.IFS(ISTEXT(E31),"",AND(F31&gt;=_xlfn.MINIFS($F$21:$F$36,$B$21:$B$36,TRUE), _xlfn.MINIFS($F$21:$F$36,$B$21:$B$36,TRUE)&gt;0),_xlfn.MINIFS($F$21:$F$36,$B$21:$B$36,TRUE),TRUE,F31)</f>
        <v/>
      </c>
      <c r="I31" s="189" t="str">
        <f t="shared" si="2"/>
        <v/>
      </c>
      <c r="J31" s="108" t="str">
        <f t="shared" si="3"/>
        <v/>
      </c>
      <c r="K31" s="130" t="str">
        <f t="shared" si="4"/>
        <v/>
      </c>
      <c r="L31" s="358"/>
      <c r="M31" s="4"/>
    </row>
    <row r="32" spans="1:29" ht="13">
      <c r="A32" s="358"/>
      <c r="B32" s="274" t="b">
        <v>1</v>
      </c>
      <c r="C32" s="190" t="s">
        <v>13</v>
      </c>
      <c r="D32" s="302" t="str">
        <f>IF(ISBLANK('Equal Pooling (Recommended)'!C26),"",'Equal Pooling (Recommended)'!C26)</f>
        <v/>
      </c>
      <c r="E32" s="303" t="str">
        <f>IF(ISBLANK('Equal Pooling (Recommended)'!D26),"",'Equal Pooling (Recommended)'!D26)</f>
        <v/>
      </c>
      <c r="F32" s="113" t="str">
        <f t="shared" si="0"/>
        <v/>
      </c>
      <c r="G32" s="191" t="str">
        <f t="shared" si="1"/>
        <v/>
      </c>
      <c r="H32" s="113" t="str" cm="1">
        <f t="array" ref="H32">_xlfn.IFS(ISTEXT(E32),"",AND(F32&gt;=_xlfn.MINIFS($F$21:$F$36,$B$21:$B$36,TRUE), _xlfn.MINIFS($F$21:$F$36,$B$21:$B$36,TRUE)&gt;0),_xlfn.MINIFS($F$21:$F$36,$B$21:$B$36,TRUE),TRUE,F32)</f>
        <v/>
      </c>
      <c r="I32" s="192" t="str">
        <f t="shared" si="2"/>
        <v/>
      </c>
      <c r="J32" s="113" t="str">
        <f t="shared" si="3"/>
        <v/>
      </c>
      <c r="K32" s="130" t="str">
        <f t="shared" si="4"/>
        <v/>
      </c>
      <c r="L32" s="358"/>
      <c r="M32" s="4"/>
    </row>
    <row r="33" spans="1:14" ht="13">
      <c r="A33" s="358"/>
      <c r="B33" s="273" t="b">
        <v>1</v>
      </c>
      <c r="C33" s="187" t="s">
        <v>14</v>
      </c>
      <c r="D33" s="300" t="str">
        <f>IF(ISBLANK('Equal Pooling (Recommended)'!C27),"",'Equal Pooling (Recommended)'!C27)</f>
        <v/>
      </c>
      <c r="E33" s="301" t="str">
        <f>IF(ISBLANK('Equal Pooling (Recommended)'!D27),"",'Equal Pooling (Recommended)'!D27)</f>
        <v/>
      </c>
      <c r="F33" s="108" t="str">
        <f t="shared" si="0"/>
        <v/>
      </c>
      <c r="G33" s="188" t="str">
        <f t="shared" si="1"/>
        <v/>
      </c>
      <c r="H33" s="108" t="str" cm="1">
        <f t="array" ref="H33">_xlfn.IFS(ISTEXT(E33),"",AND(F33&gt;=_xlfn.MINIFS($F$21:$F$36,$B$21:$B$36,TRUE), _xlfn.MINIFS($F$21:$F$36,$B$21:$B$36,TRUE)&gt;0),_xlfn.MINIFS($F$21:$F$36,$B$21:$B$36,TRUE),TRUE,F33)</f>
        <v/>
      </c>
      <c r="I33" s="189" t="str">
        <f t="shared" si="2"/>
        <v/>
      </c>
      <c r="J33" s="108" t="str">
        <f t="shared" si="3"/>
        <v/>
      </c>
      <c r="K33" s="130" t="str">
        <f t="shared" si="4"/>
        <v/>
      </c>
      <c r="L33" s="358"/>
    </row>
    <row r="34" spans="1:14" ht="13">
      <c r="A34" s="358"/>
      <c r="B34" s="274" t="b">
        <v>1</v>
      </c>
      <c r="C34" s="190" t="s">
        <v>15</v>
      </c>
      <c r="D34" s="302" t="str">
        <f>IF(ISBLANK('Equal Pooling (Recommended)'!C28),"",'Equal Pooling (Recommended)'!C28)</f>
        <v/>
      </c>
      <c r="E34" s="303" t="str">
        <f>IF(ISBLANK('Equal Pooling (Recommended)'!D28),"",'Equal Pooling (Recommended)'!D28)</f>
        <v/>
      </c>
      <c r="F34" s="113" t="str">
        <f t="shared" si="0"/>
        <v/>
      </c>
      <c r="G34" s="191" t="str">
        <f t="shared" si="1"/>
        <v/>
      </c>
      <c r="H34" s="113" t="str" cm="1">
        <f t="array" ref="H34">_xlfn.IFS(ISTEXT(E34),"",AND(F34&gt;=_xlfn.MINIFS($F$21:$F$36,$B$21:$B$36,TRUE), _xlfn.MINIFS($F$21:$F$36,$B$21:$B$36,TRUE)&gt;0),_xlfn.MINIFS($F$21:$F$36,$B$21:$B$36,TRUE),TRUE,F34)</f>
        <v/>
      </c>
      <c r="I34" s="192" t="str">
        <f t="shared" si="2"/>
        <v/>
      </c>
      <c r="J34" s="113" t="str">
        <f t="shared" si="3"/>
        <v/>
      </c>
      <c r="K34" s="130" t="str">
        <f t="shared" si="4"/>
        <v/>
      </c>
      <c r="L34" s="358"/>
    </row>
    <row r="35" spans="1:14" ht="13">
      <c r="A35" s="358"/>
      <c r="B35" s="273" t="b">
        <v>1</v>
      </c>
      <c r="C35" s="187" t="s">
        <v>16</v>
      </c>
      <c r="D35" s="300" t="str">
        <f>IF(ISBLANK('Equal Pooling (Recommended)'!C29),"",'Equal Pooling (Recommended)'!C29)</f>
        <v/>
      </c>
      <c r="E35" s="301" t="str">
        <f>IF(ISBLANK('Equal Pooling (Recommended)'!D29),"",'Equal Pooling (Recommended)'!D29)</f>
        <v/>
      </c>
      <c r="F35" s="108" t="str">
        <f t="shared" si="0"/>
        <v/>
      </c>
      <c r="G35" s="188" t="str">
        <f t="shared" si="1"/>
        <v/>
      </c>
      <c r="H35" s="108" t="str" cm="1">
        <f t="array" ref="H35">_xlfn.IFS(ISTEXT(E35),"",AND(F35&gt;=_xlfn.MINIFS($F$21:$F$36,$B$21:$B$36,TRUE), _xlfn.MINIFS($F$21:$F$36,$B$21:$B$36,TRUE)&gt;0),_xlfn.MINIFS($F$21:$F$36,$B$21:$B$36,TRUE),TRUE,F35)</f>
        <v/>
      </c>
      <c r="I35" s="189" t="str">
        <f t="shared" si="2"/>
        <v/>
      </c>
      <c r="J35" s="108" t="str">
        <f t="shared" si="3"/>
        <v/>
      </c>
      <c r="K35" s="130" t="str">
        <f t="shared" si="4"/>
        <v/>
      </c>
      <c r="L35" s="358"/>
    </row>
    <row r="36" spans="1:14" ht="15.75" customHeight="1" thickBot="1">
      <c r="A36" s="358"/>
      <c r="B36" s="275" t="b">
        <v>1</v>
      </c>
      <c r="C36" s="193" t="s">
        <v>17</v>
      </c>
      <c r="D36" s="304" t="str">
        <f>IF(ISBLANK('Equal Pooling (Recommended)'!C30),"",'Equal Pooling (Recommended)'!C30)</f>
        <v/>
      </c>
      <c r="E36" s="305" t="str">
        <f>IF(ISBLANK('Equal Pooling (Recommended)'!D30),"",'Equal Pooling (Recommended)'!D30)</f>
        <v/>
      </c>
      <c r="F36" s="119" t="str">
        <f t="shared" si="0"/>
        <v/>
      </c>
      <c r="G36" s="194" t="str">
        <f t="shared" si="1"/>
        <v/>
      </c>
      <c r="H36" s="119" t="str" cm="1">
        <f t="array" ref="H36">_xlfn.IFS(ISTEXT(E36),"",AND(F36&gt;=_xlfn.MINIFS($F$21:$F$36,$B$21:$B$36,TRUE), _xlfn.MINIFS($F$21:$F$36,$B$21:$B$36,TRUE)&gt;0),_xlfn.MINIFS($F$21:$F$36,$B$21:$B$36,TRUE),TRUE,F36)</f>
        <v/>
      </c>
      <c r="I36" s="195" t="str">
        <f t="shared" si="2"/>
        <v/>
      </c>
      <c r="J36" s="119" t="str">
        <f t="shared" si="3"/>
        <v/>
      </c>
      <c r="K36" s="131" t="str">
        <f t="shared" si="4"/>
        <v/>
      </c>
      <c r="L36" s="358"/>
    </row>
    <row r="37" spans="1:14" ht="13.5" thickBot="1">
      <c r="A37" s="140"/>
      <c r="B37" s="261"/>
      <c r="C37" s="262"/>
      <c r="D37" s="262"/>
      <c r="E37" s="262"/>
      <c r="F37" s="263" t="str">
        <f t="shared" si="0"/>
        <v/>
      </c>
      <c r="G37" s="264" t="str">
        <f t="shared" si="1"/>
        <v/>
      </c>
      <c r="H37" s="265"/>
      <c r="I37" s="266"/>
      <c r="J37" s="267"/>
      <c r="K37" s="143"/>
      <c r="L37" s="140"/>
    </row>
    <row r="38" spans="1:14" ht="16" thickBot="1">
      <c r="A38" s="140"/>
      <c r="B38" s="268" t="s">
        <v>88</v>
      </c>
      <c r="C38" s="269"/>
      <c r="D38" s="269"/>
      <c r="E38" s="269"/>
      <c r="F38" s="108"/>
      <c r="G38" s="188"/>
      <c r="H38" s="270"/>
      <c r="I38" s="271"/>
      <c r="J38" s="272"/>
      <c r="K38" s="143"/>
      <c r="L38" s="140"/>
    </row>
    <row r="39" spans="1:14" ht="48" customHeight="1">
      <c r="A39" s="140"/>
      <c r="B39" s="134" t="s">
        <v>64</v>
      </c>
      <c r="C39" s="135" t="s">
        <v>70</v>
      </c>
      <c r="D39" s="136" t="s">
        <v>58</v>
      </c>
      <c r="E39" s="359" t="str">
        <f>IF(COUNTIF(D44:D58,"TRUE")&gt;=1,"WARNING:"&amp;CHAR(10)&amp;_xlfn.TEXTJOIN(CHAR(10),TRUE,E44:E58),"")</f>
        <v>WARNING:
•  Total Cells Pooled for wash is below the recommended minimum of 200,000 cells. Exclude barcodes from normalization or consider an alternative pooling strategy.</v>
      </c>
      <c r="F39" s="339"/>
      <c r="G39" s="339"/>
      <c r="H39" s="339"/>
      <c r="I39" s="339"/>
      <c r="J39" s="339"/>
      <c r="K39" s="339"/>
      <c r="L39" s="140"/>
    </row>
    <row r="40" spans="1:14" ht="64.25" customHeight="1" thickBot="1">
      <c r="A40" s="140"/>
      <c r="B40" s="137">
        <f>COUNTIF(F21:F36,"&gt;0")</f>
        <v>0</v>
      </c>
      <c r="C40" s="138">
        <f>SUM(H21:H36)</f>
        <v>0</v>
      </c>
      <c r="D40" s="139">
        <f>IF(C40&gt;SUM(J21:J36)*1.65/0.8,SUM(J21:J36), SUM(K21:K36))</f>
        <v>0</v>
      </c>
      <c r="E40" s="359"/>
      <c r="F40" s="339"/>
      <c r="G40" s="339"/>
      <c r="H40" s="339"/>
      <c r="I40" s="339"/>
      <c r="J40" s="339"/>
      <c r="K40" s="339"/>
      <c r="L40" s="140"/>
      <c r="N40" s="316"/>
    </row>
    <row r="41" spans="1:14" ht="13">
      <c r="A41" s="140"/>
      <c r="B41" s="269"/>
      <c r="C41" s="269"/>
      <c r="D41" s="269"/>
      <c r="E41" s="269"/>
      <c r="F41" s="108"/>
      <c r="G41" s="188"/>
      <c r="H41" s="270"/>
      <c r="I41" s="271"/>
      <c r="J41" s="272"/>
      <c r="K41" s="143"/>
      <c r="L41" s="140"/>
    </row>
    <row r="42" spans="1:14" ht="12.5">
      <c r="A42" s="140"/>
      <c r="B42" s="140"/>
      <c r="C42" s="140"/>
      <c r="D42" s="140"/>
      <c r="E42" s="140"/>
      <c r="F42" s="140"/>
      <c r="G42" s="140"/>
      <c r="H42" s="140"/>
      <c r="I42" s="140"/>
      <c r="J42" s="140"/>
      <c r="K42" s="140"/>
      <c r="L42" s="140"/>
    </row>
    <row r="43" spans="1:14" ht="47" hidden="1" customHeight="1">
      <c r="A43" s="36"/>
      <c r="B43" s="41" t="s">
        <v>93</v>
      </c>
      <c r="C43" s="42" t="s">
        <v>99</v>
      </c>
      <c r="D43" s="43" t="s">
        <v>94</v>
      </c>
      <c r="E43" s="44" t="s">
        <v>100</v>
      </c>
      <c r="F43" s="39"/>
      <c r="G43" s="40"/>
      <c r="H43" s="36"/>
      <c r="I43" s="36"/>
      <c r="J43" s="36"/>
      <c r="K43" s="36"/>
      <c r="L43" s="36"/>
    </row>
    <row r="44" spans="1:14" ht="100" hidden="1">
      <c r="A44" s="36"/>
      <c r="B44" s="47" t="s">
        <v>95</v>
      </c>
      <c r="C44" s="48">
        <v>1</v>
      </c>
      <c r="D44" s="49" t="b">
        <f>IF(C40&lt;200000,TRUE,FALSE)</f>
        <v>1</v>
      </c>
      <c r="E44" s="45" t="str">
        <f>IF(D44,"•  Total Cells Pooled for wash is below the recommended minimum of 200,000 cells. Exclude barcodes from normalization or consider an alternative pooling strategy.","")</f>
        <v>•  Total Cells Pooled for wash is below the recommended minimum of 200,000 cells. Exclude barcodes from normalization or consider an alternative pooling strategy.</v>
      </c>
      <c r="F44" s="39"/>
      <c r="G44" s="40"/>
      <c r="H44" s="36"/>
      <c r="I44" s="36"/>
      <c r="J44" s="36"/>
      <c r="K44" s="36"/>
      <c r="L44" s="36"/>
    </row>
    <row r="45" spans="1:14" ht="50" hidden="1">
      <c r="A45" s="36"/>
      <c r="B45" s="53" t="s">
        <v>96</v>
      </c>
      <c r="C45" s="54">
        <v>2</v>
      </c>
      <c r="D45" s="55" t="b">
        <f>IF(C40&gt;=(SUM(J21:J36)*1.65/0.8), FALSE, TRUE)</f>
        <v>0</v>
      </c>
      <c r="E45" s="56" t="str">
        <f>IF(D45,"•  Total number of cells added to wash is not sufficient to achieve the maximum supported number of cells targeted per GEM lane. The maximum possible cell number is  "&amp;CHAR(10)&amp; "   displayed (assumes 20% cell loss during washes). If this cell number is insufficient for your experiment, consider an alternative pooling strategy.","")</f>
        <v/>
      </c>
      <c r="F45" s="39"/>
      <c r="G45" s="40"/>
      <c r="H45" s="36"/>
      <c r="I45" s="36"/>
      <c r="J45" s="36"/>
      <c r="K45" s="36"/>
      <c r="L45" s="36"/>
    </row>
    <row r="46" spans="1:14" ht="12.5" hidden="1">
      <c r="A46" s="36"/>
      <c r="B46" s="47" t="s">
        <v>97</v>
      </c>
      <c r="C46" s="48">
        <v>3</v>
      </c>
      <c r="D46" s="48" t="b">
        <f>IF(COUNTIF(I21:I36, "&lt;2")&gt;=1,TRUE,FALSE)</f>
        <v>0</v>
      </c>
      <c r="E46" s="45" t="str">
        <f>IF(D46,"•  One or more samples have a low transfer volume that may result in higer cells-per-barcode variability. Verify cell concentrations are entered correctly, then dilute "&amp;CHAR(10)&amp; "   with addtional post-hyb wash buffer and recount if necessary.","")</f>
        <v/>
      </c>
      <c r="F46" s="39"/>
      <c r="G46" s="40"/>
      <c r="H46" s="36"/>
      <c r="I46" s="36"/>
      <c r="J46" s="36"/>
      <c r="K46" s="36"/>
      <c r="L46" s="36"/>
    </row>
    <row r="47" spans="1:14" ht="37.5" hidden="1">
      <c r="A47" s="36"/>
      <c r="B47" s="53" t="s">
        <v>98</v>
      </c>
      <c r="C47" s="54">
        <v>4</v>
      </c>
      <c r="D47" s="54" t="b">
        <f>IF(COUNTIF(F21:F36, "&gt;5000000")&gt;=1,TRUE,FALSE)</f>
        <v>0</v>
      </c>
      <c r="E47" s="56" t="str">
        <f>IF(D47,"•  Greater than 5 million cells present in one or more samples. Verify that cell concentrations and volumes are entered correctly.","")</f>
        <v/>
      </c>
      <c r="F47" s="39"/>
      <c r="G47" s="40"/>
      <c r="H47" s="36"/>
      <c r="I47" s="36"/>
      <c r="J47" s="36"/>
      <c r="K47" s="36"/>
      <c r="L47" s="36"/>
    </row>
    <row r="48" spans="1:14" ht="12.5" hidden="1">
      <c r="A48" s="36"/>
      <c r="B48" s="47"/>
      <c r="C48" s="21"/>
      <c r="D48" s="48"/>
      <c r="E48" s="45"/>
      <c r="F48" s="39"/>
      <c r="G48" s="40"/>
      <c r="H48" s="36"/>
      <c r="I48" s="36"/>
      <c r="J48" s="36"/>
      <c r="K48" s="36"/>
      <c r="L48" s="36"/>
    </row>
    <row r="49" spans="1:12" ht="12.5" hidden="1">
      <c r="A49" s="36"/>
      <c r="B49" s="57"/>
      <c r="C49" s="58"/>
      <c r="D49" s="55"/>
      <c r="E49" s="56"/>
      <c r="F49" s="39"/>
      <c r="G49" s="40"/>
      <c r="H49" s="36"/>
      <c r="I49" s="36"/>
      <c r="J49" s="36"/>
      <c r="K49" s="36"/>
      <c r="L49" s="36"/>
    </row>
    <row r="50" spans="1:12" ht="12.5" hidden="1">
      <c r="A50" s="36"/>
      <c r="B50" s="50"/>
      <c r="C50" s="33"/>
      <c r="D50" s="49"/>
      <c r="E50" s="45"/>
      <c r="F50" s="39"/>
      <c r="G50" s="40"/>
      <c r="H50" s="36"/>
      <c r="I50" s="36"/>
      <c r="J50" s="36"/>
      <c r="K50" s="36"/>
      <c r="L50" s="36"/>
    </row>
    <row r="51" spans="1:12" ht="12.5" hidden="1">
      <c r="A51" s="36"/>
      <c r="B51" s="57"/>
      <c r="C51" s="58"/>
      <c r="D51" s="55"/>
      <c r="E51" s="56"/>
      <c r="F51" s="39"/>
      <c r="G51" s="40"/>
      <c r="H51" s="36"/>
      <c r="I51" s="36"/>
      <c r="J51" s="36"/>
      <c r="K51" s="36"/>
      <c r="L51" s="36"/>
    </row>
    <row r="52" spans="1:12" ht="12.5" hidden="1">
      <c r="A52" s="36"/>
      <c r="B52" s="50"/>
      <c r="C52" s="33"/>
      <c r="D52" s="49"/>
      <c r="E52" s="45"/>
      <c r="F52" s="39"/>
      <c r="G52" s="40"/>
      <c r="H52" s="36"/>
      <c r="I52" s="36"/>
      <c r="J52" s="36"/>
      <c r="K52" s="36"/>
      <c r="L52" s="36"/>
    </row>
    <row r="53" spans="1:12" ht="12.5" hidden="1">
      <c r="A53" s="36"/>
      <c r="B53" s="57"/>
      <c r="C53" s="54"/>
      <c r="D53" s="54"/>
      <c r="E53" s="56"/>
      <c r="F53" s="39"/>
      <c r="G53" s="40"/>
      <c r="H53" s="36"/>
      <c r="I53" s="36"/>
      <c r="J53" s="36"/>
      <c r="K53" s="36"/>
      <c r="L53" s="36"/>
    </row>
    <row r="54" spans="1:12" ht="12.5" hidden="1">
      <c r="A54" s="36"/>
      <c r="B54" s="50"/>
      <c r="C54" s="48"/>
      <c r="D54" s="48"/>
      <c r="E54" s="45"/>
      <c r="F54" s="39"/>
      <c r="G54" s="40"/>
      <c r="H54" s="36"/>
      <c r="I54" s="36"/>
      <c r="J54" s="36"/>
      <c r="K54" s="36"/>
      <c r="L54" s="36"/>
    </row>
    <row r="55" spans="1:12" ht="12.5" hidden="1">
      <c r="A55" s="36"/>
      <c r="B55" s="57"/>
      <c r="C55" s="54"/>
      <c r="D55" s="54"/>
      <c r="E55" s="56"/>
      <c r="F55" s="39"/>
      <c r="G55" s="40"/>
      <c r="H55" s="36"/>
      <c r="I55" s="36"/>
      <c r="J55" s="36"/>
      <c r="K55" s="36"/>
      <c r="L55" s="36"/>
    </row>
    <row r="56" spans="1:12" ht="12.5" hidden="1">
      <c r="A56" s="36"/>
      <c r="B56" s="50"/>
      <c r="C56" s="48"/>
      <c r="D56" s="48"/>
      <c r="E56" s="45"/>
      <c r="F56" s="39"/>
      <c r="G56" s="40"/>
      <c r="H56" s="36"/>
      <c r="I56" s="36"/>
      <c r="J56" s="36"/>
      <c r="K56" s="36"/>
      <c r="L56" s="36"/>
    </row>
    <row r="57" spans="1:12" ht="12.5" hidden="1">
      <c r="A57" s="36"/>
      <c r="B57" s="57"/>
      <c r="C57" s="54"/>
      <c r="D57" s="54"/>
      <c r="E57" s="56"/>
      <c r="F57" s="39"/>
      <c r="G57" s="40"/>
      <c r="H57" s="36"/>
      <c r="I57" s="36"/>
      <c r="J57" s="36"/>
      <c r="K57" s="36"/>
      <c r="L57" s="36"/>
    </row>
    <row r="58" spans="1:12" ht="13" hidden="1" thickBot="1">
      <c r="A58" s="36"/>
      <c r="B58" s="51"/>
      <c r="C58" s="52"/>
      <c r="D58" s="52"/>
      <c r="E58" s="46"/>
      <c r="F58" s="39"/>
      <c r="G58" s="40"/>
      <c r="H58" s="36"/>
      <c r="I58" s="36"/>
      <c r="J58" s="36"/>
      <c r="K58" s="36"/>
      <c r="L58" s="36"/>
    </row>
    <row r="59" spans="1:12" ht="12.5" hidden="1">
      <c r="A59" s="36"/>
      <c r="B59" s="36"/>
      <c r="C59" s="36"/>
      <c r="D59" s="36"/>
      <c r="E59" s="11"/>
      <c r="F59" s="39"/>
      <c r="G59" s="11"/>
      <c r="H59" s="36"/>
      <c r="I59" s="36"/>
      <c r="J59" s="36"/>
      <c r="K59" s="36"/>
      <c r="L59" s="36"/>
    </row>
    <row r="60" spans="1:12" ht="12.5">
      <c r="E60" s="8"/>
      <c r="F60" s="7"/>
      <c r="G60" s="8"/>
    </row>
    <row r="61" spans="1:12" ht="12.5">
      <c r="E61" s="8"/>
      <c r="F61" s="7"/>
      <c r="G61" s="8"/>
    </row>
    <row r="62" spans="1:12" ht="12.5">
      <c r="E62" s="8"/>
      <c r="F62" s="7"/>
      <c r="G62" s="8"/>
    </row>
    <row r="63" spans="1:12" ht="12.5">
      <c r="E63" s="8"/>
      <c r="F63" s="7"/>
      <c r="G63" s="8"/>
    </row>
    <row r="64" spans="1:12" ht="12.5">
      <c r="E64" s="8"/>
      <c r="F64" s="7"/>
      <c r="G64" s="8"/>
    </row>
    <row r="65" spans="5:7" ht="12.5">
      <c r="E65" s="8"/>
      <c r="F65" s="7"/>
      <c r="G65" s="8"/>
    </row>
    <row r="66" spans="5:7" ht="12.5">
      <c r="E66" s="8"/>
      <c r="F66" s="7"/>
      <c r="G66" s="8"/>
    </row>
    <row r="67" spans="5:7" ht="12.5">
      <c r="E67" s="8"/>
      <c r="F67" s="7"/>
      <c r="G67" s="8"/>
    </row>
    <row r="68" spans="5:7" ht="12.5">
      <c r="E68" s="8"/>
      <c r="F68" s="7"/>
      <c r="G68" s="8"/>
    </row>
    <row r="69" spans="5:7" ht="12.5">
      <c r="E69" s="8"/>
      <c r="F69" s="7"/>
      <c r="G69" s="8"/>
    </row>
    <row r="70" spans="5:7" ht="12.5">
      <c r="E70" s="8"/>
      <c r="F70" s="7"/>
      <c r="G70" s="8"/>
    </row>
    <row r="71" spans="5:7" ht="12.5">
      <c r="E71" s="8"/>
      <c r="F71" s="7"/>
      <c r="G71" s="8"/>
    </row>
    <row r="72" spans="5:7" ht="12.5">
      <c r="E72" s="8"/>
      <c r="F72" s="7"/>
      <c r="G72" s="8"/>
    </row>
    <row r="73" spans="5:7" ht="12.5">
      <c r="E73" s="8"/>
      <c r="F73" s="7"/>
      <c r="G73" s="8"/>
    </row>
    <row r="74" spans="5:7" ht="12.5">
      <c r="E74" s="8"/>
      <c r="F74" s="7"/>
      <c r="G74" s="8"/>
    </row>
    <row r="75" spans="5:7" ht="12.5">
      <c r="E75" s="8"/>
      <c r="F75" s="7"/>
      <c r="G75" s="8"/>
    </row>
    <row r="76" spans="5:7" ht="12.5">
      <c r="E76" s="8"/>
      <c r="F76" s="7"/>
      <c r="G76" s="8"/>
    </row>
    <row r="77" spans="5:7" ht="12.5">
      <c r="E77" s="8"/>
      <c r="F77" s="7"/>
      <c r="G77" s="8"/>
    </row>
    <row r="78" spans="5:7" ht="12.5">
      <c r="E78" s="8"/>
      <c r="F78" s="7"/>
      <c r="G78" s="8"/>
    </row>
    <row r="79" spans="5:7" ht="12.5">
      <c r="E79" s="8"/>
      <c r="F79" s="7"/>
      <c r="G79" s="8"/>
    </row>
    <row r="80" spans="5:7" ht="12.5">
      <c r="E80" s="8"/>
      <c r="F80" s="7"/>
      <c r="G80" s="8"/>
    </row>
    <row r="81" spans="5:7" ht="12.5">
      <c r="E81" s="8"/>
      <c r="F81" s="7"/>
      <c r="G81" s="8"/>
    </row>
    <row r="82" spans="5:7" ht="12.5">
      <c r="E82" s="8"/>
      <c r="F82" s="7"/>
      <c r="G82" s="8"/>
    </row>
    <row r="83" spans="5:7" ht="12.5">
      <c r="E83" s="8"/>
      <c r="F83" s="7"/>
      <c r="G83" s="8"/>
    </row>
    <row r="84" spans="5:7" ht="12.5">
      <c r="E84" s="8"/>
      <c r="F84" s="7"/>
      <c r="G84" s="8"/>
    </row>
    <row r="85" spans="5:7" ht="12.5">
      <c r="E85" s="8"/>
      <c r="F85" s="7"/>
      <c r="G85" s="8"/>
    </row>
    <row r="86" spans="5:7" ht="12.5">
      <c r="E86" s="8"/>
      <c r="F86" s="7"/>
      <c r="G86" s="8"/>
    </row>
    <row r="87" spans="5:7" ht="12.5">
      <c r="E87" s="8"/>
      <c r="F87" s="7"/>
      <c r="G87" s="8"/>
    </row>
    <row r="88" spans="5:7" ht="12.5">
      <c r="E88" s="8"/>
      <c r="F88" s="7"/>
      <c r="G88" s="8"/>
    </row>
    <row r="89" spans="5:7" ht="12.5">
      <c r="E89" s="8"/>
      <c r="F89" s="7"/>
      <c r="G89" s="8"/>
    </row>
    <row r="90" spans="5:7" ht="12.5">
      <c r="E90" s="8"/>
      <c r="F90" s="7"/>
      <c r="G90" s="8"/>
    </row>
    <row r="91" spans="5:7" ht="12.5">
      <c r="E91" s="8"/>
      <c r="F91" s="7"/>
      <c r="G91" s="8"/>
    </row>
    <row r="92" spans="5:7" ht="12.5">
      <c r="E92" s="8"/>
      <c r="F92" s="7"/>
      <c r="G92" s="8"/>
    </row>
    <row r="93" spans="5:7" ht="12.5">
      <c r="E93" s="8"/>
      <c r="F93" s="7"/>
      <c r="G93" s="8"/>
    </row>
    <row r="94" spans="5:7" ht="12.5">
      <c r="E94" s="8"/>
      <c r="F94" s="7"/>
      <c r="G94" s="8"/>
    </row>
    <row r="95" spans="5:7" ht="12.5">
      <c r="E95" s="8"/>
      <c r="F95" s="7"/>
      <c r="G95" s="8"/>
    </row>
    <row r="96" spans="5:7"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row r="1008" spans="5:7" ht="12.5">
      <c r="E1008" s="8"/>
      <c r="F1008" s="7"/>
      <c r="G1008" s="8"/>
    </row>
    <row r="1009" spans="5:7" ht="12.5">
      <c r="E1009" s="8"/>
      <c r="F1009" s="7"/>
      <c r="G1009" s="8"/>
    </row>
    <row r="1010" spans="5:7" ht="12.5">
      <c r="E1010" s="8"/>
      <c r="F1010" s="7"/>
      <c r="G1010" s="8"/>
    </row>
    <row r="1011" spans="5:7" ht="12.5">
      <c r="E1011" s="8"/>
      <c r="F1011" s="7"/>
      <c r="G1011" s="8"/>
    </row>
    <row r="1012" spans="5:7" ht="12.5">
      <c r="E1012" s="8"/>
      <c r="F1012" s="7"/>
      <c r="G1012" s="8"/>
    </row>
    <row r="1013" spans="5:7" ht="12.5">
      <c r="E1013" s="8"/>
      <c r="F1013" s="7"/>
      <c r="G1013" s="8"/>
    </row>
    <row r="1014" spans="5:7" ht="15.75" customHeight="1">
      <c r="E1014" s="8"/>
      <c r="F1014" s="7"/>
      <c r="G1014" s="8"/>
    </row>
    <row r="1015" spans="5:7" ht="15.75" customHeight="1">
      <c r="E1015" s="8"/>
      <c r="F1015" s="7"/>
      <c r="G1015" s="8"/>
    </row>
  </sheetData>
  <sheetProtection algorithmName="SHA-512" hashValue="LmW/w53K7D+Juq19SUgNOiOHczPunrfrBnUWjBoxbT+xUKW9nONqYx+jcd7ELs7qmYugr142Pn0QG6+lY2htIQ==" saltValue="yLVsR+ZalLtBFvflAyH+/w==" spinCount="100000" sheet="1" objects="1" scenarios="1" selectLockedCells="1"/>
  <mergeCells count="21">
    <mergeCell ref="C16:J16"/>
    <mergeCell ref="C9:J9"/>
    <mergeCell ref="B1:K1"/>
    <mergeCell ref="E39:K40"/>
    <mergeCell ref="C15:J15"/>
    <mergeCell ref="N5:S5"/>
    <mergeCell ref="N6:S6"/>
    <mergeCell ref="C17:J17"/>
    <mergeCell ref="A3:A36"/>
    <mergeCell ref="L3:L36"/>
    <mergeCell ref="K3:K19"/>
    <mergeCell ref="B4:J4"/>
    <mergeCell ref="B6:J6"/>
    <mergeCell ref="C10:J10"/>
    <mergeCell ref="C19:J19"/>
    <mergeCell ref="B3:J3"/>
    <mergeCell ref="C7:J7"/>
    <mergeCell ref="C8:J8"/>
    <mergeCell ref="C11:J11"/>
    <mergeCell ref="C13:J13"/>
    <mergeCell ref="C14:J14"/>
  </mergeCells>
  <conditionalFormatting sqref="E39">
    <cfRule type="notContainsBlanks" dxfId="56" priority="6">
      <formula>LEN(TRIM(E39))&gt;0</formula>
    </cfRule>
  </conditionalFormatting>
  <conditionalFormatting sqref="C40">
    <cfRule type="cellIs" dxfId="55" priority="8" operator="lessThan">
      <formula>200000</formula>
    </cfRule>
  </conditionalFormatting>
  <conditionalFormatting sqref="B21:B36">
    <cfRule type="containsText" dxfId="54" priority="5" operator="containsText" text="FALSE">
      <formula>NOT(ISERROR(SEARCH("FALSE",B21)))</formula>
    </cfRule>
  </conditionalFormatting>
  <conditionalFormatting sqref="I21:I36">
    <cfRule type="cellIs" dxfId="53" priority="4" operator="lessThan">
      <formula>2</formula>
    </cfRule>
  </conditionalFormatting>
  <conditionalFormatting sqref="F21:F36">
    <cfRule type="cellIs" dxfId="52" priority="3" operator="greaterThan">
      <formula>5000000</formula>
    </cfRule>
  </conditionalFormatting>
  <conditionalFormatting sqref="K20:K36">
    <cfRule type="expression" dxfId="51" priority="1">
      <formula>$D$45=FALSE</formula>
    </cfRule>
  </conditionalFormatting>
  <dataValidations count="1">
    <dataValidation type="list" allowBlank="1" showInputMessage="1" showErrorMessage="1" sqref="B21:B36" xr:uid="{B1BF2A46-3EAC-8E49-BEB7-ACB023A68E14}">
      <formula1>"TRUE, FALSE"</formula1>
    </dataValidation>
  </dataValidations>
  <pageMargins left="0.7" right="0.7" top="0.75" bottom="0.75" header="0.3" footer="0.3"/>
  <pageSetup scale="57" orientation="landscape" r:id="rId1"/>
  <ignoredErrors>
    <ignoredError sqref="B11:B12 B16:B17 B14" numberStoredAsText="1"/>
  </ignoredErrors>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pageSetUpPr fitToPage="1"/>
  </sheetPr>
  <dimension ref="A1:AC1016"/>
  <sheetViews>
    <sheetView topLeftCell="B19" zoomScaleNormal="100" workbookViewId="0">
      <selection activeCell="H22" sqref="H22"/>
    </sheetView>
  </sheetViews>
  <sheetFormatPr defaultColWidth="12.6328125" defaultRowHeight="15.75" customHeight="1"/>
  <cols>
    <col min="1" max="1" width="4.6328125" style="2" customWidth="1"/>
    <col min="2" max="2" width="14.08984375" style="2" customWidth="1"/>
    <col min="3" max="3" width="21.7265625" style="2" customWidth="1"/>
    <col min="4" max="6" width="22.6328125" style="2" customWidth="1"/>
    <col min="7" max="7" width="15.6328125" style="2" customWidth="1"/>
    <col min="8" max="9" width="22.6328125" style="2" customWidth="1"/>
    <col min="10" max="10" width="31.6328125" style="2" customWidth="1"/>
    <col min="11" max="11" width="21.36328125" style="2" customWidth="1"/>
    <col min="12" max="12" width="4.6328125" style="2" customWidth="1"/>
    <col min="13" max="16384" width="12.6328125" style="2"/>
  </cols>
  <sheetData>
    <row r="1" spans="1:29" ht="26" customHeight="1">
      <c r="A1" s="151"/>
      <c r="B1" s="357" t="s">
        <v>131</v>
      </c>
      <c r="C1" s="357"/>
      <c r="D1" s="357"/>
      <c r="E1" s="357"/>
      <c r="F1" s="357"/>
      <c r="G1" s="357"/>
      <c r="H1" s="357"/>
      <c r="I1" s="357"/>
      <c r="J1" s="357"/>
      <c r="K1" s="357"/>
      <c r="L1" s="151"/>
      <c r="M1" s="4"/>
      <c r="N1" s="4"/>
      <c r="O1" s="4"/>
      <c r="P1" s="4"/>
      <c r="Q1" s="4"/>
      <c r="R1" s="4"/>
      <c r="S1" s="4"/>
      <c r="T1" s="4"/>
      <c r="U1" s="4"/>
      <c r="V1" s="4"/>
      <c r="W1" s="4"/>
      <c r="X1" s="4"/>
      <c r="Y1" s="4"/>
      <c r="Z1" s="4"/>
      <c r="AA1" s="4"/>
      <c r="AB1" s="4"/>
    </row>
    <row r="2" spans="1:29" ht="26" customHeight="1">
      <c r="A2" s="151"/>
      <c r="B2" s="152" t="s">
        <v>43</v>
      </c>
      <c r="C2" s="152"/>
      <c r="D2" s="152"/>
      <c r="E2" s="151"/>
      <c r="F2" s="151"/>
      <c r="G2" s="151"/>
      <c r="H2" s="151"/>
      <c r="I2" s="151"/>
      <c r="J2" s="151"/>
      <c r="K2" s="151"/>
      <c r="L2" s="151"/>
      <c r="M2" s="4"/>
      <c r="N2" s="4"/>
      <c r="O2" s="4"/>
      <c r="P2" s="4"/>
      <c r="Q2" s="4"/>
      <c r="R2" s="4"/>
      <c r="S2" s="4"/>
      <c r="T2" s="4"/>
      <c r="U2" s="4"/>
      <c r="V2" s="4"/>
      <c r="W2" s="4"/>
      <c r="X2" s="4"/>
      <c r="Y2" s="4"/>
      <c r="Z2" s="4"/>
      <c r="AA2" s="4"/>
      <c r="AB2" s="4"/>
    </row>
    <row r="3" spans="1:29" ht="15.5">
      <c r="A3" s="360"/>
      <c r="B3" s="361"/>
      <c r="C3" s="361"/>
      <c r="D3" s="361"/>
      <c r="E3" s="361"/>
      <c r="F3" s="361"/>
      <c r="G3" s="361"/>
      <c r="H3" s="361"/>
      <c r="I3" s="361"/>
      <c r="J3" s="361"/>
      <c r="K3" s="361"/>
      <c r="L3" s="276"/>
      <c r="M3" s="4"/>
      <c r="N3" s="4"/>
      <c r="O3" s="4"/>
      <c r="P3" s="4"/>
      <c r="Q3" s="4"/>
      <c r="R3" s="4"/>
      <c r="S3" s="4"/>
      <c r="T3" s="4"/>
      <c r="U3" s="4"/>
      <c r="V3" s="4"/>
      <c r="W3" s="4"/>
      <c r="X3" s="4"/>
      <c r="Y3" s="4"/>
      <c r="Z3" s="4"/>
      <c r="AA3" s="4"/>
      <c r="AB3" s="4"/>
      <c r="AC3" s="4"/>
    </row>
    <row r="4" spans="1:29" ht="13">
      <c r="A4" s="360"/>
      <c r="B4" s="384" t="s">
        <v>105</v>
      </c>
      <c r="C4" s="362"/>
      <c r="D4" s="362"/>
      <c r="E4" s="362"/>
      <c r="F4" s="362"/>
      <c r="G4" s="362"/>
      <c r="H4" s="362"/>
      <c r="I4" s="362"/>
      <c r="J4" s="362"/>
      <c r="K4" s="362"/>
      <c r="L4" s="276"/>
      <c r="M4" s="4"/>
      <c r="N4" s="4"/>
      <c r="O4" s="4"/>
      <c r="P4" s="4"/>
      <c r="Q4" s="4"/>
      <c r="R4" s="4"/>
      <c r="S4" s="4"/>
      <c r="T4" s="4"/>
      <c r="U4" s="4"/>
      <c r="V4" s="4"/>
      <c r="W4" s="4"/>
      <c r="X4" s="4"/>
      <c r="Y4" s="4"/>
      <c r="Z4" s="4"/>
      <c r="AA4" s="4"/>
      <c r="AB4" s="4"/>
      <c r="AC4" s="4"/>
    </row>
    <row r="5" spans="1:29" ht="13">
      <c r="A5" s="360"/>
      <c r="B5" s="385"/>
      <c r="C5" s="385"/>
      <c r="D5" s="385"/>
      <c r="E5" s="385"/>
      <c r="F5" s="385"/>
      <c r="G5" s="385"/>
      <c r="H5" s="385"/>
      <c r="I5" s="385"/>
      <c r="J5" s="385"/>
      <c r="K5" s="385"/>
      <c r="L5" s="276"/>
      <c r="M5" s="4"/>
      <c r="N5" s="4"/>
      <c r="O5" s="4"/>
      <c r="P5" s="4"/>
      <c r="Q5" s="4"/>
      <c r="R5" s="4"/>
      <c r="S5" s="4"/>
      <c r="T5" s="4"/>
      <c r="U5" s="4"/>
      <c r="V5" s="4"/>
      <c r="W5" s="4"/>
      <c r="X5" s="4"/>
      <c r="Y5" s="4"/>
      <c r="Z5" s="4"/>
      <c r="AA5" s="4"/>
      <c r="AB5" s="4"/>
      <c r="AC5" s="4"/>
    </row>
    <row r="6" spans="1:29" ht="15.5">
      <c r="A6" s="360"/>
      <c r="B6" s="364" t="s">
        <v>152</v>
      </c>
      <c r="C6" s="364"/>
      <c r="D6" s="364"/>
      <c r="E6" s="364"/>
      <c r="F6" s="364"/>
      <c r="G6" s="364"/>
      <c r="H6" s="364"/>
      <c r="I6" s="364"/>
      <c r="J6" s="364"/>
      <c r="K6" s="364"/>
      <c r="L6" s="276"/>
      <c r="M6" s="4"/>
      <c r="N6" s="341"/>
      <c r="O6" s="341"/>
      <c r="P6" s="341"/>
      <c r="Q6" s="341"/>
      <c r="R6" s="341"/>
      <c r="S6" s="341"/>
      <c r="T6" s="30"/>
      <c r="U6" s="4"/>
      <c r="V6" s="4"/>
      <c r="W6" s="4"/>
      <c r="X6" s="4"/>
      <c r="Y6" s="4"/>
      <c r="Z6" s="4"/>
      <c r="AA6" s="4"/>
      <c r="AB6" s="4"/>
      <c r="AC6" s="4"/>
    </row>
    <row r="7" spans="1:29" s="14" customFormat="1" ht="15" customHeight="1">
      <c r="A7" s="360"/>
      <c r="B7" s="277" t="s">
        <v>44</v>
      </c>
      <c r="C7" s="386" t="s">
        <v>45</v>
      </c>
      <c r="D7" s="386"/>
      <c r="E7" s="386"/>
      <c r="F7" s="386"/>
      <c r="G7" s="386"/>
      <c r="H7" s="386"/>
      <c r="I7" s="386"/>
      <c r="J7" s="386"/>
      <c r="K7" s="386"/>
      <c r="L7" s="276"/>
      <c r="M7" s="342"/>
      <c r="N7" s="342"/>
      <c r="O7" s="342"/>
      <c r="P7" s="342"/>
      <c r="Q7" s="342"/>
      <c r="R7" s="342"/>
      <c r="S7" s="342"/>
      <c r="T7" s="342"/>
      <c r="U7" s="17"/>
      <c r="V7" s="17"/>
      <c r="W7" s="17"/>
      <c r="X7" s="17"/>
      <c r="Y7" s="17"/>
      <c r="Z7" s="17"/>
      <c r="AA7" s="17"/>
      <c r="AB7" s="17"/>
      <c r="AC7" s="17"/>
    </row>
    <row r="8" spans="1:29" s="14" customFormat="1" ht="15" customHeight="1">
      <c r="A8" s="360"/>
      <c r="B8" s="277" t="s">
        <v>44</v>
      </c>
      <c r="C8" s="398" t="s">
        <v>46</v>
      </c>
      <c r="D8" s="398"/>
      <c r="E8" s="398"/>
      <c r="F8" s="398"/>
      <c r="G8" s="398"/>
      <c r="H8" s="398"/>
      <c r="I8" s="398"/>
      <c r="J8" s="398"/>
      <c r="K8" s="398"/>
      <c r="L8" s="276"/>
      <c r="M8" s="17"/>
      <c r="N8" s="17"/>
      <c r="O8" s="17"/>
      <c r="P8" s="17"/>
      <c r="Q8" s="17"/>
      <c r="R8" s="17"/>
      <c r="S8" s="17"/>
      <c r="T8" s="17"/>
      <c r="U8" s="17"/>
      <c r="V8" s="17"/>
      <c r="W8" s="17"/>
      <c r="X8" s="17"/>
      <c r="Y8" s="17"/>
      <c r="Z8" s="17"/>
      <c r="AA8" s="17"/>
      <c r="AB8" s="17"/>
      <c r="AC8" s="17"/>
    </row>
    <row r="9" spans="1:29" s="14" customFormat="1" ht="15" customHeight="1">
      <c r="A9" s="360"/>
      <c r="B9" s="277" t="s">
        <v>44</v>
      </c>
      <c r="C9" s="398" t="s">
        <v>47</v>
      </c>
      <c r="D9" s="398"/>
      <c r="E9" s="398"/>
      <c r="F9" s="398"/>
      <c r="G9" s="398"/>
      <c r="H9" s="398"/>
      <c r="I9" s="398"/>
      <c r="J9" s="398"/>
      <c r="K9" s="398"/>
      <c r="L9" s="276"/>
      <c r="M9" s="17"/>
      <c r="N9" s="17"/>
      <c r="O9" s="17"/>
      <c r="P9" s="17"/>
      <c r="Q9" s="17"/>
      <c r="R9" s="17"/>
      <c r="S9" s="17"/>
      <c r="T9" s="17"/>
      <c r="U9" s="17"/>
      <c r="V9" s="17"/>
      <c r="W9" s="17"/>
      <c r="X9" s="17"/>
      <c r="Y9" s="17"/>
      <c r="Z9" s="17"/>
      <c r="AA9" s="17"/>
      <c r="AB9" s="17"/>
      <c r="AC9" s="17"/>
    </row>
    <row r="10" spans="1:29" s="14" customFormat="1" ht="15" customHeight="1">
      <c r="A10" s="360"/>
      <c r="B10" s="277"/>
      <c r="C10" s="399"/>
      <c r="D10" s="399"/>
      <c r="E10" s="399"/>
      <c r="F10" s="399"/>
      <c r="G10" s="399"/>
      <c r="H10" s="399"/>
      <c r="I10" s="399"/>
      <c r="J10" s="399"/>
      <c r="K10" s="399"/>
      <c r="L10" s="276"/>
      <c r="M10" s="17"/>
      <c r="N10" s="17"/>
      <c r="O10" s="17"/>
      <c r="P10" s="17"/>
      <c r="Q10" s="17"/>
      <c r="R10" s="17"/>
      <c r="S10" s="17"/>
      <c r="T10" s="17"/>
      <c r="U10" s="17"/>
      <c r="V10" s="17"/>
      <c r="W10" s="17"/>
      <c r="X10" s="17"/>
      <c r="Y10" s="17"/>
      <c r="Z10" s="17"/>
      <c r="AA10" s="17"/>
      <c r="AB10" s="17"/>
      <c r="AC10" s="17"/>
    </row>
    <row r="11" spans="1:29" s="26" customFormat="1" ht="15.5" customHeight="1">
      <c r="A11" s="360"/>
      <c r="B11" s="229" t="s">
        <v>28</v>
      </c>
      <c r="C11" s="376" t="s">
        <v>120</v>
      </c>
      <c r="D11" s="377"/>
      <c r="E11" s="377"/>
      <c r="F11" s="377"/>
      <c r="G11" s="377"/>
      <c r="H11" s="377"/>
      <c r="I11" s="377"/>
      <c r="J11" s="377"/>
      <c r="K11" s="278"/>
      <c r="L11" s="276"/>
      <c r="M11" s="31"/>
      <c r="N11" s="31"/>
      <c r="O11" s="31"/>
      <c r="P11" s="31"/>
      <c r="Q11" s="31"/>
      <c r="R11" s="31"/>
      <c r="S11" s="31"/>
      <c r="T11" s="4"/>
      <c r="U11" s="4"/>
      <c r="V11" s="4"/>
      <c r="W11" s="4"/>
      <c r="X11" s="4"/>
      <c r="Y11" s="4"/>
      <c r="Z11" s="4"/>
      <c r="AA11" s="4"/>
      <c r="AB11" s="4"/>
      <c r="AC11" s="4"/>
    </row>
    <row r="12" spans="1:29" s="26" customFormat="1" ht="30.5" customHeight="1">
      <c r="A12" s="360"/>
      <c r="B12" s="126" t="s">
        <v>29</v>
      </c>
      <c r="C12" s="380" t="s">
        <v>137</v>
      </c>
      <c r="D12" s="387"/>
      <c r="E12" s="387"/>
      <c r="F12" s="387"/>
      <c r="G12" s="387"/>
      <c r="H12" s="387"/>
      <c r="I12" s="387"/>
      <c r="J12" s="387"/>
      <c r="K12" s="279"/>
      <c r="L12" s="276"/>
      <c r="M12" s="5"/>
      <c r="N12" s="5"/>
      <c r="O12" s="5"/>
      <c r="P12" s="5"/>
      <c r="Q12" s="5"/>
      <c r="R12" s="5"/>
      <c r="S12" s="5"/>
      <c r="T12" s="5"/>
      <c r="U12" s="5"/>
      <c r="V12" s="5"/>
      <c r="W12" s="5"/>
      <c r="X12" s="5"/>
      <c r="Y12" s="5"/>
      <c r="Z12" s="5"/>
      <c r="AA12" s="5"/>
      <c r="AB12" s="5"/>
    </row>
    <row r="13" spans="1:29" s="26" customFormat="1" ht="24.5" customHeight="1">
      <c r="A13" s="360"/>
      <c r="B13" s="229" t="s">
        <v>30</v>
      </c>
      <c r="C13" s="382" t="s">
        <v>138</v>
      </c>
      <c r="D13" s="382"/>
      <c r="E13" s="382"/>
      <c r="F13" s="382"/>
      <c r="G13" s="382"/>
      <c r="H13" s="382"/>
      <c r="I13" s="382"/>
      <c r="J13" s="382"/>
      <c r="K13" s="279"/>
      <c r="L13" s="276"/>
      <c r="M13" s="5"/>
      <c r="N13" s="5"/>
      <c r="O13" s="5"/>
      <c r="P13" s="5"/>
      <c r="Q13" s="5"/>
      <c r="R13" s="5"/>
      <c r="S13" s="5"/>
      <c r="T13" s="5"/>
      <c r="U13" s="5"/>
      <c r="V13" s="5"/>
      <c r="W13" s="5"/>
      <c r="X13" s="5"/>
      <c r="Y13" s="5"/>
      <c r="Z13" s="5"/>
      <c r="AA13" s="5"/>
      <c r="AB13" s="5"/>
      <c r="AC13" s="5"/>
    </row>
    <row r="14" spans="1:29" s="32" customFormat="1" ht="30.5" customHeight="1">
      <c r="A14" s="360"/>
      <c r="B14" s="280" t="s">
        <v>33</v>
      </c>
      <c r="C14" s="378" t="s">
        <v>157</v>
      </c>
      <c r="D14" s="378"/>
      <c r="E14" s="378"/>
      <c r="F14" s="378"/>
      <c r="G14" s="378"/>
      <c r="H14" s="378"/>
      <c r="I14" s="378"/>
      <c r="J14" s="378"/>
      <c r="K14" s="378"/>
      <c r="L14" s="276"/>
      <c r="M14" s="5"/>
      <c r="N14" s="5"/>
      <c r="O14" s="5"/>
      <c r="P14" s="5"/>
      <c r="Q14" s="5"/>
      <c r="R14" s="5"/>
      <c r="S14" s="5"/>
      <c r="T14" s="5"/>
      <c r="U14" s="5"/>
      <c r="V14" s="5"/>
      <c r="W14" s="5"/>
      <c r="X14" s="5"/>
      <c r="Y14" s="5"/>
      <c r="Z14" s="5"/>
      <c r="AA14" s="5"/>
      <c r="AB14" s="5"/>
      <c r="AC14" s="5"/>
    </row>
    <row r="15" spans="1:29" s="32" customFormat="1" ht="19.5" customHeight="1">
      <c r="A15" s="360"/>
      <c r="B15" s="280" t="s">
        <v>33</v>
      </c>
      <c r="C15" s="378" t="s">
        <v>158</v>
      </c>
      <c r="D15" s="378"/>
      <c r="E15" s="378"/>
      <c r="F15" s="378"/>
      <c r="G15" s="378"/>
      <c r="H15" s="378"/>
      <c r="I15" s="378"/>
      <c r="J15" s="378"/>
      <c r="K15" s="281"/>
      <c r="L15" s="276"/>
      <c r="M15" s="5"/>
      <c r="N15" s="5"/>
      <c r="O15" s="5"/>
      <c r="P15" s="5"/>
      <c r="Q15" s="5"/>
      <c r="R15" s="5"/>
      <c r="S15" s="5"/>
      <c r="T15" s="5"/>
      <c r="U15" s="5"/>
      <c r="V15" s="5"/>
      <c r="W15" s="5"/>
      <c r="X15" s="5"/>
      <c r="Y15" s="5"/>
      <c r="Z15" s="5"/>
      <c r="AA15" s="5"/>
      <c r="AB15" s="5"/>
      <c r="AC15" s="5"/>
    </row>
    <row r="16" spans="1:29" s="32" customFormat="1" ht="32" customHeight="1">
      <c r="A16" s="360"/>
      <c r="B16" s="280" t="s">
        <v>33</v>
      </c>
      <c r="C16" s="378" t="s">
        <v>159</v>
      </c>
      <c r="D16" s="378"/>
      <c r="E16" s="378"/>
      <c r="F16" s="378"/>
      <c r="G16" s="378"/>
      <c r="H16" s="378"/>
      <c r="I16" s="378"/>
      <c r="J16" s="378"/>
      <c r="K16" s="378"/>
      <c r="L16" s="276"/>
      <c r="M16" s="5"/>
      <c r="N16" s="5"/>
      <c r="O16" s="5"/>
      <c r="P16" s="5"/>
      <c r="Q16" s="5"/>
      <c r="R16" s="5"/>
      <c r="S16" s="5"/>
      <c r="T16" s="5"/>
      <c r="U16" s="5"/>
      <c r="V16" s="5"/>
      <c r="W16" s="5"/>
      <c r="X16" s="5"/>
      <c r="Y16" s="5"/>
      <c r="Z16" s="5"/>
      <c r="AA16" s="5"/>
      <c r="AB16" s="5"/>
      <c r="AC16" s="5"/>
    </row>
    <row r="17" spans="1:29" s="32" customFormat="1" ht="60" customHeight="1">
      <c r="A17" s="360"/>
      <c r="B17" s="280" t="s">
        <v>33</v>
      </c>
      <c r="C17" s="383" t="s">
        <v>161</v>
      </c>
      <c r="D17" s="383"/>
      <c r="E17" s="383"/>
      <c r="F17" s="383"/>
      <c r="G17" s="383"/>
      <c r="H17" s="383"/>
      <c r="I17" s="383"/>
      <c r="J17" s="383"/>
      <c r="K17" s="281"/>
      <c r="L17" s="276"/>
      <c r="M17" s="5"/>
      <c r="N17" s="5"/>
      <c r="O17" s="5"/>
      <c r="P17" s="5"/>
      <c r="Q17" s="5"/>
      <c r="R17" s="5"/>
      <c r="S17" s="5"/>
      <c r="T17" s="5"/>
      <c r="U17" s="5"/>
      <c r="V17" s="5"/>
      <c r="W17" s="5"/>
      <c r="X17" s="5"/>
      <c r="Y17" s="5"/>
      <c r="Z17" s="5"/>
      <c r="AA17" s="5"/>
      <c r="AB17" s="5"/>
      <c r="AC17" s="5"/>
    </row>
    <row r="18" spans="1:29" s="26" customFormat="1" ht="15" customHeight="1">
      <c r="A18" s="360"/>
      <c r="B18" s="229" t="s">
        <v>31</v>
      </c>
      <c r="C18" s="382" t="s">
        <v>103</v>
      </c>
      <c r="D18" s="397"/>
      <c r="E18" s="397"/>
      <c r="F18" s="397"/>
      <c r="G18" s="397"/>
      <c r="H18" s="397"/>
      <c r="I18" s="397"/>
      <c r="J18" s="397"/>
      <c r="K18" s="397"/>
      <c r="L18" s="276"/>
      <c r="M18" s="5"/>
      <c r="N18" s="5"/>
      <c r="O18" s="5"/>
      <c r="P18" s="5"/>
      <c r="Q18" s="5"/>
      <c r="R18" s="5"/>
      <c r="S18" s="5"/>
      <c r="T18" s="5"/>
      <c r="U18" s="5"/>
      <c r="V18" s="5"/>
      <c r="W18" s="5"/>
      <c r="X18" s="5"/>
      <c r="Y18" s="5"/>
      <c r="Z18" s="5"/>
      <c r="AA18" s="5"/>
      <c r="AB18" s="5"/>
      <c r="AC18" s="5"/>
    </row>
    <row r="19" spans="1:29" s="26" customFormat="1" ht="15" customHeight="1">
      <c r="A19" s="360"/>
      <c r="B19" s="126" t="s">
        <v>66</v>
      </c>
      <c r="C19" s="376" t="s">
        <v>122</v>
      </c>
      <c r="D19" s="377"/>
      <c r="E19" s="377"/>
      <c r="F19" s="377"/>
      <c r="G19" s="377"/>
      <c r="H19" s="377"/>
      <c r="I19" s="377"/>
      <c r="J19" s="377"/>
      <c r="K19" s="279"/>
      <c r="L19" s="276"/>
      <c r="M19" s="5"/>
      <c r="N19" s="5"/>
      <c r="O19" s="5"/>
      <c r="P19" s="5"/>
      <c r="Q19" s="5"/>
      <c r="R19" s="5"/>
      <c r="S19" s="5"/>
      <c r="T19" s="5"/>
      <c r="U19" s="5"/>
      <c r="V19" s="5"/>
      <c r="W19" s="5"/>
      <c r="X19" s="5"/>
      <c r="Y19" s="5"/>
      <c r="Z19" s="5"/>
      <c r="AA19" s="5"/>
      <c r="AB19" s="5"/>
    </row>
    <row r="20" spans="1:29" s="14" customFormat="1" ht="15.65" customHeight="1" thickBot="1">
      <c r="A20" s="360"/>
      <c r="B20" s="282"/>
      <c r="C20" s="283"/>
      <c r="D20" s="283"/>
      <c r="E20" s="283"/>
      <c r="F20" s="283"/>
      <c r="G20" s="283"/>
      <c r="H20" s="283"/>
      <c r="I20" s="283"/>
      <c r="J20" s="283"/>
      <c r="K20" s="283"/>
      <c r="L20" s="276"/>
      <c r="M20" s="15"/>
      <c r="N20" s="15"/>
      <c r="O20" s="15"/>
      <c r="P20" s="15"/>
      <c r="Q20" s="15"/>
      <c r="R20" s="15"/>
      <c r="S20" s="15"/>
      <c r="T20" s="15"/>
      <c r="U20" s="15"/>
      <c r="V20" s="15"/>
      <c r="W20" s="15"/>
      <c r="X20" s="15"/>
      <c r="Y20" s="15"/>
      <c r="Z20" s="15"/>
      <c r="AA20" s="15"/>
      <c r="AB20" s="15"/>
      <c r="AC20" s="15"/>
    </row>
    <row r="21" spans="1:29" ht="50" customHeight="1">
      <c r="A21" s="360"/>
      <c r="B21" s="140"/>
      <c r="C21" s="140"/>
      <c r="D21" s="140"/>
      <c r="E21" s="284"/>
      <c r="F21" s="284"/>
      <c r="G21" s="285"/>
      <c r="H21" s="286" t="s">
        <v>135</v>
      </c>
      <c r="I21" s="231"/>
      <c r="J21" s="287" t="s">
        <v>136</v>
      </c>
      <c r="K21" s="288"/>
      <c r="L21" s="276"/>
      <c r="M21" s="4"/>
      <c r="N21" s="4"/>
      <c r="O21" s="4"/>
      <c r="P21" s="4"/>
      <c r="Q21" s="4"/>
      <c r="R21" s="4"/>
      <c r="S21" s="4"/>
      <c r="T21" s="4"/>
      <c r="U21" s="4"/>
      <c r="V21" s="4"/>
      <c r="W21" s="4"/>
      <c r="X21" s="4"/>
      <c r="Y21" s="4"/>
      <c r="Z21" s="4"/>
      <c r="AA21" s="4"/>
      <c r="AB21" s="4"/>
      <c r="AC21" s="4"/>
    </row>
    <row r="22" spans="1:29" ht="18.649999999999999" customHeight="1" thickBot="1">
      <c r="A22" s="360"/>
      <c r="B22" s="395"/>
      <c r="C22" s="395"/>
      <c r="D22" s="395"/>
      <c r="E22" s="395"/>
      <c r="F22" s="396"/>
      <c r="G22" s="140"/>
      <c r="H22" s="299"/>
      <c r="I22" s="231"/>
      <c r="J22" s="289" t="str">
        <f>IF(MIN(F25:F40)&gt;VLOOKUP(I46,B46:H63,7,"FALSE"),MIN(F25:F40),VLOOKUP(I46,B46:H63,7,"FALSE"))</f>
        <v>Not available, see Warnings</v>
      </c>
      <c r="K22" s="288"/>
      <c r="L22" s="276"/>
      <c r="M22" s="4"/>
      <c r="N22" s="4"/>
      <c r="O22" s="4"/>
      <c r="P22" s="4"/>
      <c r="Q22" s="4"/>
      <c r="R22" s="4"/>
      <c r="S22" s="4"/>
      <c r="T22" s="4"/>
      <c r="U22" s="4"/>
      <c r="V22" s="4"/>
      <c r="W22" s="4"/>
      <c r="X22" s="4"/>
      <c r="Y22" s="4"/>
      <c r="Z22" s="4"/>
      <c r="AA22" s="4"/>
      <c r="AB22" s="4"/>
      <c r="AC22" s="4"/>
    </row>
    <row r="23" spans="1:29" s="35" customFormat="1" ht="15" customHeight="1" thickBot="1">
      <c r="A23" s="360"/>
      <c r="B23" s="232" t="s">
        <v>89</v>
      </c>
      <c r="C23" s="290"/>
      <c r="D23" s="290"/>
      <c r="E23" s="290"/>
      <c r="F23" s="290"/>
      <c r="G23" s="290"/>
      <c r="H23" s="290"/>
      <c r="I23" s="290"/>
      <c r="J23" s="290"/>
      <c r="K23" s="291"/>
      <c r="L23" s="276"/>
      <c r="M23" s="34"/>
      <c r="N23" s="34"/>
      <c r="O23" s="34"/>
      <c r="P23" s="34"/>
      <c r="Q23" s="34"/>
      <c r="R23" s="34"/>
      <c r="S23" s="34"/>
      <c r="T23" s="34"/>
      <c r="U23" s="34"/>
      <c r="V23" s="34"/>
      <c r="W23" s="34"/>
      <c r="X23" s="34"/>
      <c r="Y23" s="34"/>
      <c r="Z23" s="34"/>
      <c r="AA23" s="34"/>
      <c r="AB23" s="34"/>
      <c r="AC23" s="34"/>
    </row>
    <row r="24" spans="1:29" ht="79" customHeight="1" thickBot="1">
      <c r="A24" s="360"/>
      <c r="B24" s="292" t="s">
        <v>18</v>
      </c>
      <c r="C24" s="210" t="s">
        <v>48</v>
      </c>
      <c r="D24" s="211" t="s">
        <v>59</v>
      </c>
      <c r="E24" s="212" t="s">
        <v>113</v>
      </c>
      <c r="F24" s="213" t="s">
        <v>49</v>
      </c>
      <c r="G24" s="214" t="s">
        <v>60</v>
      </c>
      <c r="H24" s="215" t="s">
        <v>63</v>
      </c>
      <c r="I24" s="216" t="s">
        <v>52</v>
      </c>
      <c r="J24" s="217" t="s">
        <v>111</v>
      </c>
      <c r="K24" s="260" t="s">
        <v>68</v>
      </c>
      <c r="L24" s="276"/>
      <c r="M24" s="4"/>
      <c r="N24" s="4"/>
      <c r="O24" s="4"/>
      <c r="P24" s="4"/>
      <c r="Q24" s="4"/>
      <c r="R24" s="4"/>
      <c r="S24" s="4"/>
      <c r="T24" s="4"/>
      <c r="U24" s="4"/>
      <c r="V24" s="4"/>
      <c r="W24" s="4"/>
      <c r="X24" s="4"/>
      <c r="Y24" s="4"/>
      <c r="Z24" s="4"/>
      <c r="AA24" s="4"/>
      <c r="AB24" s="4"/>
      <c r="AC24" s="4"/>
    </row>
    <row r="25" spans="1:29" ht="15" customHeight="1">
      <c r="A25" s="360"/>
      <c r="B25" s="295" t="b">
        <v>1</v>
      </c>
      <c r="C25" s="218" t="s">
        <v>2</v>
      </c>
      <c r="D25" s="306" t="str">
        <f>IF(ISBLANK('Equal Pooling (Recommended)'!C15),"",'Equal Pooling (Recommended)'!C15)</f>
        <v/>
      </c>
      <c r="E25" s="307" t="str">
        <f>IF(ISBLANK('Equal Pooling (Recommended)'!D15),"",'Equal Pooling (Recommended)'!D15)</f>
        <v/>
      </c>
      <c r="F25" s="108" t="str">
        <f t="shared" ref="F25:F39" si="0">IF(ISTEXT(E25),"",IF((D25*E25)&gt;0,D25*E25,""))</f>
        <v/>
      </c>
      <c r="G25" s="188" t="str">
        <f t="shared" ref="G25:G40" si="1">IF(OR(ISTEXT(E25),H25 ="Insufficient Cells"),"",H25/$C$44)</f>
        <v/>
      </c>
      <c r="H25" s="293" t="str">
        <f t="shared" ref="H25:H40" si="2">IF(ISTEXT(F25),"",IF(AND(B25=TRUE,$H$22&gt;F25),"Insufficient Cells",IF(F25&gt;$H$22, $H$22,F25)))</f>
        <v/>
      </c>
      <c r="I25" s="189" t="str">
        <f>IF(OR(ISTEXT(E25),H25 = "Insufficient Cells"),"",IF(ISTEXT(H25),E25,H25/D25))</f>
        <v/>
      </c>
      <c r="J25" s="111" t="str">
        <f t="shared" ref="J25:J40" si="3">IF(ISTEXT(G25),"",(IF($B$44&gt;4,G25/MAX($G$25:$G$40)*8000,G25/MAX($G$25:$G$40)*10000)))</f>
        <v/>
      </c>
      <c r="K25" s="130" t="str">
        <f t="shared" ref="K25:K40" si="4">IF(ISTEXT(H25),"", IF(H25&gt;J25*1.65/0.8,J25, ($C$44/SUM($J$25:$J$40)*J25)*0.8/1.65))</f>
        <v/>
      </c>
      <c r="L25" s="276"/>
    </row>
    <row r="26" spans="1:29" ht="15" customHeight="1">
      <c r="A26" s="360"/>
      <c r="B26" s="296" t="b">
        <v>1</v>
      </c>
      <c r="C26" s="219" t="s">
        <v>3</v>
      </c>
      <c r="D26" s="308" t="str">
        <f>IF(ISBLANK('Equal Pooling (Recommended)'!C16),"",'Equal Pooling (Recommended)'!C16)</f>
        <v/>
      </c>
      <c r="E26" s="309" t="str">
        <f>IF(ISBLANK('Equal Pooling (Recommended)'!D16),"",'Equal Pooling (Recommended)'!D16)</f>
        <v/>
      </c>
      <c r="F26" s="113" t="str">
        <f t="shared" si="0"/>
        <v/>
      </c>
      <c r="G26" s="191" t="str">
        <f t="shared" si="1"/>
        <v/>
      </c>
      <c r="H26" s="293" t="str">
        <f t="shared" si="2"/>
        <v/>
      </c>
      <c r="I26" s="192" t="str">
        <f t="shared" ref="I26:I40" si="5">IF(OR(ISTEXT(E26),H26 = "Insufficient Cells"),"",IF(ISTEXT(H26),E26,H26/D26))</f>
        <v/>
      </c>
      <c r="J26" s="116" t="str">
        <f t="shared" si="3"/>
        <v/>
      </c>
      <c r="K26" s="130" t="str">
        <f t="shared" si="4"/>
        <v/>
      </c>
      <c r="L26" s="276"/>
    </row>
    <row r="27" spans="1:29" ht="15" customHeight="1">
      <c r="A27" s="360"/>
      <c r="B27" s="295" t="b">
        <v>1</v>
      </c>
      <c r="C27" s="218" t="s">
        <v>4</v>
      </c>
      <c r="D27" s="306" t="str">
        <f>IF(ISBLANK('Equal Pooling (Recommended)'!C17),"",'Equal Pooling (Recommended)'!C17)</f>
        <v/>
      </c>
      <c r="E27" s="307" t="str">
        <f>IF(ISBLANK('Equal Pooling (Recommended)'!D17),"",'Equal Pooling (Recommended)'!D17)</f>
        <v/>
      </c>
      <c r="F27" s="108" t="str">
        <f t="shared" si="0"/>
        <v/>
      </c>
      <c r="G27" s="188" t="str">
        <f t="shared" si="1"/>
        <v/>
      </c>
      <c r="H27" s="293" t="str">
        <f t="shared" si="2"/>
        <v/>
      </c>
      <c r="I27" s="189" t="str">
        <f t="shared" si="5"/>
        <v/>
      </c>
      <c r="J27" s="111" t="str">
        <f t="shared" si="3"/>
        <v/>
      </c>
      <c r="K27" s="130" t="str">
        <f t="shared" si="4"/>
        <v/>
      </c>
      <c r="L27" s="276"/>
    </row>
    <row r="28" spans="1:29" ht="15" customHeight="1">
      <c r="A28" s="360"/>
      <c r="B28" s="296" t="b">
        <v>1</v>
      </c>
      <c r="C28" s="220" t="s">
        <v>5</v>
      </c>
      <c r="D28" s="308" t="str">
        <f>IF(ISBLANK('Equal Pooling (Recommended)'!C18),"",'Equal Pooling (Recommended)'!C18)</f>
        <v/>
      </c>
      <c r="E28" s="309" t="str">
        <f>IF(ISBLANK('Equal Pooling (Recommended)'!D18),"",'Equal Pooling (Recommended)'!D18)</f>
        <v/>
      </c>
      <c r="F28" s="113" t="str">
        <f t="shared" si="0"/>
        <v/>
      </c>
      <c r="G28" s="191" t="str">
        <f t="shared" si="1"/>
        <v/>
      </c>
      <c r="H28" s="293" t="str">
        <f t="shared" si="2"/>
        <v/>
      </c>
      <c r="I28" s="192" t="str">
        <f t="shared" si="5"/>
        <v/>
      </c>
      <c r="J28" s="116" t="str">
        <f t="shared" si="3"/>
        <v/>
      </c>
      <c r="K28" s="130" t="str">
        <f t="shared" si="4"/>
        <v/>
      </c>
      <c r="L28" s="276"/>
      <c r="M28" s="12"/>
    </row>
    <row r="29" spans="1:29" ht="15" customHeight="1">
      <c r="A29" s="360"/>
      <c r="B29" s="295" t="b">
        <v>1</v>
      </c>
      <c r="C29" s="218" t="s">
        <v>6</v>
      </c>
      <c r="D29" s="306" t="str">
        <f>IF(ISBLANK('Equal Pooling (Recommended)'!C19),"",'Equal Pooling (Recommended)'!C19)</f>
        <v/>
      </c>
      <c r="E29" s="307" t="str">
        <f>IF(ISBLANK('Equal Pooling (Recommended)'!D19),"",'Equal Pooling (Recommended)'!D19)</f>
        <v/>
      </c>
      <c r="F29" s="108" t="str">
        <f t="shared" si="0"/>
        <v/>
      </c>
      <c r="G29" s="188" t="str">
        <f t="shared" si="1"/>
        <v/>
      </c>
      <c r="H29" s="293" t="str">
        <f t="shared" si="2"/>
        <v/>
      </c>
      <c r="I29" s="189" t="str">
        <f t="shared" si="5"/>
        <v/>
      </c>
      <c r="J29" s="111" t="str">
        <f t="shared" si="3"/>
        <v/>
      </c>
      <c r="K29" s="130" t="str">
        <f t="shared" si="4"/>
        <v/>
      </c>
      <c r="L29" s="276"/>
    </row>
    <row r="30" spans="1:29" ht="15" customHeight="1">
      <c r="A30" s="360"/>
      <c r="B30" s="296" t="b">
        <v>1</v>
      </c>
      <c r="C30" s="219" t="s">
        <v>7</v>
      </c>
      <c r="D30" s="308" t="str">
        <f>IF(ISBLANK('Equal Pooling (Recommended)'!C20),"",'Equal Pooling (Recommended)'!C20)</f>
        <v/>
      </c>
      <c r="E30" s="309" t="str">
        <f>IF(ISBLANK('Equal Pooling (Recommended)'!D20),"",'Equal Pooling (Recommended)'!D20)</f>
        <v/>
      </c>
      <c r="F30" s="113" t="str">
        <f t="shared" si="0"/>
        <v/>
      </c>
      <c r="G30" s="191" t="str">
        <f t="shared" si="1"/>
        <v/>
      </c>
      <c r="H30" s="293" t="str">
        <f t="shared" si="2"/>
        <v/>
      </c>
      <c r="I30" s="192" t="str">
        <f t="shared" si="5"/>
        <v/>
      </c>
      <c r="J30" s="116" t="str">
        <f t="shared" si="3"/>
        <v/>
      </c>
      <c r="K30" s="130" t="str">
        <f t="shared" si="4"/>
        <v/>
      </c>
      <c r="L30" s="276"/>
    </row>
    <row r="31" spans="1:29" ht="15" customHeight="1">
      <c r="A31" s="360"/>
      <c r="B31" s="295" t="b">
        <v>1</v>
      </c>
      <c r="C31" s="218" t="s">
        <v>8</v>
      </c>
      <c r="D31" s="306" t="str">
        <f>IF(ISBLANK('Equal Pooling (Recommended)'!C21),"",'Equal Pooling (Recommended)'!C21)</f>
        <v/>
      </c>
      <c r="E31" s="307" t="str">
        <f>IF(ISBLANK('Equal Pooling (Recommended)'!D21),"",'Equal Pooling (Recommended)'!D21)</f>
        <v/>
      </c>
      <c r="F31" s="108" t="str">
        <f t="shared" si="0"/>
        <v/>
      </c>
      <c r="G31" s="188" t="str">
        <f t="shared" si="1"/>
        <v/>
      </c>
      <c r="H31" s="293" t="str">
        <f t="shared" si="2"/>
        <v/>
      </c>
      <c r="I31" s="189" t="str">
        <f t="shared" si="5"/>
        <v/>
      </c>
      <c r="J31" s="111" t="str">
        <f t="shared" si="3"/>
        <v/>
      </c>
      <c r="K31" s="130" t="str">
        <f t="shared" si="4"/>
        <v/>
      </c>
      <c r="L31" s="276"/>
    </row>
    <row r="32" spans="1:29" ht="15" customHeight="1">
      <c r="A32" s="360"/>
      <c r="B32" s="296" t="b">
        <v>1</v>
      </c>
      <c r="C32" s="219" t="s">
        <v>9</v>
      </c>
      <c r="D32" s="308" t="str">
        <f>IF(ISBLANK('Equal Pooling (Recommended)'!C22),"",'Equal Pooling (Recommended)'!C22)</f>
        <v/>
      </c>
      <c r="E32" s="309" t="str">
        <f>IF(ISBLANK('Equal Pooling (Recommended)'!D22),"",'Equal Pooling (Recommended)'!D22)</f>
        <v/>
      </c>
      <c r="F32" s="113" t="str">
        <f>IF(ISTEXT(E32),"",IF((D32*E32)&gt;0,D32*E32,""))</f>
        <v/>
      </c>
      <c r="G32" s="191" t="str">
        <f t="shared" si="1"/>
        <v/>
      </c>
      <c r="H32" s="293" t="str">
        <f t="shared" si="2"/>
        <v/>
      </c>
      <c r="I32" s="192" t="str">
        <f t="shared" si="5"/>
        <v/>
      </c>
      <c r="J32" s="116" t="str">
        <f t="shared" si="3"/>
        <v/>
      </c>
      <c r="K32" s="130" t="str">
        <f t="shared" si="4"/>
        <v/>
      </c>
      <c r="L32" s="276"/>
    </row>
    <row r="33" spans="1:13" ht="15" customHeight="1">
      <c r="A33" s="360"/>
      <c r="B33" s="295" t="b">
        <v>1</v>
      </c>
      <c r="C33" s="218" t="s">
        <v>10</v>
      </c>
      <c r="D33" s="306" t="str">
        <f>IF(ISBLANK('Equal Pooling (Recommended)'!C23),"",'Equal Pooling (Recommended)'!C23)</f>
        <v/>
      </c>
      <c r="E33" s="307" t="str">
        <f>IF(ISBLANK('Equal Pooling (Recommended)'!D23),"",'Equal Pooling (Recommended)'!D23)</f>
        <v/>
      </c>
      <c r="F33" s="108" t="str">
        <f t="shared" si="0"/>
        <v/>
      </c>
      <c r="G33" s="188" t="str">
        <f t="shared" si="1"/>
        <v/>
      </c>
      <c r="H33" s="293" t="str">
        <f t="shared" si="2"/>
        <v/>
      </c>
      <c r="I33" s="189" t="str">
        <f t="shared" si="5"/>
        <v/>
      </c>
      <c r="J33" s="111" t="str">
        <f t="shared" si="3"/>
        <v/>
      </c>
      <c r="K33" s="130" t="str">
        <f t="shared" si="4"/>
        <v/>
      </c>
      <c r="L33" s="276"/>
    </row>
    <row r="34" spans="1:13" ht="15" customHeight="1">
      <c r="A34" s="360"/>
      <c r="B34" s="296" t="b">
        <v>1</v>
      </c>
      <c r="C34" s="219" t="s">
        <v>11</v>
      </c>
      <c r="D34" s="308" t="str">
        <f>IF(ISBLANK('Equal Pooling (Recommended)'!C24),"",'Equal Pooling (Recommended)'!C24)</f>
        <v/>
      </c>
      <c r="E34" s="309" t="str">
        <f>IF(ISBLANK('Equal Pooling (Recommended)'!D24),"",'Equal Pooling (Recommended)'!D24)</f>
        <v/>
      </c>
      <c r="F34" s="113" t="str">
        <f t="shared" si="0"/>
        <v/>
      </c>
      <c r="G34" s="191" t="str">
        <f t="shared" si="1"/>
        <v/>
      </c>
      <c r="H34" s="293" t="str">
        <f t="shared" si="2"/>
        <v/>
      </c>
      <c r="I34" s="192" t="str">
        <f t="shared" si="5"/>
        <v/>
      </c>
      <c r="J34" s="116" t="str">
        <f t="shared" si="3"/>
        <v/>
      </c>
      <c r="K34" s="130" t="str">
        <f t="shared" si="4"/>
        <v/>
      </c>
      <c r="L34" s="276"/>
    </row>
    <row r="35" spans="1:13" ht="15" customHeight="1">
      <c r="A35" s="360"/>
      <c r="B35" s="295" t="b">
        <v>1</v>
      </c>
      <c r="C35" s="218" t="s">
        <v>12</v>
      </c>
      <c r="D35" s="306" t="str">
        <f>IF(ISBLANK('Equal Pooling (Recommended)'!C25),"",'Equal Pooling (Recommended)'!C25)</f>
        <v/>
      </c>
      <c r="E35" s="307" t="str">
        <f>IF(ISBLANK('Equal Pooling (Recommended)'!D25),"",'Equal Pooling (Recommended)'!D25)</f>
        <v/>
      </c>
      <c r="F35" s="108" t="str">
        <f t="shared" si="0"/>
        <v/>
      </c>
      <c r="G35" s="188" t="str">
        <f t="shared" si="1"/>
        <v/>
      </c>
      <c r="H35" s="293" t="str">
        <f t="shared" si="2"/>
        <v/>
      </c>
      <c r="I35" s="189" t="str">
        <f t="shared" si="5"/>
        <v/>
      </c>
      <c r="J35" s="111" t="str">
        <f t="shared" si="3"/>
        <v/>
      </c>
      <c r="K35" s="130" t="str">
        <f t="shared" si="4"/>
        <v/>
      </c>
      <c r="L35" s="276"/>
    </row>
    <row r="36" spans="1:13" ht="15" customHeight="1">
      <c r="A36" s="360"/>
      <c r="B36" s="296" t="b">
        <v>1</v>
      </c>
      <c r="C36" s="219" t="s">
        <v>13</v>
      </c>
      <c r="D36" s="308" t="str">
        <f>IF(ISBLANK('Equal Pooling (Recommended)'!C26),"",'Equal Pooling (Recommended)'!C26)</f>
        <v/>
      </c>
      <c r="E36" s="309" t="str">
        <f>IF(ISBLANK('Equal Pooling (Recommended)'!D26),"",'Equal Pooling (Recommended)'!D26)</f>
        <v/>
      </c>
      <c r="F36" s="113" t="str">
        <f t="shared" si="0"/>
        <v/>
      </c>
      <c r="G36" s="191" t="str">
        <f t="shared" si="1"/>
        <v/>
      </c>
      <c r="H36" s="293" t="str">
        <f t="shared" si="2"/>
        <v/>
      </c>
      <c r="I36" s="192" t="str">
        <f t="shared" si="5"/>
        <v/>
      </c>
      <c r="J36" s="116" t="str">
        <f t="shared" si="3"/>
        <v/>
      </c>
      <c r="K36" s="130" t="str">
        <f t="shared" si="4"/>
        <v/>
      </c>
      <c r="L36" s="276"/>
    </row>
    <row r="37" spans="1:13" ht="15" customHeight="1">
      <c r="A37" s="360"/>
      <c r="B37" s="295" t="b">
        <v>1</v>
      </c>
      <c r="C37" s="218" t="s">
        <v>14</v>
      </c>
      <c r="D37" s="306" t="str">
        <f>IF(ISBLANK('Equal Pooling (Recommended)'!C27),"",'Equal Pooling (Recommended)'!C27)</f>
        <v/>
      </c>
      <c r="E37" s="307" t="str">
        <f>IF(ISBLANK('Equal Pooling (Recommended)'!D27),"",'Equal Pooling (Recommended)'!D27)</f>
        <v/>
      </c>
      <c r="F37" s="108" t="str">
        <f t="shared" si="0"/>
        <v/>
      </c>
      <c r="G37" s="188" t="str">
        <f t="shared" si="1"/>
        <v/>
      </c>
      <c r="H37" s="293" t="str">
        <f t="shared" si="2"/>
        <v/>
      </c>
      <c r="I37" s="189" t="str">
        <f t="shared" si="5"/>
        <v/>
      </c>
      <c r="J37" s="111" t="str">
        <f t="shared" si="3"/>
        <v/>
      </c>
      <c r="K37" s="130" t="str">
        <f t="shared" si="4"/>
        <v/>
      </c>
      <c r="L37" s="276"/>
    </row>
    <row r="38" spans="1:13" ht="15" customHeight="1">
      <c r="A38" s="360"/>
      <c r="B38" s="296" t="b">
        <v>1</v>
      </c>
      <c r="C38" s="219" t="s">
        <v>15</v>
      </c>
      <c r="D38" s="308" t="str">
        <f>IF(ISBLANK('Equal Pooling (Recommended)'!C28),"",'Equal Pooling (Recommended)'!C28)</f>
        <v/>
      </c>
      <c r="E38" s="309" t="str">
        <f>IF(ISBLANK('Equal Pooling (Recommended)'!D28),"",'Equal Pooling (Recommended)'!D28)</f>
        <v/>
      </c>
      <c r="F38" s="113" t="str">
        <f t="shared" si="0"/>
        <v/>
      </c>
      <c r="G38" s="191" t="str">
        <f t="shared" si="1"/>
        <v/>
      </c>
      <c r="H38" s="293" t="str">
        <f t="shared" si="2"/>
        <v/>
      </c>
      <c r="I38" s="192" t="str">
        <f t="shared" si="5"/>
        <v/>
      </c>
      <c r="J38" s="116" t="str">
        <f t="shared" si="3"/>
        <v/>
      </c>
      <c r="K38" s="130" t="str">
        <f t="shared" si="4"/>
        <v/>
      </c>
      <c r="L38" s="276"/>
    </row>
    <row r="39" spans="1:13" ht="15" customHeight="1">
      <c r="A39" s="360"/>
      <c r="B39" s="295" t="b">
        <v>1</v>
      </c>
      <c r="C39" s="218" t="s">
        <v>16</v>
      </c>
      <c r="D39" s="306" t="str">
        <f>IF(ISBLANK('Equal Pooling (Recommended)'!C29),"",'Equal Pooling (Recommended)'!C29)</f>
        <v/>
      </c>
      <c r="E39" s="307" t="str">
        <f>IF(ISBLANK('Equal Pooling (Recommended)'!D29),"",'Equal Pooling (Recommended)'!D29)</f>
        <v/>
      </c>
      <c r="F39" s="108" t="str">
        <f t="shared" si="0"/>
        <v/>
      </c>
      <c r="G39" s="188" t="str">
        <f t="shared" si="1"/>
        <v/>
      </c>
      <c r="H39" s="293" t="str">
        <f t="shared" si="2"/>
        <v/>
      </c>
      <c r="I39" s="189" t="str">
        <f t="shared" si="5"/>
        <v/>
      </c>
      <c r="J39" s="111" t="str">
        <f t="shared" si="3"/>
        <v/>
      </c>
      <c r="K39" s="130" t="str">
        <f t="shared" si="4"/>
        <v/>
      </c>
      <c r="L39" s="276"/>
    </row>
    <row r="40" spans="1:13" ht="15" customHeight="1" thickBot="1">
      <c r="A40" s="360"/>
      <c r="B40" s="297" t="b">
        <v>1</v>
      </c>
      <c r="C40" s="221" t="s">
        <v>17</v>
      </c>
      <c r="D40" s="310" t="str">
        <f>IF(ISBLANK('Equal Pooling (Recommended)'!C30),"",'Equal Pooling (Recommended)'!C30)</f>
        <v/>
      </c>
      <c r="E40" s="311" t="str">
        <f>IF(ISBLANK('Equal Pooling (Recommended)'!D30),"",'Equal Pooling (Recommended)'!D30)</f>
        <v/>
      </c>
      <c r="F40" s="222" t="str">
        <f>IF(ISTEXT(E40),"",IF((D40*E40)&gt;0,D40*E40,""))</f>
        <v/>
      </c>
      <c r="G40" s="223" t="str">
        <f t="shared" si="1"/>
        <v/>
      </c>
      <c r="H40" s="294" t="str">
        <f t="shared" si="2"/>
        <v/>
      </c>
      <c r="I40" s="224" t="str">
        <f t="shared" si="5"/>
        <v/>
      </c>
      <c r="J40" s="122" t="str">
        <f t="shared" si="3"/>
        <v/>
      </c>
      <c r="K40" s="131" t="str">
        <f t="shared" si="4"/>
        <v/>
      </c>
      <c r="L40" s="276"/>
    </row>
    <row r="41" spans="1:13" ht="15" customHeight="1">
      <c r="A41" s="360"/>
      <c r="B41" s="250"/>
      <c r="C41" s="250"/>
      <c r="D41" s="250"/>
      <c r="E41" s="250"/>
      <c r="F41" s="250"/>
      <c r="G41" s="250"/>
      <c r="H41" s="250"/>
      <c r="I41" s="250"/>
      <c r="J41" s="250"/>
      <c r="K41" s="250"/>
      <c r="L41" s="276"/>
    </row>
    <row r="42" spans="1:13" ht="15" customHeight="1" thickBot="1">
      <c r="A42" s="360"/>
      <c r="B42" s="268" t="s">
        <v>88</v>
      </c>
      <c r="C42" s="250"/>
      <c r="D42" s="250"/>
      <c r="E42" s="250"/>
      <c r="F42" s="250"/>
      <c r="G42" s="250"/>
      <c r="H42" s="250"/>
      <c r="I42" s="250"/>
      <c r="J42" s="250"/>
      <c r="K42" s="250"/>
      <c r="L42" s="276"/>
    </row>
    <row r="43" spans="1:13" ht="48" customHeight="1">
      <c r="A43" s="360"/>
      <c r="B43" s="134" t="s">
        <v>64</v>
      </c>
      <c r="C43" s="135" t="s">
        <v>71</v>
      </c>
      <c r="D43" s="136" t="s">
        <v>58</v>
      </c>
      <c r="E43" s="359" t="str">
        <f>IF(COUNTIF(D68:D82,"TRUE")&gt;=1,"WARNING:"&amp;CHAR(10)&amp;_xlfn.TEXTJOIN(CHAR(10),TRUE,E68:E82),"")</f>
        <v>WARNING:
•  Total Cells Pooled for wash is below the recommended minimum of 200,000 cells. Adjust the number in the User-defined Cell Numbers per Sample and/or exclude barcodes from 
   normalization, or consider an alternative pooling strategy.
•  No suggestion available that maintains equal representation and a total of 200,000 cells pooled. Set Include in Normalization to FALSE for all samples, then set the
   User-defined Cell Numbers per Sample equal to the number of cells present in the sample with the lowest Total Cells in Hybridization. Increase if the Total Cells Pooled is too low to 
   reliably pellet during washing. To minimize cell loss, see Tips &amp; Best Practices: Sample Washing &amp; Recovery in User Guide.</v>
      </c>
      <c r="F43" s="339"/>
      <c r="G43" s="339"/>
      <c r="H43" s="339"/>
      <c r="I43" s="339"/>
      <c r="J43" s="339"/>
      <c r="K43" s="339"/>
      <c r="L43" s="276"/>
      <c r="M43" s="316"/>
    </row>
    <row r="44" spans="1:13" ht="64.25" customHeight="1" thickBot="1">
      <c r="A44" s="360"/>
      <c r="B44" s="137">
        <f>COUNTIF(F25:F40,"&gt;0")</f>
        <v>0</v>
      </c>
      <c r="C44" s="138">
        <f>SUM(H25:H40)</f>
        <v>0</v>
      </c>
      <c r="D44" s="139">
        <f>IF(C44&gt;SUM(J25:J40)*1.65/0.8,SUM(J25:J40), SUM(K25:K40))</f>
        <v>0</v>
      </c>
      <c r="E44" s="359"/>
      <c r="F44" s="339"/>
      <c r="G44" s="339"/>
      <c r="H44" s="339"/>
      <c r="I44" s="339"/>
      <c r="J44" s="339"/>
      <c r="K44" s="339"/>
      <c r="L44" s="276"/>
    </row>
    <row r="45" spans="1:13" ht="15" customHeight="1">
      <c r="A45" s="140"/>
      <c r="B45" s="250"/>
      <c r="C45" s="250"/>
      <c r="D45" s="250"/>
      <c r="E45" s="250"/>
      <c r="F45" s="250"/>
      <c r="G45" s="250"/>
      <c r="H45" s="250"/>
      <c r="I45" s="250"/>
      <c r="J45" s="250"/>
      <c r="K45" s="250"/>
      <c r="L45" s="276"/>
    </row>
    <row r="46" spans="1:13" ht="54" hidden="1" customHeight="1" thickBot="1">
      <c r="A46" s="36"/>
      <c r="B46" s="18" t="s">
        <v>73</v>
      </c>
      <c r="C46" s="19" t="s">
        <v>19</v>
      </c>
      <c r="D46" s="19" t="s">
        <v>20</v>
      </c>
      <c r="E46" s="19" t="s">
        <v>75</v>
      </c>
      <c r="F46" s="19" t="s">
        <v>21</v>
      </c>
      <c r="G46" s="19" t="s">
        <v>22</v>
      </c>
      <c r="H46" s="19" t="s">
        <v>72</v>
      </c>
      <c r="I46" s="388">
        <f>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 "&gt;="&amp;VLOOKUP(COUNTIF(F25:F40,"&gt;0"),B46:H63,7,"FALSE")),B46:H63,7,"FALSE")),B46:H63,7,"FALSE")),B46:H63,7,"FALSE")),B46:H63,7,"FALSE")),B46:H63,7,"FALSE")),B46:H63,7,"FALSE")),B46:H63,7,"FALSE")),B46:H63,7,"FALSE")),B46:H63,7,"FALSE")),B46:H63,7,"FALSE")),B46:H63,7,"FALSE")),B46:H63,7,"FALSE")),B46:H63,7,"FALSE")),B46:H63,7,"FALSE")),B46:H63,7,"FALSE")),B46:H63,7,"FALSE")),B46:H63,7,"FALSE")),B46:H63,7,"FALSE"))</f>
        <v>0</v>
      </c>
      <c r="J46" s="389"/>
      <c r="K46" s="390"/>
      <c r="L46" s="59"/>
    </row>
    <row r="47" spans="1:13" ht="15" hidden="1" customHeight="1">
      <c r="A47" s="36"/>
      <c r="B47" s="63">
        <v>0</v>
      </c>
      <c r="C47" s="64"/>
      <c r="D47" s="64"/>
      <c r="E47" s="64"/>
      <c r="F47" s="64"/>
      <c r="G47" s="65">
        <v>200000</v>
      </c>
      <c r="H47" s="66" t="s">
        <v>107</v>
      </c>
      <c r="I47" s="391"/>
      <c r="J47" s="391"/>
      <c r="K47" s="392"/>
      <c r="L47" s="59"/>
    </row>
    <row r="48" spans="1:13" ht="15" hidden="1" customHeight="1">
      <c r="A48" s="36"/>
      <c r="B48" s="23">
        <v>1</v>
      </c>
      <c r="C48" s="24">
        <v>10000</v>
      </c>
      <c r="D48" s="24">
        <v>16500</v>
      </c>
      <c r="E48" s="24">
        <v>33000</v>
      </c>
      <c r="F48" s="24">
        <v>33000</v>
      </c>
      <c r="G48" s="25">
        <v>200000</v>
      </c>
      <c r="H48" s="67">
        <v>200000</v>
      </c>
      <c r="I48" s="391"/>
      <c r="J48" s="391"/>
      <c r="K48" s="392"/>
      <c r="L48" s="59"/>
    </row>
    <row r="49" spans="1:12" ht="15" hidden="1" customHeight="1">
      <c r="A49" s="36"/>
      <c r="B49" s="20">
        <v>2</v>
      </c>
      <c r="C49" s="21">
        <v>20000</v>
      </c>
      <c r="D49" s="21">
        <v>33000</v>
      </c>
      <c r="E49" s="21">
        <v>33000</v>
      </c>
      <c r="F49" s="21">
        <v>66000</v>
      </c>
      <c r="G49" s="22">
        <v>200000</v>
      </c>
      <c r="H49" s="68">
        <v>100000</v>
      </c>
      <c r="I49" s="391"/>
      <c r="J49" s="391"/>
      <c r="K49" s="392"/>
      <c r="L49" s="59"/>
    </row>
    <row r="50" spans="1:12" ht="15" hidden="1" customHeight="1">
      <c r="A50" s="36"/>
      <c r="B50" s="23">
        <v>3</v>
      </c>
      <c r="C50" s="24">
        <v>30000</v>
      </c>
      <c r="D50" s="24">
        <v>49500</v>
      </c>
      <c r="E50" s="24">
        <v>33000</v>
      </c>
      <c r="F50" s="24">
        <v>99000</v>
      </c>
      <c r="G50" s="25">
        <v>200000</v>
      </c>
      <c r="H50" s="67">
        <v>66666.666666666672</v>
      </c>
      <c r="I50" s="391"/>
      <c r="J50" s="391"/>
      <c r="K50" s="392"/>
      <c r="L50" s="59"/>
    </row>
    <row r="51" spans="1:12" ht="15" hidden="1" customHeight="1">
      <c r="A51" s="36"/>
      <c r="B51" s="20">
        <v>4</v>
      </c>
      <c r="C51" s="21">
        <v>40000</v>
      </c>
      <c r="D51" s="21">
        <v>66000</v>
      </c>
      <c r="E51" s="21">
        <v>33000</v>
      </c>
      <c r="F51" s="21">
        <v>132000</v>
      </c>
      <c r="G51" s="22">
        <v>200000</v>
      </c>
      <c r="H51" s="68">
        <v>50000</v>
      </c>
      <c r="I51" s="391"/>
      <c r="J51" s="391"/>
      <c r="K51" s="392"/>
      <c r="L51" s="59"/>
    </row>
    <row r="52" spans="1:12" ht="15" hidden="1" customHeight="1">
      <c r="A52" s="36"/>
      <c r="B52" s="23">
        <v>5</v>
      </c>
      <c r="C52" s="24">
        <v>40000</v>
      </c>
      <c r="D52" s="24">
        <v>66000</v>
      </c>
      <c r="E52" s="24">
        <v>26400</v>
      </c>
      <c r="F52" s="24">
        <v>132000</v>
      </c>
      <c r="G52" s="25">
        <v>200000</v>
      </c>
      <c r="H52" s="67">
        <v>40000</v>
      </c>
      <c r="I52" s="391"/>
      <c r="J52" s="391"/>
      <c r="K52" s="392"/>
      <c r="L52" s="59"/>
    </row>
    <row r="53" spans="1:12" ht="15" hidden="1" customHeight="1">
      <c r="A53" s="36"/>
      <c r="B53" s="20">
        <v>6</v>
      </c>
      <c r="C53" s="21">
        <v>48000</v>
      </c>
      <c r="D53" s="21">
        <v>79200</v>
      </c>
      <c r="E53" s="21">
        <v>26400</v>
      </c>
      <c r="F53" s="21">
        <v>158400</v>
      </c>
      <c r="G53" s="22">
        <v>200000</v>
      </c>
      <c r="H53" s="68">
        <v>33333.333333333336</v>
      </c>
      <c r="I53" s="391"/>
      <c r="J53" s="391"/>
      <c r="K53" s="392"/>
      <c r="L53" s="59"/>
    </row>
    <row r="54" spans="1:12" ht="15" hidden="1" customHeight="1">
      <c r="A54" s="36"/>
      <c r="B54" s="23">
        <v>7</v>
      </c>
      <c r="C54" s="24">
        <v>56000</v>
      </c>
      <c r="D54" s="24">
        <v>92400</v>
      </c>
      <c r="E54" s="24">
        <v>26400</v>
      </c>
      <c r="F54" s="24">
        <v>184800</v>
      </c>
      <c r="G54" s="25">
        <v>200000</v>
      </c>
      <c r="H54" s="67">
        <v>28571.428571428572</v>
      </c>
      <c r="I54" s="391"/>
      <c r="J54" s="391"/>
      <c r="K54" s="392"/>
      <c r="L54" s="59"/>
    </row>
    <row r="55" spans="1:12" ht="15" hidden="1" customHeight="1">
      <c r="A55" s="36"/>
      <c r="B55" s="20">
        <v>8</v>
      </c>
      <c r="C55" s="21">
        <v>64000</v>
      </c>
      <c r="D55" s="21">
        <v>105600</v>
      </c>
      <c r="E55" s="21">
        <v>26400</v>
      </c>
      <c r="F55" s="21">
        <v>211200</v>
      </c>
      <c r="G55" s="22">
        <v>211200</v>
      </c>
      <c r="H55" s="68">
        <v>26400</v>
      </c>
      <c r="I55" s="391"/>
      <c r="J55" s="391"/>
      <c r="K55" s="392"/>
      <c r="L55" s="59"/>
    </row>
    <row r="56" spans="1:12" ht="15" hidden="1" customHeight="1">
      <c r="A56" s="36"/>
      <c r="B56" s="23">
        <v>9</v>
      </c>
      <c r="C56" s="24">
        <v>72000</v>
      </c>
      <c r="D56" s="24">
        <v>118800</v>
      </c>
      <c r="E56" s="24">
        <v>26400</v>
      </c>
      <c r="F56" s="24">
        <v>237600</v>
      </c>
      <c r="G56" s="25">
        <v>237600</v>
      </c>
      <c r="H56" s="67">
        <v>26400</v>
      </c>
      <c r="I56" s="391"/>
      <c r="J56" s="391"/>
      <c r="K56" s="392"/>
      <c r="L56" s="59"/>
    </row>
    <row r="57" spans="1:12" ht="15" hidden="1" customHeight="1">
      <c r="A57" s="36"/>
      <c r="B57" s="20">
        <v>10</v>
      </c>
      <c r="C57" s="21">
        <v>80000</v>
      </c>
      <c r="D57" s="21">
        <v>132000</v>
      </c>
      <c r="E57" s="21">
        <v>26400</v>
      </c>
      <c r="F57" s="21">
        <v>264000</v>
      </c>
      <c r="G57" s="22">
        <v>264000</v>
      </c>
      <c r="H57" s="68">
        <v>26400</v>
      </c>
      <c r="I57" s="391"/>
      <c r="J57" s="391"/>
      <c r="K57" s="392"/>
      <c r="L57" s="59"/>
    </row>
    <row r="58" spans="1:12" ht="15" hidden="1" customHeight="1">
      <c r="A58" s="36"/>
      <c r="B58" s="23">
        <v>11</v>
      </c>
      <c r="C58" s="24">
        <v>88000</v>
      </c>
      <c r="D58" s="24">
        <v>145200</v>
      </c>
      <c r="E58" s="24">
        <v>26400</v>
      </c>
      <c r="F58" s="24">
        <v>290400</v>
      </c>
      <c r="G58" s="25">
        <v>290400</v>
      </c>
      <c r="H58" s="67">
        <v>26400</v>
      </c>
      <c r="I58" s="391"/>
      <c r="J58" s="391"/>
      <c r="K58" s="392"/>
      <c r="L58" s="59"/>
    </row>
    <row r="59" spans="1:12" ht="15" hidden="1" customHeight="1">
      <c r="A59" s="36"/>
      <c r="B59" s="20">
        <v>12</v>
      </c>
      <c r="C59" s="21">
        <v>96000</v>
      </c>
      <c r="D59" s="21">
        <v>158400</v>
      </c>
      <c r="E59" s="21">
        <v>26400</v>
      </c>
      <c r="F59" s="21">
        <v>316800</v>
      </c>
      <c r="G59" s="22">
        <v>316800</v>
      </c>
      <c r="H59" s="68">
        <v>26400</v>
      </c>
      <c r="I59" s="391"/>
      <c r="J59" s="391"/>
      <c r="K59" s="392"/>
      <c r="L59" s="59"/>
    </row>
    <row r="60" spans="1:12" ht="15" hidden="1" customHeight="1">
      <c r="A60" s="36"/>
      <c r="B60" s="23">
        <v>13</v>
      </c>
      <c r="C60" s="24">
        <v>104000</v>
      </c>
      <c r="D60" s="24">
        <v>171600</v>
      </c>
      <c r="E60" s="24">
        <v>26400</v>
      </c>
      <c r="F60" s="24">
        <v>343200</v>
      </c>
      <c r="G60" s="25">
        <v>343200</v>
      </c>
      <c r="H60" s="67">
        <v>26400</v>
      </c>
      <c r="I60" s="391"/>
      <c r="J60" s="391"/>
      <c r="K60" s="392"/>
      <c r="L60" s="59"/>
    </row>
    <row r="61" spans="1:12" ht="15" hidden="1" customHeight="1">
      <c r="A61" s="36"/>
      <c r="B61" s="20">
        <v>14</v>
      </c>
      <c r="C61" s="21">
        <v>112000</v>
      </c>
      <c r="D61" s="21">
        <v>184800</v>
      </c>
      <c r="E61" s="21">
        <v>26400</v>
      </c>
      <c r="F61" s="21">
        <v>369600</v>
      </c>
      <c r="G61" s="22">
        <v>369600</v>
      </c>
      <c r="H61" s="68">
        <v>26400</v>
      </c>
      <c r="I61" s="391"/>
      <c r="J61" s="391"/>
      <c r="K61" s="392"/>
      <c r="L61" s="59"/>
    </row>
    <row r="62" spans="1:12" ht="15" hidden="1" customHeight="1">
      <c r="A62" s="36"/>
      <c r="B62" s="23">
        <v>15</v>
      </c>
      <c r="C62" s="24">
        <v>120000</v>
      </c>
      <c r="D62" s="24">
        <v>198000</v>
      </c>
      <c r="E62" s="24">
        <v>26400</v>
      </c>
      <c r="F62" s="24">
        <v>396000</v>
      </c>
      <c r="G62" s="25">
        <v>396000</v>
      </c>
      <c r="H62" s="67">
        <v>26400</v>
      </c>
      <c r="I62" s="391"/>
      <c r="J62" s="391"/>
      <c r="K62" s="392"/>
      <c r="L62" s="59"/>
    </row>
    <row r="63" spans="1:12" ht="15" hidden="1" customHeight="1" thickBot="1">
      <c r="A63" s="36"/>
      <c r="B63" s="69">
        <v>16</v>
      </c>
      <c r="C63" s="62">
        <v>128000</v>
      </c>
      <c r="D63" s="62">
        <v>211200</v>
      </c>
      <c r="E63" s="62">
        <v>26400</v>
      </c>
      <c r="F63" s="62">
        <v>422400</v>
      </c>
      <c r="G63" s="70">
        <v>422400</v>
      </c>
      <c r="H63" s="71">
        <v>26400</v>
      </c>
      <c r="I63" s="393"/>
      <c r="J63" s="393"/>
      <c r="K63" s="394"/>
      <c r="L63" s="59"/>
    </row>
    <row r="64" spans="1:12" ht="15" hidden="1" customHeight="1">
      <c r="A64" s="36"/>
      <c r="B64" s="36"/>
      <c r="C64" s="36"/>
      <c r="D64" s="36"/>
      <c r="E64" s="36"/>
      <c r="F64" s="36"/>
      <c r="G64" s="36"/>
      <c r="H64" s="36"/>
      <c r="I64" s="36"/>
      <c r="J64" s="36"/>
      <c r="K64" s="36"/>
      <c r="L64" s="59"/>
    </row>
    <row r="65" spans="1:12" ht="15" hidden="1" customHeight="1">
      <c r="A65" s="36"/>
      <c r="B65" s="36"/>
      <c r="C65" s="36"/>
      <c r="D65" s="36"/>
      <c r="E65" s="36"/>
      <c r="F65" s="36"/>
      <c r="G65" s="36"/>
      <c r="H65" s="36"/>
      <c r="I65" s="36"/>
      <c r="J65" s="36"/>
      <c r="K65" s="36"/>
      <c r="L65" s="59"/>
    </row>
    <row r="66" spans="1:12" ht="13" hidden="1" thickBot="1">
      <c r="A66" s="36"/>
      <c r="B66" s="36"/>
      <c r="C66" s="37"/>
      <c r="D66" s="38"/>
      <c r="E66" s="11"/>
      <c r="F66" s="39"/>
      <c r="G66" s="11"/>
      <c r="H66" s="36"/>
      <c r="I66" s="36"/>
      <c r="J66" s="36"/>
      <c r="K66" s="36"/>
      <c r="L66" s="59"/>
    </row>
    <row r="67" spans="1:12" ht="49" hidden="1" customHeight="1">
      <c r="A67" s="36"/>
      <c r="B67" s="41" t="s">
        <v>93</v>
      </c>
      <c r="C67" s="42" t="s">
        <v>99</v>
      </c>
      <c r="D67" s="43" t="s">
        <v>94</v>
      </c>
      <c r="E67" s="44" t="s">
        <v>100</v>
      </c>
      <c r="F67" s="39"/>
      <c r="G67" s="40"/>
      <c r="H67" s="36"/>
      <c r="I67" s="36"/>
      <c r="J67" s="36"/>
      <c r="K67" s="36"/>
      <c r="L67" s="59"/>
    </row>
    <row r="68" spans="1:12" ht="137.5" hidden="1">
      <c r="A68" s="36"/>
      <c r="B68" s="47" t="s">
        <v>95</v>
      </c>
      <c r="C68" s="48">
        <v>1</v>
      </c>
      <c r="D68" s="49" t="b">
        <f>IF(C44&lt;200000,TRUE,FALSE)</f>
        <v>1</v>
      </c>
      <c r="E68" s="45" t="str">
        <f>IF(D68,"•  Total Cells Pooled for wash is below the recommended minimum of 200,000 cells. Adjust the number in the User-defined Cell Numbers per Sample and/or exclude barcodes from "&amp;CHAR(10)&amp; "   normalization, or consider an alternative pooling strategy.","")</f>
        <v>•  Total Cells Pooled for wash is below the recommended minimum of 200,000 cells. Adjust the number in the User-defined Cell Numbers per Sample and/or exclude barcodes from 
   normalization, or consider an alternative pooling strategy.</v>
      </c>
      <c r="F68" s="39"/>
      <c r="G68" s="40"/>
      <c r="H68" s="36"/>
      <c r="I68" s="36"/>
      <c r="J68" s="36"/>
      <c r="K68" s="36"/>
      <c r="L68" s="59"/>
    </row>
    <row r="69" spans="1:12" ht="50" hidden="1">
      <c r="A69" s="36"/>
      <c r="B69" s="53" t="s">
        <v>96</v>
      </c>
      <c r="C69" s="54">
        <v>2</v>
      </c>
      <c r="D69" s="55" t="b">
        <f>IF(C44&gt;=(SUM(J25:J40)*1.65/0.8), FALSE, TRUE)</f>
        <v>0</v>
      </c>
      <c r="E69" s="56" t="str">
        <f>IF(D69,"•  Total number of cells added to wash is not sufficient to achieve the maximum supported number of cells targeted per GEM lane. The maximum possible cell number is  "&amp;CHAR(10)&amp; "   displayed (assumes 20% cell loss during washes). If this cell number is insufficient for your experiment, consider an alternative pooling strategy.","")</f>
        <v/>
      </c>
      <c r="F69" s="39"/>
      <c r="G69" s="40"/>
      <c r="H69" s="36"/>
      <c r="I69" s="36"/>
      <c r="J69" s="36"/>
      <c r="K69" s="36"/>
      <c r="L69" s="59"/>
    </row>
    <row r="70" spans="1:12" ht="25" hidden="1">
      <c r="A70" s="36"/>
      <c r="B70" s="47" t="s">
        <v>97</v>
      </c>
      <c r="C70" s="48">
        <v>3</v>
      </c>
      <c r="D70" s="48" t="b">
        <f>IF(COUNTIF(I25:I40, "&lt;2")&gt;=1,TRUE,FALSE)</f>
        <v>0</v>
      </c>
      <c r="E70" s="45" t="str">
        <f>IF(D70,"•  One or more samples have a low transfer volume that may result in higer cells-per-barcode variability. Verify cell concentrations are entered correctly, then dilute "&amp;CHAR(10)&amp; "   with addtional post-hyb wash buffer and recount if necessary.","")</f>
        <v/>
      </c>
      <c r="F70" s="39"/>
      <c r="G70" s="40"/>
      <c r="H70" s="36"/>
      <c r="I70" s="36"/>
      <c r="J70" s="36"/>
      <c r="K70" s="36"/>
      <c r="L70" s="59"/>
    </row>
    <row r="71" spans="1:12" ht="37.5" hidden="1">
      <c r="A71" s="36"/>
      <c r="B71" s="53" t="s">
        <v>98</v>
      </c>
      <c r="C71" s="54">
        <v>4</v>
      </c>
      <c r="D71" s="54" t="b">
        <f>IF(COUNTIF(F25:F40, "&gt;5000000")&gt;=1,TRUE,FALSE)</f>
        <v>0</v>
      </c>
      <c r="E71" s="56" t="str">
        <f>IF(D71,"•  Greater than 5 million cells present in one or more samples. Verify that cell concentrations and volumes are entered correctly.","")</f>
        <v/>
      </c>
      <c r="F71" s="39"/>
      <c r="G71" s="40"/>
      <c r="H71" s="36"/>
      <c r="I71" s="36"/>
      <c r="J71" s="36"/>
      <c r="K71" s="36"/>
      <c r="L71" s="59"/>
    </row>
    <row r="72" spans="1:12" ht="12.5" hidden="1">
      <c r="A72" s="36"/>
      <c r="B72" s="50"/>
      <c r="C72" s="21"/>
      <c r="D72" s="48"/>
      <c r="E72" s="45"/>
      <c r="F72" s="39"/>
      <c r="G72" s="40"/>
      <c r="H72" s="36"/>
      <c r="I72" s="36"/>
      <c r="J72" s="36"/>
      <c r="K72" s="36"/>
      <c r="L72" s="59"/>
    </row>
    <row r="73" spans="1:12" ht="275" hidden="1">
      <c r="A73" s="36"/>
      <c r="B73" s="57" t="s">
        <v>106</v>
      </c>
      <c r="C73" s="54">
        <v>6</v>
      </c>
      <c r="D73" s="55" t="b">
        <f>IF(I46=0,TRUE,FALSE)</f>
        <v>1</v>
      </c>
      <c r="E73" s="56" t="str">
        <f>IF(D73,"•  No suggestion available that maintains equal representation and a total of 200,000 cells pooled. Set Include in Normalization to FALSE for all samples, then set the"&amp;CHAR(10)&amp;"   User-defined Cell Numbers per Sample equal to the number of cells present in the sample with the lowest Total Cells in Hybridization. Increase if the Total Cells Pooled is too low to "&amp;CHAR(10)&amp;"   reliably pellet during washing. To minimize cell loss, see Tips &amp; Best Practices: Sample Washing &amp; Recovery in User Guide.","")</f>
        <v>•  No suggestion available that maintains equal representation and a total of 200,000 cells pooled. Set Include in Normalization to FALSE for all samples, then set the
   User-defined Cell Numbers per Sample equal to the number of cells present in the sample with the lowest Total Cells in Hybridization. Increase if the Total Cells Pooled is too low to 
   reliably pellet during washing. To minimize cell loss, see Tips &amp; Best Practices: Sample Washing &amp; Recovery in User Guide.</v>
      </c>
      <c r="F73" s="39"/>
      <c r="G73" s="40"/>
      <c r="H73" s="36"/>
      <c r="I73" s="36"/>
      <c r="J73" s="36"/>
      <c r="K73" s="36"/>
      <c r="L73" s="59"/>
    </row>
    <row r="74" spans="1:12" ht="12.5" hidden="1">
      <c r="A74" s="36"/>
      <c r="B74" s="50"/>
      <c r="C74" s="33"/>
      <c r="D74" s="49"/>
      <c r="E74" s="45"/>
      <c r="F74" s="39"/>
      <c r="G74" s="40"/>
      <c r="H74" s="36"/>
      <c r="I74" s="36"/>
      <c r="J74" s="36"/>
      <c r="K74" s="36"/>
      <c r="L74" s="59"/>
    </row>
    <row r="75" spans="1:12" ht="12.5" hidden="1">
      <c r="A75" s="36"/>
      <c r="B75" s="57"/>
      <c r="C75" s="58"/>
      <c r="D75" s="55"/>
      <c r="E75" s="56"/>
      <c r="F75" s="39"/>
      <c r="G75" s="40"/>
      <c r="H75" s="36"/>
      <c r="I75" s="36"/>
      <c r="J75" s="36"/>
      <c r="K75" s="36"/>
      <c r="L75" s="59"/>
    </row>
    <row r="76" spans="1:12" ht="12.5" hidden="1">
      <c r="A76" s="36"/>
      <c r="B76" s="50"/>
      <c r="C76" s="33"/>
      <c r="D76" s="49"/>
      <c r="E76" s="45"/>
      <c r="F76" s="39"/>
      <c r="G76" s="40"/>
      <c r="H76" s="36"/>
      <c r="I76" s="36"/>
      <c r="J76" s="36"/>
      <c r="K76" s="36"/>
      <c r="L76" s="59"/>
    </row>
    <row r="77" spans="1:12" ht="12.5" hidden="1">
      <c r="A77" s="36"/>
      <c r="B77" s="57"/>
      <c r="C77" s="54"/>
      <c r="D77" s="54"/>
      <c r="E77" s="56"/>
      <c r="F77" s="39"/>
      <c r="G77" s="40"/>
      <c r="H77" s="36"/>
      <c r="I77" s="36"/>
      <c r="J77" s="36"/>
      <c r="K77" s="36"/>
      <c r="L77" s="59"/>
    </row>
    <row r="78" spans="1:12" ht="12.5" hidden="1">
      <c r="A78" s="36"/>
      <c r="B78" s="50"/>
      <c r="C78" s="48"/>
      <c r="D78" s="48"/>
      <c r="E78" s="45"/>
      <c r="F78" s="39"/>
      <c r="G78" s="40"/>
      <c r="H78" s="36"/>
      <c r="I78" s="36"/>
      <c r="J78" s="36"/>
      <c r="K78" s="36"/>
      <c r="L78" s="59"/>
    </row>
    <row r="79" spans="1:12" ht="12.5" hidden="1">
      <c r="A79" s="36"/>
      <c r="B79" s="57"/>
      <c r="C79" s="54"/>
      <c r="D79" s="54"/>
      <c r="E79" s="56"/>
      <c r="F79" s="39"/>
      <c r="G79" s="40"/>
      <c r="H79" s="36"/>
      <c r="I79" s="36"/>
      <c r="J79" s="36"/>
      <c r="K79" s="36"/>
      <c r="L79" s="59"/>
    </row>
    <row r="80" spans="1:12" ht="12.5" hidden="1">
      <c r="A80" s="36"/>
      <c r="B80" s="50"/>
      <c r="C80" s="48"/>
      <c r="D80" s="48"/>
      <c r="E80" s="45"/>
      <c r="F80" s="39"/>
      <c r="G80" s="40"/>
      <c r="H80" s="36"/>
      <c r="I80" s="36"/>
      <c r="J80" s="36"/>
      <c r="K80" s="36"/>
      <c r="L80" s="59"/>
    </row>
    <row r="81" spans="1:12" ht="12.5" hidden="1">
      <c r="A81" s="36"/>
      <c r="B81" s="57"/>
      <c r="C81" s="54"/>
      <c r="D81" s="54"/>
      <c r="E81" s="56"/>
      <c r="F81" s="39"/>
      <c r="G81" s="40"/>
      <c r="H81" s="36"/>
      <c r="I81" s="36"/>
      <c r="J81" s="36"/>
      <c r="K81" s="36"/>
      <c r="L81" s="59"/>
    </row>
    <row r="82" spans="1:12" ht="13" hidden="1" thickBot="1">
      <c r="A82" s="36"/>
      <c r="B82" s="51"/>
      <c r="C82" s="52"/>
      <c r="D82" s="52"/>
      <c r="E82" s="46"/>
      <c r="F82" s="39"/>
      <c r="G82" s="40"/>
      <c r="H82" s="36"/>
      <c r="I82" s="36"/>
      <c r="J82" s="36"/>
      <c r="K82" s="36"/>
      <c r="L82" s="59"/>
    </row>
    <row r="83" spans="1:12" ht="12.5" hidden="1">
      <c r="A83" s="36"/>
      <c r="B83" s="73"/>
      <c r="C83" s="72"/>
      <c r="D83" s="72"/>
      <c r="E83" s="74"/>
      <c r="F83" s="39"/>
      <c r="G83" s="40"/>
      <c r="H83" s="36"/>
      <c r="I83" s="36"/>
      <c r="J83" s="36"/>
      <c r="K83" s="36"/>
      <c r="L83" s="59"/>
    </row>
    <row r="84" spans="1:12" ht="12.5" hidden="1">
      <c r="A84" s="36"/>
      <c r="B84" s="73"/>
      <c r="C84" s="72"/>
      <c r="D84" s="72"/>
      <c r="E84" s="74"/>
      <c r="F84" s="39"/>
      <c r="G84" s="40"/>
      <c r="H84" s="36"/>
      <c r="I84" s="36"/>
      <c r="J84" s="36"/>
      <c r="K84" s="36"/>
      <c r="L84" s="59"/>
    </row>
    <row r="85" spans="1:12" ht="12.5" hidden="1">
      <c r="A85" s="36"/>
      <c r="B85" s="36"/>
      <c r="C85" s="36"/>
      <c r="D85" s="36"/>
      <c r="E85" s="11"/>
      <c r="F85" s="39"/>
      <c r="G85" s="11"/>
      <c r="H85" s="36"/>
      <c r="I85" s="36"/>
      <c r="J85" s="36"/>
      <c r="K85" s="36"/>
      <c r="L85" s="59"/>
    </row>
    <row r="86" spans="1:12" ht="12.5">
      <c r="E86" s="8"/>
      <c r="F86" s="7"/>
      <c r="G86" s="8"/>
    </row>
    <row r="87" spans="1:12" ht="12.5">
      <c r="E87" s="8"/>
      <c r="F87" s="7"/>
      <c r="G87" s="8"/>
    </row>
    <row r="88" spans="1:12" ht="12.5">
      <c r="E88" s="8"/>
      <c r="F88" s="7"/>
      <c r="G88" s="8"/>
    </row>
    <row r="89" spans="1:12" ht="12.5">
      <c r="E89" s="8"/>
      <c r="F89" s="7"/>
      <c r="G89" s="8"/>
    </row>
    <row r="90" spans="1:12" ht="12.5">
      <c r="E90" s="8"/>
      <c r="F90" s="7"/>
      <c r="G90" s="8"/>
    </row>
    <row r="91" spans="1:12" ht="12.5">
      <c r="E91" s="8"/>
      <c r="F91" s="7"/>
      <c r="G91" s="8"/>
    </row>
    <row r="92" spans="1:12" ht="12.5">
      <c r="E92" s="8"/>
      <c r="F92" s="7"/>
      <c r="G92" s="8"/>
    </row>
    <row r="93" spans="1:12" ht="12.5">
      <c r="E93" s="8"/>
      <c r="F93" s="7"/>
      <c r="G93" s="8"/>
    </row>
    <row r="94" spans="1:12" ht="12.5">
      <c r="E94" s="8"/>
      <c r="F94" s="7"/>
      <c r="G94" s="8"/>
    </row>
    <row r="95" spans="1:12" ht="12.5">
      <c r="E95" s="8"/>
      <c r="F95" s="7"/>
      <c r="G95" s="8"/>
    </row>
    <row r="96" spans="1:12" ht="12.5">
      <c r="E96" s="8"/>
      <c r="F96" s="7"/>
      <c r="G96" s="8"/>
    </row>
    <row r="97" spans="5:7" ht="12.5">
      <c r="E97" s="8"/>
      <c r="F97" s="7"/>
      <c r="G97" s="8"/>
    </row>
    <row r="98" spans="5:7" ht="12.5">
      <c r="E98" s="8"/>
      <c r="F98" s="7"/>
      <c r="G98" s="8"/>
    </row>
    <row r="99" spans="5:7" ht="12.5">
      <c r="E99" s="8"/>
      <c r="F99" s="7"/>
      <c r="G99" s="8"/>
    </row>
    <row r="100" spans="5:7" ht="12.5">
      <c r="E100" s="8"/>
      <c r="F100" s="7"/>
      <c r="G100" s="8"/>
    </row>
    <row r="101" spans="5:7" ht="12.5">
      <c r="E101" s="8"/>
      <c r="F101" s="7"/>
      <c r="G101" s="8"/>
    </row>
    <row r="102" spans="5:7" ht="12.5">
      <c r="E102" s="8"/>
      <c r="F102" s="7"/>
      <c r="G102" s="8"/>
    </row>
    <row r="103" spans="5:7" ht="12.5">
      <c r="E103" s="8"/>
      <c r="F103" s="7"/>
      <c r="G103" s="8"/>
    </row>
    <row r="104" spans="5:7" ht="12.5">
      <c r="E104" s="8"/>
      <c r="F104" s="7"/>
      <c r="G104" s="8"/>
    </row>
    <row r="105" spans="5:7" ht="12.5">
      <c r="E105" s="8"/>
      <c r="F105" s="7"/>
      <c r="G105" s="8"/>
    </row>
    <row r="106" spans="5:7" ht="12.5">
      <c r="E106" s="8"/>
      <c r="F106" s="7"/>
      <c r="G106" s="8"/>
    </row>
    <row r="107" spans="5:7" ht="12.5">
      <c r="E107" s="8"/>
      <c r="F107" s="7"/>
      <c r="G107" s="8"/>
    </row>
    <row r="108" spans="5:7" ht="12.5">
      <c r="E108" s="8"/>
      <c r="F108" s="7"/>
      <c r="G108" s="8"/>
    </row>
    <row r="109" spans="5:7" ht="12.5">
      <c r="E109" s="8"/>
      <c r="F109" s="7"/>
      <c r="G109" s="8"/>
    </row>
    <row r="110" spans="5:7" ht="12.5">
      <c r="E110" s="8"/>
      <c r="F110" s="7"/>
      <c r="G110" s="8"/>
    </row>
    <row r="111" spans="5:7" ht="12.5">
      <c r="E111" s="8"/>
      <c r="F111" s="7"/>
      <c r="G111" s="8"/>
    </row>
    <row r="112" spans="5:7" ht="12.5">
      <c r="E112" s="8"/>
      <c r="F112" s="7"/>
      <c r="G112" s="8"/>
    </row>
    <row r="113" spans="5:7" ht="12.5">
      <c r="E113" s="8"/>
      <c r="F113" s="7"/>
      <c r="G113" s="8"/>
    </row>
    <row r="114" spans="5:7" ht="12.5">
      <c r="E114" s="8"/>
      <c r="F114" s="7"/>
      <c r="G114" s="8"/>
    </row>
    <row r="115" spans="5:7" ht="12.5">
      <c r="E115" s="8"/>
      <c r="F115" s="7"/>
      <c r="G115" s="8"/>
    </row>
    <row r="116" spans="5:7" ht="12.5">
      <c r="E116" s="8"/>
      <c r="F116" s="7"/>
      <c r="G116" s="8"/>
    </row>
    <row r="117" spans="5:7" ht="12.5">
      <c r="E117" s="8"/>
      <c r="F117" s="7"/>
      <c r="G117" s="8"/>
    </row>
    <row r="118" spans="5:7" ht="12.5">
      <c r="E118" s="8"/>
      <c r="F118" s="7"/>
      <c r="G118" s="8"/>
    </row>
    <row r="119" spans="5:7" ht="12.5">
      <c r="E119" s="8"/>
      <c r="F119" s="7"/>
      <c r="G119" s="8"/>
    </row>
    <row r="120" spans="5:7" ht="12.5">
      <c r="E120" s="8"/>
      <c r="F120" s="7"/>
      <c r="G120" s="8"/>
    </row>
    <row r="121" spans="5:7" ht="12.5">
      <c r="E121" s="8"/>
      <c r="F121" s="7"/>
      <c r="G121" s="8"/>
    </row>
    <row r="122" spans="5:7" ht="12.5">
      <c r="E122" s="8"/>
      <c r="F122" s="7"/>
      <c r="G122" s="8"/>
    </row>
    <row r="123" spans="5:7" ht="12.5">
      <c r="E123" s="8"/>
      <c r="F123" s="7"/>
      <c r="G123" s="8"/>
    </row>
    <row r="124" spans="5:7" ht="12.5">
      <c r="E124" s="8"/>
      <c r="F124" s="7"/>
      <c r="G124" s="8"/>
    </row>
    <row r="125" spans="5:7" ht="12.5">
      <c r="E125" s="8"/>
      <c r="F125" s="7"/>
      <c r="G125" s="8"/>
    </row>
    <row r="126" spans="5:7" ht="12.5">
      <c r="E126" s="8"/>
      <c r="F126" s="7"/>
      <c r="G126" s="8"/>
    </row>
    <row r="127" spans="5:7" ht="12.5">
      <c r="E127" s="8"/>
      <c r="F127" s="7"/>
      <c r="G127" s="8"/>
    </row>
    <row r="128" spans="5:7" ht="12.5">
      <c r="E128" s="8"/>
      <c r="F128" s="7"/>
      <c r="G128" s="8"/>
    </row>
    <row r="129" spans="5:7" ht="12.5">
      <c r="E129" s="8"/>
      <c r="F129" s="7"/>
      <c r="G129" s="8"/>
    </row>
    <row r="130" spans="5:7" ht="12.5">
      <c r="E130" s="8"/>
      <c r="F130" s="7"/>
      <c r="G130" s="8"/>
    </row>
    <row r="131" spans="5:7" ht="12.5">
      <c r="E131" s="8"/>
      <c r="F131" s="7"/>
      <c r="G131" s="8"/>
    </row>
    <row r="132" spans="5:7" ht="12.5">
      <c r="E132" s="8"/>
      <c r="F132" s="7"/>
      <c r="G132" s="8"/>
    </row>
    <row r="133" spans="5:7" ht="12.5">
      <c r="E133" s="8"/>
      <c r="F133" s="7"/>
      <c r="G133" s="8"/>
    </row>
    <row r="134" spans="5:7" ht="12.5">
      <c r="E134" s="8"/>
      <c r="F134" s="7"/>
      <c r="G134" s="8"/>
    </row>
    <row r="135" spans="5:7" ht="12.5">
      <c r="E135" s="8"/>
      <c r="F135" s="7"/>
      <c r="G135" s="8"/>
    </row>
    <row r="136" spans="5:7" ht="12.5">
      <c r="E136" s="8"/>
      <c r="F136" s="7"/>
      <c r="G136" s="8"/>
    </row>
    <row r="137" spans="5:7" ht="12.5">
      <c r="E137" s="8"/>
      <c r="F137" s="7"/>
      <c r="G137" s="8"/>
    </row>
    <row r="138" spans="5:7" ht="12.5">
      <c r="E138" s="8"/>
      <c r="F138" s="7"/>
      <c r="G138" s="8"/>
    </row>
    <row r="139" spans="5:7" ht="12.5">
      <c r="E139" s="8"/>
      <c r="F139" s="7"/>
      <c r="G139" s="8"/>
    </row>
    <row r="140" spans="5:7" ht="12.5">
      <c r="E140" s="8"/>
      <c r="F140" s="7"/>
      <c r="G140" s="8"/>
    </row>
    <row r="141" spans="5:7" ht="12.5">
      <c r="E141" s="8"/>
      <c r="F141" s="7"/>
      <c r="G141" s="8"/>
    </row>
    <row r="142" spans="5:7" ht="12.5">
      <c r="E142" s="8"/>
      <c r="F142" s="7"/>
      <c r="G142" s="8"/>
    </row>
    <row r="143" spans="5:7" ht="12.5">
      <c r="E143" s="8"/>
      <c r="F143" s="7"/>
      <c r="G143" s="8"/>
    </row>
    <row r="144" spans="5:7" ht="12.5">
      <c r="E144" s="8"/>
      <c r="F144" s="7"/>
      <c r="G144" s="8"/>
    </row>
    <row r="145" spans="5:7" ht="12.5">
      <c r="E145" s="8"/>
      <c r="F145" s="7"/>
      <c r="G145" s="8"/>
    </row>
    <row r="146" spans="5:7" ht="12.5">
      <c r="E146" s="8"/>
      <c r="F146" s="7"/>
      <c r="G146" s="8"/>
    </row>
    <row r="147" spans="5:7" ht="12.5">
      <c r="E147" s="8"/>
      <c r="F147" s="7"/>
      <c r="G147" s="8"/>
    </row>
    <row r="148" spans="5:7" ht="12.5">
      <c r="E148" s="8"/>
      <c r="F148" s="7"/>
      <c r="G148" s="8"/>
    </row>
    <row r="149" spans="5:7" ht="12.5">
      <c r="E149" s="8"/>
      <c r="F149" s="7"/>
      <c r="G149" s="8"/>
    </row>
    <row r="150" spans="5:7" ht="12.5">
      <c r="E150" s="8"/>
      <c r="F150" s="7"/>
      <c r="G150" s="8"/>
    </row>
    <row r="151" spans="5:7" ht="12.5">
      <c r="E151" s="8"/>
      <c r="F151" s="7"/>
      <c r="G151" s="8"/>
    </row>
    <row r="152" spans="5:7" ht="12.5">
      <c r="E152" s="8"/>
      <c r="F152" s="7"/>
      <c r="G152" s="8"/>
    </row>
    <row r="153" spans="5:7" ht="12.5">
      <c r="E153" s="8"/>
      <c r="F153" s="7"/>
      <c r="G153" s="8"/>
    </row>
    <row r="154" spans="5:7" ht="12.5">
      <c r="E154" s="8"/>
      <c r="F154" s="7"/>
      <c r="G154" s="8"/>
    </row>
    <row r="155" spans="5:7" ht="12.5">
      <c r="E155" s="8"/>
      <c r="F155" s="7"/>
      <c r="G155" s="8"/>
    </row>
    <row r="156" spans="5:7" ht="12.5">
      <c r="E156" s="8"/>
      <c r="F156" s="7"/>
      <c r="G156" s="8"/>
    </row>
    <row r="157" spans="5:7" ht="12.5">
      <c r="E157" s="8"/>
      <c r="F157" s="7"/>
      <c r="G157" s="8"/>
    </row>
    <row r="158" spans="5:7" ht="12.5">
      <c r="E158" s="8"/>
      <c r="F158" s="7"/>
      <c r="G158" s="8"/>
    </row>
    <row r="159" spans="5:7" ht="12.5">
      <c r="E159" s="8"/>
      <c r="F159" s="7"/>
      <c r="G159" s="8"/>
    </row>
    <row r="160" spans="5:7" ht="12.5">
      <c r="E160" s="8"/>
      <c r="F160" s="7"/>
      <c r="G160" s="8"/>
    </row>
    <row r="161" spans="5:7" ht="12.5">
      <c r="E161" s="8"/>
      <c r="F161" s="7"/>
      <c r="G161" s="8"/>
    </row>
    <row r="162" spans="5:7" ht="12.5">
      <c r="E162" s="8"/>
      <c r="F162" s="7"/>
      <c r="G162" s="8"/>
    </row>
    <row r="163" spans="5:7" ht="12.5">
      <c r="E163" s="8"/>
      <c r="F163" s="7"/>
      <c r="G163" s="8"/>
    </row>
    <row r="164" spans="5:7" ht="12.5">
      <c r="E164" s="8"/>
      <c r="F164" s="7"/>
      <c r="G164" s="8"/>
    </row>
    <row r="165" spans="5:7" ht="12.5">
      <c r="E165" s="8"/>
      <c r="F165" s="7"/>
      <c r="G165" s="8"/>
    </row>
    <row r="166" spans="5:7" ht="12.5">
      <c r="E166" s="8"/>
      <c r="F166" s="7"/>
      <c r="G166" s="8"/>
    </row>
    <row r="167" spans="5:7" ht="12.5">
      <c r="E167" s="8"/>
      <c r="F167" s="7"/>
      <c r="G167" s="8"/>
    </row>
    <row r="168" spans="5:7" ht="12.5">
      <c r="E168" s="8"/>
      <c r="F168" s="7"/>
      <c r="G168" s="8"/>
    </row>
    <row r="169" spans="5:7" ht="12.5">
      <c r="E169" s="8"/>
      <c r="F169" s="7"/>
      <c r="G169" s="8"/>
    </row>
    <row r="170" spans="5:7" ht="12.5">
      <c r="E170" s="8"/>
      <c r="F170" s="7"/>
      <c r="G170" s="8"/>
    </row>
    <row r="171" spans="5:7" ht="12.5">
      <c r="E171" s="8"/>
      <c r="F171" s="7"/>
      <c r="G171" s="8"/>
    </row>
    <row r="172" spans="5:7" ht="12.5">
      <c r="E172" s="8"/>
      <c r="F172" s="7"/>
      <c r="G172" s="8"/>
    </row>
    <row r="173" spans="5:7" ht="12.5">
      <c r="E173" s="8"/>
      <c r="F173" s="7"/>
      <c r="G173" s="8"/>
    </row>
    <row r="174" spans="5:7" ht="12.5">
      <c r="E174" s="8"/>
      <c r="F174" s="7"/>
      <c r="G174" s="8"/>
    </row>
    <row r="175" spans="5:7" ht="12.5">
      <c r="E175" s="8"/>
      <c r="F175" s="7"/>
      <c r="G175" s="8"/>
    </row>
    <row r="176" spans="5:7" ht="12.5">
      <c r="E176" s="8"/>
      <c r="F176" s="7"/>
      <c r="G176" s="8"/>
    </row>
    <row r="177" spans="5:7" ht="12.5">
      <c r="E177" s="8"/>
      <c r="F177" s="7"/>
      <c r="G177" s="8"/>
    </row>
    <row r="178" spans="5:7" ht="12.5">
      <c r="E178" s="8"/>
      <c r="F178" s="7"/>
      <c r="G178" s="8"/>
    </row>
    <row r="179" spans="5:7" ht="12.5">
      <c r="E179" s="8"/>
      <c r="F179" s="7"/>
      <c r="G179" s="8"/>
    </row>
    <row r="180" spans="5:7" ht="12.5">
      <c r="E180" s="8"/>
      <c r="F180" s="7"/>
      <c r="G180" s="8"/>
    </row>
    <row r="181" spans="5:7" ht="12.5">
      <c r="E181" s="8"/>
      <c r="F181" s="7"/>
      <c r="G181" s="8"/>
    </row>
    <row r="182" spans="5:7" ht="12.5">
      <c r="E182" s="8"/>
      <c r="F182" s="7"/>
      <c r="G182" s="8"/>
    </row>
    <row r="183" spans="5:7" ht="12.5">
      <c r="E183" s="8"/>
      <c r="F183" s="7"/>
      <c r="G183" s="8"/>
    </row>
    <row r="184" spans="5:7" ht="12.5">
      <c r="E184" s="8"/>
      <c r="F184" s="7"/>
      <c r="G184" s="8"/>
    </row>
    <row r="185" spans="5:7" ht="12.5">
      <c r="E185" s="8"/>
      <c r="F185" s="7"/>
      <c r="G185" s="8"/>
    </row>
    <row r="186" spans="5:7" ht="12.5">
      <c r="E186" s="8"/>
      <c r="F186" s="7"/>
      <c r="G186" s="8"/>
    </row>
    <row r="187" spans="5:7" ht="12.5">
      <c r="E187" s="8"/>
      <c r="F187" s="7"/>
      <c r="G187" s="8"/>
    </row>
    <row r="188" spans="5:7" ht="12.5">
      <c r="E188" s="8"/>
      <c r="F188" s="7"/>
      <c r="G188" s="8"/>
    </row>
    <row r="189" spans="5:7" ht="12.5">
      <c r="E189" s="8"/>
      <c r="F189" s="7"/>
      <c r="G189" s="8"/>
    </row>
    <row r="190" spans="5:7" ht="12.5">
      <c r="E190" s="8"/>
      <c r="F190" s="7"/>
      <c r="G190" s="8"/>
    </row>
    <row r="191" spans="5:7" ht="12.5">
      <c r="E191" s="8"/>
      <c r="F191" s="7"/>
      <c r="G191" s="8"/>
    </row>
    <row r="192" spans="5:7" ht="12.5">
      <c r="E192" s="8"/>
      <c r="F192" s="7"/>
      <c r="G192" s="8"/>
    </row>
    <row r="193" spans="5:7" ht="12.5">
      <c r="E193" s="8"/>
      <c r="F193" s="7"/>
      <c r="G193" s="8"/>
    </row>
    <row r="194" spans="5:7" ht="12.5">
      <c r="E194" s="8"/>
      <c r="F194" s="7"/>
      <c r="G194" s="8"/>
    </row>
    <row r="195" spans="5:7" ht="12.5">
      <c r="E195" s="8"/>
      <c r="F195" s="7"/>
      <c r="G195" s="8"/>
    </row>
    <row r="196" spans="5:7" ht="12.5">
      <c r="E196" s="8"/>
      <c r="F196" s="7"/>
      <c r="G196" s="8"/>
    </row>
    <row r="197" spans="5:7" ht="12.5">
      <c r="E197" s="8"/>
      <c r="F197" s="7"/>
      <c r="G197" s="8"/>
    </row>
    <row r="198" spans="5:7" ht="12.5">
      <c r="E198" s="8"/>
      <c r="F198" s="7"/>
      <c r="G198" s="8"/>
    </row>
    <row r="199" spans="5:7" ht="12.5">
      <c r="E199" s="8"/>
      <c r="F199" s="7"/>
      <c r="G199" s="8"/>
    </row>
    <row r="200" spans="5:7" ht="12.5">
      <c r="E200" s="8"/>
      <c r="F200" s="7"/>
      <c r="G200" s="8"/>
    </row>
    <row r="201" spans="5:7" ht="12.5">
      <c r="E201" s="8"/>
      <c r="F201" s="7"/>
      <c r="G201" s="8"/>
    </row>
    <row r="202" spans="5:7" ht="12.5">
      <c r="E202" s="8"/>
      <c r="F202" s="7"/>
      <c r="G202" s="8"/>
    </row>
    <row r="203" spans="5:7" ht="12.5">
      <c r="E203" s="8"/>
      <c r="F203" s="7"/>
      <c r="G203" s="8"/>
    </row>
    <row r="204" spans="5:7" ht="12.5">
      <c r="E204" s="8"/>
      <c r="F204" s="7"/>
      <c r="G204" s="8"/>
    </row>
    <row r="205" spans="5:7" ht="12.5">
      <c r="E205" s="8"/>
      <c r="F205" s="7"/>
      <c r="G205" s="8"/>
    </row>
    <row r="206" spans="5:7" ht="12.5">
      <c r="E206" s="8"/>
      <c r="F206" s="7"/>
      <c r="G206" s="8"/>
    </row>
    <row r="207" spans="5:7" ht="12.5">
      <c r="E207" s="8"/>
      <c r="F207" s="7"/>
      <c r="G207" s="8"/>
    </row>
    <row r="208" spans="5:7" ht="12.5">
      <c r="E208" s="8"/>
      <c r="F208" s="7"/>
      <c r="G208" s="8"/>
    </row>
    <row r="209" spans="5:7" ht="12.5">
      <c r="E209" s="8"/>
      <c r="F209" s="7"/>
      <c r="G209" s="8"/>
    </row>
    <row r="210" spans="5:7" ht="12.5">
      <c r="E210" s="8"/>
      <c r="F210" s="7"/>
      <c r="G210" s="8"/>
    </row>
    <row r="211" spans="5:7" ht="12.5">
      <c r="E211" s="8"/>
      <c r="F211" s="7"/>
      <c r="G211" s="8"/>
    </row>
    <row r="212" spans="5:7" ht="12.5">
      <c r="E212" s="8"/>
      <c r="F212" s="7"/>
      <c r="G212" s="8"/>
    </row>
    <row r="213" spans="5:7" ht="12.5">
      <c r="E213" s="8"/>
      <c r="F213" s="7"/>
      <c r="G213" s="8"/>
    </row>
    <row r="214" spans="5:7" ht="12.5">
      <c r="E214" s="8"/>
      <c r="F214" s="7"/>
      <c r="G214" s="8"/>
    </row>
    <row r="215" spans="5:7" ht="12.5">
      <c r="E215" s="8"/>
      <c r="F215" s="7"/>
      <c r="G215" s="8"/>
    </row>
    <row r="216" spans="5:7" ht="12.5">
      <c r="E216" s="8"/>
      <c r="F216" s="7"/>
      <c r="G216" s="8"/>
    </row>
    <row r="217" spans="5:7" ht="12.5">
      <c r="E217" s="8"/>
      <c r="F217" s="7"/>
      <c r="G217" s="8"/>
    </row>
    <row r="218" spans="5:7" ht="12.5">
      <c r="E218" s="8"/>
      <c r="F218" s="7"/>
      <c r="G218" s="8"/>
    </row>
    <row r="219" spans="5:7" ht="12.5">
      <c r="E219" s="8"/>
      <c r="F219" s="7"/>
      <c r="G219" s="8"/>
    </row>
    <row r="220" spans="5:7" ht="12.5">
      <c r="E220" s="8"/>
      <c r="F220" s="7"/>
      <c r="G220" s="8"/>
    </row>
    <row r="221" spans="5:7" ht="12.5">
      <c r="E221" s="8"/>
      <c r="F221" s="7"/>
      <c r="G221" s="8"/>
    </row>
    <row r="222" spans="5:7" ht="12.5">
      <c r="E222" s="8"/>
      <c r="F222" s="7"/>
      <c r="G222" s="8"/>
    </row>
    <row r="223" spans="5:7" ht="12.5">
      <c r="E223" s="8"/>
      <c r="F223" s="7"/>
      <c r="G223" s="8"/>
    </row>
    <row r="224" spans="5:7" ht="12.5">
      <c r="E224" s="8"/>
      <c r="F224" s="7"/>
      <c r="G224" s="8"/>
    </row>
    <row r="225" spans="5:7" ht="12.5">
      <c r="E225" s="8"/>
      <c r="F225" s="7"/>
      <c r="G225" s="8"/>
    </row>
    <row r="226" spans="5:7" ht="12.5">
      <c r="E226" s="8"/>
      <c r="F226" s="7"/>
      <c r="G226" s="8"/>
    </row>
    <row r="227" spans="5:7" ht="12.5">
      <c r="E227" s="8"/>
      <c r="F227" s="7"/>
      <c r="G227" s="8"/>
    </row>
    <row r="228" spans="5:7" ht="12.5">
      <c r="E228" s="8"/>
      <c r="F228" s="7"/>
      <c r="G228" s="8"/>
    </row>
    <row r="229" spans="5:7" ht="12.5">
      <c r="E229" s="8"/>
      <c r="F229" s="7"/>
      <c r="G229" s="8"/>
    </row>
    <row r="230" spans="5:7" ht="12.5">
      <c r="E230" s="8"/>
      <c r="F230" s="7"/>
      <c r="G230" s="8"/>
    </row>
    <row r="231" spans="5:7" ht="12.5">
      <c r="E231" s="8"/>
      <c r="F231" s="7"/>
      <c r="G231" s="8"/>
    </row>
    <row r="232" spans="5:7" ht="12.5">
      <c r="E232" s="8"/>
      <c r="F232" s="7"/>
      <c r="G232" s="8"/>
    </row>
    <row r="233" spans="5:7" ht="12.5">
      <c r="E233" s="8"/>
      <c r="F233" s="7"/>
      <c r="G233" s="8"/>
    </row>
    <row r="234" spans="5:7" ht="12.5">
      <c r="E234" s="8"/>
      <c r="F234" s="7"/>
      <c r="G234" s="8"/>
    </row>
    <row r="235" spans="5:7" ht="12.5">
      <c r="E235" s="8"/>
      <c r="F235" s="7"/>
      <c r="G235" s="8"/>
    </row>
    <row r="236" spans="5:7" ht="12.5">
      <c r="E236" s="8"/>
      <c r="F236" s="7"/>
      <c r="G236" s="8"/>
    </row>
    <row r="237" spans="5:7" ht="12.5">
      <c r="E237" s="8"/>
      <c r="F237" s="7"/>
      <c r="G237" s="8"/>
    </row>
    <row r="238" spans="5:7" ht="12.5">
      <c r="E238" s="8"/>
      <c r="F238" s="7"/>
      <c r="G238" s="8"/>
    </row>
    <row r="239" spans="5:7" ht="12.5">
      <c r="E239" s="8"/>
      <c r="F239" s="7"/>
      <c r="G239" s="8"/>
    </row>
    <row r="240" spans="5:7" ht="12.5">
      <c r="E240" s="8"/>
      <c r="F240" s="7"/>
      <c r="G240" s="8"/>
    </row>
    <row r="241" spans="5:7" ht="12.5">
      <c r="E241" s="8"/>
      <c r="F241" s="7"/>
      <c r="G241" s="8"/>
    </row>
    <row r="242" spans="5:7" ht="12.5">
      <c r="E242" s="8"/>
      <c r="F242" s="7"/>
      <c r="G242" s="8"/>
    </row>
    <row r="243" spans="5:7" ht="12.5">
      <c r="E243" s="8"/>
      <c r="F243" s="7"/>
      <c r="G243" s="8"/>
    </row>
    <row r="244" spans="5:7" ht="12.5">
      <c r="E244" s="8"/>
      <c r="F244" s="7"/>
      <c r="G244" s="8"/>
    </row>
    <row r="245" spans="5:7" ht="12.5">
      <c r="E245" s="8"/>
      <c r="F245" s="7"/>
      <c r="G245" s="8"/>
    </row>
    <row r="246" spans="5:7" ht="12.5">
      <c r="E246" s="8"/>
      <c r="F246" s="7"/>
      <c r="G246" s="8"/>
    </row>
    <row r="247" spans="5:7" ht="12.5">
      <c r="E247" s="8"/>
      <c r="F247" s="7"/>
      <c r="G247" s="8"/>
    </row>
    <row r="248" spans="5:7" ht="12.5">
      <c r="E248" s="8"/>
      <c r="F248" s="7"/>
      <c r="G248" s="8"/>
    </row>
    <row r="249" spans="5:7" ht="12.5">
      <c r="E249" s="8"/>
      <c r="F249" s="7"/>
      <c r="G249" s="8"/>
    </row>
    <row r="250" spans="5:7" ht="12.5">
      <c r="E250" s="8"/>
      <c r="F250" s="7"/>
      <c r="G250" s="8"/>
    </row>
    <row r="251" spans="5:7" ht="12.5">
      <c r="E251" s="8"/>
      <c r="F251" s="7"/>
      <c r="G251" s="8"/>
    </row>
    <row r="252" spans="5:7" ht="12.5">
      <c r="E252" s="8"/>
      <c r="F252" s="7"/>
      <c r="G252" s="8"/>
    </row>
    <row r="253" spans="5:7" ht="12.5">
      <c r="E253" s="8"/>
      <c r="F253" s="7"/>
      <c r="G253" s="8"/>
    </row>
    <row r="254" spans="5:7" ht="12.5">
      <c r="E254" s="8"/>
      <c r="F254" s="7"/>
      <c r="G254" s="8"/>
    </row>
    <row r="255" spans="5:7" ht="12.5">
      <c r="E255" s="8"/>
      <c r="F255" s="7"/>
      <c r="G255" s="8"/>
    </row>
    <row r="256" spans="5:7" ht="12.5">
      <c r="E256" s="8"/>
      <c r="F256" s="7"/>
      <c r="G256" s="8"/>
    </row>
    <row r="257" spans="5:7" ht="12.5">
      <c r="E257" s="8"/>
      <c r="F257" s="7"/>
      <c r="G257" s="8"/>
    </row>
    <row r="258" spans="5:7" ht="12.5">
      <c r="E258" s="8"/>
      <c r="F258" s="7"/>
      <c r="G258" s="8"/>
    </row>
    <row r="259" spans="5:7" ht="12.5">
      <c r="E259" s="8"/>
      <c r="F259" s="7"/>
      <c r="G259" s="8"/>
    </row>
    <row r="260" spans="5:7" ht="12.5">
      <c r="E260" s="8"/>
      <c r="F260" s="7"/>
      <c r="G260" s="8"/>
    </row>
    <row r="261" spans="5:7" ht="12.5">
      <c r="E261" s="8"/>
      <c r="F261" s="7"/>
      <c r="G261" s="8"/>
    </row>
    <row r="262" spans="5:7" ht="12.5">
      <c r="E262" s="8"/>
      <c r="F262" s="7"/>
      <c r="G262" s="8"/>
    </row>
    <row r="263" spans="5:7" ht="12.5">
      <c r="E263" s="8"/>
      <c r="F263" s="7"/>
      <c r="G263" s="8"/>
    </row>
    <row r="264" spans="5:7" ht="12.5">
      <c r="E264" s="8"/>
      <c r="F264" s="7"/>
      <c r="G264" s="8"/>
    </row>
    <row r="265" spans="5:7" ht="12.5">
      <c r="E265" s="8"/>
      <c r="F265" s="7"/>
      <c r="G265" s="8"/>
    </row>
    <row r="266" spans="5:7" ht="12.5">
      <c r="E266" s="8"/>
      <c r="F266" s="7"/>
      <c r="G266" s="8"/>
    </row>
    <row r="267" spans="5:7" ht="12.5">
      <c r="E267" s="8"/>
      <c r="F267" s="7"/>
      <c r="G267" s="8"/>
    </row>
    <row r="268" spans="5:7" ht="12.5">
      <c r="E268" s="8"/>
      <c r="F268" s="7"/>
      <c r="G268" s="8"/>
    </row>
    <row r="269" spans="5:7" ht="12.5">
      <c r="E269" s="8"/>
      <c r="F269" s="7"/>
      <c r="G269" s="8"/>
    </row>
    <row r="270" spans="5:7" ht="12.5">
      <c r="E270" s="8"/>
      <c r="F270" s="7"/>
      <c r="G270" s="8"/>
    </row>
    <row r="271" spans="5:7" ht="12.5">
      <c r="E271" s="8"/>
      <c r="F271" s="7"/>
      <c r="G271" s="8"/>
    </row>
    <row r="272" spans="5:7" ht="12.5">
      <c r="E272" s="8"/>
      <c r="F272" s="7"/>
      <c r="G272" s="8"/>
    </row>
    <row r="273" spans="5:7" ht="12.5">
      <c r="E273" s="8"/>
      <c r="F273" s="7"/>
      <c r="G273" s="8"/>
    </row>
    <row r="274" spans="5:7" ht="12.5">
      <c r="E274" s="8"/>
      <c r="F274" s="7"/>
      <c r="G274" s="8"/>
    </row>
    <row r="275" spans="5:7" ht="12.5">
      <c r="E275" s="8"/>
      <c r="F275" s="7"/>
      <c r="G275" s="8"/>
    </row>
    <row r="276" spans="5:7" ht="12.5">
      <c r="E276" s="8"/>
      <c r="F276" s="7"/>
      <c r="G276" s="8"/>
    </row>
    <row r="277" spans="5:7" ht="12.5">
      <c r="E277" s="8"/>
      <c r="F277" s="7"/>
      <c r="G277" s="8"/>
    </row>
    <row r="278" spans="5:7" ht="12.5">
      <c r="E278" s="8"/>
      <c r="F278" s="7"/>
      <c r="G278" s="8"/>
    </row>
    <row r="279" spans="5:7" ht="12.5">
      <c r="E279" s="8"/>
      <c r="F279" s="7"/>
      <c r="G279" s="8"/>
    </row>
    <row r="280" spans="5:7" ht="12.5">
      <c r="E280" s="8"/>
      <c r="F280" s="7"/>
      <c r="G280" s="8"/>
    </row>
    <row r="281" spans="5:7" ht="12.5">
      <c r="E281" s="8"/>
      <c r="F281" s="7"/>
      <c r="G281" s="8"/>
    </row>
    <row r="282" spans="5:7" ht="12.5">
      <c r="E282" s="8"/>
      <c r="F282" s="7"/>
      <c r="G282" s="8"/>
    </row>
    <row r="283" spans="5:7" ht="12.5">
      <c r="E283" s="8"/>
      <c r="F283" s="7"/>
      <c r="G283" s="8"/>
    </row>
    <row r="284" spans="5:7" ht="12.5">
      <c r="E284" s="8"/>
      <c r="F284" s="7"/>
      <c r="G284" s="8"/>
    </row>
    <row r="285" spans="5:7" ht="12.5">
      <c r="E285" s="8"/>
      <c r="F285" s="7"/>
      <c r="G285" s="8"/>
    </row>
    <row r="286" spans="5:7" ht="12.5">
      <c r="E286" s="8"/>
      <c r="F286" s="7"/>
      <c r="G286" s="8"/>
    </row>
    <row r="287" spans="5:7" ht="12.5">
      <c r="E287" s="8"/>
      <c r="F287" s="7"/>
      <c r="G287" s="8"/>
    </row>
    <row r="288" spans="5:7" ht="12.5">
      <c r="E288" s="8"/>
      <c r="F288" s="7"/>
      <c r="G288" s="8"/>
    </row>
    <row r="289" spans="5:7" ht="12.5">
      <c r="E289" s="8"/>
      <c r="F289" s="7"/>
      <c r="G289" s="8"/>
    </row>
    <row r="290" spans="5:7" ht="12.5">
      <c r="E290" s="8"/>
      <c r="F290" s="7"/>
      <c r="G290" s="8"/>
    </row>
    <row r="291" spans="5:7" ht="12.5">
      <c r="E291" s="8"/>
      <c r="F291" s="7"/>
      <c r="G291" s="8"/>
    </row>
    <row r="292" spans="5:7" ht="12.5">
      <c r="E292" s="8"/>
      <c r="F292" s="7"/>
      <c r="G292" s="8"/>
    </row>
    <row r="293" spans="5:7" ht="12.5">
      <c r="E293" s="8"/>
      <c r="F293" s="7"/>
      <c r="G293" s="8"/>
    </row>
    <row r="294" spans="5:7" ht="12.5">
      <c r="E294" s="8"/>
      <c r="F294" s="7"/>
      <c r="G294" s="8"/>
    </row>
    <row r="295" spans="5:7" ht="12.5">
      <c r="E295" s="8"/>
      <c r="F295" s="7"/>
      <c r="G295" s="8"/>
    </row>
    <row r="296" spans="5:7" ht="12.5">
      <c r="E296" s="8"/>
      <c r="F296" s="7"/>
      <c r="G296" s="8"/>
    </row>
    <row r="297" spans="5:7" ht="12.5">
      <c r="E297" s="8"/>
      <c r="F297" s="7"/>
      <c r="G297" s="8"/>
    </row>
    <row r="298" spans="5:7" ht="12.5">
      <c r="E298" s="8"/>
      <c r="F298" s="7"/>
      <c r="G298" s="8"/>
    </row>
    <row r="299" spans="5:7" ht="12.5">
      <c r="E299" s="8"/>
      <c r="F299" s="7"/>
      <c r="G299" s="8"/>
    </row>
    <row r="300" spans="5:7" ht="12.5">
      <c r="E300" s="8"/>
      <c r="F300" s="7"/>
      <c r="G300" s="8"/>
    </row>
    <row r="301" spans="5:7" ht="12.5">
      <c r="E301" s="8"/>
      <c r="F301" s="7"/>
      <c r="G301" s="8"/>
    </row>
    <row r="302" spans="5:7" ht="12.5">
      <c r="E302" s="8"/>
      <c r="F302" s="7"/>
      <c r="G302" s="8"/>
    </row>
    <row r="303" spans="5:7" ht="12.5">
      <c r="E303" s="8"/>
      <c r="F303" s="7"/>
      <c r="G303" s="8"/>
    </row>
    <row r="304" spans="5:7" ht="12.5">
      <c r="E304" s="8"/>
      <c r="F304" s="7"/>
      <c r="G304" s="8"/>
    </row>
    <row r="305" spans="5:7" ht="12.5">
      <c r="E305" s="8"/>
      <c r="F305" s="7"/>
      <c r="G305" s="8"/>
    </row>
    <row r="306" spans="5:7" ht="12.5">
      <c r="E306" s="8"/>
      <c r="F306" s="7"/>
      <c r="G306" s="8"/>
    </row>
    <row r="307" spans="5:7" ht="12.5">
      <c r="E307" s="8"/>
      <c r="F307" s="7"/>
      <c r="G307" s="8"/>
    </row>
    <row r="308" spans="5:7" ht="12.5">
      <c r="E308" s="8"/>
      <c r="F308" s="7"/>
      <c r="G308" s="8"/>
    </row>
    <row r="309" spans="5:7" ht="12.5">
      <c r="E309" s="8"/>
      <c r="F309" s="7"/>
      <c r="G309" s="8"/>
    </row>
    <row r="310" spans="5:7" ht="12.5">
      <c r="E310" s="8"/>
      <c r="F310" s="7"/>
      <c r="G310" s="8"/>
    </row>
    <row r="311" spans="5:7" ht="12.5">
      <c r="E311" s="8"/>
      <c r="F311" s="7"/>
      <c r="G311" s="8"/>
    </row>
    <row r="312" spans="5:7" ht="12.5">
      <c r="E312" s="8"/>
      <c r="F312" s="7"/>
      <c r="G312" s="8"/>
    </row>
    <row r="313" spans="5:7" ht="12.5">
      <c r="E313" s="8"/>
      <c r="F313" s="7"/>
      <c r="G313" s="8"/>
    </row>
    <row r="314" spans="5:7" ht="12.5">
      <c r="E314" s="8"/>
      <c r="F314" s="7"/>
      <c r="G314" s="8"/>
    </row>
    <row r="315" spans="5:7" ht="12.5">
      <c r="E315" s="8"/>
      <c r="F315" s="7"/>
      <c r="G315" s="8"/>
    </row>
    <row r="316" spans="5:7" ht="12.5">
      <c r="E316" s="8"/>
      <c r="F316" s="7"/>
      <c r="G316" s="8"/>
    </row>
    <row r="317" spans="5:7" ht="12.5">
      <c r="E317" s="8"/>
      <c r="F317" s="7"/>
      <c r="G317" s="8"/>
    </row>
    <row r="318" spans="5:7" ht="12.5">
      <c r="E318" s="8"/>
      <c r="F318" s="7"/>
      <c r="G318" s="8"/>
    </row>
    <row r="319" spans="5:7" ht="12.5">
      <c r="E319" s="8"/>
      <c r="F319" s="7"/>
      <c r="G319" s="8"/>
    </row>
    <row r="320" spans="5:7" ht="12.5">
      <c r="E320" s="8"/>
      <c r="F320" s="7"/>
      <c r="G320" s="8"/>
    </row>
    <row r="321" spans="5:7" ht="12.5">
      <c r="E321" s="8"/>
      <c r="F321" s="7"/>
      <c r="G321" s="8"/>
    </row>
    <row r="322" spans="5:7" ht="12.5">
      <c r="E322" s="8"/>
      <c r="F322" s="7"/>
      <c r="G322" s="8"/>
    </row>
    <row r="323" spans="5:7" ht="12.5">
      <c r="E323" s="8"/>
      <c r="F323" s="7"/>
      <c r="G323" s="8"/>
    </row>
    <row r="324" spans="5:7" ht="12.5">
      <c r="E324" s="8"/>
      <c r="F324" s="7"/>
      <c r="G324" s="8"/>
    </row>
    <row r="325" spans="5:7" ht="12.5">
      <c r="E325" s="8"/>
      <c r="F325" s="7"/>
      <c r="G325" s="8"/>
    </row>
    <row r="326" spans="5:7" ht="12.5">
      <c r="E326" s="8"/>
      <c r="F326" s="7"/>
      <c r="G326" s="8"/>
    </row>
    <row r="327" spans="5:7" ht="12.5">
      <c r="E327" s="8"/>
      <c r="F327" s="7"/>
      <c r="G327" s="8"/>
    </row>
    <row r="328" spans="5:7" ht="12.5">
      <c r="E328" s="8"/>
      <c r="F328" s="7"/>
      <c r="G328" s="8"/>
    </row>
    <row r="329" spans="5:7" ht="12.5">
      <c r="E329" s="8"/>
      <c r="F329" s="7"/>
      <c r="G329" s="8"/>
    </row>
    <row r="330" spans="5:7" ht="12.5">
      <c r="E330" s="8"/>
      <c r="F330" s="7"/>
      <c r="G330" s="8"/>
    </row>
    <row r="331" spans="5:7" ht="12.5">
      <c r="E331" s="8"/>
      <c r="F331" s="7"/>
      <c r="G331" s="8"/>
    </row>
    <row r="332" spans="5:7" ht="12.5">
      <c r="E332" s="8"/>
      <c r="F332" s="7"/>
      <c r="G332" s="8"/>
    </row>
    <row r="333" spans="5:7" ht="12.5">
      <c r="E333" s="8"/>
      <c r="F333" s="7"/>
      <c r="G333" s="8"/>
    </row>
    <row r="334" spans="5:7" ht="12.5">
      <c r="E334" s="8"/>
      <c r="F334" s="7"/>
      <c r="G334" s="8"/>
    </row>
    <row r="335" spans="5:7" ht="12.5">
      <c r="E335" s="8"/>
      <c r="F335" s="7"/>
      <c r="G335" s="8"/>
    </row>
    <row r="336" spans="5:7" ht="12.5">
      <c r="E336" s="8"/>
      <c r="F336" s="7"/>
      <c r="G336" s="8"/>
    </row>
    <row r="337" spans="5:7" ht="12.5">
      <c r="E337" s="8"/>
      <c r="F337" s="7"/>
      <c r="G337" s="8"/>
    </row>
    <row r="338" spans="5:7" ht="12.5">
      <c r="E338" s="8"/>
      <c r="F338" s="7"/>
      <c r="G338" s="8"/>
    </row>
    <row r="339" spans="5:7" ht="12.5">
      <c r="E339" s="8"/>
      <c r="F339" s="7"/>
      <c r="G339" s="8"/>
    </row>
    <row r="340" spans="5:7" ht="12.5">
      <c r="E340" s="8"/>
      <c r="F340" s="7"/>
      <c r="G340" s="8"/>
    </row>
    <row r="341" spans="5:7" ht="12.5">
      <c r="E341" s="8"/>
      <c r="F341" s="7"/>
      <c r="G341" s="8"/>
    </row>
    <row r="342" spans="5:7" ht="12.5">
      <c r="E342" s="8"/>
      <c r="F342" s="7"/>
      <c r="G342" s="8"/>
    </row>
    <row r="343" spans="5:7" ht="12.5">
      <c r="E343" s="8"/>
      <c r="F343" s="7"/>
      <c r="G343" s="8"/>
    </row>
    <row r="344" spans="5:7" ht="12.5">
      <c r="E344" s="8"/>
      <c r="F344" s="7"/>
      <c r="G344" s="8"/>
    </row>
    <row r="345" spans="5:7" ht="12.5">
      <c r="E345" s="8"/>
      <c r="F345" s="7"/>
      <c r="G345" s="8"/>
    </row>
    <row r="346" spans="5:7" ht="12.5">
      <c r="E346" s="8"/>
      <c r="F346" s="7"/>
      <c r="G346" s="8"/>
    </row>
    <row r="347" spans="5:7" ht="12.5">
      <c r="E347" s="8"/>
      <c r="F347" s="7"/>
      <c r="G347" s="8"/>
    </row>
    <row r="348" spans="5:7" ht="12.5">
      <c r="E348" s="8"/>
      <c r="F348" s="7"/>
      <c r="G348" s="8"/>
    </row>
    <row r="349" spans="5:7" ht="12.5">
      <c r="E349" s="8"/>
      <c r="F349" s="7"/>
      <c r="G349" s="8"/>
    </row>
    <row r="350" spans="5:7" ht="12.5">
      <c r="E350" s="8"/>
      <c r="F350" s="7"/>
      <c r="G350" s="8"/>
    </row>
    <row r="351" spans="5:7" ht="12.5">
      <c r="E351" s="8"/>
      <c r="F351" s="7"/>
      <c r="G351" s="8"/>
    </row>
    <row r="352" spans="5:7" ht="12.5">
      <c r="E352" s="8"/>
      <c r="F352" s="7"/>
      <c r="G352" s="8"/>
    </row>
    <row r="353" spans="5:7" ht="12.5">
      <c r="E353" s="8"/>
      <c r="F353" s="7"/>
      <c r="G353" s="8"/>
    </row>
    <row r="354" spans="5:7" ht="12.5">
      <c r="E354" s="8"/>
      <c r="F354" s="7"/>
      <c r="G354" s="8"/>
    </row>
    <row r="355" spans="5:7" ht="12.5">
      <c r="E355" s="8"/>
      <c r="F355" s="7"/>
      <c r="G355" s="8"/>
    </row>
    <row r="356" spans="5:7" ht="12.5">
      <c r="E356" s="8"/>
      <c r="F356" s="7"/>
      <c r="G356" s="8"/>
    </row>
    <row r="357" spans="5:7" ht="12.5">
      <c r="E357" s="8"/>
      <c r="F357" s="7"/>
      <c r="G357" s="8"/>
    </row>
    <row r="358" spans="5:7" ht="12.5">
      <c r="E358" s="8"/>
      <c r="F358" s="7"/>
      <c r="G358" s="8"/>
    </row>
    <row r="359" spans="5:7" ht="12.5">
      <c r="E359" s="8"/>
      <c r="F359" s="7"/>
      <c r="G359" s="8"/>
    </row>
    <row r="360" spans="5:7" ht="12.5">
      <c r="E360" s="8"/>
      <c r="F360" s="7"/>
      <c r="G360" s="8"/>
    </row>
    <row r="361" spans="5:7" ht="12.5">
      <c r="E361" s="8"/>
      <c r="F361" s="7"/>
      <c r="G361" s="8"/>
    </row>
    <row r="362" spans="5:7" ht="12.5">
      <c r="E362" s="8"/>
      <c r="F362" s="7"/>
      <c r="G362" s="8"/>
    </row>
    <row r="363" spans="5:7" ht="12.5">
      <c r="E363" s="8"/>
      <c r="F363" s="7"/>
      <c r="G363" s="8"/>
    </row>
    <row r="364" spans="5:7" ht="12.5">
      <c r="E364" s="8"/>
      <c r="F364" s="7"/>
      <c r="G364" s="8"/>
    </row>
    <row r="365" spans="5:7" ht="12.5">
      <c r="E365" s="8"/>
      <c r="F365" s="7"/>
      <c r="G365" s="8"/>
    </row>
    <row r="366" spans="5:7" ht="12.5">
      <c r="E366" s="8"/>
      <c r="F366" s="7"/>
      <c r="G366" s="8"/>
    </row>
    <row r="367" spans="5:7" ht="12.5">
      <c r="E367" s="8"/>
      <c r="F367" s="7"/>
      <c r="G367" s="8"/>
    </row>
    <row r="368" spans="5:7" ht="12.5">
      <c r="E368" s="8"/>
      <c r="F368" s="7"/>
      <c r="G368" s="8"/>
    </row>
    <row r="369" spans="5:7" ht="12.5">
      <c r="E369" s="8"/>
      <c r="F369" s="7"/>
      <c r="G369" s="8"/>
    </row>
    <row r="370" spans="5:7" ht="12.5">
      <c r="E370" s="8"/>
      <c r="F370" s="7"/>
      <c r="G370" s="8"/>
    </row>
    <row r="371" spans="5:7" ht="12.5">
      <c r="E371" s="8"/>
      <c r="F371" s="7"/>
      <c r="G371" s="8"/>
    </row>
    <row r="372" spans="5:7" ht="12.5">
      <c r="E372" s="8"/>
      <c r="F372" s="7"/>
      <c r="G372" s="8"/>
    </row>
    <row r="373" spans="5:7" ht="12.5">
      <c r="E373" s="8"/>
      <c r="F373" s="7"/>
      <c r="G373" s="8"/>
    </row>
    <row r="374" spans="5:7" ht="12.5">
      <c r="E374" s="8"/>
      <c r="F374" s="7"/>
      <c r="G374" s="8"/>
    </row>
    <row r="375" spans="5:7" ht="12.5">
      <c r="E375" s="8"/>
      <c r="F375" s="7"/>
      <c r="G375" s="8"/>
    </row>
    <row r="376" spans="5:7" ht="12.5">
      <c r="E376" s="8"/>
      <c r="F376" s="7"/>
      <c r="G376" s="8"/>
    </row>
    <row r="377" spans="5:7" ht="12.5">
      <c r="E377" s="8"/>
      <c r="F377" s="7"/>
      <c r="G377" s="8"/>
    </row>
    <row r="378" spans="5:7" ht="12.5">
      <c r="E378" s="8"/>
      <c r="F378" s="7"/>
      <c r="G378" s="8"/>
    </row>
    <row r="379" spans="5:7" ht="12.5">
      <c r="E379" s="8"/>
      <c r="F379" s="7"/>
      <c r="G379" s="8"/>
    </row>
    <row r="380" spans="5:7" ht="12.5">
      <c r="E380" s="8"/>
      <c r="F380" s="7"/>
      <c r="G380" s="8"/>
    </row>
    <row r="381" spans="5:7" ht="12.5">
      <c r="E381" s="8"/>
      <c r="F381" s="7"/>
      <c r="G381" s="8"/>
    </row>
    <row r="382" spans="5:7" ht="12.5">
      <c r="E382" s="8"/>
      <c r="F382" s="7"/>
      <c r="G382" s="8"/>
    </row>
    <row r="383" spans="5:7" ht="12.5">
      <c r="E383" s="8"/>
      <c r="F383" s="7"/>
      <c r="G383" s="8"/>
    </row>
    <row r="384" spans="5:7" ht="12.5">
      <c r="E384" s="8"/>
      <c r="F384" s="7"/>
      <c r="G384" s="8"/>
    </row>
    <row r="385" spans="5:7" ht="12.5">
      <c r="E385" s="8"/>
      <c r="F385" s="7"/>
      <c r="G385" s="8"/>
    </row>
    <row r="386" spans="5:7" ht="12.5">
      <c r="E386" s="8"/>
      <c r="F386" s="7"/>
      <c r="G386" s="8"/>
    </row>
    <row r="387" spans="5:7" ht="12.5">
      <c r="E387" s="8"/>
      <c r="F387" s="7"/>
      <c r="G387" s="8"/>
    </row>
    <row r="388" spans="5:7" ht="12.5">
      <c r="E388" s="8"/>
      <c r="F388" s="7"/>
      <c r="G388" s="8"/>
    </row>
    <row r="389" spans="5:7" ht="12.5">
      <c r="E389" s="8"/>
      <c r="F389" s="7"/>
      <c r="G389" s="8"/>
    </row>
    <row r="390" spans="5:7" ht="12.5">
      <c r="E390" s="8"/>
      <c r="F390" s="7"/>
      <c r="G390" s="8"/>
    </row>
    <row r="391" spans="5:7" ht="12.5">
      <c r="E391" s="8"/>
      <c r="F391" s="7"/>
      <c r="G391" s="8"/>
    </row>
    <row r="392" spans="5:7" ht="12.5">
      <c r="E392" s="8"/>
      <c r="F392" s="7"/>
      <c r="G392" s="8"/>
    </row>
    <row r="393" spans="5:7" ht="12.5">
      <c r="E393" s="8"/>
      <c r="F393" s="7"/>
      <c r="G393" s="8"/>
    </row>
    <row r="394" spans="5:7" ht="12.5">
      <c r="E394" s="8"/>
      <c r="F394" s="7"/>
      <c r="G394" s="8"/>
    </row>
    <row r="395" spans="5:7" ht="12.5">
      <c r="E395" s="8"/>
      <c r="F395" s="7"/>
      <c r="G395" s="8"/>
    </row>
    <row r="396" spans="5:7" ht="12.5">
      <c r="E396" s="8"/>
      <c r="F396" s="7"/>
      <c r="G396" s="8"/>
    </row>
    <row r="397" spans="5:7" ht="12.5">
      <c r="E397" s="8"/>
      <c r="F397" s="7"/>
      <c r="G397" s="8"/>
    </row>
    <row r="398" spans="5:7" ht="12.5">
      <c r="E398" s="8"/>
      <c r="F398" s="7"/>
      <c r="G398" s="8"/>
    </row>
    <row r="399" spans="5:7" ht="12.5">
      <c r="E399" s="8"/>
      <c r="F399" s="7"/>
      <c r="G399" s="8"/>
    </row>
    <row r="400" spans="5:7" ht="12.5">
      <c r="E400" s="8"/>
      <c r="F400" s="7"/>
      <c r="G400" s="8"/>
    </row>
    <row r="401" spans="5:7" ht="12.5">
      <c r="E401" s="8"/>
      <c r="F401" s="7"/>
      <c r="G401" s="8"/>
    </row>
    <row r="402" spans="5:7" ht="12.5">
      <c r="E402" s="8"/>
      <c r="F402" s="7"/>
      <c r="G402" s="8"/>
    </row>
    <row r="403" spans="5:7" ht="12.5">
      <c r="E403" s="8"/>
      <c r="F403" s="7"/>
      <c r="G403" s="8"/>
    </row>
    <row r="404" spans="5:7" ht="12.5">
      <c r="E404" s="8"/>
      <c r="F404" s="7"/>
      <c r="G404" s="8"/>
    </row>
    <row r="405" spans="5:7" ht="12.5">
      <c r="E405" s="8"/>
      <c r="F405" s="7"/>
      <c r="G405" s="8"/>
    </row>
    <row r="406" spans="5:7" ht="12.5">
      <c r="E406" s="8"/>
      <c r="F406" s="7"/>
      <c r="G406" s="8"/>
    </row>
    <row r="407" spans="5:7" ht="12.5">
      <c r="E407" s="8"/>
      <c r="F407" s="7"/>
      <c r="G407" s="8"/>
    </row>
    <row r="408" spans="5:7" ht="12.5">
      <c r="E408" s="8"/>
      <c r="F408" s="7"/>
      <c r="G408" s="8"/>
    </row>
    <row r="409" spans="5:7" ht="12.5">
      <c r="E409" s="8"/>
      <c r="F409" s="7"/>
      <c r="G409" s="8"/>
    </row>
    <row r="410" spans="5:7" ht="12.5">
      <c r="E410" s="8"/>
      <c r="F410" s="7"/>
      <c r="G410" s="8"/>
    </row>
    <row r="411" spans="5:7" ht="12.5">
      <c r="E411" s="8"/>
      <c r="F411" s="7"/>
      <c r="G411" s="8"/>
    </row>
    <row r="412" spans="5:7" ht="12.5">
      <c r="E412" s="8"/>
      <c r="F412" s="7"/>
      <c r="G412" s="8"/>
    </row>
    <row r="413" spans="5:7" ht="12.5">
      <c r="E413" s="8"/>
      <c r="F413" s="7"/>
      <c r="G413" s="8"/>
    </row>
    <row r="414" spans="5:7" ht="12.5">
      <c r="E414" s="8"/>
      <c r="F414" s="7"/>
      <c r="G414" s="8"/>
    </row>
    <row r="415" spans="5:7" ht="12.5">
      <c r="E415" s="8"/>
      <c r="F415" s="7"/>
      <c r="G415" s="8"/>
    </row>
    <row r="416" spans="5:7" ht="12.5">
      <c r="E416" s="8"/>
      <c r="F416" s="7"/>
      <c r="G416" s="8"/>
    </row>
    <row r="417" spans="5:7" ht="12.5">
      <c r="E417" s="8"/>
      <c r="F417" s="7"/>
      <c r="G417" s="8"/>
    </row>
    <row r="418" spans="5:7" ht="12.5">
      <c r="E418" s="8"/>
      <c r="F418" s="7"/>
      <c r="G418" s="8"/>
    </row>
    <row r="419" spans="5:7" ht="12.5">
      <c r="E419" s="8"/>
      <c r="F419" s="7"/>
      <c r="G419" s="8"/>
    </row>
    <row r="420" spans="5:7" ht="12.5">
      <c r="E420" s="8"/>
      <c r="F420" s="7"/>
      <c r="G420" s="8"/>
    </row>
    <row r="421" spans="5:7" ht="12.5">
      <c r="E421" s="8"/>
      <c r="F421" s="7"/>
      <c r="G421" s="8"/>
    </row>
    <row r="422" spans="5:7" ht="12.5">
      <c r="E422" s="8"/>
      <c r="F422" s="7"/>
      <c r="G422" s="8"/>
    </row>
    <row r="423" spans="5:7" ht="12.5">
      <c r="E423" s="8"/>
      <c r="F423" s="7"/>
      <c r="G423" s="8"/>
    </row>
    <row r="424" spans="5:7" ht="12.5">
      <c r="E424" s="8"/>
      <c r="F424" s="7"/>
      <c r="G424" s="8"/>
    </row>
    <row r="425" spans="5:7" ht="12.5">
      <c r="E425" s="8"/>
      <c r="F425" s="7"/>
      <c r="G425" s="8"/>
    </row>
    <row r="426" spans="5:7" ht="12.5">
      <c r="E426" s="8"/>
      <c r="F426" s="7"/>
      <c r="G426" s="8"/>
    </row>
    <row r="427" spans="5:7" ht="12.5">
      <c r="E427" s="8"/>
      <c r="F427" s="7"/>
      <c r="G427" s="8"/>
    </row>
    <row r="428" spans="5:7" ht="12.5">
      <c r="E428" s="8"/>
      <c r="F428" s="7"/>
      <c r="G428" s="8"/>
    </row>
    <row r="429" spans="5:7" ht="12.5">
      <c r="E429" s="8"/>
      <c r="F429" s="7"/>
      <c r="G429" s="8"/>
    </row>
    <row r="430" spans="5:7" ht="12.5">
      <c r="E430" s="8"/>
      <c r="F430" s="7"/>
      <c r="G430" s="8"/>
    </row>
    <row r="431" spans="5:7" ht="12.5">
      <c r="E431" s="8"/>
      <c r="F431" s="7"/>
      <c r="G431" s="8"/>
    </row>
    <row r="432" spans="5:7" ht="12.5">
      <c r="E432" s="8"/>
      <c r="F432" s="7"/>
      <c r="G432" s="8"/>
    </row>
    <row r="433" spans="5:7" ht="12.5">
      <c r="E433" s="8"/>
      <c r="F433" s="7"/>
      <c r="G433" s="8"/>
    </row>
    <row r="434" spans="5:7" ht="12.5">
      <c r="E434" s="8"/>
      <c r="F434" s="7"/>
      <c r="G434" s="8"/>
    </row>
    <row r="435" spans="5:7" ht="12.5">
      <c r="E435" s="8"/>
      <c r="F435" s="7"/>
      <c r="G435" s="8"/>
    </row>
    <row r="436" spans="5:7" ht="12.5">
      <c r="E436" s="8"/>
      <c r="F436" s="7"/>
      <c r="G436" s="8"/>
    </row>
    <row r="437" spans="5:7" ht="12.5">
      <c r="E437" s="8"/>
      <c r="F437" s="7"/>
      <c r="G437" s="8"/>
    </row>
    <row r="438" spans="5:7" ht="12.5">
      <c r="E438" s="8"/>
      <c r="F438" s="7"/>
      <c r="G438" s="8"/>
    </row>
    <row r="439" spans="5:7" ht="12.5">
      <c r="E439" s="8"/>
      <c r="F439" s="7"/>
      <c r="G439" s="8"/>
    </row>
    <row r="440" spans="5:7" ht="12.5">
      <c r="E440" s="8"/>
      <c r="F440" s="7"/>
      <c r="G440" s="8"/>
    </row>
    <row r="441" spans="5:7" ht="12.5">
      <c r="E441" s="8"/>
      <c r="F441" s="7"/>
      <c r="G441" s="8"/>
    </row>
    <row r="442" spans="5:7" ht="12.5">
      <c r="E442" s="8"/>
      <c r="F442" s="7"/>
      <c r="G442" s="8"/>
    </row>
    <row r="443" spans="5:7" ht="12.5">
      <c r="E443" s="8"/>
      <c r="F443" s="7"/>
      <c r="G443" s="8"/>
    </row>
    <row r="444" spans="5:7" ht="12.5">
      <c r="E444" s="8"/>
      <c r="F444" s="7"/>
      <c r="G444" s="8"/>
    </row>
    <row r="445" spans="5:7" ht="12.5">
      <c r="E445" s="8"/>
      <c r="F445" s="7"/>
      <c r="G445" s="8"/>
    </row>
    <row r="446" spans="5:7" ht="12.5">
      <c r="E446" s="8"/>
      <c r="F446" s="7"/>
      <c r="G446" s="8"/>
    </row>
    <row r="447" spans="5:7" ht="12.5">
      <c r="E447" s="8"/>
      <c r="F447" s="7"/>
      <c r="G447" s="8"/>
    </row>
    <row r="448" spans="5:7" ht="12.5">
      <c r="E448" s="8"/>
      <c r="F448" s="7"/>
      <c r="G448" s="8"/>
    </row>
    <row r="449" spans="5:7" ht="12.5">
      <c r="E449" s="8"/>
      <c r="F449" s="7"/>
      <c r="G449" s="8"/>
    </row>
    <row r="450" spans="5:7" ht="12.5">
      <c r="E450" s="8"/>
      <c r="F450" s="7"/>
      <c r="G450" s="8"/>
    </row>
    <row r="451" spans="5:7" ht="12.5">
      <c r="E451" s="8"/>
      <c r="F451" s="7"/>
      <c r="G451" s="8"/>
    </row>
    <row r="452" spans="5:7" ht="12.5">
      <c r="E452" s="8"/>
      <c r="F452" s="7"/>
      <c r="G452" s="8"/>
    </row>
    <row r="453" spans="5:7" ht="12.5">
      <c r="E453" s="8"/>
      <c r="F453" s="7"/>
      <c r="G453" s="8"/>
    </row>
    <row r="454" spans="5:7" ht="12.5">
      <c r="E454" s="8"/>
      <c r="F454" s="7"/>
      <c r="G454" s="8"/>
    </row>
    <row r="455" spans="5:7" ht="12.5">
      <c r="E455" s="8"/>
      <c r="F455" s="7"/>
      <c r="G455" s="8"/>
    </row>
    <row r="456" spans="5:7" ht="12.5">
      <c r="E456" s="8"/>
      <c r="F456" s="7"/>
      <c r="G456" s="8"/>
    </row>
    <row r="457" spans="5:7" ht="12.5">
      <c r="E457" s="8"/>
      <c r="F457" s="7"/>
      <c r="G457" s="8"/>
    </row>
    <row r="458" spans="5:7" ht="12.5">
      <c r="E458" s="8"/>
      <c r="F458" s="7"/>
      <c r="G458" s="8"/>
    </row>
    <row r="459" spans="5:7" ht="12.5">
      <c r="E459" s="8"/>
      <c r="F459" s="7"/>
      <c r="G459" s="8"/>
    </row>
    <row r="460" spans="5:7" ht="12.5">
      <c r="E460" s="8"/>
      <c r="F460" s="7"/>
      <c r="G460" s="8"/>
    </row>
    <row r="461" spans="5:7" ht="12.5">
      <c r="E461" s="8"/>
      <c r="F461" s="7"/>
      <c r="G461" s="8"/>
    </row>
    <row r="462" spans="5:7" ht="12.5">
      <c r="E462" s="8"/>
      <c r="F462" s="7"/>
      <c r="G462" s="8"/>
    </row>
    <row r="463" spans="5:7" ht="12.5">
      <c r="E463" s="8"/>
      <c r="F463" s="7"/>
      <c r="G463" s="8"/>
    </row>
    <row r="464" spans="5:7" ht="12.5">
      <c r="E464" s="8"/>
      <c r="F464" s="7"/>
      <c r="G464" s="8"/>
    </row>
    <row r="465" spans="5:7" ht="12.5">
      <c r="E465" s="8"/>
      <c r="F465" s="7"/>
      <c r="G465" s="8"/>
    </row>
    <row r="466" spans="5:7" ht="12.5">
      <c r="E466" s="8"/>
      <c r="F466" s="7"/>
      <c r="G466" s="8"/>
    </row>
    <row r="467" spans="5:7" ht="12.5">
      <c r="E467" s="8"/>
      <c r="F467" s="7"/>
      <c r="G467" s="8"/>
    </row>
    <row r="468" spans="5:7" ht="12.5">
      <c r="E468" s="8"/>
      <c r="F468" s="7"/>
      <c r="G468" s="8"/>
    </row>
    <row r="469" spans="5:7" ht="12.5">
      <c r="E469" s="8"/>
      <c r="F469" s="7"/>
      <c r="G469" s="8"/>
    </row>
    <row r="470" spans="5:7" ht="12.5">
      <c r="E470" s="8"/>
      <c r="F470" s="7"/>
      <c r="G470" s="8"/>
    </row>
    <row r="471" spans="5:7" ht="12.5">
      <c r="E471" s="8"/>
      <c r="F471" s="7"/>
      <c r="G471" s="8"/>
    </row>
    <row r="472" spans="5:7" ht="12.5">
      <c r="E472" s="8"/>
      <c r="F472" s="7"/>
      <c r="G472" s="8"/>
    </row>
    <row r="473" spans="5:7" ht="12.5">
      <c r="E473" s="8"/>
      <c r="F473" s="7"/>
      <c r="G473" s="8"/>
    </row>
    <row r="474" spans="5:7" ht="12.5">
      <c r="E474" s="8"/>
      <c r="F474" s="7"/>
      <c r="G474" s="8"/>
    </row>
    <row r="475" spans="5:7" ht="12.5">
      <c r="E475" s="8"/>
      <c r="F475" s="7"/>
      <c r="G475" s="8"/>
    </row>
    <row r="476" spans="5:7" ht="12.5">
      <c r="E476" s="8"/>
      <c r="F476" s="7"/>
      <c r="G476" s="8"/>
    </row>
    <row r="477" spans="5:7" ht="12.5">
      <c r="E477" s="8"/>
      <c r="F477" s="7"/>
      <c r="G477" s="8"/>
    </row>
    <row r="478" spans="5:7" ht="12.5">
      <c r="E478" s="8"/>
      <c r="F478" s="7"/>
      <c r="G478" s="8"/>
    </row>
    <row r="479" spans="5:7" ht="12.5">
      <c r="E479" s="8"/>
      <c r="F479" s="7"/>
      <c r="G479" s="8"/>
    </row>
    <row r="480" spans="5:7" ht="12.5">
      <c r="E480" s="8"/>
      <c r="F480" s="7"/>
      <c r="G480" s="8"/>
    </row>
    <row r="481" spans="5:7" ht="12.5">
      <c r="E481" s="8"/>
      <c r="F481" s="7"/>
      <c r="G481" s="8"/>
    </row>
    <row r="482" spans="5:7" ht="12.5">
      <c r="E482" s="8"/>
      <c r="F482" s="7"/>
      <c r="G482" s="8"/>
    </row>
    <row r="483" spans="5:7" ht="12.5">
      <c r="E483" s="8"/>
      <c r="F483" s="7"/>
      <c r="G483" s="8"/>
    </row>
    <row r="484" spans="5:7" ht="12.5">
      <c r="E484" s="8"/>
      <c r="F484" s="7"/>
      <c r="G484" s="8"/>
    </row>
    <row r="485" spans="5:7" ht="12.5">
      <c r="E485" s="8"/>
      <c r="F485" s="7"/>
      <c r="G485" s="8"/>
    </row>
    <row r="486" spans="5:7" ht="12.5">
      <c r="E486" s="8"/>
      <c r="F486" s="7"/>
      <c r="G486" s="8"/>
    </row>
    <row r="487" spans="5:7" ht="12.5">
      <c r="E487" s="8"/>
      <c r="F487" s="7"/>
      <c r="G487" s="8"/>
    </row>
    <row r="488" spans="5:7" ht="12.5">
      <c r="E488" s="8"/>
      <c r="F488" s="7"/>
      <c r="G488" s="8"/>
    </row>
    <row r="489" spans="5:7" ht="12.5">
      <c r="E489" s="8"/>
      <c r="F489" s="7"/>
      <c r="G489" s="8"/>
    </row>
    <row r="490" spans="5:7" ht="12.5">
      <c r="E490" s="8"/>
      <c r="F490" s="7"/>
      <c r="G490" s="8"/>
    </row>
    <row r="491" spans="5:7" ht="12.5">
      <c r="E491" s="8"/>
      <c r="F491" s="7"/>
      <c r="G491" s="8"/>
    </row>
    <row r="492" spans="5:7" ht="12.5">
      <c r="E492" s="8"/>
      <c r="F492" s="7"/>
      <c r="G492" s="8"/>
    </row>
    <row r="493" spans="5:7" ht="12.5">
      <c r="E493" s="8"/>
      <c r="F493" s="7"/>
      <c r="G493" s="8"/>
    </row>
    <row r="494" spans="5:7" ht="12.5">
      <c r="E494" s="8"/>
      <c r="F494" s="7"/>
      <c r="G494" s="8"/>
    </row>
    <row r="495" spans="5:7" ht="12.5">
      <c r="E495" s="8"/>
      <c r="F495" s="7"/>
      <c r="G495" s="8"/>
    </row>
    <row r="496" spans="5:7" ht="12.5">
      <c r="E496" s="8"/>
      <c r="F496" s="7"/>
      <c r="G496" s="8"/>
    </row>
    <row r="497" spans="5:7" ht="12.5">
      <c r="E497" s="8"/>
      <c r="F497" s="7"/>
      <c r="G497" s="8"/>
    </row>
    <row r="498" spans="5:7" ht="12.5">
      <c r="E498" s="8"/>
      <c r="F498" s="7"/>
      <c r="G498" s="8"/>
    </row>
    <row r="499" spans="5:7" ht="12.5">
      <c r="E499" s="8"/>
      <c r="F499" s="7"/>
      <c r="G499" s="8"/>
    </row>
    <row r="500" spans="5:7" ht="12.5">
      <c r="E500" s="8"/>
      <c r="F500" s="7"/>
      <c r="G500" s="8"/>
    </row>
    <row r="501" spans="5:7" ht="12.5">
      <c r="E501" s="8"/>
      <c r="F501" s="7"/>
      <c r="G501" s="8"/>
    </row>
    <row r="502" spans="5:7" ht="12.5">
      <c r="E502" s="8"/>
      <c r="F502" s="7"/>
      <c r="G502" s="8"/>
    </row>
    <row r="503" spans="5:7" ht="12.5">
      <c r="E503" s="8"/>
      <c r="F503" s="7"/>
      <c r="G503" s="8"/>
    </row>
    <row r="504" spans="5:7" ht="12.5">
      <c r="E504" s="8"/>
      <c r="F504" s="7"/>
      <c r="G504" s="8"/>
    </row>
    <row r="505" spans="5:7" ht="12.5">
      <c r="E505" s="8"/>
      <c r="F505" s="7"/>
      <c r="G505" s="8"/>
    </row>
    <row r="506" spans="5:7" ht="12.5">
      <c r="E506" s="8"/>
      <c r="F506" s="7"/>
      <c r="G506" s="8"/>
    </row>
    <row r="507" spans="5:7" ht="12.5">
      <c r="E507" s="8"/>
      <c r="F507" s="7"/>
      <c r="G507" s="8"/>
    </row>
    <row r="508" spans="5:7" ht="12.5">
      <c r="E508" s="8"/>
      <c r="F508" s="7"/>
      <c r="G508" s="8"/>
    </row>
    <row r="509" spans="5:7" ht="12.5">
      <c r="E509" s="8"/>
      <c r="F509" s="7"/>
      <c r="G509" s="8"/>
    </row>
    <row r="510" spans="5:7" ht="12.5">
      <c r="E510" s="8"/>
      <c r="F510" s="7"/>
      <c r="G510" s="8"/>
    </row>
    <row r="511" spans="5:7" ht="12.5">
      <c r="E511" s="8"/>
      <c r="F511" s="7"/>
      <c r="G511" s="8"/>
    </row>
    <row r="512" spans="5:7" ht="12.5">
      <c r="E512" s="8"/>
      <c r="F512" s="7"/>
      <c r="G512" s="8"/>
    </row>
    <row r="513" spans="5:7" ht="12.5">
      <c r="E513" s="8"/>
      <c r="F513" s="7"/>
      <c r="G513" s="8"/>
    </row>
    <row r="514" spans="5:7" ht="12.5">
      <c r="E514" s="8"/>
      <c r="F514" s="7"/>
      <c r="G514" s="8"/>
    </row>
    <row r="515" spans="5:7" ht="12.5">
      <c r="E515" s="8"/>
      <c r="F515" s="7"/>
      <c r="G515" s="8"/>
    </row>
    <row r="516" spans="5:7" ht="12.5">
      <c r="E516" s="8"/>
      <c r="F516" s="7"/>
      <c r="G516" s="8"/>
    </row>
    <row r="517" spans="5:7" ht="12.5">
      <c r="E517" s="8"/>
      <c r="F517" s="7"/>
      <c r="G517" s="8"/>
    </row>
    <row r="518" spans="5:7" ht="12.5">
      <c r="E518" s="8"/>
      <c r="F518" s="7"/>
      <c r="G518" s="8"/>
    </row>
    <row r="519" spans="5:7" ht="12.5">
      <c r="E519" s="8"/>
      <c r="F519" s="7"/>
      <c r="G519" s="8"/>
    </row>
    <row r="520" spans="5:7" ht="12.5">
      <c r="E520" s="8"/>
      <c r="F520" s="7"/>
      <c r="G520" s="8"/>
    </row>
    <row r="521" spans="5:7" ht="12.5">
      <c r="E521" s="8"/>
      <c r="F521" s="7"/>
      <c r="G521" s="8"/>
    </row>
    <row r="522" spans="5:7" ht="12.5">
      <c r="E522" s="8"/>
      <c r="F522" s="7"/>
      <c r="G522" s="8"/>
    </row>
    <row r="523" spans="5:7" ht="12.5">
      <c r="E523" s="8"/>
      <c r="F523" s="7"/>
      <c r="G523" s="8"/>
    </row>
    <row r="524" spans="5:7" ht="12.5">
      <c r="E524" s="8"/>
      <c r="F524" s="7"/>
      <c r="G524" s="8"/>
    </row>
    <row r="525" spans="5:7" ht="12.5">
      <c r="E525" s="8"/>
      <c r="F525" s="7"/>
      <c r="G525" s="8"/>
    </row>
    <row r="526" spans="5:7" ht="12.5">
      <c r="E526" s="8"/>
      <c r="F526" s="7"/>
      <c r="G526" s="8"/>
    </row>
    <row r="527" spans="5:7" ht="12.5">
      <c r="E527" s="8"/>
      <c r="F527" s="7"/>
      <c r="G527" s="8"/>
    </row>
    <row r="528" spans="5:7" ht="12.5">
      <c r="E528" s="8"/>
      <c r="F528" s="7"/>
      <c r="G528" s="8"/>
    </row>
    <row r="529" spans="5:7" ht="12.5">
      <c r="E529" s="8"/>
      <c r="F529" s="7"/>
      <c r="G529" s="8"/>
    </row>
    <row r="530" spans="5:7" ht="12.5">
      <c r="E530" s="8"/>
      <c r="F530" s="7"/>
      <c r="G530" s="8"/>
    </row>
    <row r="531" spans="5:7" ht="12.5">
      <c r="E531" s="8"/>
      <c r="F531" s="7"/>
      <c r="G531" s="8"/>
    </row>
    <row r="532" spans="5:7" ht="12.5">
      <c r="E532" s="8"/>
      <c r="F532" s="7"/>
      <c r="G532" s="8"/>
    </row>
    <row r="533" spans="5:7" ht="12.5">
      <c r="E533" s="8"/>
      <c r="F533" s="7"/>
      <c r="G533" s="8"/>
    </row>
    <row r="534" spans="5:7" ht="12.5">
      <c r="E534" s="8"/>
      <c r="F534" s="7"/>
      <c r="G534" s="8"/>
    </row>
    <row r="535" spans="5:7" ht="12.5">
      <c r="E535" s="8"/>
      <c r="F535" s="7"/>
      <c r="G535" s="8"/>
    </row>
    <row r="536" spans="5:7" ht="12.5">
      <c r="E536" s="8"/>
      <c r="F536" s="7"/>
      <c r="G536" s="8"/>
    </row>
    <row r="537" spans="5:7" ht="12.5">
      <c r="E537" s="8"/>
      <c r="F537" s="7"/>
      <c r="G537" s="8"/>
    </row>
    <row r="538" spans="5:7" ht="12.5">
      <c r="E538" s="8"/>
      <c r="F538" s="7"/>
      <c r="G538" s="8"/>
    </row>
    <row r="539" spans="5:7" ht="12.5">
      <c r="E539" s="8"/>
      <c r="F539" s="7"/>
      <c r="G539" s="8"/>
    </row>
    <row r="540" spans="5:7" ht="12.5">
      <c r="E540" s="8"/>
      <c r="F540" s="7"/>
      <c r="G540" s="8"/>
    </row>
    <row r="541" spans="5:7" ht="12.5">
      <c r="E541" s="8"/>
      <c r="F541" s="7"/>
      <c r="G541" s="8"/>
    </row>
    <row r="542" spans="5:7" ht="12.5">
      <c r="E542" s="8"/>
      <c r="F542" s="7"/>
      <c r="G542" s="8"/>
    </row>
    <row r="543" spans="5:7" ht="12.5">
      <c r="E543" s="8"/>
      <c r="F543" s="7"/>
      <c r="G543" s="8"/>
    </row>
    <row r="544" spans="5:7" ht="12.5">
      <c r="E544" s="8"/>
      <c r="F544" s="7"/>
      <c r="G544" s="8"/>
    </row>
    <row r="545" spans="5:7" ht="12.5">
      <c r="E545" s="8"/>
      <c r="F545" s="7"/>
      <c r="G545" s="8"/>
    </row>
    <row r="546" spans="5:7" ht="12.5">
      <c r="E546" s="8"/>
      <c r="F546" s="7"/>
      <c r="G546" s="8"/>
    </row>
    <row r="547" spans="5:7" ht="12.5">
      <c r="E547" s="8"/>
      <c r="F547" s="7"/>
      <c r="G547" s="8"/>
    </row>
    <row r="548" spans="5:7" ht="12.5">
      <c r="E548" s="8"/>
      <c r="F548" s="7"/>
      <c r="G548" s="8"/>
    </row>
    <row r="549" spans="5:7" ht="12.5">
      <c r="E549" s="8"/>
      <c r="F549" s="7"/>
      <c r="G549" s="8"/>
    </row>
    <row r="550" spans="5:7" ht="12.5">
      <c r="E550" s="8"/>
      <c r="F550" s="7"/>
      <c r="G550" s="8"/>
    </row>
    <row r="551" spans="5:7" ht="12.5">
      <c r="E551" s="8"/>
      <c r="F551" s="7"/>
      <c r="G551" s="8"/>
    </row>
    <row r="552" spans="5:7" ht="12.5">
      <c r="E552" s="8"/>
      <c r="F552" s="7"/>
      <c r="G552" s="8"/>
    </row>
    <row r="553" spans="5:7" ht="12.5">
      <c r="E553" s="8"/>
      <c r="F553" s="7"/>
      <c r="G553" s="8"/>
    </row>
    <row r="554" spans="5:7" ht="12.5">
      <c r="E554" s="8"/>
      <c r="F554" s="7"/>
      <c r="G554" s="8"/>
    </row>
    <row r="555" spans="5:7" ht="12.5">
      <c r="E555" s="8"/>
      <c r="F555" s="7"/>
      <c r="G555" s="8"/>
    </row>
    <row r="556" spans="5:7" ht="12.5">
      <c r="E556" s="8"/>
      <c r="F556" s="7"/>
      <c r="G556" s="8"/>
    </row>
    <row r="557" spans="5:7" ht="12.5">
      <c r="E557" s="8"/>
      <c r="F557" s="7"/>
      <c r="G557" s="8"/>
    </row>
    <row r="558" spans="5:7" ht="12.5">
      <c r="E558" s="8"/>
      <c r="F558" s="7"/>
      <c r="G558" s="8"/>
    </row>
    <row r="559" spans="5:7" ht="12.5">
      <c r="E559" s="8"/>
      <c r="F559" s="7"/>
      <c r="G559" s="8"/>
    </row>
    <row r="560" spans="5:7" ht="12.5">
      <c r="E560" s="8"/>
      <c r="F560" s="7"/>
      <c r="G560" s="8"/>
    </row>
    <row r="561" spans="5:7" ht="12.5">
      <c r="E561" s="8"/>
      <c r="F561" s="7"/>
      <c r="G561" s="8"/>
    </row>
    <row r="562" spans="5:7" ht="12.5">
      <c r="E562" s="8"/>
      <c r="F562" s="7"/>
      <c r="G562" s="8"/>
    </row>
    <row r="563" spans="5:7" ht="12.5">
      <c r="E563" s="8"/>
      <c r="F563" s="7"/>
      <c r="G563" s="8"/>
    </row>
    <row r="564" spans="5:7" ht="12.5">
      <c r="E564" s="8"/>
      <c r="F564" s="7"/>
      <c r="G564" s="8"/>
    </row>
    <row r="565" spans="5:7" ht="12.5">
      <c r="E565" s="8"/>
      <c r="F565" s="7"/>
      <c r="G565" s="8"/>
    </row>
    <row r="566" spans="5:7" ht="12.5">
      <c r="E566" s="8"/>
      <c r="F566" s="7"/>
      <c r="G566" s="8"/>
    </row>
    <row r="567" spans="5:7" ht="12.5">
      <c r="E567" s="8"/>
      <c r="F567" s="7"/>
      <c r="G567" s="8"/>
    </row>
    <row r="568" spans="5:7" ht="12.5">
      <c r="E568" s="8"/>
      <c r="F568" s="7"/>
      <c r="G568" s="8"/>
    </row>
    <row r="569" spans="5:7" ht="12.5">
      <c r="E569" s="8"/>
      <c r="F569" s="7"/>
      <c r="G569" s="8"/>
    </row>
    <row r="570" spans="5:7" ht="12.5">
      <c r="E570" s="8"/>
      <c r="F570" s="7"/>
      <c r="G570" s="8"/>
    </row>
    <row r="571" spans="5:7" ht="12.5">
      <c r="E571" s="8"/>
      <c r="F571" s="7"/>
      <c r="G571" s="8"/>
    </row>
    <row r="572" spans="5:7" ht="12.5">
      <c r="E572" s="8"/>
      <c r="F572" s="7"/>
      <c r="G572" s="8"/>
    </row>
    <row r="573" spans="5:7" ht="12.5">
      <c r="E573" s="8"/>
      <c r="F573" s="7"/>
      <c r="G573" s="8"/>
    </row>
    <row r="574" spans="5:7" ht="12.5">
      <c r="E574" s="8"/>
      <c r="F574" s="7"/>
      <c r="G574" s="8"/>
    </row>
    <row r="575" spans="5:7" ht="12.5">
      <c r="E575" s="8"/>
      <c r="F575" s="7"/>
      <c r="G575" s="8"/>
    </row>
    <row r="576" spans="5:7" ht="12.5">
      <c r="E576" s="8"/>
      <c r="F576" s="7"/>
      <c r="G576" s="8"/>
    </row>
    <row r="577" spans="5:7" ht="12.5">
      <c r="E577" s="8"/>
      <c r="F577" s="7"/>
      <c r="G577" s="8"/>
    </row>
    <row r="578" spans="5:7" ht="12.5">
      <c r="E578" s="8"/>
      <c r="F578" s="7"/>
      <c r="G578" s="8"/>
    </row>
    <row r="579" spans="5:7" ht="12.5">
      <c r="E579" s="8"/>
      <c r="F579" s="7"/>
      <c r="G579" s="8"/>
    </row>
    <row r="580" spans="5:7" ht="12.5">
      <c r="E580" s="8"/>
      <c r="F580" s="7"/>
      <c r="G580" s="8"/>
    </row>
    <row r="581" spans="5:7" ht="12.5">
      <c r="E581" s="8"/>
      <c r="F581" s="7"/>
      <c r="G581" s="8"/>
    </row>
    <row r="582" spans="5:7" ht="12.5">
      <c r="E582" s="8"/>
      <c r="F582" s="7"/>
      <c r="G582" s="8"/>
    </row>
    <row r="583" spans="5:7" ht="12.5">
      <c r="E583" s="8"/>
      <c r="F583" s="7"/>
      <c r="G583" s="8"/>
    </row>
    <row r="584" spans="5:7" ht="12.5">
      <c r="E584" s="8"/>
      <c r="F584" s="7"/>
      <c r="G584" s="8"/>
    </row>
    <row r="585" spans="5:7" ht="12.5">
      <c r="E585" s="8"/>
      <c r="F585" s="7"/>
      <c r="G585" s="8"/>
    </row>
    <row r="586" spans="5:7" ht="12.5">
      <c r="E586" s="8"/>
      <c r="F586" s="7"/>
      <c r="G586" s="8"/>
    </row>
    <row r="587" spans="5:7" ht="12.5">
      <c r="E587" s="8"/>
      <c r="F587" s="7"/>
      <c r="G587" s="8"/>
    </row>
    <row r="588" spans="5:7" ht="12.5">
      <c r="E588" s="8"/>
      <c r="F588" s="7"/>
      <c r="G588" s="8"/>
    </row>
    <row r="589" spans="5:7" ht="12.5">
      <c r="E589" s="8"/>
      <c r="F589" s="7"/>
      <c r="G589" s="8"/>
    </row>
    <row r="590" spans="5:7" ht="12.5">
      <c r="E590" s="8"/>
      <c r="F590" s="7"/>
      <c r="G590" s="8"/>
    </row>
    <row r="591" spans="5:7" ht="12.5">
      <c r="E591" s="8"/>
      <c r="F591" s="7"/>
      <c r="G591" s="8"/>
    </row>
    <row r="592" spans="5:7" ht="12.5">
      <c r="E592" s="8"/>
      <c r="F592" s="7"/>
      <c r="G592" s="8"/>
    </row>
    <row r="593" spans="5:7" ht="12.5">
      <c r="E593" s="8"/>
      <c r="F593" s="7"/>
      <c r="G593" s="8"/>
    </row>
    <row r="594" spans="5:7" ht="12.5">
      <c r="E594" s="8"/>
      <c r="F594" s="7"/>
      <c r="G594" s="8"/>
    </row>
    <row r="595" spans="5:7" ht="12.5">
      <c r="E595" s="8"/>
      <c r="F595" s="7"/>
      <c r="G595" s="8"/>
    </row>
    <row r="596" spans="5:7" ht="12.5">
      <c r="E596" s="8"/>
      <c r="F596" s="7"/>
      <c r="G596" s="8"/>
    </row>
    <row r="597" spans="5:7" ht="12.5">
      <c r="E597" s="8"/>
      <c r="F597" s="7"/>
      <c r="G597" s="8"/>
    </row>
    <row r="598" spans="5:7" ht="12.5">
      <c r="E598" s="8"/>
      <c r="F598" s="7"/>
      <c r="G598" s="8"/>
    </row>
    <row r="599" spans="5:7" ht="12.5">
      <c r="E599" s="8"/>
      <c r="F599" s="7"/>
      <c r="G599" s="8"/>
    </row>
    <row r="600" spans="5:7" ht="12.5">
      <c r="E600" s="8"/>
      <c r="F600" s="7"/>
      <c r="G600" s="8"/>
    </row>
    <row r="601" spans="5:7" ht="12.5">
      <c r="E601" s="8"/>
      <c r="F601" s="7"/>
      <c r="G601" s="8"/>
    </row>
    <row r="602" spans="5:7" ht="12.5">
      <c r="E602" s="8"/>
      <c r="F602" s="7"/>
      <c r="G602" s="8"/>
    </row>
    <row r="603" spans="5:7" ht="12.5">
      <c r="E603" s="8"/>
      <c r="F603" s="7"/>
      <c r="G603" s="8"/>
    </row>
    <row r="604" spans="5:7" ht="12.5">
      <c r="E604" s="8"/>
      <c r="F604" s="7"/>
      <c r="G604" s="8"/>
    </row>
    <row r="605" spans="5:7" ht="12.5">
      <c r="E605" s="8"/>
      <c r="F605" s="7"/>
      <c r="G605" s="8"/>
    </row>
    <row r="606" spans="5:7" ht="12.5">
      <c r="E606" s="8"/>
      <c r="F606" s="7"/>
      <c r="G606" s="8"/>
    </row>
    <row r="607" spans="5:7" ht="12.5">
      <c r="E607" s="8"/>
      <c r="F607" s="7"/>
      <c r="G607" s="8"/>
    </row>
    <row r="608" spans="5:7" ht="12.5">
      <c r="E608" s="8"/>
      <c r="F608" s="7"/>
      <c r="G608" s="8"/>
    </row>
    <row r="609" spans="5:7" ht="12.5">
      <c r="E609" s="8"/>
      <c r="F609" s="7"/>
      <c r="G609" s="8"/>
    </row>
    <row r="610" spans="5:7" ht="12.5">
      <c r="E610" s="8"/>
      <c r="F610" s="7"/>
      <c r="G610" s="8"/>
    </row>
    <row r="611" spans="5:7" ht="12.5">
      <c r="E611" s="8"/>
      <c r="F611" s="7"/>
      <c r="G611" s="8"/>
    </row>
    <row r="612" spans="5:7" ht="12.5">
      <c r="E612" s="8"/>
      <c r="F612" s="7"/>
      <c r="G612" s="8"/>
    </row>
    <row r="613" spans="5:7" ht="12.5">
      <c r="E613" s="8"/>
      <c r="F613" s="7"/>
      <c r="G613" s="8"/>
    </row>
    <row r="614" spans="5:7" ht="12.5">
      <c r="E614" s="8"/>
      <c r="F614" s="7"/>
      <c r="G614" s="8"/>
    </row>
    <row r="615" spans="5:7" ht="12.5">
      <c r="E615" s="8"/>
      <c r="F615" s="7"/>
      <c r="G615" s="8"/>
    </row>
    <row r="616" spans="5:7" ht="12.5">
      <c r="E616" s="8"/>
      <c r="F616" s="7"/>
      <c r="G616" s="8"/>
    </row>
    <row r="617" spans="5:7" ht="12.5">
      <c r="E617" s="8"/>
      <c r="F617" s="7"/>
      <c r="G617" s="8"/>
    </row>
    <row r="618" spans="5:7" ht="12.5">
      <c r="E618" s="8"/>
      <c r="F618" s="7"/>
      <c r="G618" s="8"/>
    </row>
    <row r="619" spans="5:7" ht="12.5">
      <c r="E619" s="8"/>
      <c r="F619" s="7"/>
      <c r="G619" s="8"/>
    </row>
    <row r="620" spans="5:7" ht="12.5">
      <c r="E620" s="8"/>
      <c r="F620" s="7"/>
      <c r="G620" s="8"/>
    </row>
    <row r="621" spans="5:7" ht="12.5">
      <c r="E621" s="8"/>
      <c r="F621" s="7"/>
      <c r="G621" s="8"/>
    </row>
    <row r="622" spans="5:7" ht="12.5">
      <c r="E622" s="8"/>
      <c r="F622" s="7"/>
      <c r="G622" s="8"/>
    </row>
    <row r="623" spans="5:7" ht="12.5">
      <c r="E623" s="8"/>
      <c r="F623" s="7"/>
      <c r="G623" s="8"/>
    </row>
    <row r="624" spans="5:7" ht="12.5">
      <c r="E624" s="8"/>
      <c r="F624" s="7"/>
      <c r="G624" s="8"/>
    </row>
    <row r="625" spans="5:7" ht="12.5">
      <c r="E625" s="8"/>
      <c r="F625" s="7"/>
      <c r="G625" s="8"/>
    </row>
    <row r="626" spans="5:7" ht="12.5">
      <c r="E626" s="8"/>
      <c r="F626" s="7"/>
      <c r="G626" s="8"/>
    </row>
    <row r="627" spans="5:7" ht="12.5">
      <c r="E627" s="8"/>
      <c r="F627" s="7"/>
      <c r="G627" s="8"/>
    </row>
    <row r="628" spans="5:7" ht="12.5">
      <c r="E628" s="8"/>
      <c r="F628" s="7"/>
      <c r="G628" s="8"/>
    </row>
    <row r="629" spans="5:7" ht="12.5">
      <c r="E629" s="8"/>
      <c r="F629" s="7"/>
      <c r="G629" s="8"/>
    </row>
    <row r="630" spans="5:7" ht="12.5">
      <c r="E630" s="8"/>
      <c r="F630" s="7"/>
      <c r="G630" s="8"/>
    </row>
    <row r="631" spans="5:7" ht="12.5">
      <c r="E631" s="8"/>
      <c r="F631" s="7"/>
      <c r="G631" s="8"/>
    </row>
    <row r="632" spans="5:7" ht="12.5">
      <c r="E632" s="8"/>
      <c r="F632" s="7"/>
      <c r="G632" s="8"/>
    </row>
    <row r="633" spans="5:7" ht="12.5">
      <c r="E633" s="8"/>
      <c r="F633" s="7"/>
      <c r="G633" s="8"/>
    </row>
    <row r="634" spans="5:7" ht="12.5">
      <c r="E634" s="8"/>
      <c r="F634" s="7"/>
      <c r="G634" s="8"/>
    </row>
    <row r="635" spans="5:7" ht="12.5">
      <c r="E635" s="8"/>
      <c r="F635" s="7"/>
      <c r="G635" s="8"/>
    </row>
    <row r="636" spans="5:7" ht="12.5">
      <c r="E636" s="8"/>
      <c r="F636" s="7"/>
      <c r="G636" s="8"/>
    </row>
    <row r="637" spans="5:7" ht="12.5">
      <c r="E637" s="8"/>
      <c r="F637" s="7"/>
      <c r="G637" s="8"/>
    </row>
    <row r="638" spans="5:7" ht="12.5">
      <c r="E638" s="8"/>
      <c r="F638" s="7"/>
      <c r="G638" s="8"/>
    </row>
    <row r="639" spans="5:7" ht="12.5">
      <c r="E639" s="8"/>
      <c r="F639" s="7"/>
      <c r="G639" s="8"/>
    </row>
    <row r="640" spans="5:7" ht="12.5">
      <c r="E640" s="8"/>
      <c r="F640" s="7"/>
      <c r="G640" s="8"/>
    </row>
    <row r="641" spans="5:7" ht="12.5">
      <c r="E641" s="8"/>
      <c r="F641" s="7"/>
      <c r="G641" s="8"/>
    </row>
    <row r="642" spans="5:7" ht="12.5">
      <c r="E642" s="8"/>
      <c r="F642" s="7"/>
      <c r="G642" s="8"/>
    </row>
    <row r="643" spans="5:7" ht="12.5">
      <c r="E643" s="8"/>
      <c r="F643" s="7"/>
      <c r="G643" s="8"/>
    </row>
    <row r="644" spans="5:7" ht="12.5">
      <c r="E644" s="8"/>
      <c r="F644" s="7"/>
      <c r="G644" s="8"/>
    </row>
    <row r="645" spans="5:7" ht="12.5">
      <c r="E645" s="8"/>
      <c r="F645" s="7"/>
      <c r="G645" s="8"/>
    </row>
    <row r="646" spans="5:7" ht="12.5">
      <c r="E646" s="8"/>
      <c r="F646" s="7"/>
      <c r="G646" s="8"/>
    </row>
    <row r="647" spans="5:7" ht="12.5">
      <c r="E647" s="8"/>
      <c r="F647" s="7"/>
      <c r="G647" s="8"/>
    </row>
    <row r="648" spans="5:7" ht="12.5">
      <c r="E648" s="8"/>
      <c r="F648" s="7"/>
      <c r="G648" s="8"/>
    </row>
    <row r="649" spans="5:7" ht="12.5">
      <c r="E649" s="8"/>
      <c r="F649" s="7"/>
      <c r="G649" s="8"/>
    </row>
    <row r="650" spans="5:7" ht="12.5">
      <c r="E650" s="8"/>
      <c r="F650" s="7"/>
      <c r="G650" s="8"/>
    </row>
    <row r="651" spans="5:7" ht="12.5">
      <c r="E651" s="8"/>
      <c r="F651" s="7"/>
      <c r="G651" s="8"/>
    </row>
    <row r="652" spans="5:7" ht="12.5">
      <c r="E652" s="8"/>
      <c r="F652" s="7"/>
      <c r="G652" s="8"/>
    </row>
    <row r="653" spans="5:7" ht="12.5">
      <c r="E653" s="8"/>
      <c r="F653" s="7"/>
      <c r="G653" s="8"/>
    </row>
    <row r="654" spans="5:7" ht="12.5">
      <c r="E654" s="8"/>
      <c r="F654" s="7"/>
      <c r="G654" s="8"/>
    </row>
    <row r="655" spans="5:7" ht="12.5">
      <c r="E655" s="8"/>
      <c r="F655" s="7"/>
      <c r="G655" s="8"/>
    </row>
    <row r="656" spans="5:7" ht="12.5">
      <c r="E656" s="8"/>
      <c r="F656" s="7"/>
      <c r="G656" s="8"/>
    </row>
    <row r="657" spans="5:7" ht="12.5">
      <c r="E657" s="8"/>
      <c r="F657" s="7"/>
      <c r="G657" s="8"/>
    </row>
    <row r="658" spans="5:7" ht="12.5">
      <c r="E658" s="8"/>
      <c r="F658" s="7"/>
      <c r="G658" s="8"/>
    </row>
    <row r="659" spans="5:7" ht="12.5">
      <c r="E659" s="8"/>
      <c r="F659" s="7"/>
      <c r="G659" s="8"/>
    </row>
    <row r="660" spans="5:7" ht="12.5">
      <c r="E660" s="8"/>
      <c r="F660" s="7"/>
      <c r="G660" s="8"/>
    </row>
    <row r="661" spans="5:7" ht="12.5">
      <c r="E661" s="8"/>
      <c r="F661" s="7"/>
      <c r="G661" s="8"/>
    </row>
    <row r="662" spans="5:7" ht="12.5">
      <c r="E662" s="8"/>
      <c r="F662" s="7"/>
      <c r="G662" s="8"/>
    </row>
    <row r="663" spans="5:7" ht="12.5">
      <c r="E663" s="8"/>
      <c r="F663" s="7"/>
      <c r="G663" s="8"/>
    </row>
    <row r="664" spans="5:7" ht="12.5">
      <c r="E664" s="8"/>
      <c r="F664" s="7"/>
      <c r="G664" s="8"/>
    </row>
    <row r="665" spans="5:7" ht="12.5">
      <c r="E665" s="8"/>
      <c r="F665" s="7"/>
      <c r="G665" s="8"/>
    </row>
    <row r="666" spans="5:7" ht="12.5">
      <c r="E666" s="8"/>
      <c r="F666" s="7"/>
      <c r="G666" s="8"/>
    </row>
    <row r="667" spans="5:7" ht="12.5">
      <c r="E667" s="8"/>
      <c r="F667" s="7"/>
      <c r="G667" s="8"/>
    </row>
    <row r="668" spans="5:7" ht="12.5">
      <c r="E668" s="8"/>
      <c r="F668" s="7"/>
      <c r="G668" s="8"/>
    </row>
    <row r="669" spans="5:7" ht="12.5">
      <c r="E669" s="8"/>
      <c r="F669" s="7"/>
      <c r="G669" s="8"/>
    </row>
    <row r="670" spans="5:7" ht="12.5">
      <c r="E670" s="8"/>
      <c r="F670" s="7"/>
      <c r="G670" s="8"/>
    </row>
    <row r="671" spans="5:7" ht="12.5">
      <c r="E671" s="8"/>
      <c r="F671" s="7"/>
      <c r="G671" s="8"/>
    </row>
    <row r="672" spans="5:7" ht="12.5">
      <c r="E672" s="8"/>
      <c r="F672" s="7"/>
      <c r="G672" s="8"/>
    </row>
    <row r="673" spans="5:7" ht="12.5">
      <c r="E673" s="8"/>
      <c r="F673" s="7"/>
      <c r="G673" s="8"/>
    </row>
    <row r="674" spans="5:7" ht="12.5">
      <c r="E674" s="8"/>
      <c r="F674" s="7"/>
      <c r="G674" s="8"/>
    </row>
    <row r="675" spans="5:7" ht="12.5">
      <c r="E675" s="8"/>
      <c r="F675" s="7"/>
      <c r="G675" s="8"/>
    </row>
    <row r="676" spans="5:7" ht="12.5">
      <c r="E676" s="8"/>
      <c r="F676" s="7"/>
      <c r="G676" s="8"/>
    </row>
    <row r="677" spans="5:7" ht="12.5">
      <c r="E677" s="8"/>
      <c r="F677" s="7"/>
      <c r="G677" s="8"/>
    </row>
    <row r="678" spans="5:7" ht="12.5">
      <c r="E678" s="8"/>
      <c r="F678" s="7"/>
      <c r="G678" s="8"/>
    </row>
    <row r="679" spans="5:7" ht="12.5">
      <c r="E679" s="8"/>
      <c r="F679" s="7"/>
      <c r="G679" s="8"/>
    </row>
    <row r="680" spans="5:7" ht="12.5">
      <c r="E680" s="8"/>
      <c r="F680" s="7"/>
      <c r="G680" s="8"/>
    </row>
    <row r="681" spans="5:7" ht="12.5">
      <c r="E681" s="8"/>
      <c r="F681" s="7"/>
      <c r="G681" s="8"/>
    </row>
    <row r="682" spans="5:7" ht="12.5">
      <c r="E682" s="8"/>
      <c r="F682" s="7"/>
      <c r="G682" s="8"/>
    </row>
    <row r="683" spans="5:7" ht="12.5">
      <c r="E683" s="8"/>
      <c r="F683" s="7"/>
      <c r="G683" s="8"/>
    </row>
    <row r="684" spans="5:7" ht="12.5">
      <c r="E684" s="8"/>
      <c r="F684" s="7"/>
      <c r="G684" s="8"/>
    </row>
    <row r="685" spans="5:7" ht="12.5">
      <c r="E685" s="8"/>
      <c r="F685" s="7"/>
      <c r="G685" s="8"/>
    </row>
    <row r="686" spans="5:7" ht="12.5">
      <c r="E686" s="8"/>
      <c r="F686" s="7"/>
      <c r="G686" s="8"/>
    </row>
    <row r="687" spans="5:7" ht="12.5">
      <c r="E687" s="8"/>
      <c r="F687" s="7"/>
      <c r="G687" s="8"/>
    </row>
    <row r="688" spans="5:7" ht="12.5">
      <c r="E688" s="8"/>
      <c r="F688" s="7"/>
      <c r="G688" s="8"/>
    </row>
    <row r="689" spans="5:7" ht="12.5">
      <c r="E689" s="8"/>
      <c r="F689" s="7"/>
      <c r="G689" s="8"/>
    </row>
    <row r="690" spans="5:7" ht="12.5">
      <c r="E690" s="8"/>
      <c r="F690" s="7"/>
      <c r="G690" s="8"/>
    </row>
    <row r="691" spans="5:7" ht="12.5">
      <c r="E691" s="8"/>
      <c r="F691" s="7"/>
      <c r="G691" s="8"/>
    </row>
    <row r="692" spans="5:7" ht="12.5">
      <c r="E692" s="8"/>
      <c r="F692" s="7"/>
      <c r="G692" s="8"/>
    </row>
    <row r="693" spans="5:7" ht="12.5">
      <c r="E693" s="8"/>
      <c r="F693" s="7"/>
      <c r="G693" s="8"/>
    </row>
    <row r="694" spans="5:7" ht="12.5">
      <c r="E694" s="8"/>
      <c r="F694" s="7"/>
      <c r="G694" s="8"/>
    </row>
    <row r="695" spans="5:7" ht="12.5">
      <c r="E695" s="8"/>
      <c r="F695" s="7"/>
      <c r="G695" s="8"/>
    </row>
    <row r="696" spans="5:7" ht="12.5">
      <c r="E696" s="8"/>
      <c r="F696" s="7"/>
      <c r="G696" s="8"/>
    </row>
    <row r="697" spans="5:7" ht="12.5">
      <c r="E697" s="8"/>
      <c r="F697" s="7"/>
      <c r="G697" s="8"/>
    </row>
    <row r="698" spans="5:7" ht="12.5">
      <c r="E698" s="8"/>
      <c r="F698" s="7"/>
      <c r="G698" s="8"/>
    </row>
    <row r="699" spans="5:7" ht="12.5">
      <c r="E699" s="8"/>
      <c r="F699" s="7"/>
      <c r="G699" s="8"/>
    </row>
    <row r="700" spans="5:7" ht="12.5">
      <c r="E700" s="8"/>
      <c r="F700" s="7"/>
      <c r="G700" s="8"/>
    </row>
    <row r="701" spans="5:7" ht="12.5">
      <c r="E701" s="8"/>
      <c r="F701" s="7"/>
      <c r="G701" s="8"/>
    </row>
    <row r="702" spans="5:7" ht="12.5">
      <c r="E702" s="8"/>
      <c r="F702" s="7"/>
      <c r="G702" s="8"/>
    </row>
    <row r="703" spans="5:7" ht="12.5">
      <c r="E703" s="8"/>
      <c r="F703" s="7"/>
      <c r="G703" s="8"/>
    </row>
    <row r="704" spans="5:7" ht="12.5">
      <c r="E704" s="8"/>
      <c r="F704" s="7"/>
      <c r="G704" s="8"/>
    </row>
    <row r="705" spans="5:7" ht="12.5">
      <c r="E705" s="8"/>
      <c r="F705" s="7"/>
      <c r="G705" s="8"/>
    </row>
    <row r="706" spans="5:7" ht="12.5">
      <c r="E706" s="8"/>
      <c r="F706" s="7"/>
      <c r="G706" s="8"/>
    </row>
    <row r="707" spans="5:7" ht="12.5">
      <c r="E707" s="8"/>
      <c r="F707" s="7"/>
      <c r="G707" s="8"/>
    </row>
    <row r="708" spans="5:7" ht="12.5">
      <c r="E708" s="8"/>
      <c r="F708" s="7"/>
      <c r="G708" s="8"/>
    </row>
    <row r="709" spans="5:7" ht="12.5">
      <c r="E709" s="8"/>
      <c r="F709" s="7"/>
      <c r="G709" s="8"/>
    </row>
    <row r="710" spans="5:7" ht="12.5">
      <c r="E710" s="8"/>
      <c r="F710" s="7"/>
      <c r="G710" s="8"/>
    </row>
    <row r="711" spans="5:7" ht="12.5">
      <c r="E711" s="8"/>
      <c r="F711" s="7"/>
      <c r="G711" s="8"/>
    </row>
    <row r="712" spans="5:7" ht="12.5">
      <c r="E712" s="8"/>
      <c r="F712" s="7"/>
      <c r="G712" s="8"/>
    </row>
    <row r="713" spans="5:7" ht="12.5">
      <c r="E713" s="8"/>
      <c r="F713" s="7"/>
      <c r="G713" s="8"/>
    </row>
    <row r="714" spans="5:7" ht="12.5">
      <c r="E714" s="8"/>
      <c r="F714" s="7"/>
      <c r="G714" s="8"/>
    </row>
    <row r="715" spans="5:7" ht="12.5">
      <c r="E715" s="8"/>
      <c r="F715" s="7"/>
      <c r="G715" s="8"/>
    </row>
    <row r="716" spans="5:7" ht="12.5">
      <c r="E716" s="8"/>
      <c r="F716" s="7"/>
      <c r="G716" s="8"/>
    </row>
    <row r="717" spans="5:7" ht="12.5">
      <c r="E717" s="8"/>
      <c r="F717" s="7"/>
      <c r="G717" s="8"/>
    </row>
    <row r="718" spans="5:7" ht="12.5">
      <c r="E718" s="8"/>
      <c r="F718" s="7"/>
      <c r="G718" s="8"/>
    </row>
    <row r="719" spans="5:7" ht="12.5">
      <c r="E719" s="8"/>
      <c r="F719" s="7"/>
      <c r="G719" s="8"/>
    </row>
    <row r="720" spans="5:7" ht="12.5">
      <c r="E720" s="8"/>
      <c r="F720" s="7"/>
      <c r="G720" s="8"/>
    </row>
    <row r="721" spans="5:7" ht="12.5">
      <c r="E721" s="8"/>
      <c r="F721" s="7"/>
      <c r="G721" s="8"/>
    </row>
    <row r="722" spans="5:7" ht="12.5">
      <c r="E722" s="8"/>
      <c r="F722" s="7"/>
      <c r="G722" s="8"/>
    </row>
    <row r="723" spans="5:7" ht="12.5">
      <c r="E723" s="8"/>
      <c r="F723" s="7"/>
      <c r="G723" s="8"/>
    </row>
    <row r="724" spans="5:7" ht="12.5">
      <c r="E724" s="8"/>
      <c r="F724" s="7"/>
      <c r="G724" s="8"/>
    </row>
    <row r="725" spans="5:7" ht="12.5">
      <c r="E725" s="8"/>
      <c r="F725" s="7"/>
      <c r="G725" s="8"/>
    </row>
    <row r="726" spans="5:7" ht="12.5">
      <c r="E726" s="8"/>
      <c r="F726" s="7"/>
      <c r="G726" s="8"/>
    </row>
    <row r="727" spans="5:7" ht="12.5">
      <c r="E727" s="8"/>
      <c r="F727" s="7"/>
      <c r="G727" s="8"/>
    </row>
    <row r="728" spans="5:7" ht="12.5">
      <c r="E728" s="8"/>
      <c r="F728" s="7"/>
      <c r="G728" s="8"/>
    </row>
    <row r="729" spans="5:7" ht="12.5">
      <c r="E729" s="8"/>
      <c r="F729" s="7"/>
      <c r="G729" s="8"/>
    </row>
    <row r="730" spans="5:7" ht="12.5">
      <c r="E730" s="8"/>
      <c r="F730" s="7"/>
      <c r="G730" s="8"/>
    </row>
    <row r="731" spans="5:7" ht="12.5">
      <c r="E731" s="8"/>
      <c r="F731" s="7"/>
      <c r="G731" s="8"/>
    </row>
    <row r="732" spans="5:7" ht="12.5">
      <c r="E732" s="8"/>
      <c r="F732" s="7"/>
      <c r="G732" s="8"/>
    </row>
    <row r="733" spans="5:7" ht="12.5">
      <c r="E733" s="8"/>
      <c r="F733" s="7"/>
      <c r="G733" s="8"/>
    </row>
    <row r="734" spans="5:7" ht="12.5">
      <c r="E734" s="8"/>
      <c r="F734" s="7"/>
      <c r="G734" s="8"/>
    </row>
    <row r="735" spans="5:7" ht="12.5">
      <c r="E735" s="8"/>
      <c r="F735" s="7"/>
      <c r="G735" s="8"/>
    </row>
    <row r="736" spans="5:7" ht="12.5">
      <c r="E736" s="8"/>
      <c r="F736" s="7"/>
      <c r="G736" s="8"/>
    </row>
    <row r="737" spans="5:7" ht="12.5">
      <c r="E737" s="8"/>
      <c r="F737" s="7"/>
      <c r="G737" s="8"/>
    </row>
    <row r="738" spans="5:7" ht="12.5">
      <c r="E738" s="8"/>
      <c r="F738" s="7"/>
      <c r="G738" s="8"/>
    </row>
    <row r="739" spans="5:7" ht="12.5">
      <c r="E739" s="8"/>
      <c r="F739" s="7"/>
      <c r="G739" s="8"/>
    </row>
    <row r="740" spans="5:7" ht="12.5">
      <c r="E740" s="8"/>
      <c r="F740" s="7"/>
      <c r="G740" s="8"/>
    </row>
    <row r="741" spans="5:7" ht="12.5">
      <c r="E741" s="8"/>
      <c r="F741" s="7"/>
      <c r="G741" s="8"/>
    </row>
    <row r="742" spans="5:7" ht="12.5">
      <c r="E742" s="8"/>
      <c r="F742" s="7"/>
      <c r="G742" s="8"/>
    </row>
    <row r="743" spans="5:7" ht="12.5">
      <c r="E743" s="8"/>
      <c r="F743" s="7"/>
      <c r="G743" s="8"/>
    </row>
    <row r="744" spans="5:7" ht="12.5">
      <c r="E744" s="8"/>
      <c r="F744" s="7"/>
      <c r="G744" s="8"/>
    </row>
    <row r="745" spans="5:7" ht="12.5">
      <c r="E745" s="8"/>
      <c r="F745" s="7"/>
      <c r="G745" s="8"/>
    </row>
    <row r="746" spans="5:7" ht="12.5">
      <c r="E746" s="8"/>
      <c r="F746" s="7"/>
      <c r="G746" s="8"/>
    </row>
    <row r="747" spans="5:7" ht="12.5">
      <c r="E747" s="8"/>
      <c r="F747" s="7"/>
      <c r="G747" s="8"/>
    </row>
    <row r="748" spans="5:7" ht="12.5">
      <c r="E748" s="8"/>
      <c r="F748" s="7"/>
      <c r="G748" s="8"/>
    </row>
    <row r="749" spans="5:7" ht="12.5">
      <c r="E749" s="8"/>
      <c r="F749" s="7"/>
      <c r="G749" s="8"/>
    </row>
    <row r="750" spans="5:7" ht="12.5">
      <c r="E750" s="8"/>
      <c r="F750" s="7"/>
      <c r="G750" s="8"/>
    </row>
    <row r="751" spans="5:7" ht="12.5">
      <c r="E751" s="8"/>
      <c r="F751" s="7"/>
      <c r="G751" s="8"/>
    </row>
    <row r="752" spans="5:7" ht="12.5">
      <c r="E752" s="8"/>
      <c r="F752" s="7"/>
      <c r="G752" s="8"/>
    </row>
    <row r="753" spans="5:7" ht="12.5">
      <c r="E753" s="8"/>
      <c r="F753" s="7"/>
      <c r="G753" s="8"/>
    </row>
    <row r="754" spans="5:7" ht="12.5">
      <c r="E754" s="8"/>
      <c r="F754" s="7"/>
      <c r="G754" s="8"/>
    </row>
    <row r="755" spans="5:7" ht="12.5">
      <c r="E755" s="8"/>
      <c r="F755" s="7"/>
      <c r="G755" s="8"/>
    </row>
    <row r="756" spans="5:7" ht="12.5">
      <c r="E756" s="8"/>
      <c r="F756" s="7"/>
      <c r="G756" s="8"/>
    </row>
    <row r="757" spans="5:7" ht="12.5">
      <c r="E757" s="8"/>
      <c r="F757" s="7"/>
      <c r="G757" s="8"/>
    </row>
    <row r="758" spans="5:7" ht="12.5">
      <c r="E758" s="8"/>
      <c r="F758" s="7"/>
      <c r="G758" s="8"/>
    </row>
    <row r="759" spans="5:7" ht="12.5">
      <c r="E759" s="8"/>
      <c r="F759" s="7"/>
      <c r="G759" s="8"/>
    </row>
    <row r="760" spans="5:7" ht="12.5">
      <c r="E760" s="8"/>
      <c r="F760" s="7"/>
      <c r="G760" s="8"/>
    </row>
    <row r="761" spans="5:7" ht="12.5">
      <c r="E761" s="8"/>
      <c r="F761" s="7"/>
      <c r="G761" s="8"/>
    </row>
    <row r="762" spans="5:7" ht="12.5">
      <c r="E762" s="8"/>
      <c r="F762" s="7"/>
      <c r="G762" s="8"/>
    </row>
    <row r="763" spans="5:7" ht="12.5">
      <c r="E763" s="8"/>
      <c r="F763" s="7"/>
      <c r="G763" s="8"/>
    </row>
    <row r="764" spans="5:7" ht="12.5">
      <c r="E764" s="8"/>
      <c r="F764" s="7"/>
      <c r="G764" s="8"/>
    </row>
    <row r="765" spans="5:7" ht="12.5">
      <c r="E765" s="8"/>
      <c r="F765" s="7"/>
      <c r="G765" s="8"/>
    </row>
    <row r="766" spans="5:7" ht="12.5">
      <c r="E766" s="8"/>
      <c r="F766" s="7"/>
      <c r="G766" s="8"/>
    </row>
    <row r="767" spans="5:7" ht="12.5">
      <c r="E767" s="8"/>
      <c r="F767" s="7"/>
      <c r="G767" s="8"/>
    </row>
    <row r="768" spans="5:7" ht="12.5">
      <c r="E768" s="8"/>
      <c r="F768" s="7"/>
      <c r="G768" s="8"/>
    </row>
    <row r="769" spans="5:7" ht="12.5">
      <c r="E769" s="8"/>
      <c r="F769" s="7"/>
      <c r="G769" s="8"/>
    </row>
    <row r="770" spans="5:7" ht="12.5">
      <c r="E770" s="8"/>
      <c r="F770" s="7"/>
      <c r="G770" s="8"/>
    </row>
    <row r="771" spans="5:7" ht="12.5">
      <c r="E771" s="8"/>
      <c r="F771" s="7"/>
      <c r="G771" s="8"/>
    </row>
    <row r="772" spans="5:7" ht="12.5">
      <c r="E772" s="8"/>
      <c r="F772" s="7"/>
      <c r="G772" s="8"/>
    </row>
    <row r="773" spans="5:7" ht="12.5">
      <c r="E773" s="8"/>
      <c r="F773" s="7"/>
      <c r="G773" s="8"/>
    </row>
    <row r="774" spans="5:7" ht="12.5">
      <c r="E774" s="8"/>
      <c r="F774" s="7"/>
      <c r="G774" s="8"/>
    </row>
    <row r="775" spans="5:7" ht="12.5">
      <c r="E775" s="8"/>
      <c r="F775" s="7"/>
      <c r="G775" s="8"/>
    </row>
    <row r="776" spans="5:7" ht="12.5">
      <c r="E776" s="8"/>
      <c r="F776" s="7"/>
      <c r="G776" s="8"/>
    </row>
    <row r="777" spans="5:7" ht="12.5">
      <c r="E777" s="8"/>
      <c r="F777" s="7"/>
      <c r="G777" s="8"/>
    </row>
    <row r="778" spans="5:7" ht="12.5">
      <c r="E778" s="8"/>
      <c r="F778" s="7"/>
      <c r="G778" s="8"/>
    </row>
    <row r="779" spans="5:7" ht="12.5">
      <c r="E779" s="8"/>
      <c r="F779" s="7"/>
      <c r="G779" s="8"/>
    </row>
    <row r="780" spans="5:7" ht="12.5">
      <c r="E780" s="8"/>
      <c r="F780" s="7"/>
      <c r="G780" s="8"/>
    </row>
    <row r="781" spans="5:7" ht="12.5">
      <c r="E781" s="8"/>
      <c r="F781" s="7"/>
      <c r="G781" s="8"/>
    </row>
    <row r="782" spans="5:7" ht="12.5">
      <c r="E782" s="8"/>
      <c r="F782" s="7"/>
      <c r="G782" s="8"/>
    </row>
    <row r="783" spans="5:7" ht="12.5">
      <c r="E783" s="8"/>
      <c r="F783" s="7"/>
      <c r="G783" s="8"/>
    </row>
    <row r="784" spans="5:7" ht="12.5">
      <c r="E784" s="8"/>
      <c r="F784" s="7"/>
      <c r="G784" s="8"/>
    </row>
    <row r="785" spans="5:7" ht="12.5">
      <c r="E785" s="8"/>
      <c r="F785" s="7"/>
      <c r="G785" s="8"/>
    </row>
    <row r="786" spans="5:7" ht="12.5">
      <c r="E786" s="8"/>
      <c r="F786" s="7"/>
      <c r="G786" s="8"/>
    </row>
    <row r="787" spans="5:7" ht="12.5">
      <c r="E787" s="8"/>
      <c r="F787" s="7"/>
      <c r="G787" s="8"/>
    </row>
    <row r="788" spans="5:7" ht="12.5">
      <c r="E788" s="8"/>
      <c r="F788" s="7"/>
      <c r="G788" s="8"/>
    </row>
    <row r="789" spans="5:7" ht="12.5">
      <c r="E789" s="8"/>
      <c r="F789" s="7"/>
      <c r="G789" s="8"/>
    </row>
    <row r="790" spans="5:7" ht="12.5">
      <c r="E790" s="8"/>
      <c r="F790" s="7"/>
      <c r="G790" s="8"/>
    </row>
    <row r="791" spans="5:7" ht="12.5">
      <c r="E791" s="8"/>
      <c r="F791" s="7"/>
      <c r="G791" s="8"/>
    </row>
    <row r="792" spans="5:7" ht="12.5">
      <c r="E792" s="8"/>
      <c r="F792" s="7"/>
      <c r="G792" s="8"/>
    </row>
    <row r="793" spans="5:7" ht="12.5">
      <c r="E793" s="8"/>
      <c r="F793" s="7"/>
      <c r="G793" s="8"/>
    </row>
    <row r="794" spans="5:7" ht="12.5">
      <c r="E794" s="8"/>
      <c r="F794" s="7"/>
      <c r="G794" s="8"/>
    </row>
    <row r="795" spans="5:7" ht="12.5">
      <c r="E795" s="8"/>
      <c r="F795" s="7"/>
      <c r="G795" s="8"/>
    </row>
    <row r="796" spans="5:7" ht="12.5">
      <c r="E796" s="8"/>
      <c r="F796" s="7"/>
      <c r="G796" s="8"/>
    </row>
    <row r="797" spans="5:7" ht="12.5">
      <c r="E797" s="8"/>
      <c r="F797" s="7"/>
      <c r="G797" s="8"/>
    </row>
    <row r="798" spans="5:7" ht="12.5">
      <c r="E798" s="8"/>
      <c r="F798" s="7"/>
      <c r="G798" s="8"/>
    </row>
    <row r="799" spans="5:7" ht="12.5">
      <c r="E799" s="8"/>
      <c r="F799" s="7"/>
      <c r="G799" s="8"/>
    </row>
    <row r="800" spans="5:7" ht="12.5">
      <c r="E800" s="8"/>
      <c r="F800" s="7"/>
      <c r="G800" s="8"/>
    </row>
    <row r="801" spans="5:7" ht="12.5">
      <c r="E801" s="8"/>
      <c r="F801" s="7"/>
      <c r="G801" s="8"/>
    </row>
    <row r="802" spans="5:7" ht="12.5">
      <c r="E802" s="8"/>
      <c r="F802" s="7"/>
      <c r="G802" s="8"/>
    </row>
    <row r="803" spans="5:7" ht="12.5">
      <c r="E803" s="8"/>
      <c r="F803" s="7"/>
      <c r="G803" s="8"/>
    </row>
    <row r="804" spans="5:7" ht="12.5">
      <c r="E804" s="8"/>
      <c r="F804" s="7"/>
      <c r="G804" s="8"/>
    </row>
    <row r="805" spans="5:7" ht="12.5">
      <c r="E805" s="8"/>
      <c r="F805" s="7"/>
      <c r="G805" s="8"/>
    </row>
    <row r="806" spans="5:7" ht="12.5">
      <c r="E806" s="8"/>
      <c r="F806" s="7"/>
      <c r="G806" s="8"/>
    </row>
    <row r="807" spans="5:7" ht="12.5">
      <c r="E807" s="8"/>
      <c r="F807" s="7"/>
      <c r="G807" s="8"/>
    </row>
    <row r="808" spans="5:7" ht="12.5">
      <c r="E808" s="8"/>
      <c r="F808" s="7"/>
      <c r="G808" s="8"/>
    </row>
    <row r="809" spans="5:7" ht="12.5">
      <c r="E809" s="8"/>
      <c r="F809" s="7"/>
      <c r="G809" s="8"/>
    </row>
    <row r="810" spans="5:7" ht="12.5">
      <c r="E810" s="8"/>
      <c r="F810" s="7"/>
      <c r="G810" s="8"/>
    </row>
    <row r="811" spans="5:7" ht="12.5">
      <c r="E811" s="8"/>
      <c r="F811" s="7"/>
      <c r="G811" s="8"/>
    </row>
    <row r="812" spans="5:7" ht="12.5">
      <c r="E812" s="8"/>
      <c r="F812" s="7"/>
      <c r="G812" s="8"/>
    </row>
    <row r="813" spans="5:7" ht="12.5">
      <c r="E813" s="8"/>
      <c r="F813" s="7"/>
      <c r="G813" s="8"/>
    </row>
    <row r="814" spans="5:7" ht="12.5">
      <c r="E814" s="8"/>
      <c r="F814" s="7"/>
      <c r="G814" s="8"/>
    </row>
    <row r="815" spans="5:7" ht="12.5">
      <c r="E815" s="8"/>
      <c r="F815" s="7"/>
      <c r="G815" s="8"/>
    </row>
    <row r="816" spans="5:7" ht="12.5">
      <c r="E816" s="8"/>
      <c r="F816" s="7"/>
      <c r="G816" s="8"/>
    </row>
    <row r="817" spans="5:7" ht="12.5">
      <c r="E817" s="8"/>
      <c r="F817" s="7"/>
      <c r="G817" s="8"/>
    </row>
    <row r="818" spans="5:7" ht="12.5">
      <c r="E818" s="8"/>
      <c r="F818" s="7"/>
      <c r="G818" s="8"/>
    </row>
    <row r="819" spans="5:7" ht="12.5">
      <c r="E819" s="8"/>
      <c r="F819" s="7"/>
      <c r="G819" s="8"/>
    </row>
    <row r="820" spans="5:7" ht="12.5">
      <c r="E820" s="8"/>
      <c r="F820" s="7"/>
      <c r="G820" s="8"/>
    </row>
    <row r="821" spans="5:7" ht="12.5">
      <c r="E821" s="8"/>
      <c r="F821" s="7"/>
      <c r="G821" s="8"/>
    </row>
    <row r="822" spans="5:7" ht="12.5">
      <c r="E822" s="8"/>
      <c r="F822" s="7"/>
      <c r="G822" s="8"/>
    </row>
    <row r="823" spans="5:7" ht="12.5">
      <c r="E823" s="8"/>
      <c r="F823" s="7"/>
      <c r="G823" s="8"/>
    </row>
    <row r="824" spans="5:7" ht="12.5">
      <c r="E824" s="8"/>
      <c r="F824" s="7"/>
      <c r="G824" s="8"/>
    </row>
    <row r="825" spans="5:7" ht="12.5">
      <c r="E825" s="8"/>
      <c r="F825" s="7"/>
      <c r="G825" s="8"/>
    </row>
    <row r="826" spans="5:7" ht="12.5">
      <c r="E826" s="8"/>
      <c r="F826" s="7"/>
      <c r="G826" s="8"/>
    </row>
    <row r="827" spans="5:7" ht="12.5">
      <c r="E827" s="8"/>
      <c r="F827" s="7"/>
      <c r="G827" s="8"/>
    </row>
    <row r="828" spans="5:7" ht="12.5">
      <c r="E828" s="8"/>
      <c r="F828" s="7"/>
      <c r="G828" s="8"/>
    </row>
    <row r="829" spans="5:7" ht="12.5">
      <c r="E829" s="8"/>
      <c r="F829" s="7"/>
      <c r="G829" s="8"/>
    </row>
    <row r="830" spans="5:7" ht="12.5">
      <c r="E830" s="8"/>
      <c r="F830" s="7"/>
      <c r="G830" s="8"/>
    </row>
    <row r="831" spans="5:7" ht="12.5">
      <c r="E831" s="8"/>
      <c r="F831" s="7"/>
      <c r="G831" s="8"/>
    </row>
    <row r="832" spans="5:7" ht="12.5">
      <c r="E832" s="8"/>
      <c r="F832" s="7"/>
      <c r="G832" s="8"/>
    </row>
    <row r="833" spans="5:7" ht="12.5">
      <c r="E833" s="8"/>
      <c r="F833" s="7"/>
      <c r="G833" s="8"/>
    </row>
    <row r="834" spans="5:7" ht="12.5">
      <c r="E834" s="8"/>
      <c r="F834" s="7"/>
      <c r="G834" s="8"/>
    </row>
    <row r="835" spans="5:7" ht="12.5">
      <c r="E835" s="8"/>
      <c r="F835" s="7"/>
      <c r="G835" s="8"/>
    </row>
    <row r="836" spans="5:7" ht="12.5">
      <c r="E836" s="8"/>
      <c r="F836" s="7"/>
      <c r="G836" s="8"/>
    </row>
    <row r="837" spans="5:7" ht="12.5">
      <c r="E837" s="8"/>
      <c r="F837" s="7"/>
      <c r="G837" s="8"/>
    </row>
    <row r="838" spans="5:7" ht="12.5">
      <c r="E838" s="8"/>
      <c r="F838" s="7"/>
      <c r="G838" s="8"/>
    </row>
    <row r="839" spans="5:7" ht="12.5">
      <c r="E839" s="8"/>
      <c r="F839" s="7"/>
      <c r="G839" s="8"/>
    </row>
    <row r="840" spans="5:7" ht="12.5">
      <c r="E840" s="8"/>
      <c r="F840" s="7"/>
      <c r="G840" s="8"/>
    </row>
    <row r="841" spans="5:7" ht="12.5">
      <c r="E841" s="8"/>
      <c r="F841" s="7"/>
      <c r="G841" s="8"/>
    </row>
    <row r="842" spans="5:7" ht="12.5">
      <c r="E842" s="8"/>
      <c r="F842" s="7"/>
      <c r="G842" s="8"/>
    </row>
    <row r="843" spans="5:7" ht="12.5">
      <c r="E843" s="8"/>
      <c r="F843" s="7"/>
      <c r="G843" s="8"/>
    </row>
    <row r="844" spans="5:7" ht="12.5">
      <c r="E844" s="8"/>
      <c r="F844" s="7"/>
      <c r="G844" s="8"/>
    </row>
    <row r="845" spans="5:7" ht="12.5">
      <c r="E845" s="8"/>
      <c r="F845" s="7"/>
      <c r="G845" s="8"/>
    </row>
    <row r="846" spans="5:7" ht="12.5">
      <c r="E846" s="8"/>
      <c r="F846" s="7"/>
      <c r="G846" s="8"/>
    </row>
    <row r="847" spans="5:7" ht="12.5">
      <c r="E847" s="8"/>
      <c r="F847" s="7"/>
      <c r="G847" s="8"/>
    </row>
    <row r="848" spans="5:7" ht="12.5">
      <c r="E848" s="8"/>
      <c r="F848" s="7"/>
      <c r="G848" s="8"/>
    </row>
    <row r="849" spans="5:7" ht="12.5">
      <c r="E849" s="8"/>
      <c r="F849" s="7"/>
      <c r="G849" s="8"/>
    </row>
    <row r="850" spans="5:7" ht="12.5">
      <c r="E850" s="8"/>
      <c r="F850" s="7"/>
      <c r="G850" s="8"/>
    </row>
    <row r="851" spans="5:7" ht="12.5">
      <c r="E851" s="8"/>
      <c r="F851" s="7"/>
      <c r="G851" s="8"/>
    </row>
    <row r="852" spans="5:7" ht="12.5">
      <c r="E852" s="8"/>
      <c r="F852" s="7"/>
      <c r="G852" s="8"/>
    </row>
    <row r="853" spans="5:7" ht="12.5">
      <c r="E853" s="8"/>
      <c r="F853" s="7"/>
      <c r="G853" s="8"/>
    </row>
    <row r="854" spans="5:7" ht="12.5">
      <c r="E854" s="8"/>
      <c r="F854" s="7"/>
      <c r="G854" s="8"/>
    </row>
    <row r="855" spans="5:7" ht="12.5">
      <c r="E855" s="8"/>
      <c r="F855" s="7"/>
      <c r="G855" s="8"/>
    </row>
    <row r="856" spans="5:7" ht="12.5">
      <c r="E856" s="8"/>
      <c r="F856" s="7"/>
      <c r="G856" s="8"/>
    </row>
    <row r="857" spans="5:7" ht="12.5">
      <c r="E857" s="8"/>
      <c r="F857" s="7"/>
      <c r="G857" s="8"/>
    </row>
    <row r="858" spans="5:7" ht="12.5">
      <c r="E858" s="8"/>
      <c r="F858" s="7"/>
      <c r="G858" s="8"/>
    </row>
    <row r="859" spans="5:7" ht="12.5">
      <c r="E859" s="8"/>
      <c r="F859" s="7"/>
      <c r="G859" s="8"/>
    </row>
    <row r="860" spans="5:7" ht="12.5">
      <c r="E860" s="8"/>
      <c r="F860" s="7"/>
      <c r="G860" s="8"/>
    </row>
    <row r="861" spans="5:7" ht="12.5">
      <c r="E861" s="8"/>
      <c r="F861" s="7"/>
      <c r="G861" s="8"/>
    </row>
    <row r="862" spans="5:7" ht="12.5">
      <c r="E862" s="8"/>
      <c r="F862" s="7"/>
      <c r="G862" s="8"/>
    </row>
    <row r="863" spans="5:7" ht="12.5">
      <c r="E863" s="8"/>
      <c r="F863" s="7"/>
      <c r="G863" s="8"/>
    </row>
    <row r="864" spans="5:7" ht="12.5">
      <c r="E864" s="8"/>
      <c r="F864" s="7"/>
      <c r="G864" s="8"/>
    </row>
    <row r="865" spans="5:7" ht="12.5">
      <c r="E865" s="8"/>
      <c r="F865" s="7"/>
      <c r="G865" s="8"/>
    </row>
    <row r="866" spans="5:7" ht="12.5">
      <c r="E866" s="8"/>
      <c r="F866" s="7"/>
      <c r="G866" s="8"/>
    </row>
    <row r="867" spans="5:7" ht="12.5">
      <c r="E867" s="8"/>
      <c r="F867" s="7"/>
      <c r="G867" s="8"/>
    </row>
    <row r="868" spans="5:7" ht="12.5">
      <c r="E868" s="8"/>
      <c r="F868" s="7"/>
      <c r="G868" s="8"/>
    </row>
    <row r="869" spans="5:7" ht="12.5">
      <c r="E869" s="8"/>
      <c r="F869" s="7"/>
      <c r="G869" s="8"/>
    </row>
    <row r="870" spans="5:7" ht="12.5">
      <c r="E870" s="8"/>
      <c r="F870" s="7"/>
      <c r="G870" s="8"/>
    </row>
    <row r="871" spans="5:7" ht="12.5">
      <c r="E871" s="8"/>
      <c r="F871" s="7"/>
      <c r="G871" s="8"/>
    </row>
    <row r="872" spans="5:7" ht="12.5">
      <c r="E872" s="8"/>
      <c r="F872" s="7"/>
      <c r="G872" s="8"/>
    </row>
    <row r="873" spans="5:7" ht="12.5">
      <c r="E873" s="8"/>
      <c r="F873" s="7"/>
      <c r="G873" s="8"/>
    </row>
    <row r="874" spans="5:7" ht="12.5">
      <c r="E874" s="8"/>
      <c r="F874" s="7"/>
      <c r="G874" s="8"/>
    </row>
    <row r="875" spans="5:7" ht="12.5">
      <c r="E875" s="8"/>
      <c r="F875" s="7"/>
      <c r="G875" s="8"/>
    </row>
    <row r="876" spans="5:7" ht="12.5">
      <c r="E876" s="8"/>
      <c r="F876" s="7"/>
      <c r="G876" s="8"/>
    </row>
    <row r="877" spans="5:7" ht="12.5">
      <c r="E877" s="8"/>
      <c r="F877" s="7"/>
      <c r="G877" s="8"/>
    </row>
    <row r="878" spans="5:7" ht="12.5">
      <c r="E878" s="8"/>
      <c r="F878" s="7"/>
      <c r="G878" s="8"/>
    </row>
    <row r="879" spans="5:7" ht="12.5">
      <c r="E879" s="8"/>
      <c r="F879" s="7"/>
      <c r="G879" s="8"/>
    </row>
    <row r="880" spans="5:7" ht="12.5">
      <c r="E880" s="8"/>
      <c r="F880" s="7"/>
      <c r="G880" s="8"/>
    </row>
    <row r="881" spans="5:7" ht="12.5">
      <c r="E881" s="8"/>
      <c r="F881" s="7"/>
      <c r="G881" s="8"/>
    </row>
    <row r="882" spans="5:7" ht="12.5">
      <c r="E882" s="8"/>
      <c r="F882" s="7"/>
      <c r="G882" s="8"/>
    </row>
    <row r="883" spans="5:7" ht="12.5">
      <c r="E883" s="8"/>
      <c r="F883" s="7"/>
      <c r="G883" s="8"/>
    </row>
    <row r="884" spans="5:7" ht="12.5">
      <c r="E884" s="8"/>
      <c r="F884" s="7"/>
      <c r="G884" s="8"/>
    </row>
    <row r="885" spans="5:7" ht="12.5">
      <c r="E885" s="8"/>
      <c r="F885" s="7"/>
      <c r="G885" s="8"/>
    </row>
    <row r="886" spans="5:7" ht="12.5">
      <c r="E886" s="8"/>
      <c r="F886" s="7"/>
      <c r="G886" s="8"/>
    </row>
    <row r="887" spans="5:7" ht="12.5">
      <c r="E887" s="8"/>
      <c r="F887" s="7"/>
      <c r="G887" s="8"/>
    </row>
    <row r="888" spans="5:7" ht="12.5">
      <c r="E888" s="8"/>
      <c r="F888" s="7"/>
      <c r="G888" s="8"/>
    </row>
    <row r="889" spans="5:7" ht="12.5">
      <c r="E889" s="8"/>
      <c r="F889" s="7"/>
      <c r="G889" s="8"/>
    </row>
    <row r="890" spans="5:7" ht="12.5">
      <c r="E890" s="8"/>
      <c r="F890" s="7"/>
      <c r="G890" s="8"/>
    </row>
    <row r="891" spans="5:7" ht="12.5">
      <c r="E891" s="8"/>
      <c r="F891" s="7"/>
      <c r="G891" s="8"/>
    </row>
    <row r="892" spans="5:7" ht="12.5">
      <c r="E892" s="8"/>
      <c r="F892" s="7"/>
      <c r="G892" s="8"/>
    </row>
    <row r="893" spans="5:7" ht="12.5">
      <c r="E893" s="8"/>
      <c r="F893" s="7"/>
      <c r="G893" s="8"/>
    </row>
    <row r="894" spans="5:7" ht="12.5">
      <c r="E894" s="8"/>
      <c r="F894" s="7"/>
      <c r="G894" s="8"/>
    </row>
    <row r="895" spans="5:7" ht="12.5">
      <c r="E895" s="8"/>
      <c r="F895" s="7"/>
      <c r="G895" s="8"/>
    </row>
    <row r="896" spans="5:7" ht="12.5">
      <c r="E896" s="8"/>
      <c r="F896" s="7"/>
      <c r="G896" s="8"/>
    </row>
    <row r="897" spans="5:7" ht="12.5">
      <c r="E897" s="8"/>
      <c r="F897" s="7"/>
      <c r="G897" s="8"/>
    </row>
    <row r="898" spans="5:7" ht="12.5">
      <c r="E898" s="8"/>
      <c r="F898" s="7"/>
      <c r="G898" s="8"/>
    </row>
    <row r="899" spans="5:7" ht="12.5">
      <c r="E899" s="8"/>
      <c r="F899" s="7"/>
      <c r="G899" s="8"/>
    </row>
    <row r="900" spans="5:7" ht="12.5">
      <c r="E900" s="8"/>
      <c r="F900" s="7"/>
      <c r="G900" s="8"/>
    </row>
    <row r="901" spans="5:7" ht="12.5">
      <c r="E901" s="8"/>
      <c r="F901" s="7"/>
      <c r="G901" s="8"/>
    </row>
    <row r="902" spans="5:7" ht="12.5">
      <c r="E902" s="8"/>
      <c r="F902" s="7"/>
      <c r="G902" s="8"/>
    </row>
    <row r="903" spans="5:7" ht="12.5">
      <c r="E903" s="8"/>
      <c r="F903" s="7"/>
      <c r="G903" s="8"/>
    </row>
    <row r="904" spans="5:7" ht="12.5">
      <c r="E904" s="8"/>
      <c r="F904" s="7"/>
      <c r="G904" s="8"/>
    </row>
    <row r="905" spans="5:7" ht="12.5">
      <c r="E905" s="8"/>
      <c r="F905" s="7"/>
      <c r="G905" s="8"/>
    </row>
    <row r="906" spans="5:7" ht="12.5">
      <c r="E906" s="8"/>
      <c r="F906" s="7"/>
      <c r="G906" s="8"/>
    </row>
    <row r="907" spans="5:7" ht="12.5">
      <c r="E907" s="8"/>
      <c r="F907" s="7"/>
      <c r="G907" s="8"/>
    </row>
    <row r="908" spans="5:7" ht="12.5">
      <c r="E908" s="8"/>
      <c r="F908" s="7"/>
      <c r="G908" s="8"/>
    </row>
    <row r="909" spans="5:7" ht="12.5">
      <c r="E909" s="8"/>
      <c r="F909" s="7"/>
      <c r="G909" s="8"/>
    </row>
    <row r="910" spans="5:7" ht="12.5">
      <c r="E910" s="8"/>
      <c r="F910" s="7"/>
      <c r="G910" s="8"/>
    </row>
    <row r="911" spans="5:7" ht="12.5">
      <c r="E911" s="8"/>
      <c r="F911" s="7"/>
      <c r="G911" s="8"/>
    </row>
    <row r="912" spans="5:7" ht="12.5">
      <c r="E912" s="8"/>
      <c r="F912" s="7"/>
      <c r="G912" s="8"/>
    </row>
    <row r="913" spans="5:7" ht="12.5">
      <c r="E913" s="8"/>
      <c r="F913" s="7"/>
      <c r="G913" s="8"/>
    </row>
    <row r="914" spans="5:7" ht="12.5">
      <c r="E914" s="8"/>
      <c r="F914" s="7"/>
      <c r="G914" s="8"/>
    </row>
    <row r="915" spans="5:7" ht="12.5">
      <c r="E915" s="8"/>
      <c r="F915" s="7"/>
      <c r="G915" s="8"/>
    </row>
    <row r="916" spans="5:7" ht="12.5">
      <c r="E916" s="8"/>
      <c r="F916" s="7"/>
      <c r="G916" s="8"/>
    </row>
    <row r="917" spans="5:7" ht="12.5">
      <c r="E917" s="8"/>
      <c r="F917" s="7"/>
      <c r="G917" s="8"/>
    </row>
    <row r="918" spans="5:7" ht="12.5">
      <c r="E918" s="8"/>
      <c r="F918" s="7"/>
      <c r="G918" s="8"/>
    </row>
    <row r="919" spans="5:7" ht="12.5">
      <c r="E919" s="8"/>
      <c r="F919" s="7"/>
      <c r="G919" s="8"/>
    </row>
    <row r="920" spans="5:7" ht="12.5">
      <c r="E920" s="8"/>
      <c r="F920" s="7"/>
      <c r="G920" s="8"/>
    </row>
    <row r="921" spans="5:7" ht="12.5">
      <c r="E921" s="8"/>
      <c r="F921" s="7"/>
      <c r="G921" s="8"/>
    </row>
    <row r="922" spans="5:7" ht="12.5">
      <c r="E922" s="8"/>
      <c r="F922" s="7"/>
      <c r="G922" s="8"/>
    </row>
    <row r="923" spans="5:7" ht="12.5">
      <c r="E923" s="8"/>
      <c r="F923" s="7"/>
      <c r="G923" s="8"/>
    </row>
    <row r="924" spans="5:7" ht="12.5">
      <c r="E924" s="8"/>
      <c r="F924" s="7"/>
      <c r="G924" s="8"/>
    </row>
    <row r="925" spans="5:7" ht="12.5">
      <c r="E925" s="8"/>
      <c r="F925" s="7"/>
      <c r="G925" s="8"/>
    </row>
    <row r="926" spans="5:7" ht="12.5">
      <c r="E926" s="8"/>
      <c r="F926" s="7"/>
      <c r="G926" s="8"/>
    </row>
    <row r="927" spans="5:7" ht="12.5">
      <c r="E927" s="8"/>
      <c r="F927" s="7"/>
      <c r="G927" s="8"/>
    </row>
    <row r="928" spans="5:7" ht="12.5">
      <c r="E928" s="8"/>
      <c r="F928" s="7"/>
      <c r="G928" s="8"/>
    </row>
    <row r="929" spans="5:7" ht="12.5">
      <c r="E929" s="8"/>
      <c r="F929" s="7"/>
      <c r="G929" s="8"/>
    </row>
    <row r="930" spans="5:7" ht="12.5">
      <c r="E930" s="8"/>
      <c r="F930" s="7"/>
      <c r="G930" s="8"/>
    </row>
    <row r="931" spans="5:7" ht="12.5">
      <c r="E931" s="8"/>
      <c r="F931" s="7"/>
      <c r="G931" s="8"/>
    </row>
    <row r="932" spans="5:7" ht="12.5">
      <c r="E932" s="8"/>
      <c r="F932" s="7"/>
      <c r="G932" s="8"/>
    </row>
    <row r="933" spans="5:7" ht="12.5">
      <c r="E933" s="8"/>
      <c r="F933" s="7"/>
      <c r="G933" s="8"/>
    </row>
    <row r="934" spans="5:7" ht="12.5">
      <c r="E934" s="8"/>
      <c r="F934" s="7"/>
      <c r="G934" s="8"/>
    </row>
    <row r="935" spans="5:7" ht="12.5">
      <c r="E935" s="8"/>
      <c r="F935" s="7"/>
      <c r="G935" s="8"/>
    </row>
    <row r="936" spans="5:7" ht="12.5">
      <c r="E936" s="8"/>
      <c r="F936" s="7"/>
      <c r="G936" s="8"/>
    </row>
    <row r="937" spans="5:7" ht="12.5">
      <c r="E937" s="8"/>
      <c r="F937" s="7"/>
      <c r="G937" s="8"/>
    </row>
    <row r="938" spans="5:7" ht="12.5">
      <c r="E938" s="8"/>
      <c r="F938" s="7"/>
      <c r="G938" s="8"/>
    </row>
    <row r="939" spans="5:7" ht="12.5">
      <c r="E939" s="8"/>
      <c r="F939" s="7"/>
      <c r="G939" s="8"/>
    </row>
    <row r="940" spans="5:7" ht="12.5">
      <c r="E940" s="8"/>
      <c r="F940" s="7"/>
      <c r="G940" s="8"/>
    </row>
    <row r="941" spans="5:7" ht="12.5">
      <c r="E941" s="8"/>
      <c r="F941" s="7"/>
      <c r="G941" s="8"/>
    </row>
    <row r="942" spans="5:7" ht="12.5">
      <c r="E942" s="8"/>
      <c r="F942" s="7"/>
      <c r="G942" s="8"/>
    </row>
    <row r="943" spans="5:7" ht="12.5">
      <c r="E943" s="8"/>
      <c r="F943" s="7"/>
      <c r="G943" s="8"/>
    </row>
    <row r="944" spans="5:7" ht="12.5">
      <c r="E944" s="8"/>
      <c r="F944" s="7"/>
      <c r="G944" s="8"/>
    </row>
    <row r="945" spans="5:7" ht="12.5">
      <c r="E945" s="8"/>
      <c r="F945" s="7"/>
      <c r="G945" s="8"/>
    </row>
    <row r="946" spans="5:7" ht="12.5">
      <c r="E946" s="8"/>
      <c r="F946" s="7"/>
      <c r="G946" s="8"/>
    </row>
    <row r="947" spans="5:7" ht="12.5">
      <c r="E947" s="8"/>
      <c r="F947" s="7"/>
      <c r="G947" s="8"/>
    </row>
    <row r="948" spans="5:7" ht="12.5">
      <c r="E948" s="8"/>
      <c r="F948" s="7"/>
      <c r="G948" s="8"/>
    </row>
    <row r="949" spans="5:7" ht="12.5">
      <c r="E949" s="8"/>
      <c r="F949" s="7"/>
      <c r="G949" s="8"/>
    </row>
    <row r="950" spans="5:7" ht="12.5">
      <c r="E950" s="8"/>
      <c r="F950" s="7"/>
      <c r="G950" s="8"/>
    </row>
    <row r="951" spans="5:7" ht="12.5">
      <c r="E951" s="8"/>
      <c r="F951" s="7"/>
      <c r="G951" s="8"/>
    </row>
    <row r="952" spans="5:7" ht="12.5">
      <c r="E952" s="8"/>
      <c r="F952" s="7"/>
      <c r="G952" s="8"/>
    </row>
    <row r="953" spans="5:7" ht="12.5">
      <c r="E953" s="8"/>
      <c r="F953" s="7"/>
      <c r="G953" s="8"/>
    </row>
    <row r="954" spans="5:7" ht="12.5">
      <c r="E954" s="8"/>
      <c r="F954" s="7"/>
      <c r="G954" s="8"/>
    </row>
    <row r="955" spans="5:7" ht="12.5">
      <c r="E955" s="8"/>
      <c r="F955" s="7"/>
      <c r="G955" s="8"/>
    </row>
    <row r="956" spans="5:7" ht="12.5">
      <c r="E956" s="8"/>
      <c r="F956" s="7"/>
      <c r="G956" s="8"/>
    </row>
    <row r="957" spans="5:7" ht="12.5">
      <c r="E957" s="8"/>
      <c r="F957" s="7"/>
      <c r="G957" s="8"/>
    </row>
    <row r="958" spans="5:7" ht="12.5">
      <c r="E958" s="8"/>
      <c r="F958" s="7"/>
      <c r="G958" s="8"/>
    </row>
    <row r="959" spans="5:7" ht="12.5">
      <c r="E959" s="8"/>
      <c r="F959" s="7"/>
      <c r="G959" s="8"/>
    </row>
    <row r="960" spans="5:7" ht="12.5">
      <c r="E960" s="8"/>
      <c r="F960" s="7"/>
      <c r="G960" s="8"/>
    </row>
    <row r="961" spans="5:7" ht="12.5">
      <c r="E961" s="8"/>
      <c r="F961" s="7"/>
      <c r="G961" s="8"/>
    </row>
    <row r="962" spans="5:7" ht="12.5">
      <c r="E962" s="8"/>
      <c r="F962" s="7"/>
      <c r="G962" s="8"/>
    </row>
    <row r="963" spans="5:7" ht="12.5">
      <c r="E963" s="8"/>
      <c r="F963" s="7"/>
      <c r="G963" s="8"/>
    </row>
    <row r="964" spans="5:7" ht="12.5">
      <c r="E964" s="8"/>
      <c r="F964" s="7"/>
      <c r="G964" s="8"/>
    </row>
    <row r="965" spans="5:7" ht="12.5">
      <c r="E965" s="8"/>
      <c r="F965" s="7"/>
      <c r="G965" s="8"/>
    </row>
    <row r="966" spans="5:7" ht="12.5">
      <c r="E966" s="8"/>
      <c r="F966" s="7"/>
      <c r="G966" s="8"/>
    </row>
    <row r="967" spans="5:7" ht="12.5">
      <c r="E967" s="8"/>
      <c r="F967" s="7"/>
      <c r="G967" s="8"/>
    </row>
    <row r="968" spans="5:7" ht="12.5">
      <c r="E968" s="8"/>
      <c r="F968" s="7"/>
      <c r="G968" s="8"/>
    </row>
    <row r="969" spans="5:7" ht="12.5">
      <c r="E969" s="8"/>
      <c r="F969" s="7"/>
      <c r="G969" s="8"/>
    </row>
    <row r="970" spans="5:7" ht="12.5">
      <c r="E970" s="8"/>
      <c r="F970" s="7"/>
      <c r="G970" s="8"/>
    </row>
    <row r="971" spans="5:7" ht="12.5">
      <c r="E971" s="8"/>
      <c r="F971" s="7"/>
      <c r="G971" s="8"/>
    </row>
    <row r="972" spans="5:7" ht="12.5">
      <c r="E972" s="8"/>
      <c r="F972" s="7"/>
      <c r="G972" s="8"/>
    </row>
    <row r="973" spans="5:7" ht="12.5">
      <c r="E973" s="8"/>
      <c r="F973" s="7"/>
      <c r="G973" s="8"/>
    </row>
    <row r="974" spans="5:7" ht="12.5">
      <c r="E974" s="8"/>
      <c r="F974" s="7"/>
      <c r="G974" s="8"/>
    </row>
    <row r="975" spans="5:7" ht="12.5">
      <c r="E975" s="8"/>
      <c r="F975" s="7"/>
      <c r="G975" s="8"/>
    </row>
    <row r="976" spans="5:7" ht="12.5">
      <c r="E976" s="8"/>
      <c r="F976" s="7"/>
      <c r="G976" s="8"/>
    </row>
    <row r="977" spans="5:7" ht="12.5">
      <c r="E977" s="8"/>
      <c r="F977" s="7"/>
      <c r="G977" s="8"/>
    </row>
    <row r="978" spans="5:7" ht="12.5">
      <c r="E978" s="8"/>
      <c r="F978" s="7"/>
      <c r="G978" s="8"/>
    </row>
    <row r="979" spans="5:7" ht="12.5">
      <c r="E979" s="8"/>
      <c r="F979" s="7"/>
      <c r="G979" s="8"/>
    </row>
    <row r="980" spans="5:7" ht="12.5">
      <c r="E980" s="8"/>
      <c r="F980" s="7"/>
      <c r="G980" s="8"/>
    </row>
    <row r="981" spans="5:7" ht="12.5">
      <c r="E981" s="8"/>
      <c r="F981" s="7"/>
      <c r="G981" s="8"/>
    </row>
    <row r="982" spans="5:7" ht="12.5">
      <c r="E982" s="8"/>
      <c r="F982" s="7"/>
      <c r="G982" s="8"/>
    </row>
    <row r="983" spans="5:7" ht="12.5">
      <c r="E983" s="8"/>
      <c r="F983" s="7"/>
      <c r="G983" s="8"/>
    </row>
    <row r="984" spans="5:7" ht="12.5">
      <c r="E984" s="8"/>
      <c r="F984" s="7"/>
      <c r="G984" s="8"/>
    </row>
    <row r="985" spans="5:7" ht="12.5">
      <c r="E985" s="8"/>
      <c r="F985" s="7"/>
      <c r="G985" s="8"/>
    </row>
    <row r="986" spans="5:7" ht="12.5">
      <c r="E986" s="8"/>
      <c r="F986" s="7"/>
      <c r="G986" s="8"/>
    </row>
    <row r="987" spans="5:7" ht="12.5">
      <c r="E987" s="8"/>
      <c r="F987" s="7"/>
      <c r="G987" s="8"/>
    </row>
    <row r="988" spans="5:7" ht="12.5">
      <c r="E988" s="8"/>
      <c r="F988" s="7"/>
      <c r="G988" s="8"/>
    </row>
    <row r="989" spans="5:7" ht="12.5">
      <c r="E989" s="8"/>
      <c r="F989" s="7"/>
      <c r="G989" s="8"/>
    </row>
    <row r="990" spans="5:7" ht="12.5">
      <c r="E990" s="8"/>
      <c r="F990" s="7"/>
      <c r="G990" s="8"/>
    </row>
    <row r="991" spans="5:7" ht="12.5">
      <c r="E991" s="8"/>
      <c r="F991" s="7"/>
      <c r="G991" s="8"/>
    </row>
    <row r="992" spans="5:7" ht="12.5">
      <c r="E992" s="8"/>
      <c r="F992" s="7"/>
      <c r="G992" s="8"/>
    </row>
    <row r="993" spans="5:7" ht="12.5">
      <c r="E993" s="8"/>
      <c r="F993" s="7"/>
      <c r="G993" s="8"/>
    </row>
    <row r="994" spans="5:7" ht="12.5">
      <c r="E994" s="8"/>
      <c r="F994" s="7"/>
      <c r="G994" s="8"/>
    </row>
    <row r="995" spans="5:7" ht="12.5">
      <c r="E995" s="8"/>
      <c r="F995" s="7"/>
      <c r="G995" s="8"/>
    </row>
    <row r="996" spans="5:7" ht="12.5">
      <c r="E996" s="8"/>
      <c r="F996" s="7"/>
      <c r="G996" s="8"/>
    </row>
    <row r="997" spans="5:7" ht="12.5">
      <c r="E997" s="8"/>
      <c r="F997" s="7"/>
      <c r="G997" s="8"/>
    </row>
    <row r="998" spans="5:7" ht="12.5">
      <c r="E998" s="8"/>
      <c r="F998" s="7"/>
      <c r="G998" s="8"/>
    </row>
    <row r="999" spans="5:7" ht="12.5">
      <c r="E999" s="8"/>
      <c r="F999" s="7"/>
      <c r="G999" s="8"/>
    </row>
    <row r="1000" spans="5:7" ht="12.5">
      <c r="E1000" s="8"/>
      <c r="F1000" s="7"/>
      <c r="G1000" s="8"/>
    </row>
    <row r="1001" spans="5:7" ht="12.5">
      <c r="E1001" s="8"/>
      <c r="F1001" s="7"/>
      <c r="G1001" s="8"/>
    </row>
    <row r="1002" spans="5:7" ht="12.5">
      <c r="E1002" s="8"/>
      <c r="F1002" s="7"/>
      <c r="G1002" s="8"/>
    </row>
    <row r="1003" spans="5:7" ht="12.5">
      <c r="E1003" s="8"/>
      <c r="F1003" s="7"/>
      <c r="G1003" s="8"/>
    </row>
    <row r="1004" spans="5:7" ht="12.5">
      <c r="E1004" s="8"/>
      <c r="F1004" s="7"/>
      <c r="G1004" s="8"/>
    </row>
    <row r="1005" spans="5:7" ht="12.5">
      <c r="E1005" s="8"/>
      <c r="F1005" s="7"/>
      <c r="G1005" s="8"/>
    </row>
    <row r="1006" spans="5:7" ht="12.5">
      <c r="E1006" s="8"/>
      <c r="F1006" s="7"/>
      <c r="G1006" s="8"/>
    </row>
    <row r="1007" spans="5:7" ht="12.5">
      <c r="E1007" s="8"/>
      <c r="F1007" s="7"/>
      <c r="G1007" s="8"/>
    </row>
    <row r="1008" spans="5:7" ht="12.5">
      <c r="E1008" s="8"/>
      <c r="F1008" s="7"/>
      <c r="G1008" s="8"/>
    </row>
    <row r="1009" spans="5:7" ht="12.5">
      <c r="E1009" s="8"/>
      <c r="F1009" s="7"/>
      <c r="G1009" s="8"/>
    </row>
    <row r="1010" spans="5:7" ht="12.5">
      <c r="E1010" s="8"/>
      <c r="F1010" s="7"/>
      <c r="G1010" s="8"/>
    </row>
    <row r="1011" spans="5:7" ht="12.5">
      <c r="E1011" s="8"/>
      <c r="F1011" s="7"/>
      <c r="G1011" s="8"/>
    </row>
    <row r="1012" spans="5:7" ht="12.5">
      <c r="E1012" s="8"/>
      <c r="F1012" s="7"/>
      <c r="G1012" s="8"/>
    </row>
    <row r="1013" spans="5:7" ht="12.5">
      <c r="E1013" s="8"/>
      <c r="F1013" s="7"/>
      <c r="G1013" s="8"/>
    </row>
    <row r="1014" spans="5:7" ht="12.5">
      <c r="E1014" s="8"/>
      <c r="F1014" s="7"/>
      <c r="G1014" s="8"/>
    </row>
    <row r="1015" spans="5:7" ht="12.5">
      <c r="E1015" s="8"/>
      <c r="F1015" s="7"/>
      <c r="G1015" s="8"/>
    </row>
    <row r="1016" spans="5:7" ht="12.5">
      <c r="E1016" s="8"/>
      <c r="F1016" s="7"/>
      <c r="G1016" s="8"/>
    </row>
  </sheetData>
  <sheetProtection algorithmName="SHA-512" hashValue="sp9uBTvtCE9WQ8Zax2LCW1IVq/f+N9CeOTVKFRbpfEZU+mX1ff+YuexRHidIiU4n+VoP9mc/Q8Q0Ib0USfs5lQ==" saltValue="iQgUki3J6Euk0TULeHQIEw==" spinCount="100000" sheet="1" objects="1" scenarios="1" selectLockedCells="1"/>
  <mergeCells count="24">
    <mergeCell ref="I46:K63"/>
    <mergeCell ref="B22:F22"/>
    <mergeCell ref="C18:K18"/>
    <mergeCell ref="C8:K8"/>
    <mergeCell ref="C9:K9"/>
    <mergeCell ref="C10:K10"/>
    <mergeCell ref="C19:J19"/>
    <mergeCell ref="C11:J11"/>
    <mergeCell ref="M7:T7"/>
    <mergeCell ref="N6:S6"/>
    <mergeCell ref="B6:K6"/>
    <mergeCell ref="C7:K7"/>
    <mergeCell ref="C12:J12"/>
    <mergeCell ref="B1:K1"/>
    <mergeCell ref="A3:A44"/>
    <mergeCell ref="C15:J15"/>
    <mergeCell ref="C13:J13"/>
    <mergeCell ref="C17:J17"/>
    <mergeCell ref="E43:K44"/>
    <mergeCell ref="B3:K3"/>
    <mergeCell ref="B4:K4"/>
    <mergeCell ref="B5:K5"/>
    <mergeCell ref="C16:K16"/>
    <mergeCell ref="C14:K14"/>
  </mergeCells>
  <phoneticPr fontId="27" type="noConversion"/>
  <conditionalFormatting sqref="E43">
    <cfRule type="notContainsBlanks" dxfId="30" priority="8">
      <formula>LEN(TRIM(E43))&gt;0</formula>
    </cfRule>
  </conditionalFormatting>
  <conditionalFormatting sqref="C44">
    <cfRule type="cellIs" dxfId="29" priority="10" operator="lessThan">
      <formula>200000</formula>
    </cfRule>
  </conditionalFormatting>
  <conditionalFormatting sqref="B25:B40">
    <cfRule type="containsText" dxfId="28" priority="7" operator="containsText" text="FALSE">
      <formula>NOT(ISERROR(SEARCH("FALSE",B25)))</formula>
    </cfRule>
  </conditionalFormatting>
  <conditionalFormatting sqref="I25:I40">
    <cfRule type="cellIs" dxfId="27" priority="6" operator="lessThan">
      <formula>2</formula>
    </cfRule>
  </conditionalFormatting>
  <conditionalFormatting sqref="F25:F40">
    <cfRule type="cellIs" dxfId="26" priority="5" operator="greaterThan">
      <formula>5000000</formula>
    </cfRule>
  </conditionalFormatting>
  <conditionalFormatting sqref="B20">
    <cfRule type="containsText" dxfId="25" priority="3" operator="containsText" text="Warning: differences in 'Total Cells in Hybridization' between samples are &gt;20%, this pooling method is not recommended">
      <formula>NOT(ISERROR(SEARCH("Warning: differences in 'Total Cells in Hybridization' between samples are &gt;20%, this pooling method is not recommended",B20)))</formula>
    </cfRule>
    <cfRule type="colorScale" priority="4">
      <colorScale>
        <cfvo type="min"/>
        <cfvo type="max"/>
        <color rgb="FFFF7128"/>
        <color rgb="FFFFEF9C"/>
      </colorScale>
    </cfRule>
  </conditionalFormatting>
  <conditionalFormatting sqref="K24:K40">
    <cfRule type="expression" dxfId="24" priority="1">
      <formula>$D$69=FALSE</formula>
    </cfRule>
  </conditionalFormatting>
  <dataValidations count="1">
    <dataValidation type="list" allowBlank="1" showInputMessage="1" showErrorMessage="1" sqref="B25:B40" xr:uid="{1FF31C34-AA5E-4D68-ADD9-03E43AD712CD}">
      <formula1>"TRUE, FALSE"</formula1>
    </dataValidation>
  </dataValidations>
  <pageMargins left="0.7" right="0.7" top="0.75" bottom="0.75" header="0.3" footer="0.3"/>
  <pageSetup scale="51" orientation="landscape" horizontalDpi="1200" verticalDpi="1200" r:id="rId1"/>
  <ignoredErrors>
    <ignoredError sqref="B18:B19 B11:B13" numberStoredAsText="1"/>
    <ignoredError sqref="D33:D40 E33:E40" calculatedColumn="1"/>
  </ignoredErrors>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ReadMe</vt:lpstr>
      <vt:lpstr>Equal Pooling (Recommended)</vt:lpstr>
      <vt:lpstr>Guidance for Alt. Pooling</vt:lpstr>
      <vt:lpstr>No Normalization</vt:lpstr>
      <vt:lpstr>Selective Normalization</vt:lpstr>
      <vt:lpstr>User-defined Normalization</vt:lpstr>
      <vt:lpstr>'Equal Pooling (Recommended)'!Print_Area</vt:lpstr>
      <vt:lpstr>'Guidance for Alt. Pooling'!Print_Area</vt:lpstr>
      <vt:lpstr>'No Normalization'!Print_Area</vt:lpstr>
      <vt:lpstr>ReadMe!Print_Area</vt:lpstr>
      <vt:lpstr>'Selective Normalization'!Print_Area</vt:lpstr>
      <vt:lpstr>'User-defined Normalization'!Print_Area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Keri Dockter</dc:creator>
  <cp:lastModifiedBy>Rashmi Gupta</cp:lastModifiedBy>
  <cp:lastPrinted>2022-07-11T00:27:57Z</cp:lastPrinted>
  <dcterms:created xsi:type="dcterms:W3CDTF">2022-05-06T23:04:54Z</dcterms:created>
  <dcterms:modified xsi:type="dcterms:W3CDTF">2022-07-11T17:18:27Z</dcterms:modified>
</cp:coreProperties>
</file>