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Article Example" sheetId="2" r:id="rId2"/>
    <sheet name="Your Aircraft" sheetId="3" r:id="rId3"/>
  </sheets>
  <definedNames>
    <definedName name="_xlnm._FilterDatabase" localSheetId="1" hidden="1">'Article Example'!$A$5:$D$15</definedName>
    <definedName name="_xlnm._FilterDatabase" localSheetId="2" hidden="1">'Your Aircraft'!$A$5:$D$15</definedName>
  </definedNames>
  <calcPr calcId="124519" fullCalcOnLoad="1"/>
</workbook>
</file>

<file path=xl/sharedStrings.xml><?xml version="1.0" encoding="utf-8"?>
<sst xmlns="http://schemas.openxmlformats.org/spreadsheetml/2006/main" count="228" uniqueCount="111">
  <si>
    <t>Private Jet Charter Revenue Worksheet</t>
  </si>
  <si>
    <t>How to use the article example and build an aircraft-specific analysis.</t>
  </si>
  <si>
    <t>READ THIS FIRST</t>
  </si>
  <si>
    <t>GUIDANCE</t>
  </si>
  <si>
    <t>Purpose</t>
  </si>
  <si>
    <t>This workbook separates retail charter revenue, owner receipt, direct flying cost, fixed ownership cost, commercial-program leakage, depreciation, and residual-value assumptions.</t>
  </si>
  <si>
    <t>Article Example</t>
  </si>
  <si>
    <t>This tab reproduces the disclosed Challenger 350 illustration in the accompanying IntelliJet article. It is a worked example, not an industry average, appraisal, demand forecast, or promise.</t>
  </si>
  <si>
    <t>Your Aircraft</t>
  </si>
  <si>
    <t>Use this tab for an actual planning case. Replace every yellow input with current aircraft-specific cost data, market-rate evidence, and the signed management agreement.</t>
  </si>
  <si>
    <t>Yellow cells</t>
  </si>
  <si>
    <t>Yellow cells are assumptions or user inputs. On the Article Example tab they show the disclosed illustration. On Your Aircraft they are intentionally blank or zero.</t>
  </si>
  <si>
    <t>Break-even hours</t>
  </si>
  <si>
    <t>These are mechanical outputs. They do not establish that the market can supply the required charter demand or that the aircraft can support it without affecting owner access.</t>
  </si>
  <si>
    <t>Zero placeholders</t>
  </si>
  <si>
    <t>Zero commercial overhead, leakage, or residual-value adjustment means no defensible generic amount was inserted. It does not mean the cost or exposure never occurs.</t>
  </si>
  <si>
    <t>ARTICLE EXAMPLE SOURCES</t>
  </si>
  <si>
    <t>ROLE IN MODEL</t>
  </si>
  <si>
    <t>Liberty Jet Challenger 350 operating-cost budget</t>
  </si>
  <si>
    <t>Direct operating cost and annual fixed ownership cost used in the article illustration.</t>
  </si>
  <si>
    <t>Paramount Business Jets Challenger 350 charter page</t>
  </si>
  <si>
    <t>Published $5,950 average rental rate used in the article illustration.</t>
  </si>
  <si>
    <t>PlanePhD Challenger 350 ownership model</t>
  </si>
  <si>
    <t>Published depreciation planning line used as a disclosed allowance, not an appraisal.</t>
  </si>
  <si>
    <t>Important: the 80% owner share and 150 paid charter hours are illustrative assumptions. They are not represented as industry averages.</t>
  </si>
  <si>
    <t>For educational use. Verify every input with the operator, accountant, legal adviser, and aircraft-market adviser as appropriate.</t>
  </si>
  <si>
    <t>Article Example: Challenger 350</t>
  </si>
  <si>
    <t>This protected tab reproduces the disclosed article illustration. Use Your Aircraft for an actual planning case.</t>
  </si>
  <si>
    <t>ILLUSTRATIVE ARTICLE EXAMPLE. NOT AN INDUSTRY AVERAGE OR AIRCRAFT-SPECIFIC FORECAST.</t>
  </si>
  <si>
    <t>INPUTS</t>
  </si>
  <si>
    <t>Value</t>
  </si>
  <si>
    <t>Treatment</t>
  </si>
  <si>
    <t>Source / instruction</t>
  </si>
  <si>
    <t>Owner flight hours</t>
  </si>
  <si>
    <t>Illustrative assumption</t>
  </si>
  <si>
    <t>Enter planned annual owner flight hours.</t>
  </si>
  <si>
    <t>Paid charter flight hours</t>
  </si>
  <si>
    <t>Enter paid, billable charter hours only. This is not aircraft availability.</t>
  </si>
  <si>
    <t>Retail charter rate / hour</t>
  </si>
  <si>
    <t>Published source</t>
  </si>
  <si>
    <t>Paramount Business Jets published average rental rate cited in the article. Replace with current market evidence.</t>
  </si>
  <si>
    <t>Owner share of retail revenue</t>
  </si>
  <si>
    <t>Not an industry average. Use the actual revenue share in the signed management agreement.</t>
  </si>
  <si>
    <t>Direct operating cost / hour</t>
  </si>
  <si>
    <t>Liberty Jet planning budget cited in the article. Avoid double-counting normal reserves and routine wear.</t>
  </si>
  <si>
    <t>Annual fixed ownership costs</t>
  </si>
  <si>
    <t>Liberty Jet planning budget cited in the article. Replace with aircraft-specific crew, training, insurance, hangar, management, and other fixed costs.</t>
  </si>
  <si>
    <t>Market depreciation allowance</t>
  </si>
  <si>
    <t>Published planning line</t>
  </si>
  <si>
    <t>PlanePhD planning line cited in the article. This is an economic cost, not a cash invoice or aircraft-specific appraisal.</t>
  </si>
  <si>
    <t>Incremental Part 135 / commercial overhead</t>
  </si>
  <si>
    <t>Aircraft-specific input</t>
  </si>
  <si>
    <t>Zero is a placeholder, not an assumption that this cost never occurs. Enter supported incremental program costs.</t>
  </si>
  <si>
    <t>Unpaid positioning / cancellation / other leakage</t>
  </si>
  <si>
    <t>Zero is a placeholder, not an assumption that leakage never occurs. Enter supported deadhead, cancellation, and other leakage.</t>
  </si>
  <si>
    <t>Additional residual-value effect, if specifically supported</t>
  </si>
  <si>
    <t>Leave at zero unless supported</t>
  </si>
  <si>
    <t>Do not assign a generic resale penalty. Enter only a separately supported aircraft-specific valuation adjustment.</t>
  </si>
  <si>
    <t>MODEL OUTPUTS</t>
  </si>
  <si>
    <t>Amount</t>
  </si>
  <si>
    <t>Type</t>
  </si>
  <si>
    <t>Formula / interpretation</t>
  </si>
  <si>
    <t>Cash cost before charter</t>
  </si>
  <si>
    <t>Calculated output</t>
  </si>
  <si>
    <t>Annual fixed cost plus direct cost of owner flying.</t>
  </si>
  <si>
    <t>Retail charter revenue billed</t>
  </si>
  <si>
    <t>Retail billed revenue is not owner revenue.</t>
  </si>
  <si>
    <t>Owner charter revenue received</t>
  </si>
  <si>
    <t>Retail revenue multiplied by the selected owner share.</t>
  </si>
  <si>
    <t>Operator / program retained revenue</t>
  </si>
  <si>
    <t>Shown separately so owner revenue is not overstated.</t>
  </si>
  <si>
    <t>Direct cost of charter flying</t>
  </si>
  <si>
    <t>Direct hourly cost multiplied by paid charter hours.</t>
  </si>
  <si>
    <t>Net charter cash contribution</t>
  </si>
  <si>
    <t>Owner revenue less charter direct cost, commercial overhead, and leakage.</t>
  </si>
  <si>
    <t>Cash ownership cost after charter</t>
  </si>
  <si>
    <t>Cash ownership budget after charter contribution.</t>
  </si>
  <si>
    <t>Economic ownership cost after charter</t>
  </si>
  <si>
    <t>Cash cost plus disclosed depreciation and separately supported residual input.</t>
  </si>
  <si>
    <t>Cash cost per owner hour</t>
  </si>
  <si>
    <t>Uses owner hours, not total aircraft hours.</t>
  </si>
  <si>
    <t>Economic cost per owner hour</t>
  </si>
  <si>
    <t>Charter hours to cover cash budget</t>
  </si>
  <si>
    <t>Mechanical break-even only. It is not a demand forecast.</t>
  </si>
  <si>
    <t>Charter hours to cover cash budget + depreciation</t>
  </si>
  <si>
    <t>Mechanical break-even only. Excludes financing, taxes, and other unmodeled costs.</t>
  </si>
  <si>
    <t>RATE SENSITIVITY</t>
  </si>
  <si>
    <t>Retail rate / hour</t>
  </si>
  <si>
    <t>Net charter contribution</t>
  </si>
  <si>
    <t>Low retail-rate case</t>
  </si>
  <si>
    <t>Calculated scenario</t>
  </si>
  <si>
    <t>Base retail-rate case</t>
  </si>
  <si>
    <t>High retail-rate case</t>
  </si>
  <si>
    <t>GUARDRAILS FOR USE</t>
  </si>
  <si>
    <t>1. Retail charter rate is not owner revenue. Use the signed management agreement to determine the owner receipt.</t>
  </si>
  <si>
    <t>2. Direct operating cost should already include normal maintenance, engine reserves, and routine wear. Do not add a second generic wear charge without evidence.</t>
  </si>
  <si>
    <t>3. Zero commercial overhead or leakage is a placeholder where no generic value is supportable. It does not mean those costs never occur.</t>
  </si>
  <si>
    <t>4. Do not assign a universal resale penalty per charter hour. Use aircraft-specific valuation work controlling for age, time, condition, programs, equipment, and market supply.</t>
  </si>
  <si>
    <t>5. Treat break-even hours as math, not a charter-demand forecast. Address financing, taxes, downtime, owner displacement, and availability separately.</t>
  </si>
  <si>
    <t>6. This worksheet is an ownership-planning tool, not tax, legal, appraisal, or investment advice.</t>
  </si>
  <si>
    <t>SOURCE CHECKLIST</t>
  </si>
  <si>
    <t>Operating-cost source and assumptions:  ________________________________________________</t>
  </si>
  <si>
    <t>Management agreement / owner revenue share:  ________________________________________________</t>
  </si>
  <si>
    <t>Current retail charter-rate evidence:  ________________________________________________</t>
  </si>
  <si>
    <t>Depreciation / valuation support:  ________________________________________________</t>
  </si>
  <si>
    <t>Part 135 overhead and operational assumptions:  ________________________________________________</t>
  </si>
  <si>
    <t>Date prepared / reviewer:  ________________________________________________</t>
  </si>
  <si>
    <t>Your Aircraft: Charter Revenue Model</t>
  </si>
  <si>
    <t>Replace every yellow cell with verified aircraft-specific and management-agreement assumptions.</t>
  </si>
  <si>
    <t>YOUR AIRCRAFT. REPLACE EVERY YELLOW CELL WITH VERIFIED AIRCRAFT AND AGREEMENT DATA.</t>
  </si>
  <si>
    <t>Enter agreement term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</si>
</sst>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$#,##0.00;[Red]-$#,##0.00"/>
    <numFmt numFmtId="166" formatCode="0.0%"/>
    <numFmt numFmtId="167" formatCode="$#,##0;[Red]-$#,##0"/>
  </numFmts>
  <fonts count="9">
    <font>
      <sz val="11"/>
      <color theme="1"/>
      <name val="Calibri"/>
      <family val="2"/>
      <scheme val="minor"/>
    </font>
    <font>
      <b/>
      <sz val="18"/>
      <color rgb="FFFFFFFF"/>
      <name val="Aptos"/>
      <family val="2"/>
    </font>
    <font>
      <sz val="10"/>
      <color rgb="FF5D5D5D"/>
      <name val="Aptos"/>
      <family val="2"/>
    </font>
    <font>
      <b/>
      <sz val="10"/>
      <color rgb="FFFFFFFF"/>
      <name val="Aptos"/>
      <family val="2"/>
    </font>
    <font>
      <b/>
      <sz val="10"/>
      <color rgb="FF1A1A1A"/>
      <name val="Aptos"/>
      <family val="2"/>
    </font>
    <font>
      <sz val="10"/>
      <color rgb="FF1A1A1A"/>
      <name val="Aptos"/>
      <family val="2"/>
    </font>
    <font>
      <u/>
      <sz val="10"/>
      <color rgb="FF522D80"/>
      <name val="Aptos"/>
      <family val="2"/>
    </font>
    <font>
      <b/>
      <sz val="11"/>
      <color rgb="FFFFFFFF"/>
      <name val="Aptos"/>
      <family val="2"/>
    </font>
    <font>
      <b/>
      <sz val="10"/>
      <color rgb="FF522D8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522D80"/>
        <bgColor indexed="64"/>
      </patternFill>
    </fill>
    <fill>
      <patternFill patternType="solid">
        <fgColor rgb="FFF5F0E8"/>
        <bgColor indexed="64"/>
      </patternFill>
    </fill>
    <fill>
      <patternFill patternType="solid">
        <fgColor rgb="FFB91313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rgb="FFD9D2C5"/>
      </left>
      <right style="thin">
        <color rgb="FFD9D2C5"/>
      </right>
      <top style="thin">
        <color rgb="FFD9D2C5"/>
      </top>
      <bottom style="thin">
        <color rgb="FFD9D2C5"/>
      </bottom>
      <diagonal/>
    </border>
    <border>
      <left/>
      <right/>
      <top/>
      <bottom style="thin">
        <color rgb="FFD9D2C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164" fontId="5" fillId="5" borderId="1" xfId="0" applyNumberFormat="1" applyFont="1" applyFill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5" fontId="5" fillId="5" borderId="1" xfId="0" applyNumberFormat="1" applyFont="1" applyFill="1" applyBorder="1" applyAlignment="1">
      <alignment horizontal="right" vertical="top"/>
    </xf>
    <xf numFmtId="166" fontId="5" fillId="5" borderId="1" xfId="0" applyNumberFormat="1" applyFont="1" applyFill="1" applyBorder="1" applyAlignment="1">
      <alignment horizontal="right" vertical="top"/>
    </xf>
    <xf numFmtId="167" fontId="5" fillId="3" borderId="1" xfId="0" applyNumberFormat="1" applyFont="1" applyFill="1" applyBorder="1" applyAlignment="1">
      <alignment horizontal="right" vertical="top"/>
    </xf>
    <xf numFmtId="167" fontId="4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164" fontId="5" fillId="5" borderId="1" xfId="0" applyNumberFormat="1" applyFont="1" applyFill="1" applyBorder="1" applyAlignment="1" applyProtection="1">
      <alignment horizontal="right" vertical="top"/>
      <protection locked="0"/>
    </xf>
    <xf numFmtId="165" fontId="5" fillId="5" borderId="1" xfId="0" applyNumberFormat="1" applyFont="1" applyFill="1" applyBorder="1" applyAlignment="1" applyProtection="1">
      <alignment horizontal="right" vertical="top"/>
      <protection locked="0"/>
    </xf>
    <xf numFmtId="166" fontId="5" fillId="5" borderId="1" xfId="0" applyNumberFormat="1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libertyjet.com/jet-ownership-costs.aspx?jetType=Challenger%20350" TargetMode="External"/><Relationship Id="rId2" Type="http://schemas.openxmlformats.org/officeDocument/2006/relationships/hyperlink" Target="https://www.paramountbusinessjets.com/private-jet-charter/aircraft/challenger-350" TargetMode="External"/><Relationship Id="rId3" Type="http://schemas.openxmlformats.org/officeDocument/2006/relationships/hyperlink" Target="https://planephd.com/wizard/details/682/BOMBARDIER-CHALLENGER-350-specifications-performance-operating-cost-valu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4853B"/>
    <pageSetUpPr fitToPage="1"/>
  </sheetPr>
  <dimension ref="B2:C20"/>
  <sheetViews>
    <sheetView showGridLines="0" tabSelected="1" workbookViewId="0"/>
  </sheetViews>
  <sheetFormatPr defaultRowHeight="15"/>
  <cols>
    <col min="1" max="1" width="4.7109375" customWidth="1"/>
    <col min="2" max="2" width="28.7109375" customWidth="1"/>
    <col min="3" max="3" width="88.7109375" customWidth="1"/>
  </cols>
  <sheetData>
    <row r="2" spans="2:3" ht="32" customHeight="1">
      <c r="B2" s="1" t="s">
        <v>0</v>
      </c>
      <c r="C2" s="1"/>
    </row>
    <row r="3" spans="2:3" ht="30" customHeight="1">
      <c r="B3" s="2" t="s">
        <v>1</v>
      </c>
      <c r="C3" s="2"/>
    </row>
    <row r="5" spans="2:3">
      <c r="B5" s="3" t="s">
        <v>2</v>
      </c>
      <c r="C5" s="3" t="s">
        <v>3</v>
      </c>
    </row>
    <row r="6" spans="2:3" ht="48" customHeight="1">
      <c r="B6" s="4" t="s">
        <v>4</v>
      </c>
      <c r="C6" s="5" t="s">
        <v>5</v>
      </c>
    </row>
    <row r="7" spans="2:3" ht="48" customHeight="1">
      <c r="B7" s="4" t="s">
        <v>6</v>
      </c>
      <c r="C7" s="5" t="s">
        <v>7</v>
      </c>
    </row>
    <row r="8" spans="2:3" ht="48" customHeight="1">
      <c r="B8" s="4" t="s">
        <v>8</v>
      </c>
      <c r="C8" s="5" t="s">
        <v>9</v>
      </c>
    </row>
    <row r="9" spans="2:3" ht="48" customHeight="1">
      <c r="B9" s="4" t="s">
        <v>10</v>
      </c>
      <c r="C9" s="5" t="s">
        <v>11</v>
      </c>
    </row>
    <row r="10" spans="2:3" ht="48" customHeight="1">
      <c r="B10" s="4" t="s">
        <v>12</v>
      </c>
      <c r="C10" s="5" t="s">
        <v>13</v>
      </c>
    </row>
    <row r="11" spans="2:3" ht="48" customHeight="1">
      <c r="B11" s="4" t="s">
        <v>14</v>
      </c>
      <c r="C11" s="5" t="s">
        <v>15</v>
      </c>
    </row>
    <row r="13" spans="2:3">
      <c r="B13" s="3" t="s">
        <v>16</v>
      </c>
      <c r="C13" s="3" t="s">
        <v>17</v>
      </c>
    </row>
    <row r="14" spans="2:3" ht="46" customHeight="1">
      <c r="B14" s="6" t="s">
        <v>18</v>
      </c>
      <c r="C14" s="5" t="s">
        <v>19</v>
      </c>
    </row>
    <row r="15" spans="2:3" ht="46" customHeight="1">
      <c r="B15" s="6" t="s">
        <v>20</v>
      </c>
      <c r="C15" s="5" t="s">
        <v>21</v>
      </c>
    </row>
    <row r="16" spans="2:3" ht="46" customHeight="1">
      <c r="B16" s="6" t="s">
        <v>22</v>
      </c>
      <c r="C16" s="5" t="s">
        <v>23</v>
      </c>
    </row>
    <row r="18" spans="2:3" ht="38" customHeight="1">
      <c r="B18" s="7" t="s">
        <v>24</v>
      </c>
      <c r="C18" s="7"/>
    </row>
    <row r="20" spans="2:3" ht="32" customHeight="1">
      <c r="B20" s="8" t="s">
        <v>25</v>
      </c>
      <c r="C20" s="8"/>
    </row>
  </sheetData>
  <mergeCells count="4">
    <mergeCell ref="B2:C2"/>
    <mergeCell ref="B3:C3"/>
    <mergeCell ref="B18:C18"/>
    <mergeCell ref="B20:C20"/>
  </mergeCells>
  <hyperlinks>
    <hyperlink ref="B14" r:id="rId1"/>
    <hyperlink ref="B15" r:id="rId2"/>
    <hyperlink ref="B16" r:id="rId3"/>
  </hyperlinks>
  <pageMargins left="0.55" right="0.55" top="0.55" bottom="0.55" header="0.3" footer="0.3"/>
  <pageSetup paperSize="1" orientation="landscape"/>
  <headerFooter>
    <oddFooter>&amp;LIntelliJet International&amp;CPlanning tool only&amp;RPage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522D80"/>
    <pageSetUpPr fitToPage="1"/>
  </sheetPr>
  <dimension ref="A1:D5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8" customHeight="1"/>
  <cols>
    <col min="1" max="1" width="47.7109375" customWidth="1"/>
    <col min="2" max="2" width="19.7109375" customWidth="1"/>
    <col min="3" max="3" width="23.7109375" customWidth="1"/>
    <col min="4" max="4" width="61.7109375" customWidth="1"/>
  </cols>
  <sheetData>
    <row r="1" spans="1:4" ht="30" customHeight="1">
      <c r="A1" s="1" t="s">
        <v>26</v>
      </c>
      <c r="B1" s="1"/>
      <c r="C1" s="1"/>
      <c r="D1" s="1"/>
    </row>
    <row r="2" spans="1:4" ht="34" customHeight="1">
      <c r="A2" s="2" t="s">
        <v>27</v>
      </c>
      <c r="B2" s="2"/>
      <c r="C2" s="2"/>
      <c r="D2" s="2"/>
    </row>
    <row r="3" spans="1:4" ht="34" customHeight="1">
      <c r="A3" s="7" t="s">
        <v>28</v>
      </c>
      <c r="B3" s="7"/>
      <c r="C3" s="7"/>
      <c r="D3" s="7"/>
    </row>
    <row r="5" spans="1:4" ht="18" customHeight="1">
      <c r="A5" s="3" t="s">
        <v>29</v>
      </c>
      <c r="B5" s="3" t="s">
        <v>30</v>
      </c>
      <c r="C5" s="3" t="s">
        <v>31</v>
      </c>
      <c r="D5" s="3" t="s">
        <v>32</v>
      </c>
    </row>
    <row r="6" spans="1:4" ht="27" customHeight="1">
      <c r="A6" s="9" t="s">
        <v>33</v>
      </c>
      <c r="B6" s="10">
        <v>200</v>
      </c>
      <c r="C6" s="11" t="s">
        <v>34</v>
      </c>
      <c r="D6" s="12" t="s">
        <v>35</v>
      </c>
    </row>
    <row r="7" spans="1:4" ht="27" customHeight="1">
      <c r="A7" s="9" t="s">
        <v>36</v>
      </c>
      <c r="B7" s="10">
        <v>150</v>
      </c>
      <c r="C7" s="11" t="s">
        <v>34</v>
      </c>
      <c r="D7" s="12" t="s">
        <v>37</v>
      </c>
    </row>
    <row r="8" spans="1:4" ht="27" customHeight="1">
      <c r="A8" s="9" t="s">
        <v>38</v>
      </c>
      <c r="B8" s="13">
        <v>5950</v>
      </c>
      <c r="C8" s="11" t="s">
        <v>39</v>
      </c>
      <c r="D8" s="12" t="s">
        <v>40</v>
      </c>
    </row>
    <row r="9" spans="1:4" ht="27" customHeight="1">
      <c r="A9" s="9" t="s">
        <v>41</v>
      </c>
      <c r="B9" s="14">
        <v>0.8</v>
      </c>
      <c r="C9" s="11" t="s">
        <v>34</v>
      </c>
      <c r="D9" s="12" t="s">
        <v>42</v>
      </c>
    </row>
    <row r="10" spans="1:4" ht="27" customHeight="1">
      <c r="A10" s="9" t="s">
        <v>43</v>
      </c>
      <c r="B10" s="13">
        <v>3481.92</v>
      </c>
      <c r="C10" s="11" t="s">
        <v>39</v>
      </c>
      <c r="D10" s="12" t="s">
        <v>44</v>
      </c>
    </row>
    <row r="11" spans="1:4" ht="27" customHeight="1">
      <c r="A11" s="9" t="s">
        <v>45</v>
      </c>
      <c r="B11" s="13">
        <v>556843</v>
      </c>
      <c r="C11" s="11" t="s">
        <v>39</v>
      </c>
      <c r="D11" s="12" t="s">
        <v>46</v>
      </c>
    </row>
    <row r="12" spans="1:4" ht="38" customHeight="1">
      <c r="A12" s="9" t="s">
        <v>47</v>
      </c>
      <c r="B12" s="13">
        <v>629249.5699999999</v>
      </c>
      <c r="C12" s="11" t="s">
        <v>48</v>
      </c>
      <c r="D12" s="12" t="s">
        <v>49</v>
      </c>
    </row>
    <row r="13" spans="1:4" ht="38" customHeight="1">
      <c r="A13" s="9" t="s">
        <v>50</v>
      </c>
      <c r="B13" s="13">
        <v>0</v>
      </c>
      <c r="C13" s="11" t="s">
        <v>51</v>
      </c>
      <c r="D13" s="12" t="s">
        <v>52</v>
      </c>
    </row>
    <row r="14" spans="1:4" ht="38" customHeight="1">
      <c r="A14" s="9" t="s">
        <v>53</v>
      </c>
      <c r="B14" s="13">
        <v>0</v>
      </c>
      <c r="C14" s="11" t="s">
        <v>51</v>
      </c>
      <c r="D14" s="12" t="s">
        <v>54</v>
      </c>
    </row>
    <row r="15" spans="1:4" ht="38" customHeight="1">
      <c r="A15" s="9" t="s">
        <v>55</v>
      </c>
      <c r="B15" s="13">
        <v>0</v>
      </c>
      <c r="C15" s="11" t="s">
        <v>56</v>
      </c>
      <c r="D15" s="12" t="s">
        <v>57</v>
      </c>
    </row>
    <row r="18" spans="1:4" ht="18" customHeight="1">
      <c r="A18" s="3" t="s">
        <v>58</v>
      </c>
      <c r="B18" s="3" t="s">
        <v>59</v>
      </c>
      <c r="C18" s="3" t="s">
        <v>60</v>
      </c>
      <c r="D18" s="3" t="s">
        <v>61</v>
      </c>
    </row>
    <row r="19" spans="1:4" ht="23" customHeight="1">
      <c r="A19" s="9" t="s">
        <v>62</v>
      </c>
      <c r="B19" s="15">
        <f>B11+B6*B10</f>
        <v>1253227</v>
      </c>
      <c r="C19" s="11" t="s">
        <v>63</v>
      </c>
      <c r="D19" s="12" t="s">
        <v>64</v>
      </c>
    </row>
    <row r="20" spans="1:4" ht="23" customHeight="1">
      <c r="A20" s="9" t="s">
        <v>65</v>
      </c>
      <c r="B20" s="15">
        <f>B7*B8</f>
        <v>892500</v>
      </c>
      <c r="C20" s="11" t="s">
        <v>63</v>
      </c>
      <c r="D20" s="12" t="s">
        <v>66</v>
      </c>
    </row>
    <row r="21" spans="1:4" ht="23" customHeight="1">
      <c r="A21" s="9" t="s">
        <v>67</v>
      </c>
      <c r="B21" s="15">
        <f>B20*B9</f>
        <v>714000</v>
      </c>
      <c r="C21" s="11" t="s">
        <v>63</v>
      </c>
      <c r="D21" s="12" t="s">
        <v>68</v>
      </c>
    </row>
    <row r="22" spans="1:4" ht="23" customHeight="1">
      <c r="A22" s="9" t="s">
        <v>69</v>
      </c>
      <c r="B22" s="15">
        <f>B20-B21</f>
        <v>178500</v>
      </c>
      <c r="C22" s="11" t="s">
        <v>63</v>
      </c>
      <c r="D22" s="12" t="s">
        <v>70</v>
      </c>
    </row>
    <row r="23" spans="1:4" ht="23" customHeight="1">
      <c r="A23" s="9" t="s">
        <v>71</v>
      </c>
      <c r="B23" s="15">
        <f>B7*B10</f>
        <v>522288</v>
      </c>
      <c r="C23" s="11" t="s">
        <v>63</v>
      </c>
      <c r="D23" s="12" t="s">
        <v>72</v>
      </c>
    </row>
    <row r="24" spans="1:4" ht="30" customHeight="1">
      <c r="A24" s="9" t="s">
        <v>73</v>
      </c>
      <c r="B24" s="16">
        <f>B21-B23-B13-B14</f>
        <v>191712</v>
      </c>
      <c r="C24" s="11" t="s">
        <v>63</v>
      </c>
      <c r="D24" s="12" t="s">
        <v>74</v>
      </c>
    </row>
    <row r="25" spans="1:4" ht="30" customHeight="1">
      <c r="A25" s="9" t="s">
        <v>75</v>
      </c>
      <c r="B25" s="16">
        <f>B19-B24</f>
        <v>1061515</v>
      </c>
      <c r="C25" s="11" t="s">
        <v>63</v>
      </c>
      <c r="D25" s="12" t="s">
        <v>76</v>
      </c>
    </row>
    <row r="26" spans="1:4" ht="30" customHeight="1">
      <c r="A26" s="9" t="s">
        <v>77</v>
      </c>
      <c r="B26" s="16">
        <f>B25+B12+B15</f>
        <v>1690764.57</v>
      </c>
      <c r="C26" s="11" t="s">
        <v>63</v>
      </c>
      <c r="D26" s="12" t="s">
        <v>78</v>
      </c>
    </row>
    <row r="27" spans="1:4" ht="23" customHeight="1">
      <c r="A27" s="9" t="s">
        <v>79</v>
      </c>
      <c r="B27" s="15">
        <f>IF(B6&gt;0,B25/B6,0)</f>
        <v>5307.575</v>
      </c>
      <c r="C27" s="11" t="s">
        <v>63</v>
      </c>
      <c r="D27" s="12" t="s">
        <v>80</v>
      </c>
    </row>
    <row r="28" spans="1:4" ht="23" customHeight="1">
      <c r="A28" s="9" t="s">
        <v>81</v>
      </c>
      <c r="B28" s="15">
        <f>IF(B6&gt;0,B26/B6,0)</f>
        <v>8453.82285</v>
      </c>
      <c r="C28" s="11" t="s">
        <v>63</v>
      </c>
      <c r="D28" s="12" t="s">
        <v>80</v>
      </c>
    </row>
    <row r="29" spans="1:4" ht="30" customHeight="1">
      <c r="A29" s="9" t="s">
        <v>82</v>
      </c>
      <c r="B29" s="17">
        <f>IF(B8*B9-B10&gt;0,(B19+B13+B14)/(B8*B9-B10),0)</f>
        <v>980.5561</v>
      </c>
      <c r="C29" s="11" t="s">
        <v>63</v>
      </c>
      <c r="D29" s="12" t="s">
        <v>83</v>
      </c>
    </row>
    <row r="30" spans="1:4" ht="30" customHeight="1">
      <c r="A30" s="9" t="s">
        <v>84</v>
      </c>
      <c r="B30" s="17">
        <f>IF(B8*B9-B10&gt;0,(B19+B13+B14+B12+B15)/(B8*B9-B10),0)</f>
        <v>1472.8718</v>
      </c>
      <c r="C30" s="11" t="s">
        <v>63</v>
      </c>
      <c r="D30" s="12" t="s">
        <v>85</v>
      </c>
    </row>
    <row r="32" spans="1:4" ht="18" customHeight="1">
      <c r="A32" s="3" t="s">
        <v>86</v>
      </c>
      <c r="B32" s="3" t="s">
        <v>87</v>
      </c>
      <c r="C32" s="3" t="s">
        <v>60</v>
      </c>
      <c r="D32" s="3" t="s">
        <v>88</v>
      </c>
    </row>
    <row r="33" spans="1:4" ht="18" customHeight="1">
      <c r="A33" s="9" t="s">
        <v>89</v>
      </c>
      <c r="B33" s="15">
        <f>IF(B8&gt;0,B8*90%,0)</f>
        <v>5355</v>
      </c>
      <c r="C33" s="11" t="s">
        <v>90</v>
      </c>
      <c r="D33" s="15">
        <f>B7*B33*B9-B7*B10-B13-B14</f>
        <v>120312</v>
      </c>
    </row>
    <row r="34" spans="1:4" ht="18" customHeight="1">
      <c r="A34" s="9" t="s">
        <v>91</v>
      </c>
      <c r="B34" s="15">
        <f>B8</f>
        <v>5950</v>
      </c>
      <c r="C34" s="11" t="s">
        <v>90</v>
      </c>
      <c r="D34" s="15">
        <f>B7*B34*B9-B7*B10-B13-B14</f>
        <v>191712</v>
      </c>
    </row>
    <row r="35" spans="1:4" ht="18" customHeight="1">
      <c r="A35" s="9" t="s">
        <v>92</v>
      </c>
      <c r="B35" s="15">
        <f>IF(B8&gt;0,B8*110%,0)</f>
        <v>6545</v>
      </c>
      <c r="C35" s="11" t="s">
        <v>90</v>
      </c>
      <c r="D35" s="15">
        <f>B7*B35*B9-B7*B10-B13-B14</f>
        <v>263112</v>
      </c>
    </row>
    <row r="37" spans="1:4" ht="18" customHeight="1">
      <c r="A37" s="3" t="s">
        <v>93</v>
      </c>
      <c r="B37" s="3"/>
      <c r="C37" s="3"/>
      <c r="D37" s="3"/>
    </row>
    <row r="38" spans="1:4" ht="33" customHeight="1">
      <c r="A38" s="8" t="s">
        <v>94</v>
      </c>
      <c r="B38" s="8"/>
      <c r="C38" s="8"/>
      <c r="D38" s="8"/>
    </row>
    <row r="39" spans="1:4" ht="33" customHeight="1">
      <c r="A39" s="8" t="s">
        <v>95</v>
      </c>
      <c r="B39" s="8"/>
      <c r="C39" s="8"/>
      <c r="D39" s="8"/>
    </row>
    <row r="40" spans="1:4" ht="33" customHeight="1">
      <c r="A40" s="8" t="s">
        <v>96</v>
      </c>
      <c r="B40" s="8"/>
      <c r="C40" s="8"/>
      <c r="D40" s="8"/>
    </row>
    <row r="41" spans="1:4" ht="33" customHeight="1">
      <c r="A41" s="8" t="s">
        <v>97</v>
      </c>
      <c r="B41" s="8"/>
      <c r="C41" s="8"/>
      <c r="D41" s="8"/>
    </row>
    <row r="42" spans="1:4" ht="33" customHeight="1">
      <c r="A42" s="8" t="s">
        <v>98</v>
      </c>
      <c r="B42" s="8"/>
      <c r="C42" s="8"/>
      <c r="D42" s="8"/>
    </row>
    <row r="43" spans="1:4" ht="33" customHeight="1">
      <c r="A43" s="8" t="s">
        <v>99</v>
      </c>
      <c r="B43" s="8"/>
      <c r="C43" s="8"/>
      <c r="D43" s="8"/>
    </row>
    <row r="45" spans="1:4" ht="18" customHeight="1">
      <c r="A45" s="3" t="s">
        <v>100</v>
      </c>
      <c r="B45" s="3"/>
      <c r="C45" s="3"/>
      <c r="D45" s="3"/>
    </row>
    <row r="46" spans="1:4" ht="26" customHeight="1">
      <c r="A46" s="18" t="s">
        <v>101</v>
      </c>
      <c r="B46" s="18"/>
      <c r="C46" s="18"/>
      <c r="D46" s="18"/>
    </row>
    <row r="47" spans="1:4" ht="26" customHeight="1">
      <c r="A47" s="18" t="s">
        <v>102</v>
      </c>
      <c r="B47" s="18"/>
      <c r="C47" s="18"/>
      <c r="D47" s="18"/>
    </row>
    <row r="48" spans="1:4" ht="26" customHeight="1">
      <c r="A48" s="18" t="s">
        <v>103</v>
      </c>
      <c r="B48" s="18"/>
      <c r="C48" s="18"/>
      <c r="D48" s="18"/>
    </row>
    <row r="49" spans="1:4" ht="26" customHeight="1">
      <c r="A49" s="18" t="s">
        <v>104</v>
      </c>
      <c r="B49" s="18"/>
      <c r="C49" s="18"/>
      <c r="D49" s="18"/>
    </row>
    <row r="50" spans="1:4" ht="26" customHeight="1">
      <c r="A50" s="18" t="s">
        <v>105</v>
      </c>
      <c r="B50" s="18"/>
      <c r="C50" s="18"/>
      <c r="D50" s="18"/>
    </row>
    <row r="51" spans="1:4" ht="26" customHeight="1">
      <c r="A51" s="18" t="s">
        <v>106</v>
      </c>
      <c r="B51" s="18"/>
      <c r="C51" s="18"/>
      <c r="D51" s="18"/>
    </row>
  </sheetData>
  <sheetProtection sheet="1" objects="1" scenarios="1" formatCells="0" formatColumns="0" formatRows="0"/>
  <autoFilter ref="A5:D15"/>
  <mergeCells count="17">
    <mergeCell ref="A1:D1"/>
    <mergeCell ref="A2:D2"/>
    <mergeCell ref="A3:D3"/>
    <mergeCell ref="A37:D37"/>
    <mergeCell ref="A38:D38"/>
    <mergeCell ref="A39:D39"/>
    <mergeCell ref="A40:D40"/>
    <mergeCell ref="A41:D41"/>
    <mergeCell ref="A42:D42"/>
    <mergeCell ref="A43:D43"/>
    <mergeCell ref="A45:D45"/>
    <mergeCell ref="A46:D46"/>
    <mergeCell ref="A47:D47"/>
    <mergeCell ref="A48:D48"/>
    <mergeCell ref="A49:D49"/>
    <mergeCell ref="A50:D50"/>
    <mergeCell ref="A51:D51"/>
  </mergeCells>
  <dataValidations count="10">
    <dataValidation type="decimal" operator="greaterThanOrEqual" allowBlank="1" showInputMessage="1" showErrorMessage="1" sqref="B6">
      <formula1>0</formula1>
    </dataValidation>
    <dataValidation type="decimal" operator="greaterThanOrEqual" allowBlank="1" showInputMessage="1" showErrorMessage="1" sqref="B7">
      <formula1>0</formula1>
    </dataValidation>
    <dataValidation type="decimal" operator="greaterThanOrEqual" allowBlank="1" showInputMessage="1" showErrorMessage="1" sqref="B8">
      <formula1>0</formula1>
    </dataValidation>
    <dataValidation type="decimal" operator="greaterThanOrEqual" allowBlank="1" showInputMessage="1" showErrorMessage="1" sqref="B10">
      <formula1>0</formula1>
    </dataValidation>
    <dataValidation type="decimal" operator="greaterThanOrEqual" allowBlank="1" showInputMessage="1" showErrorMessage="1" sqref="B11">
      <formula1>0</formula1>
    </dataValidation>
    <dataValidation type="decimal" operator="greaterThanOrEqual" allowBlank="1" showInputMessage="1" showErrorMessage="1" sqref="B12">
      <formula1>0</formula1>
    </dataValidation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4">
      <formula1>0</formula1>
    </dataValidation>
    <dataValidation type="decimal" operator="greaterThanOrEqual" allowBlank="1" showInputMessage="1" showErrorMessage="1" sqref="B15">
      <formula1>0</formula1>
    </dataValidation>
    <dataValidation type="decimal" allowBlank="1" showInputMessage="1" showErrorMessage="1" sqref="B9">
      <formula1>0</formula1>
      <formula2>1</formula2>
    </dataValidation>
  </dataValidations>
  <pageMargins left="0.45" right="0.45" top="0.55" bottom="0.55" header="0.3" footer="0.3"/>
  <pageSetup paperSize="1" fitToHeight="2" orientation="landscape"/>
  <headerFooter>
    <oddHeader>&amp;CArticle Example: Challenger 350</oddHeader>
    <oddFooter>&amp;LIntelliJet International&amp;CPlanning tool only&amp;RPage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D4853B"/>
    <pageSetUpPr fitToPage="1"/>
  </sheetPr>
  <dimension ref="A1:D5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8" customHeight="1"/>
  <cols>
    <col min="1" max="1" width="47.7109375" customWidth="1"/>
    <col min="2" max="2" width="19.7109375" customWidth="1"/>
    <col min="3" max="3" width="23.7109375" customWidth="1"/>
    <col min="4" max="4" width="61.7109375" customWidth="1"/>
  </cols>
  <sheetData>
    <row r="1" spans="1:4" ht="30" customHeight="1">
      <c r="A1" s="1" t="s">
        <v>107</v>
      </c>
      <c r="B1" s="1"/>
      <c r="C1" s="1"/>
      <c r="D1" s="1"/>
    </row>
    <row r="2" spans="1:4" ht="34" customHeight="1">
      <c r="A2" s="2" t="s">
        <v>108</v>
      </c>
      <c r="B2" s="2"/>
      <c r="C2" s="2"/>
      <c r="D2" s="2"/>
    </row>
    <row r="3" spans="1:4" ht="34" customHeight="1">
      <c r="A3" s="7" t="s">
        <v>109</v>
      </c>
      <c r="B3" s="7"/>
      <c r="C3" s="7"/>
      <c r="D3" s="7"/>
    </row>
    <row r="5" spans="1:4" ht="18" customHeight="1">
      <c r="A5" s="3" t="s">
        <v>29</v>
      </c>
      <c r="B5" s="3" t="s">
        <v>30</v>
      </c>
      <c r="C5" s="3" t="s">
        <v>31</v>
      </c>
      <c r="D5" s="3" t="s">
        <v>32</v>
      </c>
    </row>
    <row r="6" spans="1:4" ht="27" customHeight="1">
      <c r="A6" s="9" t="s">
        <v>33</v>
      </c>
      <c r="B6" s="19">
        <v>0</v>
      </c>
      <c r="C6" s="11" t="s">
        <v>51</v>
      </c>
      <c r="D6" s="12" t="s">
        <v>35</v>
      </c>
    </row>
    <row r="7" spans="1:4" ht="27" customHeight="1">
      <c r="A7" s="9" t="s">
        <v>36</v>
      </c>
      <c r="B7" s="19">
        <v>0</v>
      </c>
      <c r="C7" s="11" t="s">
        <v>51</v>
      </c>
      <c r="D7" s="12" t="s">
        <v>37</v>
      </c>
    </row>
    <row r="8" spans="1:4" ht="27" customHeight="1">
      <c r="A8" s="9" t="s">
        <v>38</v>
      </c>
      <c r="B8" s="20">
        <v>0</v>
      </c>
      <c r="C8" s="11" t="s">
        <v>51</v>
      </c>
      <c r="D8" s="12" t="s">
        <v>40</v>
      </c>
    </row>
    <row r="9" spans="1:4" ht="27" customHeight="1">
      <c r="A9" s="9" t="s">
        <v>41</v>
      </c>
      <c r="B9" s="21">
        <v>0</v>
      </c>
      <c r="C9" s="11" t="s">
        <v>110</v>
      </c>
      <c r="D9" s="12" t="s">
        <v>42</v>
      </c>
    </row>
    <row r="10" spans="1:4" ht="27" customHeight="1">
      <c r="A10" s="9" t="s">
        <v>43</v>
      </c>
      <c r="B10" s="20">
        <v>0</v>
      </c>
      <c r="C10" s="11" t="s">
        <v>51</v>
      </c>
      <c r="D10" s="12" t="s">
        <v>44</v>
      </c>
    </row>
    <row r="11" spans="1:4" ht="27" customHeight="1">
      <c r="A11" s="9" t="s">
        <v>45</v>
      </c>
      <c r="B11" s="20">
        <v>0</v>
      </c>
      <c r="C11" s="11" t="s">
        <v>51</v>
      </c>
      <c r="D11" s="12" t="s">
        <v>46</v>
      </c>
    </row>
    <row r="12" spans="1:4" ht="38" customHeight="1">
      <c r="A12" s="9" t="s">
        <v>47</v>
      </c>
      <c r="B12" s="20">
        <v>0</v>
      </c>
      <c r="C12" s="11" t="s">
        <v>51</v>
      </c>
      <c r="D12" s="12" t="s">
        <v>49</v>
      </c>
    </row>
    <row r="13" spans="1:4" ht="38" customHeight="1">
      <c r="A13" s="9" t="s">
        <v>50</v>
      </c>
      <c r="B13" s="20">
        <v>0</v>
      </c>
      <c r="C13" s="11" t="s">
        <v>51</v>
      </c>
      <c r="D13" s="12" t="s">
        <v>52</v>
      </c>
    </row>
    <row r="14" spans="1:4" ht="38" customHeight="1">
      <c r="A14" s="9" t="s">
        <v>53</v>
      </c>
      <c r="B14" s="20">
        <v>0</v>
      </c>
      <c r="C14" s="11" t="s">
        <v>51</v>
      </c>
      <c r="D14" s="12" t="s">
        <v>54</v>
      </c>
    </row>
    <row r="15" spans="1:4" ht="38" customHeight="1">
      <c r="A15" s="9" t="s">
        <v>55</v>
      </c>
      <c r="B15" s="20">
        <v>0</v>
      </c>
      <c r="C15" s="11" t="s">
        <v>51</v>
      </c>
      <c r="D15" s="12" t="s">
        <v>57</v>
      </c>
    </row>
    <row r="18" spans="1:4" ht="18" customHeight="1">
      <c r="A18" s="3" t="s">
        <v>58</v>
      </c>
      <c r="B18" s="3" t="s">
        <v>59</v>
      </c>
      <c r="C18" s="3" t="s">
        <v>60</v>
      </c>
      <c r="D18" s="3" t="s">
        <v>61</v>
      </c>
    </row>
    <row r="19" spans="1:4" ht="23" customHeight="1">
      <c r="A19" s="9" t="s">
        <v>62</v>
      </c>
      <c r="B19" s="15">
        <f>B11+B6*B10</f>
        <v>0</v>
      </c>
      <c r="C19" s="11" t="s">
        <v>63</v>
      </c>
      <c r="D19" s="12" t="s">
        <v>64</v>
      </c>
    </row>
    <row r="20" spans="1:4" ht="23" customHeight="1">
      <c r="A20" s="9" t="s">
        <v>65</v>
      </c>
      <c r="B20" s="15">
        <f>B7*B8</f>
        <v>0</v>
      </c>
      <c r="C20" s="11" t="s">
        <v>63</v>
      </c>
      <c r="D20" s="12" t="s">
        <v>66</v>
      </c>
    </row>
    <row r="21" spans="1:4" ht="23" customHeight="1">
      <c r="A21" s="9" t="s">
        <v>67</v>
      </c>
      <c r="B21" s="15">
        <f>B20*B9</f>
        <v>0</v>
      </c>
      <c r="C21" s="11" t="s">
        <v>63</v>
      </c>
      <c r="D21" s="12" t="s">
        <v>68</v>
      </c>
    </row>
    <row r="22" spans="1:4" ht="23" customHeight="1">
      <c r="A22" s="9" t="s">
        <v>69</v>
      </c>
      <c r="B22" s="15">
        <f>B20-B21</f>
        <v>0</v>
      </c>
      <c r="C22" s="11" t="s">
        <v>63</v>
      </c>
      <c r="D22" s="12" t="s">
        <v>70</v>
      </c>
    </row>
    <row r="23" spans="1:4" ht="23" customHeight="1">
      <c r="A23" s="9" t="s">
        <v>71</v>
      </c>
      <c r="B23" s="15">
        <f>B7*B10</f>
        <v>0</v>
      </c>
      <c r="C23" s="11" t="s">
        <v>63</v>
      </c>
      <c r="D23" s="12" t="s">
        <v>72</v>
      </c>
    </row>
    <row r="24" spans="1:4" ht="30" customHeight="1">
      <c r="A24" s="9" t="s">
        <v>73</v>
      </c>
      <c r="B24" s="16">
        <f>B21-B23-B13-B14</f>
        <v>0</v>
      </c>
      <c r="C24" s="11" t="s">
        <v>63</v>
      </c>
      <c r="D24" s="12" t="s">
        <v>74</v>
      </c>
    </row>
    <row r="25" spans="1:4" ht="30" customHeight="1">
      <c r="A25" s="9" t="s">
        <v>75</v>
      </c>
      <c r="B25" s="16">
        <f>B19-B24</f>
        <v>0</v>
      </c>
      <c r="C25" s="11" t="s">
        <v>63</v>
      </c>
      <c r="D25" s="12" t="s">
        <v>76</v>
      </c>
    </row>
    <row r="26" spans="1:4" ht="30" customHeight="1">
      <c r="A26" s="9" t="s">
        <v>77</v>
      </c>
      <c r="B26" s="16">
        <f>B25+B12+B15</f>
        <v>0</v>
      </c>
      <c r="C26" s="11" t="s">
        <v>63</v>
      </c>
      <c r="D26" s="12" t="s">
        <v>78</v>
      </c>
    </row>
    <row r="27" spans="1:4" ht="23" customHeight="1">
      <c r="A27" s="9" t="s">
        <v>79</v>
      </c>
      <c r="B27" s="15">
        <f>IF(B6&gt;0,B25/B6,0)</f>
        <v>0</v>
      </c>
      <c r="C27" s="11" t="s">
        <v>63</v>
      </c>
      <c r="D27" s="12" t="s">
        <v>80</v>
      </c>
    </row>
    <row r="28" spans="1:4" ht="23" customHeight="1">
      <c r="A28" s="9" t="s">
        <v>81</v>
      </c>
      <c r="B28" s="15">
        <f>IF(B6&gt;0,B26/B6,0)</f>
        <v>0</v>
      </c>
      <c r="C28" s="11" t="s">
        <v>63</v>
      </c>
      <c r="D28" s="12" t="s">
        <v>80</v>
      </c>
    </row>
    <row r="29" spans="1:4" ht="30" customHeight="1">
      <c r="A29" s="9" t="s">
        <v>82</v>
      </c>
      <c r="B29" s="17">
        <f>IF(B8*B9-B10&gt;0,(B19+B13+B14)/(B8*B9-B10),0)</f>
        <v>0</v>
      </c>
      <c r="C29" s="11" t="s">
        <v>63</v>
      </c>
      <c r="D29" s="12" t="s">
        <v>83</v>
      </c>
    </row>
    <row r="30" spans="1:4" ht="30" customHeight="1">
      <c r="A30" s="9" t="s">
        <v>84</v>
      </c>
      <c r="B30" s="17">
        <f>IF(B8*B9-B10&gt;0,(B19+B13+B14+B12+B15)/(B8*B9-B10),0)</f>
        <v>0</v>
      </c>
      <c r="C30" s="11" t="s">
        <v>63</v>
      </c>
      <c r="D30" s="12" t="s">
        <v>85</v>
      </c>
    </row>
    <row r="32" spans="1:4" ht="18" customHeight="1">
      <c r="A32" s="3" t="s">
        <v>86</v>
      </c>
      <c r="B32" s="3" t="s">
        <v>87</v>
      </c>
      <c r="C32" s="3" t="s">
        <v>60</v>
      </c>
      <c r="D32" s="3" t="s">
        <v>88</v>
      </c>
    </row>
    <row r="33" spans="1:4" ht="18" customHeight="1">
      <c r="A33" s="9" t="s">
        <v>89</v>
      </c>
      <c r="B33" s="15">
        <f>IF(B8&gt;0,B8*90%,0)</f>
        <v>0</v>
      </c>
      <c r="C33" s="11" t="s">
        <v>90</v>
      </c>
      <c r="D33" s="15">
        <f>B7*B33*B9-B7*B10-B13-B14</f>
        <v>0</v>
      </c>
    </row>
    <row r="34" spans="1:4" ht="18" customHeight="1">
      <c r="A34" s="9" t="s">
        <v>91</v>
      </c>
      <c r="B34" s="15">
        <f>B8</f>
        <v>0</v>
      </c>
      <c r="C34" s="11" t="s">
        <v>90</v>
      </c>
      <c r="D34" s="15">
        <f>B7*B34*B9-B7*B10-B13-B14</f>
        <v>0</v>
      </c>
    </row>
    <row r="35" spans="1:4" ht="18" customHeight="1">
      <c r="A35" s="9" t="s">
        <v>92</v>
      </c>
      <c r="B35" s="15">
        <f>IF(B8&gt;0,B8*110%,0)</f>
        <v>0</v>
      </c>
      <c r="C35" s="11" t="s">
        <v>90</v>
      </c>
      <c r="D35" s="15">
        <f>B7*B35*B9-B7*B10-B13-B14</f>
        <v>0</v>
      </c>
    </row>
    <row r="37" spans="1:4" ht="18" customHeight="1">
      <c r="A37" s="3" t="s">
        <v>93</v>
      </c>
      <c r="B37" s="3"/>
      <c r="C37" s="3"/>
      <c r="D37" s="3"/>
    </row>
    <row r="38" spans="1:4" ht="33" customHeight="1">
      <c r="A38" s="8" t="s">
        <v>94</v>
      </c>
      <c r="B38" s="8"/>
      <c r="C38" s="8"/>
      <c r="D38" s="8"/>
    </row>
    <row r="39" spans="1:4" ht="33" customHeight="1">
      <c r="A39" s="8" t="s">
        <v>95</v>
      </c>
      <c r="B39" s="8"/>
      <c r="C39" s="8"/>
      <c r="D39" s="8"/>
    </row>
    <row r="40" spans="1:4" ht="33" customHeight="1">
      <c r="A40" s="8" t="s">
        <v>96</v>
      </c>
      <c r="B40" s="8"/>
      <c r="C40" s="8"/>
      <c r="D40" s="8"/>
    </row>
    <row r="41" spans="1:4" ht="33" customHeight="1">
      <c r="A41" s="8" t="s">
        <v>97</v>
      </c>
      <c r="B41" s="8"/>
      <c r="C41" s="8"/>
      <c r="D41" s="8"/>
    </row>
    <row r="42" spans="1:4" ht="33" customHeight="1">
      <c r="A42" s="8" t="s">
        <v>98</v>
      </c>
      <c r="B42" s="8"/>
      <c r="C42" s="8"/>
      <c r="D42" s="8"/>
    </row>
    <row r="43" spans="1:4" ht="33" customHeight="1">
      <c r="A43" s="8" t="s">
        <v>99</v>
      </c>
      <c r="B43" s="8"/>
      <c r="C43" s="8"/>
      <c r="D43" s="8"/>
    </row>
    <row r="45" spans="1:4" ht="18" customHeight="1">
      <c r="A45" s="3" t="s">
        <v>100</v>
      </c>
      <c r="B45" s="3"/>
      <c r="C45" s="3"/>
      <c r="D45" s="3"/>
    </row>
    <row r="46" spans="1:4" ht="26" customHeight="1">
      <c r="A46" s="18" t="s">
        <v>101</v>
      </c>
      <c r="B46" s="18"/>
      <c r="C46" s="18"/>
      <c r="D46" s="18"/>
    </row>
    <row r="47" spans="1:4" ht="26" customHeight="1">
      <c r="A47" s="18" t="s">
        <v>102</v>
      </c>
      <c r="B47" s="18"/>
      <c r="C47" s="18"/>
      <c r="D47" s="18"/>
    </row>
    <row r="48" spans="1:4" ht="26" customHeight="1">
      <c r="A48" s="18" t="s">
        <v>103</v>
      </c>
      <c r="B48" s="18"/>
      <c r="C48" s="18"/>
      <c r="D48" s="18"/>
    </row>
    <row r="49" spans="1:4" ht="26" customHeight="1">
      <c r="A49" s="18" t="s">
        <v>104</v>
      </c>
      <c r="B49" s="18"/>
      <c r="C49" s="18"/>
      <c r="D49" s="18"/>
    </row>
    <row r="50" spans="1:4" ht="26" customHeight="1">
      <c r="A50" s="18" t="s">
        <v>105</v>
      </c>
      <c r="B50" s="18"/>
      <c r="C50" s="18"/>
      <c r="D50" s="18"/>
    </row>
    <row r="51" spans="1:4" ht="26" customHeight="1">
      <c r="A51" s="18" t="s">
        <v>106</v>
      </c>
      <c r="B51" s="18"/>
      <c r="C51" s="18"/>
      <c r="D51" s="18"/>
    </row>
  </sheetData>
  <sheetProtection sheet="1" objects="1" scenarios="1" formatCells="0" formatColumns="0" formatRows="0"/>
  <autoFilter ref="A5:D15"/>
  <mergeCells count="17">
    <mergeCell ref="A1:D1"/>
    <mergeCell ref="A2:D2"/>
    <mergeCell ref="A3:D3"/>
    <mergeCell ref="A37:D37"/>
    <mergeCell ref="A38:D38"/>
    <mergeCell ref="A39:D39"/>
    <mergeCell ref="A40:D40"/>
    <mergeCell ref="A41:D41"/>
    <mergeCell ref="A42:D42"/>
    <mergeCell ref="A43:D43"/>
    <mergeCell ref="A45:D45"/>
    <mergeCell ref="A46:D46"/>
    <mergeCell ref="A47:D47"/>
    <mergeCell ref="A48:D48"/>
    <mergeCell ref="A49:D49"/>
    <mergeCell ref="A50:D50"/>
    <mergeCell ref="A51:D51"/>
  </mergeCells>
  <dataValidations count="10">
    <dataValidation type="decimal" operator="greaterThanOrEqual" allowBlank="1" showInputMessage="1" showErrorMessage="1" sqref="B6">
      <formula1>0</formula1>
    </dataValidation>
    <dataValidation type="decimal" operator="greaterThanOrEqual" allowBlank="1" showInputMessage="1" showErrorMessage="1" sqref="B7">
      <formula1>0</formula1>
    </dataValidation>
    <dataValidation type="decimal" operator="greaterThanOrEqual" allowBlank="1" showInputMessage="1" showErrorMessage="1" sqref="B8">
      <formula1>0</formula1>
    </dataValidation>
    <dataValidation type="decimal" operator="greaterThanOrEqual" allowBlank="1" showInputMessage="1" showErrorMessage="1" sqref="B10">
      <formula1>0</formula1>
    </dataValidation>
    <dataValidation type="decimal" operator="greaterThanOrEqual" allowBlank="1" showInputMessage="1" showErrorMessage="1" sqref="B11">
      <formula1>0</formula1>
    </dataValidation>
    <dataValidation type="decimal" operator="greaterThanOrEqual" allowBlank="1" showInputMessage="1" showErrorMessage="1" sqref="B12">
      <formula1>0</formula1>
    </dataValidation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4">
      <formula1>0</formula1>
    </dataValidation>
    <dataValidation type="decimal" operator="greaterThanOrEqual" allowBlank="1" showInputMessage="1" showErrorMessage="1" sqref="B15">
      <formula1>0</formula1>
    </dataValidation>
    <dataValidation type="decimal" allowBlank="1" showInputMessage="1" showErrorMessage="1" sqref="B9">
      <formula1>0</formula1>
      <formula2>1</formula2>
    </dataValidation>
  </dataValidations>
  <pageMargins left="0.45" right="0.45" top="0.55" bottom="0.55" header="0.3" footer="0.3"/>
  <pageSetup paperSize="1" fitToHeight="2" orientation="landscape"/>
  <headerFooter>
    <oddHeader>&amp;CYour Aircraft: Charter Revenue Model</oddHeader>
    <oddFooter>&amp;LIntelliJet International&amp;CPlanning tool only&amp;RPage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Article Example</vt:lpstr>
      <vt:lpstr>Your Aircraft</vt:lpstr>
    </vt:vector>
  </TitlesOfParts>
  <Company>IntelliJet International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Jet Charter Revenue Worksheet</dc:title>
  <dc:subject>Aircraft charter revenue and ownership cost planning worksheet</dc:subject>
  <dc:creator>IntelliJet International</dc:creator>
  <dc:description>Includes the disclosed article example and a separate aircraft-specific planning model.</dc:description>
  <cp:lastModifiedBy>IntelliJet International</cp:lastModifiedBy>
  <dcterms:created xsi:type="dcterms:W3CDTF">2026-08-10T22:40:49Z</dcterms:created>
  <dcterms:modified xsi:type="dcterms:W3CDTF">2026-08-10T22:40:49Z</dcterms:modified>
</cp:coreProperties>
</file>