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ivi des factures" sheetId="1" r:id="rId4"/>
    <sheet state="visible" name="Tableau de bord" sheetId="2" r:id="rId5"/>
  </sheets>
  <definedNames/>
  <calcPr/>
  <extLst>
    <ext uri="GoogleSheetsCustomDataVersion2">
      <go:sheetsCustomData xmlns:go="http://customooxmlschemas.google.com/" r:id="rId6" roundtripDataChecksum="XfePQqk5MVsJrR/bASd7943XD/Ifvoaxx8g9WVy8wJc="/>
    </ext>
  </extLst>
</workbook>
</file>

<file path=xl/sharedStrings.xml><?xml version="1.0" encoding="utf-8"?>
<sst xmlns="http://schemas.openxmlformats.org/spreadsheetml/2006/main" count="100" uniqueCount="68">
  <si>
    <t xml:space="preserve">Modèle d'échéancier client </t>
  </si>
  <si>
    <t>Délai de paiement moyen (en jours) :</t>
  </si>
  <si>
    <t>N° facture</t>
  </si>
  <si>
    <t>Nom du client</t>
  </si>
  <si>
    <t>Montant facture TTC</t>
  </si>
  <si>
    <t>Date d'émission</t>
  </si>
  <si>
    <t>Date d'échéance</t>
  </si>
  <si>
    <t>Déjà payé</t>
  </si>
  <si>
    <t>Reste à payer</t>
  </si>
  <si>
    <t>Statut</t>
  </si>
  <si>
    <t>Délai de retard</t>
  </si>
  <si>
    <t>Date 1er paiement</t>
  </si>
  <si>
    <t>Montant</t>
  </si>
  <si>
    <t>Date 2nd paiement</t>
  </si>
  <si>
    <t>Date 3ème paiement</t>
  </si>
  <si>
    <t>Date 4ème paiement</t>
  </si>
  <si>
    <t>Date 5ème paiement</t>
  </si>
  <si>
    <t>Date 6ème paiement</t>
  </si>
  <si>
    <t>Date 7ème paiement</t>
  </si>
  <si>
    <t>Date 8ème paiement</t>
  </si>
  <si>
    <t>Date 9ème paiement</t>
  </si>
  <si>
    <t>Date 10ème paiement</t>
  </si>
  <si>
    <t>F00158Y</t>
  </si>
  <si>
    <t>Castes industries Exemple</t>
  </si>
  <si>
    <t>F00159Y</t>
  </si>
  <si>
    <t>F00160Y</t>
  </si>
  <si>
    <t>F00161Y</t>
  </si>
  <si>
    <t>F00162Y</t>
  </si>
  <si>
    <t>F00163Y</t>
  </si>
  <si>
    <t>F00164Y</t>
  </si>
  <si>
    <t>F00165Y</t>
  </si>
  <si>
    <t>F00166Y</t>
  </si>
  <si>
    <t>F00167Y</t>
  </si>
  <si>
    <t>F00168Y</t>
  </si>
  <si>
    <t>Remarque</t>
  </si>
  <si>
    <r>
      <rPr>
        <rFont val="Roboto, Arial"/>
        <i/>
        <color theme="1"/>
        <sz val="11.0"/>
      </rPr>
      <t xml:space="preserve">Les </t>
    </r>
    <r>
      <rPr>
        <rFont val="Roboto, Arial"/>
        <b/>
        <i/>
        <color theme="1"/>
        <sz val="11.0"/>
      </rPr>
      <t>cellules en vert</t>
    </r>
    <r>
      <rPr>
        <rFont val="Roboto, Arial"/>
        <i/>
        <color theme="1"/>
        <sz val="11.0"/>
      </rPr>
      <t xml:space="preserve"> sont à remplir par vos soins. Tout le reste est automatique.</t>
    </r>
  </si>
  <si>
    <r>
      <rPr>
        <rFont val="Roboto"/>
        <color rgb="FF000000"/>
        <sz val="11.0"/>
      </rPr>
      <t xml:space="preserve">LeanPay, logiciel de gestion des créances clients, vous aide à </t>
    </r>
    <r>
      <rPr>
        <rFont val="Roboto"/>
        <b/>
        <color rgb="FF000000"/>
        <sz val="11.0"/>
      </rPr>
      <t xml:space="preserve">réduire de </t>
    </r>
    <r>
      <rPr>
        <rFont val="Roboto"/>
        <b/>
        <color theme="5"/>
        <sz val="11.0"/>
      </rPr>
      <t>30%</t>
    </r>
    <r>
      <rPr>
        <rFont val="Roboto"/>
        <b/>
        <color rgb="FF000000"/>
        <sz val="11.0"/>
      </rPr>
      <t xml:space="preserve"> votre DSO</t>
    </r>
    <r>
      <rPr>
        <rFont val="Roboto"/>
        <color rgb="FF000000"/>
        <sz val="11.0"/>
      </rPr>
      <t xml:space="preserve"> et à accélérer vos encaissements.</t>
    </r>
  </si>
  <si>
    <r>
      <rPr>
        <rFont val="Roboto"/>
        <color rgb="FF000000"/>
        <sz val="11.0"/>
      </rPr>
      <t xml:space="preserve">LeanPay, logiciel de gestion des créances clients, vous aide à </t>
    </r>
    <r>
      <rPr>
        <rFont val="Roboto"/>
        <b/>
        <color rgb="FF000000"/>
        <sz val="11.0"/>
      </rPr>
      <t xml:space="preserve">réduire de </t>
    </r>
    <r>
      <rPr>
        <rFont val="Roboto"/>
        <b/>
        <color theme="5"/>
        <sz val="11.0"/>
      </rPr>
      <t>30%</t>
    </r>
    <r>
      <rPr>
        <rFont val="Roboto"/>
        <b/>
        <color rgb="FF000000"/>
        <sz val="11.0"/>
      </rPr>
      <t xml:space="preserve"> votre DSO</t>
    </r>
    <r>
      <rPr>
        <rFont val="Roboto"/>
        <color rgb="FF000000"/>
        <sz val="11.0"/>
      </rPr>
      <t xml:space="preserve"> et à accélérer vos encaissements.</t>
    </r>
  </si>
  <si>
    <t>Vous souhaitez en savoir plus ?</t>
  </si>
  <si>
    <t>Demander une démo</t>
  </si>
  <si>
    <t>ou</t>
  </si>
  <si>
    <t>Essayer gratuitement</t>
  </si>
  <si>
    <t xml:space="preserve">Demandez une démo personnalisée </t>
  </si>
  <si>
    <t xml:space="preserve">Essayez LeanPay gratuitement </t>
  </si>
  <si>
    <t>avec l’un de nos experts</t>
  </si>
  <si>
    <t xml:space="preserve">pendant 15 jours. </t>
  </si>
  <si>
    <t>Sans engagement et sans carte bleue.</t>
  </si>
  <si>
    <r>
      <rPr>
        <rFont val="Roboto, Arial"/>
        <sz val="11.0"/>
      </rPr>
      <t xml:space="preserve">A bientôt sur </t>
    </r>
    <r>
      <rPr>
        <rFont val="Roboto, Arial"/>
        <color rgb="FF1155CC"/>
        <sz val="11.0"/>
        <u/>
      </rPr>
      <t>www.leanpay.fr</t>
    </r>
  </si>
  <si>
    <r>
      <rPr>
        <rFont val="Roboto, Arial"/>
        <sz val="11.0"/>
      </rPr>
      <t xml:space="preserve">A bientôt sur </t>
    </r>
    <r>
      <rPr>
        <rFont val="Roboto, Arial"/>
        <color rgb="FF1155CC"/>
        <sz val="11.0"/>
        <u/>
      </rPr>
      <t>www.leanpay.fr</t>
    </r>
  </si>
  <si>
    <r>
      <rPr>
        <rFont val="Roboto, Arial"/>
        <b/>
        <sz val="11.0"/>
        <u/>
      </rPr>
      <t xml:space="preserve">Contact :
</t>
    </r>
    <r>
      <rPr>
        <rFont val="Roboto, Arial"/>
        <b val="0"/>
        <sz val="11.0"/>
        <u/>
      </rPr>
      <t xml:space="preserve">socrate@leanpay.fr
</t>
    </r>
    <r>
      <rPr>
        <rFont val="Roboto, Arial"/>
        <b/>
        <color rgb="FF1155CC"/>
        <sz val="11.0"/>
        <u/>
      </rPr>
      <t>www.leanpay.fr</t>
    </r>
  </si>
  <si>
    <t>Tableau de bord</t>
  </si>
  <si>
    <t>Détail des visualisations</t>
  </si>
  <si>
    <t>Encours</t>
  </si>
  <si>
    <t xml:space="preserve">Balance âgée </t>
  </si>
  <si>
    <t>Echu</t>
  </si>
  <si>
    <t>Echu +90 jours</t>
  </si>
  <si>
    <t>Non-échu</t>
  </si>
  <si>
    <t>Echu entre 60 et 90 jours</t>
  </si>
  <si>
    <t>Echu entre 30 et 60 jours</t>
  </si>
  <si>
    <t>Echu moins de 30 jours</t>
  </si>
  <si>
    <t>Activité récente</t>
  </si>
  <si>
    <t>Chiffre d'affaires facturé</t>
  </si>
  <si>
    <t>Factures payées</t>
  </si>
  <si>
    <t>Factures en-cours</t>
  </si>
  <si>
    <t>Vérification</t>
  </si>
  <si>
    <t>LeanPay, logiciel de gestion des créances clients, vous aide à réduire de 30% votre DSO et à accélérer vos encaissements.</t>
  </si>
  <si>
    <r>
      <rPr>
        <rFont val="Roboto, Arial"/>
      </rPr>
      <t xml:space="preserve">A bientôt sur </t>
    </r>
    <r>
      <rPr>
        <rFont val="Roboto, Arial"/>
        <color rgb="FF1155CC"/>
        <u/>
      </rPr>
      <t>www.leanpay.fr</t>
    </r>
  </si>
  <si>
    <r>
      <rPr>
        <rFont val="Roboto, Arial"/>
        <b/>
        <color rgb="FF000000"/>
        <u/>
      </rPr>
      <t xml:space="preserve">Contact :
</t>
    </r>
    <r>
      <rPr>
        <rFont val="Roboto, Arial"/>
        <b val="0"/>
        <color rgb="FF000000"/>
        <u/>
      </rPr>
      <t xml:space="preserve">socrate@leanpay.fr
</t>
    </r>
    <r>
      <rPr>
        <rFont val="Roboto, Arial"/>
        <b/>
        <color rgb="FF1155CC"/>
        <u/>
      </rPr>
      <t>www.leanpay.fr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</si>
</sst>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* #,##0.00\ &quot;€&quot;_-;\-* #,##0.00\ &quot;€&quot;_-;_-* &quot;-&quot;??\ &quot;€&quot;_-;_-@"/>
  </numFmts>
  <fonts count="41">
    <font>
      <sz val="11.0"/>
      <color theme="1"/>
      <name val="Calibri"/>
      <scheme val="minor"/>
    </font>
    <font>
      <color theme="1"/>
      <name val="Calibri"/>
    </font>
    <font>
      <b/>
      <sz val="36.0"/>
      <color rgb="FF4BD1A0"/>
      <name val="Roboto"/>
    </font>
    <font>
      <b/>
      <sz val="14.0"/>
      <color theme="1"/>
      <name val="Roboto"/>
    </font>
    <font>
      <b/>
      <u/>
      <sz val="10.0"/>
      <color theme="1"/>
      <name val="Roboto"/>
    </font>
    <font>
      <b/>
      <u/>
      <sz val="14.0"/>
      <color theme="1"/>
      <name val="Calibri"/>
    </font>
    <font>
      <sz val="12.0"/>
      <color theme="1"/>
      <name val="Roboto"/>
    </font>
    <font>
      <sz val="11.0"/>
      <color theme="1"/>
      <name val="Calibri"/>
    </font>
    <font>
      <b/>
      <u/>
      <sz val="11.0"/>
      <color rgb="FFFF0000"/>
      <name val="Calibri"/>
    </font>
    <font>
      <b/>
      <sz val="20.0"/>
      <color rgb="FFC00000"/>
      <name val="Calibri"/>
    </font>
    <font>
      <b/>
      <sz val="11.0"/>
      <color theme="1"/>
      <name val="Calibri"/>
    </font>
    <font>
      <b/>
      <sz val="11.0"/>
      <color theme="9"/>
      <name val="Calibri"/>
    </font>
    <font>
      <b/>
      <i/>
      <sz val="14.0"/>
      <color theme="1"/>
      <name val="Calibri"/>
    </font>
    <font>
      <b/>
      <sz val="12.0"/>
      <color theme="0"/>
      <name val="Calibri"/>
    </font>
    <font>
      <b/>
      <sz val="10.0"/>
      <color theme="1"/>
      <name val="Roboto"/>
    </font>
    <font>
      <b/>
      <sz val="10.0"/>
      <color rgb="FFFF0000"/>
      <name val="Roboto"/>
    </font>
    <font>
      <sz val="10.0"/>
      <color theme="1"/>
      <name val="Roboto"/>
    </font>
    <font>
      <sz val="10.0"/>
      <color rgb="FFFF0000"/>
      <name val="Roboto"/>
    </font>
    <font>
      <b/>
      <sz val="11.0"/>
      <color theme="1"/>
      <name val="Roboto"/>
    </font>
    <font>
      <i/>
      <sz val="11.0"/>
      <color theme="1"/>
      <name val="Roboto"/>
    </font>
    <font>
      <sz val="11.0"/>
      <color rgb="FF000000"/>
      <name val="Roboto"/>
    </font>
    <font>
      <sz val="11.0"/>
      <color theme="1"/>
      <name val="Roboto"/>
    </font>
    <font>
      <u/>
      <sz val="12.0"/>
      <color theme="0"/>
      <name val="Roboto"/>
    </font>
    <font>
      <u/>
      <sz val="11.0"/>
      <color rgb="FF0000FF"/>
      <name val="Roboto"/>
    </font>
    <font>
      <b/>
      <u/>
      <sz val="11.0"/>
      <color rgb="FF0000FF"/>
      <name val="Roboto"/>
    </font>
    <font>
      <b/>
      <sz val="24.0"/>
      <color rgb="FFC00000"/>
      <name val="Calibri"/>
    </font>
    <font>
      <b/>
      <sz val="18.0"/>
      <color theme="1"/>
      <name val="Roboto"/>
    </font>
    <font>
      <b/>
      <sz val="11.0"/>
      <color rgb="FFC00000"/>
      <name val="Calibri"/>
    </font>
    <font>
      <b/>
      <sz val="11.0"/>
      <color rgb="FF4BD1A0"/>
      <name val="Roboto"/>
    </font>
    <font/>
    <font>
      <b/>
      <sz val="11.0"/>
      <color theme="0"/>
      <name val="Calibri"/>
    </font>
    <font>
      <color theme="0"/>
      <name val="Calibri"/>
    </font>
    <font>
      <sz val="11.0"/>
      <color theme="0"/>
      <name val="Calibri"/>
    </font>
    <font>
      <b/>
      <sz val="11.0"/>
      <color rgb="FFBFBFBF"/>
      <name val="Calibri"/>
    </font>
    <font>
      <sz val="8.0"/>
      <color rgb="FFBFBFBF"/>
      <name val="Roboto"/>
    </font>
    <font>
      <sz val="11.0"/>
      <color theme="10"/>
      <name val="Calibri"/>
    </font>
    <font>
      <color theme="1"/>
      <name val="Roboto"/>
    </font>
    <font>
      <u/>
      <sz val="12.0"/>
      <color theme="0"/>
      <name val="Roboto"/>
    </font>
    <font>
      <i/>
      <color theme="1"/>
      <name val="Roboto"/>
    </font>
    <font>
      <u/>
      <color rgb="FF0000FF"/>
      <name val="Roboto"/>
    </font>
    <font>
      <b/>
      <u/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5B9BD5"/>
        <bgColor rgb="FF5B9BD5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right style="dotted">
        <color rgb="FF000000"/>
      </right>
      <bottom style="hair">
        <color rgb="FF000000"/>
      </bottom>
    </border>
    <border>
      <left style="dotted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  <bottom style="thin">
        <color rgb="FF000000"/>
      </bottom>
    </border>
    <border>
      <right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right"/>
    </xf>
    <xf borderId="0" fillId="3" fontId="6" numFmtId="0" xfId="0" applyFill="1" applyFont="1"/>
    <xf borderId="0" fillId="2" fontId="7" numFmtId="0" xfId="0" applyFont="1"/>
    <xf borderId="0" fillId="0" fontId="8" numFmtId="0" xfId="0" applyAlignment="1" applyFont="1">
      <alignment horizontal="right"/>
    </xf>
    <xf borderId="0" fillId="2" fontId="9" numFmtId="0" xfId="0" applyFont="1"/>
    <xf borderId="0" fillId="0" fontId="7" numFmtId="49" xfId="0" applyFont="1" applyNumberFormat="1"/>
    <xf borderId="0" fillId="0" fontId="10" numFmtId="4" xfId="0" applyFont="1" applyNumberFormat="1"/>
    <xf borderId="0" fillId="0" fontId="7" numFmtId="164" xfId="0" applyAlignment="1" applyFont="1" applyNumberFormat="1">
      <alignment horizontal="center"/>
    </xf>
    <xf borderId="0" fillId="0" fontId="11" numFmtId="4" xfId="0" applyFont="1" applyNumberFormat="1"/>
    <xf borderId="0" fillId="0" fontId="12" numFmtId="0" xfId="0" applyAlignment="1" applyFont="1">
      <alignment horizontal="left" shrinkToFit="0" vertical="center" wrapText="1"/>
    </xf>
    <xf borderId="0" fillId="2" fontId="13" numFmtId="49" xfId="0" applyAlignment="1" applyFont="1" applyNumberFormat="1">
      <alignment horizontal="left" shrinkToFit="0" vertical="center" wrapText="1"/>
    </xf>
    <xf borderId="1" fillId="3" fontId="14" numFmtId="49" xfId="0" applyAlignment="1" applyBorder="1" applyFont="1" applyNumberFormat="1">
      <alignment horizontal="left" shrinkToFit="0" vertical="center" wrapText="1"/>
    </xf>
    <xf borderId="1" fillId="3" fontId="14" numFmtId="49" xfId="0" applyAlignment="1" applyBorder="1" applyFont="1" applyNumberFormat="1">
      <alignment shrinkToFit="0" vertical="center" wrapText="1"/>
    </xf>
    <xf borderId="1" fillId="3" fontId="14" numFmtId="4" xfId="0" applyAlignment="1" applyBorder="1" applyFont="1" applyNumberFormat="1">
      <alignment horizontal="left" shrinkToFit="0" vertical="center" wrapText="1"/>
    </xf>
    <xf borderId="2" fillId="0" fontId="14" numFmtId="4" xfId="0" applyAlignment="1" applyBorder="1" applyFont="1" applyNumberFormat="1">
      <alignment horizontal="left" shrinkToFit="0" vertical="center" wrapText="1"/>
    </xf>
    <xf borderId="2" fillId="2" fontId="14" numFmtId="164" xfId="0" applyAlignment="1" applyBorder="1" applyFont="1" applyNumberForma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1" fillId="0" fontId="14" numFmtId="4" xfId="0" applyAlignment="1" applyBorder="1" applyFont="1" applyNumberFormat="1">
      <alignment horizontal="left" shrinkToFit="0" vertical="center" wrapText="1"/>
    </xf>
    <xf borderId="1" fillId="0" fontId="15" numFmtId="4" xfId="0" applyAlignment="1" applyBorder="1" applyFont="1" applyNumberFormat="1">
      <alignment horizontal="left" shrinkToFit="0" vertical="center" wrapText="1"/>
    </xf>
    <xf borderId="3" fillId="3" fontId="14" numFmtId="164" xfId="0" applyAlignment="1" applyBorder="1" applyFont="1" applyNumberFormat="1">
      <alignment horizontal="center" shrinkToFit="0" vertical="center" wrapText="1"/>
    </xf>
    <xf borderId="4" fillId="3" fontId="14" numFmtId="4" xfId="0" applyAlignment="1" applyBorder="1" applyFont="1" applyNumberFormat="1">
      <alignment horizontal="right" shrinkToFit="0" vertical="center" wrapText="1"/>
    </xf>
    <xf borderId="3" fillId="3" fontId="14" numFmtId="0" xfId="0" applyAlignment="1" applyBorder="1" applyFont="1">
      <alignment horizontal="center" shrinkToFit="0" vertical="center" wrapText="1"/>
    </xf>
    <xf borderId="5" fillId="3" fontId="14" numFmtId="4" xfId="0" applyAlignment="1" applyBorder="1" applyFont="1" applyNumberFormat="1">
      <alignment horizontal="right" shrinkToFit="0" vertical="center" wrapText="1"/>
    </xf>
    <xf borderId="0" fillId="2" fontId="7" numFmtId="11" xfId="0" applyAlignment="1" applyFont="1" applyNumberFormat="1">
      <alignment horizontal="left" vertical="center"/>
    </xf>
    <xf borderId="6" fillId="3" fontId="16" numFmtId="11" xfId="0" applyAlignment="1" applyBorder="1" applyFont="1" applyNumberFormat="1">
      <alignment horizontal="left" vertical="center"/>
    </xf>
    <xf borderId="6" fillId="3" fontId="16" numFmtId="49" xfId="0" applyAlignment="1" applyBorder="1" applyFont="1" applyNumberFormat="1">
      <alignment vertical="center"/>
    </xf>
    <xf borderId="6" fillId="3" fontId="16" numFmtId="165" xfId="0" applyAlignment="1" applyBorder="1" applyFont="1" applyNumberFormat="1">
      <alignment vertical="center"/>
    </xf>
    <xf borderId="6" fillId="3" fontId="16" numFmtId="164" xfId="0" applyAlignment="1" applyBorder="1" applyFont="1" applyNumberFormat="1">
      <alignment horizontal="center" vertical="center"/>
    </xf>
    <xf borderId="7" fillId="0" fontId="16" numFmtId="2" xfId="0" applyAlignment="1" applyBorder="1" applyFont="1" applyNumberFormat="1">
      <alignment horizontal="center" vertical="center"/>
    </xf>
    <xf borderId="6" fillId="0" fontId="16" numFmtId="164" xfId="0" applyAlignment="1" applyBorder="1" applyFont="1" applyNumberFormat="1">
      <alignment horizontal="center" vertical="center"/>
    </xf>
    <xf borderId="6" fillId="0" fontId="16" numFmtId="165" xfId="0" applyAlignment="1" applyBorder="1" applyFont="1" applyNumberFormat="1">
      <alignment vertical="center"/>
    </xf>
    <xf borderId="6" fillId="0" fontId="17" numFmtId="165" xfId="0" applyAlignment="1" applyBorder="1" applyFont="1" applyNumberFormat="1">
      <alignment vertical="center"/>
    </xf>
    <xf borderId="6" fillId="0" fontId="16" numFmtId="1" xfId="0" applyAlignment="1" applyBorder="1" applyFont="1" applyNumberFormat="1">
      <alignment vertical="center"/>
    </xf>
    <xf borderId="8" fillId="3" fontId="16" numFmtId="164" xfId="0" applyAlignment="1" applyBorder="1" applyFont="1" applyNumberFormat="1">
      <alignment horizontal="center" vertical="center"/>
    </xf>
    <xf borderId="9" fillId="3" fontId="16" numFmtId="165" xfId="0" applyAlignment="1" applyBorder="1" applyFont="1" applyNumberFormat="1">
      <alignment vertical="center"/>
    </xf>
    <xf borderId="10" fillId="3" fontId="16" numFmtId="164" xfId="0" applyAlignment="1" applyBorder="1" applyFont="1" applyNumberFormat="1">
      <alignment horizontal="center" vertical="center"/>
    </xf>
    <xf borderId="11" fillId="3" fontId="16" numFmtId="165" xfId="0" applyAlignment="1" applyBorder="1" applyFont="1" applyNumberFormat="1">
      <alignment vertical="center"/>
    </xf>
    <xf borderId="12" fillId="3" fontId="16" numFmtId="165" xfId="0" applyAlignment="1" applyBorder="1" applyFont="1" applyNumberFormat="1">
      <alignment vertical="center"/>
    </xf>
    <xf borderId="11" fillId="3" fontId="16" numFmtId="164" xfId="0" applyAlignment="1" applyBorder="1" applyFont="1" applyNumberFormat="1">
      <alignment horizontal="center" vertical="center"/>
    </xf>
    <xf borderId="13" fillId="3" fontId="16" numFmtId="165" xfId="0" applyAlignment="1" applyBorder="1" applyFont="1" applyNumberFormat="1">
      <alignment vertical="center"/>
    </xf>
    <xf borderId="13" fillId="3" fontId="16" numFmtId="164" xfId="0" applyAlignment="1" applyBorder="1" applyFont="1" applyNumberFormat="1">
      <alignment horizontal="center" vertical="center"/>
    </xf>
    <xf borderId="14" fillId="3" fontId="16" numFmtId="11" xfId="0" applyAlignment="1" applyBorder="1" applyFont="1" applyNumberFormat="1">
      <alignment horizontal="left" vertical="center"/>
    </xf>
    <xf borderId="14" fillId="3" fontId="16" numFmtId="49" xfId="0" applyAlignment="1" applyBorder="1" applyFont="1" applyNumberFormat="1">
      <alignment vertical="center"/>
    </xf>
    <xf borderId="14" fillId="3" fontId="16" numFmtId="165" xfId="0" applyAlignment="1" applyBorder="1" applyFont="1" applyNumberFormat="1">
      <alignment vertical="center"/>
    </xf>
    <xf borderId="14" fillId="3" fontId="16" numFmtId="164" xfId="0" applyAlignment="1" applyBorder="1" applyFont="1" applyNumberFormat="1">
      <alignment horizontal="center" vertical="center"/>
    </xf>
    <xf borderId="14" fillId="0" fontId="16" numFmtId="164" xfId="0" applyAlignment="1" applyBorder="1" applyFont="1" applyNumberFormat="1">
      <alignment horizontal="center" vertical="center"/>
    </xf>
    <xf borderId="14" fillId="0" fontId="16" numFmtId="165" xfId="0" applyAlignment="1" applyBorder="1" applyFont="1" applyNumberFormat="1">
      <alignment vertical="center"/>
    </xf>
    <xf borderId="14" fillId="0" fontId="17" numFmtId="165" xfId="0" applyAlignment="1" applyBorder="1" applyFont="1" applyNumberFormat="1">
      <alignment vertical="center"/>
    </xf>
    <xf borderId="14" fillId="0" fontId="16" numFmtId="1" xfId="0" applyAlignment="1" applyBorder="1" applyFont="1" applyNumberFormat="1">
      <alignment vertical="center"/>
    </xf>
    <xf borderId="15" fillId="3" fontId="16" numFmtId="164" xfId="0" applyAlignment="1" applyBorder="1" applyFont="1" applyNumberFormat="1">
      <alignment horizontal="center" vertical="center"/>
    </xf>
    <xf borderId="16" fillId="3" fontId="16" numFmtId="165" xfId="0" applyAlignment="1" applyBorder="1" applyFont="1" applyNumberFormat="1">
      <alignment vertical="center"/>
    </xf>
    <xf borderId="17" fillId="3" fontId="16" numFmtId="165" xfId="0" applyAlignment="1" applyBorder="1" applyFont="1" applyNumberFormat="1">
      <alignment vertical="center"/>
    </xf>
    <xf borderId="17" fillId="3" fontId="16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3" fontId="19" numFmtId="0" xfId="0" applyAlignment="1" applyFont="1">
      <alignment vertical="bottom"/>
    </xf>
    <xf borderId="0" fillId="3" fontId="1" numFmtId="0" xfId="0" applyFont="1"/>
    <xf borderId="0" fillId="3" fontId="7" numFmtId="0" xfId="0" applyAlignment="1" applyFont="1">
      <alignment vertical="bottom"/>
    </xf>
    <xf borderId="0" fillId="3" fontId="20" numFmtId="0" xfId="0" applyFont="1"/>
    <xf borderId="18" fillId="3" fontId="7" numFmtId="0" xfId="0" applyAlignment="1" applyBorder="1" applyFont="1">
      <alignment vertical="bottom"/>
    </xf>
    <xf borderId="18" fillId="3" fontId="21" numFmtId="0" xfId="0" applyAlignment="1" applyBorder="1" applyFont="1">
      <alignment shrinkToFit="0" vertical="bottom" wrapText="0"/>
    </xf>
    <xf borderId="0" fillId="4" fontId="22" numFmtId="0" xfId="0" applyAlignment="1" applyFill="1" applyFont="1">
      <alignment horizontal="center" shrinkToFit="0" vertical="center" wrapText="1"/>
    </xf>
    <xf borderId="0" fillId="3" fontId="21" numFmtId="0" xfId="0" applyAlignment="1" applyFont="1">
      <alignment horizontal="center" vertical="center"/>
    </xf>
    <xf borderId="0" fillId="3" fontId="19" numFmtId="0" xfId="0" applyAlignment="1" applyFont="1">
      <alignment horizontal="center" vertical="bottom"/>
    </xf>
    <xf borderId="18" fillId="3" fontId="23" numFmtId="0" xfId="0" applyAlignment="1" applyBorder="1" applyFont="1">
      <alignment shrinkToFit="0" vertical="bottom" wrapText="0"/>
    </xf>
    <xf borderId="0" fillId="3" fontId="24" numFmtId="0" xfId="0" applyAlignment="1" applyFont="1">
      <alignment shrinkToFit="0" vertical="bottom" wrapText="1"/>
    </xf>
    <xf borderId="0" fillId="2" fontId="25" numFmtId="0" xfId="0" applyFont="1"/>
    <xf borderId="0" fillId="0" fontId="3" numFmtId="0" xfId="0" applyFont="1"/>
    <xf borderId="0" fillId="0" fontId="7" numFmtId="0" xfId="0" applyFont="1"/>
    <xf borderId="0" fillId="0" fontId="26" numFmtId="0" xfId="0" applyFont="1"/>
    <xf borderId="0" fillId="2" fontId="27" numFmtId="0" xfId="0" applyFont="1"/>
    <xf borderId="0" fillId="0" fontId="28" numFmtId="0" xfId="0" applyFont="1"/>
    <xf borderId="0" fillId="0" fontId="14" numFmtId="165" xfId="0" applyFont="1" applyNumberFormat="1"/>
    <xf borderId="0" fillId="2" fontId="10" numFmtId="0" xfId="0" applyAlignment="1" applyFont="1">
      <alignment horizontal="left" vertical="center"/>
    </xf>
    <xf borderId="19" fillId="5" fontId="14" numFmtId="0" xfId="0" applyAlignment="1" applyBorder="1" applyFill="1" applyFont="1">
      <alignment horizontal="left" vertical="center"/>
    </xf>
    <xf borderId="20" fillId="0" fontId="16" numFmtId="165" xfId="0" applyBorder="1" applyFont="1" applyNumberFormat="1"/>
    <xf quotePrefix="1" borderId="19" fillId="5" fontId="14" numFmtId="0" xfId="0" applyAlignment="1" applyBorder="1" applyFont="1">
      <alignment shrinkToFit="0" wrapText="1"/>
    </xf>
    <xf borderId="21" fillId="0" fontId="29" numFmtId="0" xfId="0" applyBorder="1" applyFont="1"/>
    <xf borderId="22" fillId="5" fontId="14" numFmtId="0" xfId="0" applyAlignment="1" applyBorder="1" applyFont="1">
      <alignment horizontal="left" vertical="center"/>
    </xf>
    <xf borderId="23" fillId="0" fontId="16" numFmtId="165" xfId="0" applyBorder="1" applyFont="1" applyNumberFormat="1"/>
    <xf quotePrefix="1" borderId="24" fillId="5" fontId="14" numFmtId="0" xfId="0" applyAlignment="1" applyBorder="1" applyFont="1">
      <alignment shrinkToFit="0" wrapText="1"/>
    </xf>
    <xf borderId="25" fillId="0" fontId="16" numFmtId="165" xfId="0" applyBorder="1" applyFont="1" applyNumberFormat="1"/>
    <xf borderId="22" fillId="5" fontId="14" numFmtId="0" xfId="0" applyAlignment="1" applyBorder="1" applyFont="1">
      <alignment shrinkToFit="0" wrapText="1"/>
    </xf>
    <xf borderId="26" fillId="0" fontId="29" numFmtId="0" xfId="0" applyBorder="1" applyFont="1"/>
    <xf borderId="0" fillId="0" fontId="27" numFmtId="0" xfId="0" applyFont="1"/>
    <xf borderId="0" fillId="0" fontId="30" numFmtId="0" xfId="0" applyFont="1"/>
    <xf borderId="0" fillId="0" fontId="31" numFmtId="0" xfId="0" applyFont="1"/>
    <xf borderId="0" fillId="0" fontId="32" numFmtId="0" xfId="0" applyFont="1"/>
    <xf borderId="19" fillId="5" fontId="16" numFmtId="0" xfId="0" applyBorder="1" applyFont="1"/>
    <xf borderId="21" fillId="5" fontId="14" numFmtId="17" xfId="0" applyBorder="1" applyFont="1" applyNumberFormat="1"/>
    <xf borderId="20" fillId="5" fontId="14" numFmtId="17" xfId="0" applyBorder="1" applyFont="1" applyNumberFormat="1"/>
    <xf borderId="0" fillId="2" fontId="10" numFmtId="0" xfId="0" applyFont="1"/>
    <xf borderId="24" fillId="5" fontId="14" numFmtId="0" xfId="0" applyBorder="1" applyFont="1"/>
    <xf borderId="0" fillId="0" fontId="16" numFmtId="0" xfId="0" applyFont="1"/>
    <xf borderId="25" fillId="0" fontId="16" numFmtId="0" xfId="0" applyBorder="1" applyFont="1"/>
    <xf borderId="0" fillId="0" fontId="16" numFmtId="0" xfId="0" applyAlignment="1" applyFont="1">
      <alignment horizontal="center"/>
    </xf>
    <xf borderId="25" fillId="0" fontId="16" numFmtId="0" xfId="0" applyAlignment="1" applyBorder="1" applyFont="1">
      <alignment horizontal="center"/>
    </xf>
    <xf borderId="0" fillId="2" fontId="7" numFmtId="0" xfId="0" applyAlignment="1" applyFont="1">
      <alignment horizontal="right"/>
    </xf>
    <xf borderId="24" fillId="5" fontId="16" numFmtId="0" xfId="0" applyAlignment="1" applyBorder="1" applyFont="1">
      <alignment horizontal="right"/>
    </xf>
    <xf borderId="22" fillId="5" fontId="16" numFmtId="0" xfId="0" applyAlignment="1" applyBorder="1" applyFont="1">
      <alignment horizontal="right"/>
    </xf>
    <xf borderId="26" fillId="0" fontId="16" numFmtId="0" xfId="0" applyBorder="1" applyFont="1"/>
    <xf borderId="23" fillId="0" fontId="16" numFmtId="0" xfId="0" applyBorder="1" applyFont="1"/>
    <xf borderId="0" fillId="2" fontId="33" numFmtId="0" xfId="0" applyFont="1"/>
    <xf borderId="0" fillId="0" fontId="34" numFmtId="0" xfId="0" applyFont="1"/>
    <xf borderId="0" fillId="2" fontId="35" numFmtId="0" xfId="0" applyFont="1"/>
    <xf borderId="0" fillId="0" fontId="35" numFmtId="0" xfId="0" applyFont="1"/>
    <xf borderId="18" fillId="3" fontId="36" numFmtId="0" xfId="0" applyAlignment="1" applyBorder="1" applyFont="1">
      <alignment shrinkToFit="0" vertical="bottom" wrapText="0"/>
    </xf>
    <xf borderId="18" fillId="3" fontId="7" numFmtId="0" xfId="0" applyAlignment="1" applyBorder="1" applyFont="1">
      <alignment shrinkToFit="0" vertical="bottom" wrapText="0"/>
    </xf>
    <xf borderId="0" fillId="3" fontId="1" numFmtId="0" xfId="0" applyAlignment="1" applyFont="1">
      <alignment vertical="center"/>
    </xf>
    <xf borderId="0" fillId="3" fontId="36" numFmtId="0" xfId="0" applyAlignment="1" applyFont="1">
      <alignment horizontal="center" vertical="center"/>
    </xf>
    <xf borderId="0" fillId="6" fontId="37" numFmtId="0" xfId="0" applyAlignment="1" applyFill="1" applyFont="1">
      <alignment horizontal="center" shrinkToFit="0" vertical="center" wrapText="1"/>
    </xf>
    <xf borderId="0" fillId="3" fontId="7" numFmtId="0" xfId="0" applyAlignment="1" applyFont="1">
      <alignment vertical="center"/>
    </xf>
    <xf borderId="0" fillId="3" fontId="38" numFmtId="0" xfId="0" applyAlignment="1" applyFont="1">
      <alignment horizontal="center" shrinkToFit="0" vertical="bottom" wrapText="0"/>
    </xf>
    <xf borderId="0" fillId="3" fontId="38" numFmtId="0" xfId="0" applyAlignment="1" applyFont="1">
      <alignment horizontal="center" vertical="bottom"/>
    </xf>
    <xf borderId="18" fillId="3" fontId="39" numFmtId="0" xfId="0" applyAlignment="1" applyBorder="1" applyFont="1">
      <alignment shrinkToFit="0" vertical="bottom" wrapText="0"/>
    </xf>
    <xf borderId="0" fillId="3" fontId="40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Roboto"/>
              </a:defRPr>
            </a:pPr>
            <a:r>
              <a:rPr b="0" i="0" sz="1400">
                <a:solidFill>
                  <a:srgbClr val="757575"/>
                </a:solidFill>
                <a:latin typeface="Roboto"/>
              </a:rPr>
              <a:t>Encours</a:t>
            </a:r>
          </a:p>
        </c:rich>
      </c:tx>
      <c:layout>
        <c:manualLayout>
          <c:xMode val="edge"/>
          <c:yMode val="edge"/>
          <c:x val="0.4009649978017793"/>
          <c:y val="0.04132029542293171"/>
        </c:manualLayout>
      </c:layout>
      <c:overlay val="0"/>
    </c:title>
    <c:plotArea>
      <c:layout/>
      <c:barChart>
        <c:barDir val="bar"/>
        <c:grouping val="stacked"/>
        <c:ser>
          <c:idx val="0"/>
          <c:order val="0"/>
          <c:tx>
            <c:v>Echu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'Tableau de bord'!$C$41</c:f>
              <c:numCache/>
            </c:numRef>
          </c:val>
        </c:ser>
        <c:ser>
          <c:idx val="1"/>
          <c:order val="1"/>
          <c:tx>
            <c:v>Non-échu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'Tableau de bord'!$C$42</c:f>
              <c:numCache/>
            </c:numRef>
          </c:val>
        </c:ser>
        <c:overlap val="100"/>
        <c:axId val="966117702"/>
        <c:axId val="97274942"/>
      </c:barChart>
      <c:catAx>
        <c:axId val="96611770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7274942"/>
      </c:catAx>
      <c:valAx>
        <c:axId val="9727494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Roboto"/>
              </a:defRPr>
            </a:pPr>
          </a:p>
        </c:txPr>
        <c:crossAx val="966117702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Roboto"/>
              </a:defRPr>
            </a:pPr>
            <a:r>
              <a:rPr b="0" i="0" sz="1400">
                <a:solidFill>
                  <a:srgbClr val="757575"/>
                </a:solidFill>
                <a:latin typeface="Roboto"/>
              </a:rPr>
              <a:t>Balance âgée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E69138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6B26B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D966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'Tableau de bord'!$E$41:$E$45</c:f>
            </c:strRef>
          </c:cat>
          <c:val>
            <c:numRef>
              <c:f>'Tableau de bord'!$G$41:$G$45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'Tableau de bord'!$E$41:$E$45</c:f>
            </c:strRef>
          </c:cat>
          <c:val>
            <c:numRef>
              <c:f>'Tableau de bord'!$G$41:$G$45</c:f>
              <c:numCache/>
            </c:numRef>
          </c:val>
        </c:ser>
        <c:axId val="1492595899"/>
        <c:axId val="1446897782"/>
      </c:barChart>
      <c:catAx>
        <c:axId val="14925958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Roboto"/>
              </a:defRPr>
            </a:pPr>
          </a:p>
        </c:txPr>
        <c:crossAx val="1446897782"/>
      </c:catAx>
      <c:valAx>
        <c:axId val="14468977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Roboto"/>
              </a:defRPr>
            </a:pPr>
          </a:p>
        </c:txPr>
        <c:crossAx val="1492595899"/>
        <c:crosses val="max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Chart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1609725" cy="704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5</xdr:row>
      <xdr:rowOff>19050</xdr:rowOff>
    </xdr:from>
    <xdr:ext cx="4505325" cy="1933575"/>
    <xdr:graphicFrame>
      <xdr:nvGraphicFramePr>
        <xdr:cNvPr id="101074470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485775</xdr:colOff>
      <xdr:row>5</xdr:row>
      <xdr:rowOff>19050</xdr:rowOff>
    </xdr:from>
    <xdr:ext cx="4914900" cy="1933575"/>
    <xdr:graphicFrame>
      <xdr:nvGraphicFramePr>
        <xdr:cNvPr id="510328450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104775</xdr:colOff>
      <xdr:row>15</xdr:row>
      <xdr:rowOff>142875</xdr:rowOff>
    </xdr:from>
    <xdr:ext cx="9620250" cy="3343275"/>
    <xdr:pic>
      <xdr:nvPicPr>
        <xdr:cNvPr id="1432877254" name="Chart3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390525</xdr:colOff>
      <xdr:row>0</xdr:row>
      <xdr:rowOff>0</xdr:rowOff>
    </xdr:from>
    <xdr:ext cx="1476375" cy="63817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eanpay.fr/compte/demo?utm_source=LeadMagnet&amp;utm_campaign=Echeancier" TargetMode="External"/><Relationship Id="rId2" Type="http://schemas.openxmlformats.org/officeDocument/2006/relationships/hyperlink" Target="https://www.leanpay.fr/compte/creation?utm_source=LeadMagnet&amp;utm_campaign=Echeancier" TargetMode="External"/><Relationship Id="rId3" Type="http://schemas.openxmlformats.org/officeDocument/2006/relationships/hyperlink" Target="https://www.leanpay.fr/compte/creation?utm_source=LeadMagnet&amp;utm_campaign=Echeancier" TargetMode="External"/><Relationship Id="rId4" Type="http://schemas.openxmlformats.org/officeDocument/2006/relationships/hyperlink" Target="https://www.leanpay.fr/?utm_source=LeadMagnet&amp;utm_campaign=Echeancier" TargetMode="External"/><Relationship Id="rId5" Type="http://schemas.openxmlformats.org/officeDocument/2006/relationships/hyperlink" Target="https://www.leanpay.fr/?utm_source=LeadMagnet&amp;utm_campaign=Echeancier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eanpay.fr/compte/demo?utm_source=LeadMagnet&amp;utm_campaign=Echeancier" TargetMode="External"/><Relationship Id="rId2" Type="http://schemas.openxmlformats.org/officeDocument/2006/relationships/hyperlink" Target="https://www.leanpay.fr/compte/creation?utm_source=LeadMagnet&amp;utm_campaign=Echeancier" TargetMode="External"/><Relationship Id="rId3" Type="http://schemas.openxmlformats.org/officeDocument/2006/relationships/hyperlink" Target="https://www.leanpay.fr/?utm_source=LeadMagnet&amp;utm_campaign=Echeancier" TargetMode="External"/><Relationship Id="rId4" Type="http://schemas.openxmlformats.org/officeDocument/2006/relationships/hyperlink" Target="http://www.leanpay.fr/" TargetMode="External"/><Relationship Id="rId5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BD1A0"/>
    <pageSetUpPr/>
  </sheetPr>
  <sheetViews>
    <sheetView showGridLines="0" workbookViewId="0"/>
  </sheetViews>
  <sheetFormatPr customHeight="1" defaultColWidth="14.43" defaultRowHeight="15.0" outlineLevelCol="1"/>
  <cols>
    <col customWidth="1" min="1" max="1" width="3.86"/>
    <col customWidth="1" min="2" max="2" width="12.0"/>
    <col customWidth="1" min="3" max="3" width="24.57"/>
    <col customWidth="1" min="4" max="4" width="19.14"/>
    <col customWidth="1" min="5" max="5" width="18.71"/>
    <col hidden="1" min="6" max="6" width="14.43"/>
    <col customWidth="1" hidden="1" min="7" max="7" width="19.14"/>
    <col customWidth="1" min="8" max="8" width="17.43"/>
    <col customWidth="1" min="9" max="9" width="16.14"/>
    <col customWidth="1" min="10" max="10" width="13.14"/>
    <col customWidth="1" min="11" max="11" width="12.43"/>
    <col customWidth="1" hidden="1" min="12" max="12" width="13.71" outlineLevel="1"/>
    <col collapsed="1" customWidth="1" min="13" max="13" width="23.57"/>
    <col customWidth="1" min="14" max="14" width="11.29"/>
    <col customWidth="1" min="15" max="15" width="11.57"/>
    <col customWidth="1" min="16" max="16" width="10.71"/>
    <col customWidth="1" min="17" max="17" width="11.57"/>
    <col customWidth="1" min="18" max="18" width="10.71"/>
    <col customWidth="1" min="19" max="19" width="11.57"/>
    <col customWidth="1" min="20" max="20" width="10.71"/>
    <col customWidth="1" min="21" max="21" width="11.57"/>
    <col customWidth="1" hidden="1" min="22" max="33" width="10.71" outlineLevel="1"/>
  </cols>
  <sheetData>
    <row r="1" ht="15.75" customHeight="1">
      <c r="A1" s="1"/>
    </row>
    <row r="2" ht="14.25" customHeight="1">
      <c r="A2" s="2"/>
      <c r="B2" s="3"/>
    </row>
    <row r="3" ht="14.25" customHeight="1">
      <c r="A3" s="2"/>
      <c r="B3" s="3"/>
    </row>
    <row r="4" ht="14.25" customHeight="1">
      <c r="A4" s="2"/>
      <c r="B4" s="3"/>
    </row>
    <row r="5" ht="14.25" customHeight="1">
      <c r="A5" s="2"/>
      <c r="B5" s="4" t="s">
        <v>0</v>
      </c>
    </row>
    <row r="6" ht="14.25" customHeight="1">
      <c r="A6" s="2"/>
      <c r="B6" s="3"/>
    </row>
    <row r="7">
      <c r="A7" s="1"/>
      <c r="B7" s="5" t="s">
        <v>1</v>
      </c>
      <c r="C7" s="6"/>
      <c r="D7" s="7">
        <v>45.0</v>
      </c>
    </row>
    <row r="8" ht="14.25" customHeight="1">
      <c r="A8" s="8"/>
      <c r="G8" s="9"/>
      <c r="H8" s="9"/>
      <c r="J8" s="9"/>
      <c r="K8" s="9"/>
      <c r="L8" s="9"/>
      <c r="M8" s="9"/>
    </row>
    <row r="9" ht="14.25" customHeight="1">
      <c r="A9" s="10"/>
      <c r="C9" s="11"/>
      <c r="D9" s="12"/>
      <c r="E9" s="13"/>
      <c r="F9" s="13"/>
      <c r="G9" s="12"/>
      <c r="H9" s="12"/>
      <c r="I9" s="14"/>
      <c r="J9" s="12"/>
      <c r="K9" s="12"/>
      <c r="L9" s="12"/>
      <c r="M9" s="12"/>
      <c r="N9" s="15"/>
    </row>
    <row r="10">
      <c r="A10" s="16"/>
      <c r="B10" s="17" t="s">
        <v>2</v>
      </c>
      <c r="C10" s="18" t="s">
        <v>3</v>
      </c>
      <c r="D10" s="19" t="s">
        <v>4</v>
      </c>
      <c r="E10" s="19" t="s">
        <v>5</v>
      </c>
      <c r="F10" s="20"/>
      <c r="G10" s="21"/>
      <c r="H10" s="22" t="s">
        <v>6</v>
      </c>
      <c r="I10" s="23" t="s">
        <v>7</v>
      </c>
      <c r="J10" s="24" t="s">
        <v>8</v>
      </c>
      <c r="K10" s="23" t="s">
        <v>9</v>
      </c>
      <c r="L10" s="23"/>
      <c r="M10" s="23" t="s">
        <v>10</v>
      </c>
      <c r="N10" s="25" t="s">
        <v>11</v>
      </c>
      <c r="O10" s="26" t="s">
        <v>12</v>
      </c>
      <c r="P10" s="25" t="s">
        <v>13</v>
      </c>
      <c r="Q10" s="26" t="s">
        <v>12</v>
      </c>
      <c r="R10" s="25" t="s">
        <v>14</v>
      </c>
      <c r="S10" s="26" t="s">
        <v>12</v>
      </c>
      <c r="T10" s="27" t="s">
        <v>15</v>
      </c>
      <c r="U10" s="26" t="s">
        <v>12</v>
      </c>
      <c r="V10" s="25" t="s">
        <v>16</v>
      </c>
      <c r="W10" s="28" t="s">
        <v>12</v>
      </c>
      <c r="X10" s="25" t="s">
        <v>17</v>
      </c>
      <c r="Y10" s="28" t="s">
        <v>12</v>
      </c>
      <c r="Z10" s="25" t="s">
        <v>18</v>
      </c>
      <c r="AA10" s="28" t="s">
        <v>12</v>
      </c>
      <c r="AB10" s="25" t="s">
        <v>19</v>
      </c>
      <c r="AC10" s="28" t="s">
        <v>12</v>
      </c>
      <c r="AD10" s="25" t="s">
        <v>20</v>
      </c>
      <c r="AE10" s="28" t="s">
        <v>12</v>
      </c>
      <c r="AF10" s="25" t="s">
        <v>21</v>
      </c>
      <c r="AG10" s="28" t="s">
        <v>12</v>
      </c>
    </row>
    <row r="11" ht="14.25" customHeight="1">
      <c r="A11" s="29"/>
      <c r="B11" s="30" t="s">
        <v>22</v>
      </c>
      <c r="C11" s="31" t="s">
        <v>23</v>
      </c>
      <c r="D11" s="32">
        <v>8478.0</v>
      </c>
      <c r="E11" s="33">
        <v>44393.0</v>
      </c>
      <c r="F11" s="34">
        <f t="shared" ref="F11:F21" si="1">MONTH(E11)</f>
        <v>7</v>
      </c>
      <c r="G11" s="34">
        <f t="shared" ref="G11:G21" si="2">YEAR(E11)</f>
        <v>2021</v>
      </c>
      <c r="H11" s="35">
        <f>E11+D7</f>
        <v>44438</v>
      </c>
      <c r="I11" s="36">
        <f t="shared" ref="I11:I21" si="3">SUM(O11,Q11,S11,U11,W11,Y11,AA11,AC11,AE11,AG11)</f>
        <v>4500</v>
      </c>
      <c r="J11" s="37">
        <f>D11-I11</f>
        <v>3978</v>
      </c>
      <c r="K11" s="36" t="str">
        <f>IF(J11&lt;&gt;0,IF(TODAY()&gt;H11,"Echu","Non-échu"),"payé")</f>
        <v>Echu</v>
      </c>
      <c r="L11" s="38">
        <f t="shared" ref="L11:L21" si="4">TODAY()-H11</f>
        <v>693</v>
      </c>
      <c r="M11" s="36" t="str">
        <f>IF(J11&lt;&gt;0,IF(K11="Non-échu","Non-échu",IF(TODAY()&lt;H11+30,"Echu moins de 30 jours",IF(AND(TODAY()&gt;=H11+30,TODAY()&lt;=H11+60),"Echu entre 30 et 60 jours",IF(AND(TODAY()&gt;=H11+60,TODAY()&lt;=H11+90),"Echu entre 60 et 90 jours",IF(TODAY()&gt;H11+90,"Echu +90 jours"))))),"payé")</f>
        <v>Echu +90 jours</v>
      </c>
      <c r="N11" s="39">
        <f t="shared" ref="N11:N12" si="5">H11:H21</f>
        <v>44438</v>
      </c>
      <c r="O11" s="40">
        <v>1500.0</v>
      </c>
      <c r="P11" s="39">
        <v>44469.0</v>
      </c>
      <c r="Q11" s="40">
        <v>1500.0</v>
      </c>
      <c r="R11" s="39">
        <v>44500.0</v>
      </c>
      <c r="S11" s="40">
        <v>1500.0</v>
      </c>
      <c r="T11" s="39"/>
      <c r="U11" s="40"/>
      <c r="V11" s="39"/>
      <c r="W11" s="40"/>
      <c r="X11" s="41"/>
      <c r="Y11" s="42"/>
      <c r="Z11" s="41"/>
      <c r="AA11" s="43"/>
      <c r="AB11" s="44"/>
      <c r="AC11" s="42"/>
      <c r="AD11" s="41"/>
      <c r="AE11" s="43"/>
      <c r="AF11" s="44"/>
      <c r="AG11" s="43"/>
    </row>
    <row r="12" ht="14.25" customHeight="1">
      <c r="A12" s="29"/>
      <c r="B12" s="30" t="s">
        <v>24</v>
      </c>
      <c r="C12" s="31" t="s">
        <v>23</v>
      </c>
      <c r="D12" s="32">
        <v>2562.0</v>
      </c>
      <c r="E12" s="33">
        <v>44426.0</v>
      </c>
      <c r="F12" s="34">
        <f t="shared" si="1"/>
        <v>8</v>
      </c>
      <c r="G12" s="34">
        <f t="shared" si="2"/>
        <v>2021</v>
      </c>
      <c r="H12" s="35">
        <f>E12+D7</f>
        <v>44471</v>
      </c>
      <c r="I12" s="36">
        <f t="shared" si="3"/>
        <v>2562</v>
      </c>
      <c r="K12" s="36" t="str">
        <f>IF(J13&lt;&gt;0,IF(TODAY()&gt;H12,"Echu","Non-échu"),"payé")</f>
        <v>payé</v>
      </c>
      <c r="L12" s="38">
        <f t="shared" si="4"/>
        <v>660</v>
      </c>
      <c r="M12" s="36" t="str">
        <f>IF(J13&lt;&gt;0,IF(K12="Non-échu","Non-échu",IF(TODAY()&lt;H12+30,"Echu moins de 30 jours",IF(AND(TODAY()&gt;=H12+30,TODAY()&lt;=H12+60),"Echu entre 30 et 60 jours",IF(AND(TODAY()&gt;=H12+60,TODAY()&lt;=H12+90),"Echu entre 60 et 90 jours",IF(TODAY()&gt;H12+90,"Echu +90 jours"))))),"payé")</f>
        <v>payé</v>
      </c>
      <c r="N12" s="39">
        <f t="shared" si="5"/>
        <v>44471</v>
      </c>
      <c r="O12" s="40">
        <v>1500.0</v>
      </c>
      <c r="P12" s="39">
        <v>44530.0</v>
      </c>
      <c r="Q12" s="40">
        <v>1062.0</v>
      </c>
      <c r="R12" s="39"/>
      <c r="S12" s="40"/>
      <c r="T12" s="39"/>
      <c r="U12" s="40"/>
      <c r="V12" s="39"/>
      <c r="W12" s="40"/>
      <c r="X12" s="39"/>
      <c r="Y12" s="45"/>
      <c r="Z12" s="39"/>
      <c r="AA12" s="40"/>
      <c r="AB12" s="46"/>
      <c r="AC12" s="45"/>
      <c r="AD12" s="39"/>
      <c r="AE12" s="40"/>
      <c r="AF12" s="46"/>
      <c r="AG12" s="40"/>
    </row>
    <row r="13" ht="14.25" customHeight="1">
      <c r="A13" s="29"/>
      <c r="B13" s="30" t="s">
        <v>25</v>
      </c>
      <c r="C13" s="31" t="s">
        <v>23</v>
      </c>
      <c r="D13" s="32">
        <v>12045.0</v>
      </c>
      <c r="E13" s="33">
        <v>44515.0</v>
      </c>
      <c r="F13" s="34">
        <f t="shared" si="1"/>
        <v>11</v>
      </c>
      <c r="G13" s="34">
        <f t="shared" si="2"/>
        <v>2021</v>
      </c>
      <c r="H13" s="35">
        <f>E13+D7</f>
        <v>44560</v>
      </c>
      <c r="I13" s="36">
        <f t="shared" si="3"/>
        <v>10000</v>
      </c>
      <c r="J13" s="37">
        <f>D12-I12</f>
        <v>0</v>
      </c>
      <c r="K13" s="36" t="str">
        <f>IF(#REF!&lt;&gt;0,IF(TODAY()&gt;H13,"Echu","Non-échu"),"payé")</f>
        <v>#REF!</v>
      </c>
      <c r="L13" s="38">
        <f t="shared" si="4"/>
        <v>571</v>
      </c>
      <c r="M13" s="36" t="str">
        <f>IF(#REF!&lt;&gt;0,IF(K13="Non-échu","Non-échu",IF(TODAY()&lt;H13+30,"Echu moins de 30 jours",IF(AND(TODAY()&gt;=H13+30,TODAY()&lt;=H13+60),"Echu entre 30 et 60 jours",IF(AND(TODAY()&gt;=H13+60,TODAY()&lt;=H13+90),"Echu entre 60 et 90 jours",IF(TODAY()&gt;H13+90,"Echu +90 jours"))))),"payé")</f>
        <v>#REF!</v>
      </c>
      <c r="N13" s="39">
        <f>H13:H22</f>
        <v>44560</v>
      </c>
      <c r="O13" s="40">
        <v>500.0</v>
      </c>
      <c r="P13" s="39">
        <v>44564.0</v>
      </c>
      <c r="Q13" s="40">
        <v>5000.0</v>
      </c>
      <c r="R13" s="39">
        <v>44593.0</v>
      </c>
      <c r="S13" s="40">
        <v>1500.0</v>
      </c>
      <c r="T13" s="39">
        <v>44621.0</v>
      </c>
      <c r="U13" s="40">
        <v>3000.0</v>
      </c>
      <c r="V13" s="39"/>
      <c r="W13" s="40"/>
      <c r="X13" s="39"/>
      <c r="Y13" s="45"/>
      <c r="Z13" s="39"/>
      <c r="AA13" s="40"/>
      <c r="AB13" s="46"/>
      <c r="AC13" s="45"/>
      <c r="AD13" s="39"/>
      <c r="AE13" s="40"/>
      <c r="AF13" s="46"/>
      <c r="AG13" s="40"/>
    </row>
    <row r="14" ht="14.25" customHeight="1">
      <c r="A14" s="29"/>
      <c r="B14" s="30" t="s">
        <v>26</v>
      </c>
      <c r="C14" s="31" t="s">
        <v>23</v>
      </c>
      <c r="D14" s="32">
        <v>1254.0</v>
      </c>
      <c r="E14" s="33">
        <v>44519.0</v>
      </c>
      <c r="F14" s="34">
        <f t="shared" si="1"/>
        <v>11</v>
      </c>
      <c r="G14" s="34">
        <f t="shared" si="2"/>
        <v>2021</v>
      </c>
      <c r="H14" s="35">
        <f>E14+D7</f>
        <v>44564</v>
      </c>
      <c r="I14" s="36">
        <f t="shared" si="3"/>
        <v>1254</v>
      </c>
      <c r="J14" s="37">
        <f t="shared" ref="J14:J21" si="6">D14-I14</f>
        <v>0</v>
      </c>
      <c r="K14" s="36" t="str">
        <f t="shared" ref="K14:K21" si="7">IF(J14&lt;&gt;0,IF(TODAY()&gt;H14,"Echu","Non-échu"),"payé")</f>
        <v>payé</v>
      </c>
      <c r="L14" s="38">
        <f t="shared" si="4"/>
        <v>567</v>
      </c>
      <c r="M14" s="36" t="str">
        <f t="shared" ref="M14:M21" si="8">IF(J14&lt;&gt;0,IF(K14="Non-échu","Non-échu",IF(TODAY()&lt;H14+30,"Echu moins de 30 jours",IF(AND(TODAY()&gt;=H14+30,TODAY()&lt;=H14+60),"Echu entre 30 et 60 jours",IF(AND(TODAY()&gt;=H14+60,TODAY()&lt;=H14+90),"Echu entre 60 et 90 jours",IF(TODAY()&gt;H14+90,"Echu +90 jours"))))),"payé")</f>
        <v>payé</v>
      </c>
      <c r="N14" s="39">
        <f>H14:H22</f>
        <v>44564</v>
      </c>
      <c r="O14" s="40">
        <v>1254.0</v>
      </c>
      <c r="P14" s="39"/>
      <c r="Q14" s="40"/>
      <c r="R14" s="39"/>
      <c r="S14" s="40"/>
      <c r="T14" s="39"/>
      <c r="U14" s="40"/>
      <c r="V14" s="39"/>
      <c r="W14" s="40"/>
      <c r="X14" s="39"/>
      <c r="Y14" s="45"/>
      <c r="Z14" s="39"/>
      <c r="AA14" s="40"/>
      <c r="AB14" s="46"/>
      <c r="AC14" s="45"/>
      <c r="AD14" s="39"/>
      <c r="AE14" s="40"/>
      <c r="AF14" s="46"/>
      <c r="AG14" s="40"/>
    </row>
    <row r="15" ht="14.25" customHeight="1">
      <c r="A15" s="29"/>
      <c r="B15" s="30" t="s">
        <v>27</v>
      </c>
      <c r="C15" s="31" t="s">
        <v>23</v>
      </c>
      <c r="D15" s="32">
        <v>9820.0</v>
      </c>
      <c r="E15" s="33">
        <v>44526.0</v>
      </c>
      <c r="F15" s="34">
        <f t="shared" si="1"/>
        <v>11</v>
      </c>
      <c r="G15" s="34">
        <f t="shared" si="2"/>
        <v>2021</v>
      </c>
      <c r="H15" s="35">
        <f>E15+D7</f>
        <v>44571</v>
      </c>
      <c r="I15" s="36">
        <f t="shared" si="3"/>
        <v>4512</v>
      </c>
      <c r="J15" s="37">
        <f t="shared" si="6"/>
        <v>5308</v>
      </c>
      <c r="K15" s="36" t="str">
        <f t="shared" si="7"/>
        <v>Echu</v>
      </c>
      <c r="L15" s="38">
        <f t="shared" si="4"/>
        <v>560</v>
      </c>
      <c r="M15" s="36" t="str">
        <f t="shared" si="8"/>
        <v>Echu +90 jours</v>
      </c>
      <c r="N15" s="39">
        <f>H15:H22</f>
        <v>44571</v>
      </c>
      <c r="O15" s="40">
        <v>1503.0</v>
      </c>
      <c r="P15" s="39">
        <v>44594.0</v>
      </c>
      <c r="Q15" s="40">
        <v>1503.0</v>
      </c>
      <c r="R15" s="39">
        <v>44620.0</v>
      </c>
      <c r="S15" s="40">
        <v>1503.0</v>
      </c>
      <c r="T15" s="39">
        <v>44635.0</v>
      </c>
      <c r="U15" s="40">
        <v>3.0</v>
      </c>
      <c r="V15" s="39"/>
      <c r="W15" s="40"/>
      <c r="X15" s="39"/>
      <c r="Y15" s="45"/>
      <c r="Z15" s="39"/>
      <c r="AA15" s="40"/>
      <c r="AB15" s="46"/>
      <c r="AC15" s="45"/>
      <c r="AD15" s="39"/>
      <c r="AE15" s="40"/>
      <c r="AF15" s="46"/>
      <c r="AG15" s="40"/>
    </row>
    <row r="16" ht="14.25" customHeight="1">
      <c r="A16" s="29"/>
      <c r="B16" s="30" t="s">
        <v>28</v>
      </c>
      <c r="C16" s="31" t="s">
        <v>23</v>
      </c>
      <c r="D16" s="32">
        <v>4000.0</v>
      </c>
      <c r="E16" s="33">
        <v>44547.0</v>
      </c>
      <c r="F16" s="34">
        <f t="shared" si="1"/>
        <v>12</v>
      </c>
      <c r="G16" s="34">
        <f t="shared" si="2"/>
        <v>2021</v>
      </c>
      <c r="H16" s="35">
        <f>E16+D7</f>
        <v>44592</v>
      </c>
      <c r="I16" s="36">
        <f t="shared" si="3"/>
        <v>1504</v>
      </c>
      <c r="J16" s="37">
        <f t="shared" si="6"/>
        <v>2496</v>
      </c>
      <c r="K16" s="36" t="str">
        <f t="shared" si="7"/>
        <v>Echu</v>
      </c>
      <c r="L16" s="38">
        <f t="shared" si="4"/>
        <v>539</v>
      </c>
      <c r="M16" s="36" t="str">
        <f t="shared" si="8"/>
        <v>Echu +90 jours</v>
      </c>
      <c r="N16" s="39">
        <f>H16:H22</f>
        <v>44592</v>
      </c>
      <c r="O16" s="40">
        <v>1504.0</v>
      </c>
      <c r="P16" s="39"/>
      <c r="Q16" s="40"/>
      <c r="R16" s="39"/>
      <c r="S16" s="40"/>
      <c r="T16" s="39"/>
      <c r="U16" s="40"/>
      <c r="V16" s="39"/>
      <c r="W16" s="40"/>
      <c r="X16" s="39"/>
      <c r="Y16" s="45"/>
      <c r="Z16" s="39"/>
      <c r="AA16" s="40"/>
      <c r="AB16" s="46"/>
      <c r="AC16" s="45"/>
      <c r="AD16" s="39"/>
      <c r="AE16" s="40"/>
      <c r="AF16" s="46"/>
      <c r="AG16" s="40"/>
    </row>
    <row r="17" ht="14.25" customHeight="1">
      <c r="A17" s="29"/>
      <c r="B17" s="30" t="s">
        <v>29</v>
      </c>
      <c r="C17" s="31" t="s">
        <v>23</v>
      </c>
      <c r="D17" s="32">
        <v>2684.0</v>
      </c>
      <c r="E17" s="33">
        <v>44551.0</v>
      </c>
      <c r="F17" s="34">
        <f t="shared" si="1"/>
        <v>12</v>
      </c>
      <c r="G17" s="34">
        <f t="shared" si="2"/>
        <v>2021</v>
      </c>
      <c r="H17" s="35">
        <f>E17+D7</f>
        <v>44596</v>
      </c>
      <c r="I17" s="36">
        <f t="shared" si="3"/>
        <v>2684</v>
      </c>
      <c r="J17" s="37">
        <f t="shared" si="6"/>
        <v>0</v>
      </c>
      <c r="K17" s="36" t="str">
        <f t="shared" si="7"/>
        <v>payé</v>
      </c>
      <c r="L17" s="38">
        <f t="shared" si="4"/>
        <v>535</v>
      </c>
      <c r="M17" s="36" t="str">
        <f t="shared" si="8"/>
        <v>payé</v>
      </c>
      <c r="N17" s="39">
        <f>H17:H22</f>
        <v>44596</v>
      </c>
      <c r="O17" s="40">
        <v>1505.0</v>
      </c>
      <c r="P17" s="39">
        <v>44627.0</v>
      </c>
      <c r="Q17" s="40">
        <v>1179.0</v>
      </c>
      <c r="R17" s="39"/>
      <c r="S17" s="40"/>
      <c r="T17" s="39"/>
      <c r="U17" s="40"/>
      <c r="V17" s="39"/>
      <c r="W17" s="40"/>
      <c r="X17" s="39"/>
      <c r="Y17" s="45"/>
      <c r="Z17" s="39"/>
      <c r="AA17" s="40"/>
      <c r="AB17" s="46"/>
      <c r="AC17" s="45"/>
      <c r="AD17" s="39"/>
      <c r="AE17" s="40"/>
      <c r="AF17" s="46"/>
      <c r="AG17" s="40"/>
    </row>
    <row r="18" ht="14.25" customHeight="1">
      <c r="A18" s="29"/>
      <c r="B18" s="30" t="s">
        <v>30</v>
      </c>
      <c r="C18" s="31" t="s">
        <v>23</v>
      </c>
      <c r="D18" s="32">
        <v>1789.0</v>
      </c>
      <c r="E18" s="33">
        <v>44565.0</v>
      </c>
      <c r="F18" s="34">
        <f t="shared" si="1"/>
        <v>1</v>
      </c>
      <c r="G18" s="34">
        <f t="shared" si="2"/>
        <v>2022</v>
      </c>
      <c r="H18" s="35">
        <f>E18+D7</f>
        <v>44610</v>
      </c>
      <c r="I18" s="36">
        <f t="shared" si="3"/>
        <v>1506</v>
      </c>
      <c r="J18" s="37">
        <f t="shared" si="6"/>
        <v>283</v>
      </c>
      <c r="K18" s="36" t="str">
        <f t="shared" si="7"/>
        <v>Echu</v>
      </c>
      <c r="L18" s="38">
        <f t="shared" si="4"/>
        <v>521</v>
      </c>
      <c r="M18" s="36" t="str">
        <f t="shared" si="8"/>
        <v>Echu +90 jours</v>
      </c>
      <c r="N18" s="39">
        <f>H18:H22</f>
        <v>44610</v>
      </c>
      <c r="O18" s="40">
        <v>1506.0</v>
      </c>
      <c r="P18" s="39"/>
      <c r="Q18" s="40"/>
      <c r="R18" s="39"/>
      <c r="S18" s="40"/>
      <c r="T18" s="39"/>
      <c r="U18" s="40"/>
      <c r="V18" s="39"/>
      <c r="W18" s="40"/>
      <c r="X18" s="39"/>
      <c r="Y18" s="45"/>
      <c r="Z18" s="39"/>
      <c r="AA18" s="40"/>
      <c r="AB18" s="46"/>
      <c r="AC18" s="45"/>
      <c r="AD18" s="39"/>
      <c r="AE18" s="40"/>
      <c r="AF18" s="46"/>
      <c r="AG18" s="40"/>
    </row>
    <row r="19" ht="14.25" customHeight="1">
      <c r="A19" s="29"/>
      <c r="B19" s="30" t="s">
        <v>31</v>
      </c>
      <c r="C19" s="31" t="s">
        <v>23</v>
      </c>
      <c r="D19" s="32">
        <v>5000.0</v>
      </c>
      <c r="E19" s="33">
        <v>44593.0</v>
      </c>
      <c r="F19" s="34">
        <f t="shared" si="1"/>
        <v>2</v>
      </c>
      <c r="G19" s="34">
        <f t="shared" si="2"/>
        <v>2022</v>
      </c>
      <c r="H19" s="35">
        <f>E19+D7</f>
        <v>44638</v>
      </c>
      <c r="I19" s="36">
        <f t="shared" si="3"/>
        <v>4528</v>
      </c>
      <c r="J19" s="37">
        <f t="shared" si="6"/>
        <v>472</v>
      </c>
      <c r="K19" s="36" t="str">
        <f t="shared" si="7"/>
        <v>Echu</v>
      </c>
      <c r="L19" s="38">
        <f t="shared" si="4"/>
        <v>493</v>
      </c>
      <c r="M19" s="36" t="str">
        <f t="shared" si="8"/>
        <v>Echu +90 jours</v>
      </c>
      <c r="N19" s="39">
        <f>H19:H22</f>
        <v>44638</v>
      </c>
      <c r="O19" s="40">
        <v>1507.0</v>
      </c>
      <c r="P19" s="39">
        <v>44384.0</v>
      </c>
      <c r="Q19" s="40">
        <v>1507.0</v>
      </c>
      <c r="R19" s="39">
        <v>44415.0</v>
      </c>
      <c r="S19" s="40">
        <v>1507.0</v>
      </c>
      <c r="T19" s="39">
        <v>44446.0</v>
      </c>
      <c r="U19" s="40">
        <v>7.0</v>
      </c>
      <c r="V19" s="39"/>
      <c r="W19" s="40"/>
      <c r="X19" s="39"/>
      <c r="Y19" s="45"/>
      <c r="Z19" s="39"/>
      <c r="AA19" s="40"/>
      <c r="AB19" s="46"/>
      <c r="AC19" s="45"/>
      <c r="AD19" s="39"/>
      <c r="AE19" s="40"/>
      <c r="AF19" s="46"/>
      <c r="AG19" s="40"/>
    </row>
    <row r="20" ht="14.25" customHeight="1">
      <c r="A20" s="29"/>
      <c r="B20" s="30" t="s">
        <v>32</v>
      </c>
      <c r="C20" s="31" t="s">
        <v>23</v>
      </c>
      <c r="D20" s="32">
        <v>10548.0</v>
      </c>
      <c r="E20" s="33">
        <v>44600.0</v>
      </c>
      <c r="F20" s="34">
        <f t="shared" si="1"/>
        <v>2</v>
      </c>
      <c r="G20" s="34">
        <f t="shared" si="2"/>
        <v>2022</v>
      </c>
      <c r="H20" s="35">
        <f>E20+D7</f>
        <v>44645</v>
      </c>
      <c r="I20" s="36">
        <f t="shared" si="3"/>
        <v>1508</v>
      </c>
      <c r="J20" s="37">
        <f t="shared" si="6"/>
        <v>9040</v>
      </c>
      <c r="K20" s="36" t="str">
        <f t="shared" si="7"/>
        <v>Echu</v>
      </c>
      <c r="L20" s="38">
        <f t="shared" si="4"/>
        <v>486</v>
      </c>
      <c r="M20" s="36" t="str">
        <f t="shared" si="8"/>
        <v>Echu +90 jours</v>
      </c>
      <c r="N20" s="39">
        <f>H20:H22</f>
        <v>44645</v>
      </c>
      <c r="O20" s="40">
        <v>1508.0</v>
      </c>
      <c r="P20" s="39"/>
      <c r="Q20" s="40"/>
      <c r="R20" s="39"/>
      <c r="S20" s="40"/>
      <c r="T20" s="39"/>
      <c r="U20" s="40"/>
      <c r="V20" s="39"/>
      <c r="W20" s="40"/>
      <c r="X20" s="39"/>
      <c r="Y20" s="45"/>
      <c r="Z20" s="39"/>
      <c r="AA20" s="40"/>
      <c r="AB20" s="46"/>
      <c r="AC20" s="45"/>
      <c r="AD20" s="39"/>
      <c r="AE20" s="40"/>
      <c r="AF20" s="46"/>
      <c r="AG20" s="40"/>
    </row>
    <row r="21" ht="14.25" customHeight="1">
      <c r="A21" s="29"/>
      <c r="B21" s="47" t="s">
        <v>33</v>
      </c>
      <c r="C21" s="48" t="s">
        <v>23</v>
      </c>
      <c r="D21" s="49">
        <v>961.0</v>
      </c>
      <c r="E21" s="50">
        <v>44602.0</v>
      </c>
      <c r="F21" s="34">
        <f t="shared" si="1"/>
        <v>2</v>
      </c>
      <c r="G21" s="34">
        <f t="shared" si="2"/>
        <v>2022</v>
      </c>
      <c r="H21" s="51">
        <f>E21+D7</f>
        <v>44647</v>
      </c>
      <c r="I21" s="52">
        <f t="shared" si="3"/>
        <v>961</v>
      </c>
      <c r="J21" s="53">
        <f t="shared" si="6"/>
        <v>0</v>
      </c>
      <c r="K21" s="52" t="str">
        <f t="shared" si="7"/>
        <v>payé</v>
      </c>
      <c r="L21" s="54">
        <f t="shared" si="4"/>
        <v>484</v>
      </c>
      <c r="M21" s="52" t="str">
        <f t="shared" si="8"/>
        <v>payé</v>
      </c>
      <c r="N21" s="55">
        <f>H21:H22</f>
        <v>44647</v>
      </c>
      <c r="O21" s="56">
        <v>961.0</v>
      </c>
      <c r="P21" s="55"/>
      <c r="Q21" s="56"/>
      <c r="R21" s="55"/>
      <c r="S21" s="56"/>
      <c r="T21" s="55"/>
      <c r="U21" s="56"/>
      <c r="V21" s="55"/>
      <c r="W21" s="56"/>
      <c r="X21" s="55"/>
      <c r="Y21" s="57"/>
      <c r="Z21" s="55"/>
      <c r="AA21" s="56"/>
      <c r="AB21" s="58"/>
      <c r="AC21" s="57"/>
      <c r="AD21" s="55"/>
      <c r="AE21" s="56"/>
      <c r="AF21" s="58"/>
      <c r="AG21" s="56"/>
    </row>
    <row r="22" ht="14.25" customHeight="1">
      <c r="A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4.25" customHeight="1">
      <c r="A23" s="1"/>
      <c r="B23" s="59" t="s">
        <v>34</v>
      </c>
      <c r="C23" s="60"/>
      <c r="D23" s="60"/>
      <c r="E23" s="60"/>
      <c r="F23" s="6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4.25" customHeight="1">
      <c r="A24" s="1"/>
      <c r="B24" s="61" t="s">
        <v>35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4.25" customHeight="1">
      <c r="A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4.25" customHeight="1">
      <c r="A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4.25" customHeight="1">
      <c r="A27" s="62"/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2"/>
      <c r="Q27" s="62"/>
      <c r="R27" s="62"/>
      <c r="S27" s="62"/>
      <c r="T27" s="62"/>
      <c r="U27" s="6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4.25" customHeight="1">
      <c r="A28" s="62"/>
      <c r="B28" s="62"/>
      <c r="C28" s="62"/>
      <c r="D28" s="63"/>
      <c r="E28" s="63"/>
      <c r="F28" s="63"/>
      <c r="G28" s="64" t="s">
        <v>36</v>
      </c>
      <c r="H28" s="64" t="s">
        <v>37</v>
      </c>
      <c r="I28" s="65"/>
      <c r="J28" s="65"/>
      <c r="K28" s="65"/>
      <c r="L28" s="65"/>
      <c r="M28" s="65"/>
      <c r="N28" s="63"/>
      <c r="O28" s="63"/>
      <c r="P28" s="62"/>
      <c r="Q28" s="62"/>
      <c r="R28" s="62"/>
      <c r="S28" s="62"/>
      <c r="T28" s="62"/>
      <c r="U28" s="6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4.25" customHeight="1">
      <c r="A29" s="62"/>
      <c r="B29" s="62"/>
      <c r="C29" s="62"/>
      <c r="D29" s="63"/>
      <c r="E29" s="63"/>
      <c r="F29" s="63"/>
      <c r="G29" s="65"/>
      <c r="H29" s="65"/>
      <c r="I29" s="63"/>
      <c r="J29" s="63"/>
      <c r="K29" s="63"/>
      <c r="L29" s="63"/>
      <c r="M29" s="63"/>
      <c r="N29" s="63"/>
      <c r="O29" s="63"/>
      <c r="P29" s="62"/>
      <c r="Q29" s="62"/>
      <c r="R29" s="62"/>
      <c r="S29" s="62"/>
      <c r="T29" s="62"/>
      <c r="U29" s="6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4.25" customHeight="1">
      <c r="A30" s="62"/>
      <c r="B30" s="62"/>
      <c r="C30" s="62"/>
      <c r="D30" s="63"/>
      <c r="E30" s="63"/>
      <c r="F30" s="63"/>
      <c r="G30" s="66" t="s">
        <v>38</v>
      </c>
      <c r="H30" s="66" t="s">
        <v>38</v>
      </c>
      <c r="I30" s="63"/>
      <c r="J30" s="63"/>
      <c r="K30" s="63"/>
      <c r="L30" s="63"/>
      <c r="M30" s="63"/>
      <c r="N30" s="63"/>
      <c r="O30" s="63"/>
      <c r="P30" s="62"/>
      <c r="Q30" s="62"/>
      <c r="R30" s="62"/>
      <c r="S30" s="62"/>
      <c r="T30" s="62"/>
      <c r="U30" s="6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4.25" customHeight="1">
      <c r="A31" s="62"/>
      <c r="B31" s="62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2"/>
      <c r="Q31" s="62"/>
      <c r="R31" s="62"/>
      <c r="S31" s="62"/>
      <c r="T31" s="62"/>
      <c r="U31" s="6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4.25" customHeight="1">
      <c r="A32" s="62"/>
      <c r="B32" s="62"/>
      <c r="C32" s="62"/>
      <c r="D32" s="63"/>
      <c r="E32" s="63"/>
      <c r="F32" s="63"/>
      <c r="G32" s="67" t="s">
        <v>39</v>
      </c>
      <c r="J32" s="68" t="s">
        <v>40</v>
      </c>
      <c r="K32" s="67" t="s">
        <v>41</v>
      </c>
      <c r="N32" s="63"/>
      <c r="O32" s="63"/>
      <c r="P32" s="62"/>
      <c r="Q32" s="62"/>
      <c r="R32" s="62"/>
      <c r="S32" s="62"/>
      <c r="T32" s="62"/>
      <c r="U32" s="6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4.25" customHeight="1">
      <c r="A33" s="62"/>
      <c r="B33" s="62"/>
      <c r="C33" s="62"/>
      <c r="D33" s="63"/>
      <c r="E33" s="63"/>
      <c r="F33" s="63"/>
      <c r="N33" s="63"/>
      <c r="O33" s="63"/>
      <c r="P33" s="62"/>
      <c r="Q33" s="62"/>
      <c r="R33" s="62"/>
      <c r="S33" s="62"/>
      <c r="T33" s="62"/>
      <c r="U33" s="6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4.25" customHeight="1">
      <c r="A34" s="62"/>
      <c r="B34" s="62"/>
      <c r="C34" s="62"/>
      <c r="D34" s="63"/>
      <c r="E34" s="63"/>
      <c r="F34" s="63"/>
      <c r="G34" s="69" t="s">
        <v>42</v>
      </c>
      <c r="J34" s="63"/>
      <c r="K34" s="69" t="s">
        <v>43</v>
      </c>
      <c r="N34" s="63"/>
      <c r="O34" s="63"/>
      <c r="P34" s="62"/>
      <c r="Q34" s="62"/>
      <c r="R34" s="62"/>
      <c r="S34" s="62"/>
      <c r="T34" s="62"/>
      <c r="U34" s="6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4.25" customHeight="1">
      <c r="A35" s="62"/>
      <c r="B35" s="62"/>
      <c r="C35" s="62"/>
      <c r="D35" s="63"/>
      <c r="E35" s="63"/>
      <c r="F35" s="63"/>
      <c r="G35" s="69" t="s">
        <v>44</v>
      </c>
      <c r="J35" s="63"/>
      <c r="K35" s="69" t="s">
        <v>45</v>
      </c>
      <c r="N35" s="63"/>
      <c r="O35" s="63"/>
      <c r="P35" s="62"/>
      <c r="Q35" s="62"/>
      <c r="R35" s="62"/>
      <c r="S35" s="62"/>
      <c r="T35" s="62"/>
      <c r="U35" s="6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4.25" customHeight="1">
      <c r="A36" s="62"/>
      <c r="B36" s="62"/>
      <c r="C36" s="62"/>
      <c r="D36" s="63"/>
      <c r="E36" s="63"/>
      <c r="F36" s="63"/>
      <c r="G36" s="63"/>
      <c r="H36" s="63"/>
      <c r="I36" s="62"/>
      <c r="J36" s="63"/>
      <c r="K36" s="69" t="s">
        <v>46</v>
      </c>
      <c r="N36" s="63"/>
      <c r="O36" s="63"/>
      <c r="P36" s="62"/>
      <c r="Q36" s="62"/>
      <c r="R36" s="62"/>
      <c r="S36" s="62"/>
      <c r="T36" s="62"/>
      <c r="U36" s="6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4.25" customHeight="1">
      <c r="A37" s="62"/>
      <c r="B37" s="62"/>
      <c r="C37" s="62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2"/>
      <c r="Q37" s="62"/>
      <c r="R37" s="62"/>
      <c r="S37" s="62"/>
      <c r="T37" s="62"/>
      <c r="U37" s="6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4.25" customHeight="1">
      <c r="A38" s="62"/>
      <c r="B38" s="62"/>
      <c r="C38" s="62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2"/>
      <c r="Q38" s="62"/>
      <c r="R38" s="62"/>
      <c r="S38" s="62"/>
      <c r="T38" s="62"/>
      <c r="U38" s="6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4.25" customHeight="1">
      <c r="A39" s="62"/>
      <c r="B39" s="62"/>
      <c r="C39" s="62"/>
      <c r="D39" s="63"/>
      <c r="E39" s="63"/>
      <c r="F39" s="63"/>
      <c r="G39" s="70" t="s">
        <v>47</v>
      </c>
      <c r="H39" s="70" t="s">
        <v>48</v>
      </c>
      <c r="I39" s="63"/>
      <c r="J39" s="63"/>
      <c r="K39" s="63"/>
      <c r="L39" s="63"/>
      <c r="M39" s="63"/>
      <c r="N39" s="63"/>
      <c r="O39" s="63"/>
      <c r="P39" s="62"/>
      <c r="Q39" s="62"/>
      <c r="R39" s="62"/>
      <c r="S39" s="62"/>
      <c r="T39" s="62"/>
      <c r="U39" s="6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4.25" customHeight="1">
      <c r="A40" s="62"/>
      <c r="B40" s="62"/>
      <c r="C40" s="62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2"/>
      <c r="Q40" s="62"/>
      <c r="R40" s="62"/>
      <c r="S40" s="62"/>
      <c r="T40" s="62"/>
      <c r="U40" s="6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4.25" customHeight="1">
      <c r="A41" s="62"/>
      <c r="B41" s="62"/>
      <c r="C41" s="62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2"/>
      <c r="Q41" s="62"/>
      <c r="R41" s="62"/>
      <c r="S41" s="62"/>
      <c r="T41" s="62"/>
      <c r="U41" s="6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4.25" customHeight="1">
      <c r="A42" s="62"/>
      <c r="B42" s="62"/>
      <c r="C42" s="62"/>
      <c r="D42" s="63"/>
      <c r="E42" s="63"/>
      <c r="F42" s="63"/>
      <c r="G42" s="71" t="s">
        <v>49</v>
      </c>
      <c r="J42" s="63"/>
      <c r="K42" s="63"/>
      <c r="L42" s="63"/>
      <c r="M42" s="63"/>
      <c r="N42" s="63"/>
      <c r="O42" s="63"/>
      <c r="P42" s="62"/>
      <c r="Q42" s="62"/>
      <c r="R42" s="62"/>
      <c r="S42" s="62"/>
      <c r="T42" s="62"/>
      <c r="U42" s="6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4.25" customHeight="1">
      <c r="A43" s="62"/>
      <c r="B43" s="62"/>
      <c r="C43" s="62"/>
      <c r="D43" s="63"/>
      <c r="E43" s="63"/>
      <c r="F43" s="63"/>
      <c r="J43" s="63"/>
      <c r="K43" s="63"/>
      <c r="L43" s="63"/>
      <c r="M43" s="63"/>
      <c r="N43" s="63"/>
      <c r="O43" s="63"/>
      <c r="P43" s="62"/>
      <c r="Q43" s="62"/>
      <c r="R43" s="62"/>
      <c r="S43" s="62"/>
      <c r="T43" s="62"/>
      <c r="U43" s="6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4.25" customHeight="1">
      <c r="A44" s="62"/>
      <c r="B44" s="62"/>
      <c r="C44" s="62"/>
      <c r="D44" s="63"/>
      <c r="E44" s="63"/>
      <c r="F44" s="63"/>
      <c r="J44" s="63"/>
      <c r="K44" s="63"/>
      <c r="L44" s="63"/>
      <c r="M44" s="63"/>
      <c r="N44" s="63"/>
      <c r="O44" s="63"/>
      <c r="P44" s="62"/>
      <c r="Q44" s="62"/>
      <c r="R44" s="62"/>
      <c r="S44" s="62"/>
      <c r="T44" s="62"/>
      <c r="U44" s="62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4.25" customHeight="1">
      <c r="A45" s="62"/>
      <c r="B45" s="62"/>
      <c r="C45" s="62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2"/>
      <c r="Q45" s="62"/>
      <c r="R45" s="62"/>
      <c r="S45" s="62"/>
      <c r="T45" s="62"/>
      <c r="U45" s="62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</sheetData>
  <mergeCells count="11">
    <mergeCell ref="K34:M34"/>
    <mergeCell ref="K35:M35"/>
    <mergeCell ref="K36:M36"/>
    <mergeCell ref="G42:I44"/>
    <mergeCell ref="N9:AG9"/>
    <mergeCell ref="B24:F24"/>
    <mergeCell ref="G32:I33"/>
    <mergeCell ref="J32:J33"/>
    <mergeCell ref="K32:M33"/>
    <mergeCell ref="G34:I34"/>
    <mergeCell ref="G35:I35"/>
  </mergeCells>
  <hyperlinks>
    <hyperlink r:id="rId1" ref="G32"/>
    <hyperlink r:id="rId2" ref="K32"/>
    <hyperlink r:id="rId3" ref="G39"/>
    <hyperlink r:id="rId4" ref="H39"/>
    <hyperlink r:id="rId5" ref="G42"/>
  </hyperlinks>
  <printOptions/>
  <pageMargins bottom="0.75" footer="0.0" header="0.0" left="0.7" right="0.7" top="0.75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BD1A0"/>
    <pageSetUpPr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23.0"/>
    <col customWidth="1" min="3" max="3" width="12.29"/>
    <col customWidth="1" min="4" max="5" width="10.71"/>
    <col customWidth="1" min="6" max="7" width="11.86"/>
    <col customWidth="1" min="8" max="8" width="13.14"/>
    <col customWidth="1" min="9" max="9" width="10.71"/>
    <col customWidth="1" min="10" max="10" width="10.57"/>
    <col customWidth="1" min="11" max="11" width="9.86"/>
    <col customWidth="1" min="12" max="12" width="18.14"/>
  </cols>
  <sheetData>
    <row r="1" ht="14.25" customHeight="1">
      <c r="A1" s="2"/>
      <c r="B1" s="3"/>
    </row>
    <row r="2" ht="14.25" customHeight="1">
      <c r="A2" s="1"/>
    </row>
    <row r="3" ht="14.25" customHeight="1">
      <c r="A3" s="1"/>
    </row>
    <row r="4" ht="14.25" customHeight="1">
      <c r="A4" s="72"/>
      <c r="B4" s="73" t="s">
        <v>50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ht="14.25" customHeight="1">
      <c r="A5" s="8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ht="14.25" customHeight="1">
      <c r="A6" s="8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ht="14.25" customHeight="1">
      <c r="A7" s="8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ht="14.25" customHeight="1">
      <c r="A8" s="8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ht="14.25" customHeight="1">
      <c r="A9" s="8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ht="14.25" customHeight="1">
      <c r="A10" s="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ht="14.25" customHeight="1">
      <c r="A11" s="8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ht="14.25" customHeight="1">
      <c r="A12" s="8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ht="14.25" customHeight="1">
      <c r="A13" s="8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ht="14.25" customHeight="1">
      <c r="A14" s="8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ht="14.25" customHeight="1">
      <c r="A15" s="8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ht="14.25" customHeight="1">
      <c r="A16" s="8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ht="14.25" customHeight="1">
      <c r="A17" s="8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ht="14.25" customHeight="1">
      <c r="A18" s="8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ht="14.25" customHeight="1">
      <c r="A19" s="8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ht="14.25" customHeight="1">
      <c r="A20" s="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ht="14.25" customHeight="1">
      <c r="A21" s="8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ht="14.25" customHeight="1">
      <c r="A22" s="8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ht="14.25" customHeight="1">
      <c r="A23" s="8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ht="14.25" customHeight="1">
      <c r="A24" s="8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ht="14.25" customHeight="1">
      <c r="A25" s="8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ht="14.25" customHeight="1">
      <c r="A26" s="8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ht="14.25" customHeight="1">
      <c r="A27" s="8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ht="14.25" customHeight="1">
      <c r="A28" s="8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ht="14.25" customHeight="1">
      <c r="A29" s="8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72"/>
      <c r="B37" s="75" t="s">
        <v>51</v>
      </c>
    </row>
    <row r="38" ht="14.25" customHeight="1">
      <c r="A38" s="1"/>
    </row>
    <row r="39" ht="14.25" customHeight="1">
      <c r="A39" s="76"/>
      <c r="B39" s="77" t="s">
        <v>52</v>
      </c>
      <c r="C39" s="78">
        <f>SUMIF('Suivi des factures'!K:K,'Tableau de bord'!B41,'Suivi des factures'!J:J)+SUMIF('Suivi des factures'!K:K,'Tableau de bord'!B42,'Suivi des factures'!J:J)</f>
        <v>21577</v>
      </c>
      <c r="E39" s="77" t="s">
        <v>53</v>
      </c>
    </row>
    <row r="40" ht="14.25" customHeight="1">
      <c r="A40" s="1"/>
    </row>
    <row r="41" ht="14.25" customHeight="1">
      <c r="A41" s="79"/>
      <c r="B41" s="80" t="s">
        <v>54</v>
      </c>
      <c r="C41" s="81">
        <f>SUMIF('Suivi des factures'!K:K,'Tableau de bord'!B41,'Suivi des factures'!J:J)</f>
        <v>21577</v>
      </c>
      <c r="E41" s="82" t="s">
        <v>55</v>
      </c>
      <c r="F41" s="83"/>
      <c r="G41" s="81">
        <f>SUMIFS('Suivi des factures'!J:J,'Suivi des factures'!M:M,'Tableau de bord'!E41)</f>
        <v>21577</v>
      </c>
    </row>
    <row r="42" ht="14.25" customHeight="1">
      <c r="A42" s="79"/>
      <c r="B42" s="84" t="s">
        <v>56</v>
      </c>
      <c r="C42" s="85">
        <f>SUMIF('Suivi des factures'!K:K,'Tableau de bord'!B42,'Suivi des factures'!J:J)</f>
        <v>0</v>
      </c>
      <c r="E42" s="86" t="s">
        <v>57</v>
      </c>
      <c r="G42" s="87">
        <f>SUMIFS('Suivi des factures'!J:J,'Suivi des factures'!M:M,'Tableau de bord'!E42)</f>
        <v>0</v>
      </c>
    </row>
    <row r="43" ht="14.25" customHeight="1">
      <c r="A43" s="1"/>
      <c r="E43" s="86" t="s">
        <v>58</v>
      </c>
      <c r="G43" s="87">
        <f>SUMIFS('Suivi des factures'!J:J,'Suivi des factures'!M:M,'Tableau de bord'!E43)</f>
        <v>0</v>
      </c>
    </row>
    <row r="44" ht="14.25" customHeight="1">
      <c r="A44" s="1"/>
      <c r="E44" s="86" t="s">
        <v>59</v>
      </c>
      <c r="G44" s="87">
        <f>SUMIFS('Suivi des factures'!J:J,'Suivi des factures'!M:M,'Tableau de bord'!E44)</f>
        <v>0</v>
      </c>
    </row>
    <row r="45" ht="14.25" customHeight="1">
      <c r="A45" s="1"/>
      <c r="E45" s="88" t="s">
        <v>56</v>
      </c>
      <c r="F45" s="89"/>
      <c r="G45" s="85">
        <f>SUMIFS('Suivi des factures'!J:J,'Suivi des factures'!K:K,E45)</f>
        <v>0</v>
      </c>
    </row>
    <row r="46" ht="14.25" customHeight="1">
      <c r="A46" s="76"/>
      <c r="B46" s="90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ht="14.25" customHeight="1">
      <c r="A47" s="76"/>
      <c r="B47" s="77" t="s">
        <v>60</v>
      </c>
      <c r="C47" s="91">
        <v>2021.0</v>
      </c>
      <c r="D47" s="91">
        <v>2021.0</v>
      </c>
      <c r="E47" s="91">
        <v>2021.0</v>
      </c>
      <c r="F47" s="91">
        <v>2021.0</v>
      </c>
      <c r="G47" s="91">
        <v>2021.0</v>
      </c>
      <c r="H47" s="91">
        <v>2021.0</v>
      </c>
      <c r="I47" s="92">
        <v>2022.0</v>
      </c>
      <c r="J47" s="92">
        <v>2022.0</v>
      </c>
      <c r="K47" s="92">
        <v>2022.0</v>
      </c>
    </row>
    <row r="48" ht="14.25" customHeight="1">
      <c r="A48" s="76"/>
      <c r="C48" s="93">
        <v>7.0</v>
      </c>
      <c r="D48" s="93">
        <v>8.0</v>
      </c>
      <c r="E48" s="93">
        <v>9.0</v>
      </c>
      <c r="F48" s="93">
        <v>10.0</v>
      </c>
      <c r="G48" s="93">
        <v>11.0</v>
      </c>
      <c r="H48" s="93">
        <v>12.0</v>
      </c>
      <c r="I48" s="92">
        <v>1.0</v>
      </c>
      <c r="J48" s="92">
        <v>2.0</v>
      </c>
      <c r="K48" s="92">
        <v>3.0</v>
      </c>
    </row>
    <row r="49" ht="14.25" customHeight="1">
      <c r="A49" s="8"/>
      <c r="B49" s="94"/>
      <c r="C49" s="95">
        <v>44378.0</v>
      </c>
      <c r="D49" s="95">
        <v>44409.0</v>
      </c>
      <c r="E49" s="95">
        <v>44440.0</v>
      </c>
      <c r="F49" s="95">
        <v>44470.0</v>
      </c>
      <c r="G49" s="95">
        <v>44501.0</v>
      </c>
      <c r="H49" s="95">
        <v>44531.0</v>
      </c>
      <c r="I49" s="95">
        <v>44562.0</v>
      </c>
      <c r="J49" s="95">
        <v>44593.0</v>
      </c>
      <c r="K49" s="96">
        <v>44621.0</v>
      </c>
    </row>
    <row r="50" ht="14.25" customHeight="1">
      <c r="A50" s="97"/>
      <c r="B50" s="98" t="s">
        <v>61</v>
      </c>
      <c r="C50" s="99">
        <f>SUMIFS('Suivi des factures'!$D:$D,'Suivi des factures'!$F:$F,C48,'Suivi des factures'!$G:$G,C47)</f>
        <v>8478</v>
      </c>
      <c r="D50" s="99">
        <f>SUMIFS('Suivi des factures'!$D:$D,'Suivi des factures'!$F:$F,D48,'Suivi des factures'!$G:$G,D47)</f>
        <v>2562</v>
      </c>
      <c r="E50" s="99">
        <f>SUMIFS('Suivi des factures'!$D:$D,'Suivi des factures'!$F:$F,E48,'Suivi des factures'!$G:$G,E47)</f>
        <v>0</v>
      </c>
      <c r="F50" s="99">
        <f>SUMIFS('Suivi des factures'!$D:$D,'Suivi des factures'!$F:$F,F48,'Suivi des factures'!$G:$G,F47)</f>
        <v>0</v>
      </c>
      <c r="G50" s="99">
        <f>SUMIFS('Suivi des factures'!$D:$D,'Suivi des factures'!$F:$F,G48,'Suivi des factures'!$G:$G,G47)</f>
        <v>23119</v>
      </c>
      <c r="H50" s="99">
        <f>SUMIFS('Suivi des factures'!$D:$D,'Suivi des factures'!$F:$F,H48,'Suivi des factures'!$G:$G,H47)</f>
        <v>6684</v>
      </c>
      <c r="I50" s="99">
        <f>SUMIFS('Suivi des factures'!$D:$D,'Suivi des factures'!$F:$F,I48,'Suivi des factures'!$G:$G,I47)</f>
        <v>1789</v>
      </c>
      <c r="J50" s="99">
        <f>SUMIFS('Suivi des factures'!$D:$D,'Suivi des factures'!$F:$F,J48,'Suivi des factures'!$G:$G,J47)</f>
        <v>16509</v>
      </c>
      <c r="K50" s="100">
        <f>SUMIFS('Suivi des factures'!$D:$D,'Suivi des factures'!$F:$F,K48,'Suivi des factures'!$G:$G,K47)</f>
        <v>0</v>
      </c>
    </row>
    <row r="51" ht="14.25" customHeight="1">
      <c r="A51" s="97"/>
      <c r="B51" s="98" t="s">
        <v>62</v>
      </c>
      <c r="C51" s="99">
        <f>SUMIFS('Suivi des factures'!$I:$I,'Suivi des factures'!$F:$F,'Tableau de bord'!C48,'Suivi des factures'!$G:$G,'Tableau de bord'!C47)</f>
        <v>4500</v>
      </c>
      <c r="D51" s="99">
        <f>SUMIFS('Suivi des factures'!$I:$I,'Suivi des factures'!$F:$F,'Tableau de bord'!D48,'Suivi des factures'!$G:$G,'Tableau de bord'!D47)</f>
        <v>2562</v>
      </c>
      <c r="E51" s="99">
        <f>SUMIFS('Suivi des factures'!$I:$I,'Suivi des factures'!$F:$F,'Tableau de bord'!E48,'Suivi des factures'!$G:$G,'Tableau de bord'!E47)</f>
        <v>0</v>
      </c>
      <c r="F51" s="99">
        <f>SUMIFS('Suivi des factures'!$I:$I,'Suivi des factures'!$F:$F,'Tableau de bord'!F48,'Suivi des factures'!$G:$G,'Tableau de bord'!F47)</f>
        <v>0</v>
      </c>
      <c r="G51" s="99">
        <f>SUMIFS('Suivi des factures'!$I:$I,'Suivi des factures'!$F:$F,'Tableau de bord'!G48,'Suivi des factures'!$G:$G,'Tableau de bord'!G47)</f>
        <v>15766</v>
      </c>
      <c r="H51" s="99">
        <f>SUMIFS('Suivi des factures'!$I:$I,'Suivi des factures'!$F:$F,'Tableau de bord'!H48,'Suivi des factures'!$G:$G,'Tableau de bord'!H47)</f>
        <v>4188</v>
      </c>
      <c r="I51" s="99">
        <f>SUMIFS('Suivi des factures'!$I:$I,'Suivi des factures'!$F:$F,'Tableau de bord'!I48,'Suivi des factures'!$G:$G,'Tableau de bord'!I47)</f>
        <v>1506</v>
      </c>
      <c r="J51" s="99">
        <f>SUMIFS('Suivi des factures'!$I:$I,'Suivi des factures'!$F:$F,'Tableau de bord'!J48,'Suivi des factures'!$G:$G,'Tableau de bord'!J47)</f>
        <v>6997</v>
      </c>
      <c r="K51" s="100">
        <f>SUMIFS('Suivi des factures'!$I:$I,'Suivi des factures'!$F:$F,'Tableau de bord'!K48,'Suivi des factures'!$G:$G,'Tableau de bord'!K47)</f>
        <v>0</v>
      </c>
    </row>
    <row r="52" ht="14.25" customHeight="1">
      <c r="A52" s="97"/>
      <c r="B52" s="98" t="s">
        <v>63</v>
      </c>
      <c r="C52" s="101"/>
      <c r="D52" s="101"/>
      <c r="E52" s="101"/>
      <c r="F52" s="101"/>
      <c r="G52" s="101"/>
      <c r="H52" s="101"/>
      <c r="I52" s="101"/>
      <c r="J52" s="101"/>
      <c r="K52" s="102"/>
    </row>
    <row r="53" ht="14.25" customHeight="1">
      <c r="A53" s="103"/>
      <c r="B53" s="104" t="s">
        <v>54</v>
      </c>
      <c r="C53" s="99">
        <f>SUMIFS('Suivi des factures'!$J:$J,'Suivi des factures'!$F:$F,'Tableau de bord'!C48,'Suivi des factures'!$K:$K,'Tableau de bord'!$B$53,'Suivi des factures'!$G:$G,'Tableau de bord'!C47)</f>
        <v>3978</v>
      </c>
      <c r="D53" s="99">
        <f>SUMIFS('Suivi des factures'!$J:$J,'Suivi des factures'!$F:$F,'Tableau de bord'!D48,'Suivi des factures'!$K:$K,'Tableau de bord'!$B$53,'Suivi des factures'!$G:$G,'Tableau de bord'!D47)</f>
        <v>0</v>
      </c>
      <c r="E53" s="99">
        <f>SUMIFS('Suivi des factures'!$J:$J,'Suivi des factures'!$F:$F,'Tableau de bord'!E48,'Suivi des factures'!$K:$K,'Tableau de bord'!$B$53,'Suivi des factures'!$G:$G,'Tableau de bord'!E47)</f>
        <v>0</v>
      </c>
      <c r="F53" s="99">
        <f>SUMIFS('Suivi des factures'!$J:$J,'Suivi des factures'!$F:$F,'Tableau de bord'!F48,'Suivi des factures'!$K:$K,'Tableau de bord'!$B$53,'Suivi des factures'!$G:$G,'Tableau de bord'!F47)</f>
        <v>0</v>
      </c>
      <c r="G53" s="99">
        <f>SUMIFS('Suivi des factures'!$J:$J,'Suivi des factures'!$F:$F,'Tableau de bord'!G48,'Suivi des factures'!$K:$K,'Tableau de bord'!$B$53,'Suivi des factures'!$G:$G,'Tableau de bord'!G47)</f>
        <v>5308</v>
      </c>
      <c r="H53" s="99">
        <f>SUMIFS('Suivi des factures'!$J:$J,'Suivi des factures'!$F:$F,'Tableau de bord'!H48,'Suivi des factures'!$K:$K,'Tableau de bord'!$B$53,'Suivi des factures'!$G:$G,'Tableau de bord'!H47)</f>
        <v>2496</v>
      </c>
      <c r="I53" s="99">
        <f>SUMIFS('Suivi des factures'!$J:$J,'Suivi des factures'!$F:$F,'Tableau de bord'!I48,'Suivi des factures'!$K:$K,'Tableau de bord'!$B$53,'Suivi des factures'!$G:$G,'Tableau de bord'!I47)</f>
        <v>283</v>
      </c>
      <c r="J53" s="99">
        <f>SUMIFS('Suivi des factures'!$J:$J,'Suivi des factures'!$F:$F,'Tableau de bord'!J48,'Suivi des factures'!$K:$K,'Tableau de bord'!$B$53,'Suivi des factures'!$G:$G,'Tableau de bord'!J47)</f>
        <v>9512</v>
      </c>
      <c r="K53" s="100">
        <f>SUMIFS('Suivi des factures'!$J:$J,'Suivi des factures'!$F:$F,'Tableau de bord'!K48,'Suivi des factures'!$K:$K,'Tableau de bord'!$B$53,'Suivi des factures'!$G:$G,'Tableau de bord'!K47)</f>
        <v>0</v>
      </c>
    </row>
    <row r="54" ht="14.25" customHeight="1">
      <c r="A54" s="103"/>
      <c r="B54" s="105" t="s">
        <v>56</v>
      </c>
      <c r="C54" s="106">
        <f>SUMIFS('Suivi des factures'!$J:$J,'Suivi des factures'!$F:$F,'Tableau de bord'!C48,'Suivi des factures'!$K:$K,'Tableau de bord'!$B$54,'Suivi des factures'!$G:$G,'Tableau de bord'!C47)</f>
        <v>0</v>
      </c>
      <c r="D54" s="106">
        <f>SUMIFS('Suivi des factures'!$J:$J,'Suivi des factures'!$F:$F,'Tableau de bord'!D48,'Suivi des factures'!$K:$K,'Tableau de bord'!$B$54,'Suivi des factures'!$G:$G,'Tableau de bord'!D47)</f>
        <v>0</v>
      </c>
      <c r="E54" s="106">
        <f>SUMIFS('Suivi des factures'!$J:$J,'Suivi des factures'!$F:$F,'Tableau de bord'!E48,'Suivi des factures'!$K:$K,'Tableau de bord'!$B$54,'Suivi des factures'!$G:$G,'Tableau de bord'!E47)</f>
        <v>0</v>
      </c>
      <c r="F54" s="106">
        <f>SUMIFS('Suivi des factures'!$J:$J,'Suivi des factures'!$F:$F,'Tableau de bord'!F48,'Suivi des factures'!$K:$K,'Tableau de bord'!$B$54,'Suivi des factures'!$G:$G,'Tableau de bord'!F47)</f>
        <v>0</v>
      </c>
      <c r="G54" s="106">
        <f>SUMIFS('Suivi des factures'!$J:$J,'Suivi des factures'!$F:$F,'Tableau de bord'!G48,'Suivi des factures'!$K:$K,'Tableau de bord'!$B$54,'Suivi des factures'!$G:$G,'Tableau de bord'!G47)</f>
        <v>0</v>
      </c>
      <c r="H54" s="106">
        <f>SUMIFS('Suivi des factures'!$J:$J,'Suivi des factures'!$F:$F,'Tableau de bord'!H48,'Suivi des factures'!$K:$K,'Tableau de bord'!$B$54,'Suivi des factures'!$G:$G,'Tableau de bord'!H47)</f>
        <v>0</v>
      </c>
      <c r="I54" s="106">
        <f>SUMIFS('Suivi des factures'!$J:$J,'Suivi des factures'!$F:$F,'Tableau de bord'!I48,'Suivi des factures'!$K:$K,'Tableau de bord'!$B$54,'Suivi des factures'!$G:$G,'Tableau de bord'!I47)</f>
        <v>0</v>
      </c>
      <c r="J54" s="106">
        <f>SUMIFS('Suivi des factures'!$J:$J,'Suivi des factures'!$F:$F,'Tableau de bord'!J48,'Suivi des factures'!$K:$K,'Tableau de bord'!$B$54,'Suivi des factures'!$G:$G,'Tableau de bord'!J47)</f>
        <v>0</v>
      </c>
      <c r="K54" s="107">
        <f>SUMIFS('Suivi des factures'!$J:$J,'Suivi des factures'!$F:$F,'Tableau de bord'!K48,'Suivi des factures'!$K:$K,'Tableau de bord'!$B$54,'Suivi des factures'!$G:$G,'Tableau de bord'!K47)</f>
        <v>0</v>
      </c>
    </row>
    <row r="55" ht="14.25" customHeight="1">
      <c r="A55" s="108"/>
      <c r="B55" s="109" t="s">
        <v>64</v>
      </c>
      <c r="C55" s="109" t="b">
        <f t="shared" ref="C55:K55" si="1">C54+C53+C51=C50</f>
        <v>1</v>
      </c>
      <c r="D55" s="109" t="b">
        <f t="shared" si="1"/>
        <v>1</v>
      </c>
      <c r="E55" s="109" t="b">
        <f t="shared" si="1"/>
        <v>1</v>
      </c>
      <c r="F55" s="109" t="b">
        <f t="shared" si="1"/>
        <v>1</v>
      </c>
      <c r="G55" s="109" t="b">
        <f t="shared" si="1"/>
        <v>0</v>
      </c>
      <c r="H55" s="109" t="b">
        <f t="shared" si="1"/>
        <v>1</v>
      </c>
      <c r="I55" s="109" t="b">
        <f t="shared" si="1"/>
        <v>1</v>
      </c>
      <c r="J55" s="109" t="b">
        <f t="shared" si="1"/>
        <v>1</v>
      </c>
      <c r="K55" s="109" t="b">
        <f t="shared" si="1"/>
        <v>1</v>
      </c>
    </row>
    <row r="56" ht="14.25" customHeight="1">
      <c r="A56" s="110"/>
      <c r="B56" s="111"/>
    </row>
    <row r="57" ht="14.25" customHeight="1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ht="14.25" customHeight="1">
      <c r="A58" s="62"/>
      <c r="B58" s="112" t="s">
        <v>65</v>
      </c>
      <c r="C58" s="65"/>
      <c r="D58" s="65"/>
      <c r="E58" s="65"/>
      <c r="F58" s="65"/>
      <c r="G58" s="63"/>
      <c r="H58" s="63"/>
      <c r="I58" s="63"/>
      <c r="J58" s="63"/>
      <c r="K58" s="63"/>
      <c r="L58" s="63"/>
    </row>
    <row r="59" ht="14.25" customHeight="1">
      <c r="A59" s="62"/>
      <c r="B59" s="113"/>
      <c r="C59" s="63"/>
      <c r="D59" s="63"/>
      <c r="E59" s="63"/>
      <c r="F59" s="63"/>
      <c r="G59" s="63"/>
      <c r="H59" s="63"/>
      <c r="I59" s="63"/>
      <c r="J59" s="63"/>
      <c r="K59" s="63"/>
      <c r="L59" s="63"/>
    </row>
    <row r="60" ht="14.25" customHeight="1">
      <c r="A60" s="62"/>
      <c r="B60" s="66" t="s">
        <v>38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</row>
    <row r="61" ht="14.25" customHeight="1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</row>
    <row r="62" ht="12.75" customHeight="1">
      <c r="A62" s="114"/>
      <c r="B62" s="67" t="s">
        <v>39</v>
      </c>
      <c r="D62" s="115" t="s">
        <v>40</v>
      </c>
      <c r="F62" s="116" t="s">
        <v>41</v>
      </c>
      <c r="I62" s="117"/>
      <c r="J62" s="117"/>
      <c r="K62" s="117"/>
      <c r="L62" s="117"/>
    </row>
    <row r="63" ht="23.25" customHeight="1">
      <c r="A63" s="114"/>
      <c r="I63" s="117"/>
      <c r="J63" s="117"/>
      <c r="K63" s="117"/>
      <c r="L63" s="117"/>
    </row>
    <row r="64" ht="14.25" customHeight="1">
      <c r="A64" s="62"/>
      <c r="B64" s="118" t="s">
        <v>42</v>
      </c>
      <c r="D64" s="63"/>
      <c r="E64" s="63"/>
      <c r="F64" s="118" t="s">
        <v>43</v>
      </c>
      <c r="I64" s="63"/>
      <c r="J64" s="63"/>
      <c r="K64" s="63"/>
      <c r="L64" s="63"/>
    </row>
    <row r="65" ht="14.25" customHeight="1">
      <c r="A65" s="62"/>
      <c r="B65" s="118" t="s">
        <v>44</v>
      </c>
      <c r="D65" s="63"/>
      <c r="E65" s="63"/>
      <c r="F65" s="119" t="s">
        <v>45</v>
      </c>
      <c r="I65" s="63"/>
      <c r="J65" s="63"/>
      <c r="K65" s="63"/>
      <c r="L65" s="63"/>
    </row>
    <row r="66" ht="14.25" customHeight="1">
      <c r="A66" s="62"/>
      <c r="B66" s="63"/>
      <c r="C66" s="63"/>
      <c r="D66" s="63"/>
      <c r="E66" s="63"/>
      <c r="F66" s="118" t="s">
        <v>46</v>
      </c>
      <c r="I66" s="63"/>
      <c r="J66" s="63"/>
      <c r="K66" s="63"/>
      <c r="L66" s="63"/>
    </row>
    <row r="67" ht="14.25" customHeight="1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ht="14.25" customHeight="1">
      <c r="A68" s="6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ht="14.25" customHeight="1">
      <c r="A69" s="62"/>
      <c r="B69" s="120" t="s">
        <v>66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ht="14.25" customHeight="1">
      <c r="A70" s="62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ht="14.25" customHeight="1">
      <c r="A71" s="62"/>
      <c r="B71" s="121" t="s">
        <v>67</v>
      </c>
      <c r="D71" s="63"/>
      <c r="E71" s="63"/>
      <c r="F71" s="63"/>
      <c r="G71" s="63"/>
      <c r="H71" s="63"/>
      <c r="I71" s="63"/>
      <c r="J71" s="63"/>
      <c r="K71" s="63"/>
      <c r="L71" s="63"/>
    </row>
    <row r="72" ht="14.25" customHeight="1">
      <c r="A72" s="62"/>
      <c r="D72" s="63"/>
      <c r="E72" s="63"/>
      <c r="F72" s="63"/>
      <c r="G72" s="63"/>
      <c r="H72" s="63"/>
      <c r="I72" s="63"/>
      <c r="J72" s="63"/>
      <c r="K72" s="63"/>
      <c r="L72" s="63"/>
    </row>
    <row r="73" ht="14.25" customHeight="1">
      <c r="A73" s="62"/>
      <c r="D73" s="63"/>
      <c r="E73" s="63"/>
      <c r="F73" s="63"/>
      <c r="G73" s="63"/>
      <c r="H73" s="63"/>
      <c r="I73" s="63"/>
      <c r="J73" s="63"/>
      <c r="K73" s="63"/>
      <c r="L73" s="63"/>
    </row>
    <row r="74" ht="14.25" customHeight="1">
      <c r="A74" s="6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</row>
  </sheetData>
  <mergeCells count="14">
    <mergeCell ref="B62:C63"/>
    <mergeCell ref="B64:C64"/>
    <mergeCell ref="B65:C65"/>
    <mergeCell ref="B71:C73"/>
    <mergeCell ref="F64:H64"/>
    <mergeCell ref="F65:H65"/>
    <mergeCell ref="F66:H66"/>
    <mergeCell ref="E41:F41"/>
    <mergeCell ref="E42:F42"/>
    <mergeCell ref="E43:F43"/>
    <mergeCell ref="E44:F44"/>
    <mergeCell ref="E45:F45"/>
    <mergeCell ref="D62:E63"/>
    <mergeCell ref="F62:H63"/>
  </mergeCells>
  <hyperlinks>
    <hyperlink r:id="rId1" ref="B62"/>
    <hyperlink r:id="rId2" ref="F62"/>
    <hyperlink r:id="rId3" ref="B69"/>
    <hyperlink r:id="rId4" ref="B71"/>
  </hyperlinks>
  <printOptions/>
  <pageMargins bottom="0.75" footer="0.0" header="0.0" left="0.7" right="0.7" top="0.75"/>
  <pageSetup paperSize="9"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2021-11-17T08:58:28Z</dcterms:created>
  <dc:creator>manolo munoz lagadeuc</dc:creator>
</cp:coreProperties>
</file>