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Quarterly Reports\2016\"/>
    </mc:Choice>
  </mc:AlternateContent>
  <bookViews>
    <workbookView xWindow="0" yWindow="0" windowWidth="23565" windowHeight="8550" tabRatio="808"/>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 name="Sheet2" sheetId="24"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Consolidated!$A$1:$L$60</definedName>
    <definedName name="_xlnm.Print_Area" localSheetId="0">Cover!$A$1:$F$59</definedName>
    <definedName name="_xlnm.Print_Area" localSheetId="12">Definitions!$A$1:$M$43</definedName>
    <definedName name="_xlnm.Print_Area" localSheetId="14">'Graph Data'!$A$1:$AE$145</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Stats'!$A$1:$L$54</definedName>
    <definedName name="_xlnm.Print_Area" localSheetId="7">'Wireless Stats History'!$A$1:$L$60</definedName>
    <definedName name="_xlnm.Print_Area" localSheetId="8">Wireline!$A$1:$K$61</definedName>
    <definedName name="_xlnm.Print_Area" localSheetId="9">'Wireline History'!$A$1:$L$60</definedName>
    <definedName name="_xlnm.Print_Area" localSheetId="10">'Wireline Stats'!$A$1:$K$53</definedName>
    <definedName name="_xlnm.Print_Area" localSheetId="11">'Wireline Stats History'!$A$1:$L$48</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B8" i="11" l="1"/>
  <c r="C8" i="11"/>
  <c r="D8" i="11"/>
  <c r="G8" i="11"/>
  <c r="I8" i="11" s="1"/>
  <c r="J8" i="11" s="1"/>
  <c r="H8" i="11"/>
  <c r="B9" i="11"/>
  <c r="B10" i="11" s="1"/>
  <c r="C9" i="11"/>
  <c r="G9" i="11"/>
  <c r="H9" i="11"/>
  <c r="G10" i="11"/>
  <c r="B13" i="11"/>
  <c r="D13" i="11" s="1"/>
  <c r="C13" i="11"/>
  <c r="G13" i="11"/>
  <c r="H13" i="11"/>
  <c r="B14" i="11"/>
  <c r="D14" i="11" s="1"/>
  <c r="C14" i="11"/>
  <c r="G14" i="11"/>
  <c r="H14" i="11"/>
  <c r="C18" i="11"/>
  <c r="C20" i="11" s="1"/>
  <c r="H18" i="11"/>
  <c r="C19" i="11"/>
  <c r="H19" i="11"/>
  <c r="H20" i="11"/>
  <c r="B22" i="11"/>
  <c r="D22" i="11" s="1"/>
  <c r="C22" i="11"/>
  <c r="G22" i="11"/>
  <c r="I22" i="11" s="1"/>
  <c r="B25" i="11"/>
  <c r="D25" i="11" s="1"/>
  <c r="C25" i="11"/>
  <c r="G25" i="11"/>
  <c r="I25" i="11"/>
  <c r="B26" i="11"/>
  <c r="D26" i="11" s="1"/>
  <c r="C26" i="11"/>
  <c r="G26" i="11"/>
  <c r="I26" i="11"/>
  <c r="B28" i="11"/>
  <c r="D28" i="11" s="1"/>
  <c r="C28" i="11"/>
  <c r="G28" i="11"/>
  <c r="I28" i="11"/>
  <c r="J28" i="11" s="1"/>
  <c r="B29" i="11"/>
  <c r="D29" i="11" s="1"/>
  <c r="C29" i="11"/>
  <c r="G29" i="11"/>
  <c r="I29" i="11"/>
  <c r="B31" i="11"/>
  <c r="C31" i="11"/>
  <c r="D31" i="11"/>
  <c r="G31" i="11"/>
  <c r="J31" i="11" s="1"/>
  <c r="H31" i="11"/>
  <c r="B32" i="11"/>
  <c r="C32" i="11"/>
  <c r="G32" i="11"/>
  <c r="J32" i="11" s="1"/>
  <c r="H32" i="11"/>
  <c r="D10" i="11" l="1"/>
  <c r="H15" i="11"/>
  <c r="I13" i="11"/>
  <c r="J13" i="11" s="1"/>
  <c r="I31" i="11"/>
  <c r="C15" i="11"/>
  <c r="C10" i="11"/>
  <c r="D32" i="11"/>
  <c r="E32" i="11" s="1"/>
  <c r="I14" i="11"/>
  <c r="J14" i="11" s="1"/>
  <c r="D9" i="11"/>
  <c r="I9" i="11"/>
  <c r="J9" i="11" s="1"/>
  <c r="H10" i="11"/>
  <c r="I10" i="11" s="1"/>
  <c r="J10" i="11" s="1"/>
  <c r="E14" i="11"/>
  <c r="E13" i="11"/>
  <c r="E10" i="11"/>
  <c r="E9" i="11"/>
  <c r="E22" i="11"/>
  <c r="E28" i="11"/>
  <c r="J22" i="11"/>
  <c r="I32" i="11"/>
  <c r="E31" i="11"/>
  <c r="G15" i="11"/>
  <c r="I15" i="11" s="1"/>
  <c r="J15" i="11" s="1"/>
  <c r="E8" i="11"/>
  <c r="J16" i="8" l="1"/>
  <c r="E16" i="8"/>
  <c r="K51" i="20" l="1"/>
  <c r="K50" i="20"/>
  <c r="H113" i="21"/>
  <c r="G113" i="21"/>
  <c r="F113" i="21"/>
  <c r="E113" i="21"/>
  <c r="D113" i="21"/>
  <c r="C113" i="21"/>
  <c r="B113" i="21"/>
  <c r="G112" i="21"/>
  <c r="F112" i="21"/>
  <c r="E112" i="21"/>
  <c r="D112" i="21"/>
  <c r="C112" i="21"/>
  <c r="B112" i="21"/>
  <c r="G111" i="21"/>
  <c r="F111" i="21"/>
  <c r="E111" i="21"/>
  <c r="D111" i="21"/>
  <c r="C111" i="21"/>
  <c r="B111" i="21"/>
  <c r="G110" i="21"/>
  <c r="F110" i="21"/>
  <c r="E110" i="21"/>
  <c r="D110" i="21"/>
  <c r="C110" i="21"/>
  <c r="K22" i="19"/>
  <c r="K16" i="19"/>
  <c r="K14" i="19"/>
  <c r="K20" i="19"/>
  <c r="K24" i="19"/>
  <c r="B22" i="12"/>
  <c r="H174" i="21"/>
  <c r="D131" i="21" s="1"/>
  <c r="H167" i="21"/>
  <c r="D130" i="21" s="1"/>
  <c r="H153" i="21"/>
  <c r="D128" i="21" s="1"/>
  <c r="H146" i="21"/>
  <c r="H68" i="21" s="1"/>
  <c r="D133" i="21"/>
  <c r="E133" i="21"/>
  <c r="E98" i="21"/>
  <c r="D98" i="21"/>
  <c r="C98" i="21"/>
  <c r="B98" i="21"/>
  <c r="E97" i="21"/>
  <c r="D97" i="21"/>
  <c r="C97" i="21"/>
  <c r="B97" i="21"/>
  <c r="C45" i="21"/>
  <c r="H34" i="21"/>
  <c r="BB27" i="21"/>
  <c r="H34" i="12"/>
  <c r="C34" i="12"/>
  <c r="H28" i="12"/>
  <c r="H24" i="8" s="1"/>
  <c r="C28" i="12"/>
  <c r="H22" i="12"/>
  <c r="C22" i="12"/>
  <c r="H17" i="12"/>
  <c r="C17" i="12"/>
  <c r="H16" i="12"/>
  <c r="C16" i="12"/>
  <c r="H13" i="12"/>
  <c r="C13" i="12"/>
  <c r="H11" i="12"/>
  <c r="C11" i="12"/>
  <c r="H9" i="12"/>
  <c r="C9" i="12"/>
  <c r="H8" i="12"/>
  <c r="C8" i="12"/>
  <c r="G34" i="12"/>
  <c r="B34" i="12"/>
  <c r="G28" i="12"/>
  <c r="B28" i="12"/>
  <c r="G17" i="12"/>
  <c r="B17" i="12"/>
  <c r="G16" i="12"/>
  <c r="B16" i="12"/>
  <c r="G13" i="12"/>
  <c r="B13" i="12"/>
  <c r="G11" i="12"/>
  <c r="B11" i="12"/>
  <c r="B9" i="12"/>
  <c r="G8" i="12"/>
  <c r="B8" i="12"/>
  <c r="K32" i="17"/>
  <c r="K31" i="17"/>
  <c r="C34" i="6"/>
  <c r="H31" i="6"/>
  <c r="C31" i="6"/>
  <c r="H25" i="6"/>
  <c r="H25" i="8" s="1"/>
  <c r="C25" i="6"/>
  <c r="C23" i="6"/>
  <c r="H18" i="6"/>
  <c r="C18" i="6"/>
  <c r="H17" i="6"/>
  <c r="C17" i="6"/>
  <c r="H14" i="6"/>
  <c r="C14" i="6"/>
  <c r="H12" i="6"/>
  <c r="C12" i="6"/>
  <c r="H10" i="6"/>
  <c r="C10" i="6"/>
  <c r="H9" i="6"/>
  <c r="C9" i="6"/>
  <c r="H8" i="6"/>
  <c r="C8" i="6"/>
  <c r="G31" i="6"/>
  <c r="B31" i="6"/>
  <c r="G25" i="6"/>
  <c r="B25" i="6"/>
  <c r="G18" i="6"/>
  <c r="B18" i="6"/>
  <c r="G17" i="6"/>
  <c r="B17" i="6"/>
  <c r="G14" i="6"/>
  <c r="B14" i="6"/>
  <c r="G12" i="6"/>
  <c r="B12" i="6"/>
  <c r="G10" i="6"/>
  <c r="B10" i="6"/>
  <c r="G9" i="6"/>
  <c r="B9" i="6"/>
  <c r="G8" i="6"/>
  <c r="B8" i="6"/>
  <c r="AB28" i="21"/>
  <c r="X28" i="21"/>
  <c r="K28" i="21"/>
  <c r="H112" i="21" l="1"/>
  <c r="H111" i="21"/>
  <c r="D129" i="21"/>
  <c r="H110" i="21"/>
  <c r="AW28" i="21"/>
  <c r="AZ28" i="21" s="1"/>
  <c r="F28" i="21"/>
  <c r="J28" i="21" s="1"/>
  <c r="M28" i="21" s="1"/>
  <c r="W28" i="21" s="1"/>
  <c r="AA28" i="21" s="1"/>
  <c r="H18" i="10"/>
  <c r="C18" i="10"/>
  <c r="H16" i="10"/>
  <c r="C16" i="10"/>
  <c r="H12" i="10"/>
  <c r="C12" i="10"/>
  <c r="H10" i="10"/>
  <c r="C10" i="10"/>
  <c r="H8" i="10"/>
  <c r="C8" i="10"/>
  <c r="AJ28" i="21" l="1"/>
  <c r="AQ28" i="21" s="1"/>
  <c r="AD28" i="21"/>
  <c r="AH28" i="21"/>
  <c r="AN28" i="21" s="1"/>
  <c r="BA28" i="21" l="1"/>
  <c r="BC28" i="21" s="1"/>
  <c r="AT28" i="21"/>
  <c r="H33" i="21"/>
  <c r="BD26" i="21"/>
  <c r="H173" i="21"/>
  <c r="E131" i="21" s="1"/>
  <c r="H166" i="21"/>
  <c r="E130" i="21" s="1"/>
  <c r="H152" i="21"/>
  <c r="E128" i="21" s="1"/>
  <c r="H145" i="21"/>
  <c r="E129" i="21" s="1"/>
  <c r="AU27" i="21"/>
  <c r="AR27" i="21"/>
  <c r="AB27" i="21"/>
  <c r="AB26" i="21"/>
  <c r="X27" i="21"/>
  <c r="X26" i="21"/>
  <c r="K27" i="21"/>
  <c r="AA52" i="21"/>
  <c r="D20" i="15"/>
  <c r="AW27" i="21"/>
  <c r="AZ27" i="21" s="1"/>
  <c r="F27" i="21"/>
  <c r="J27" i="21" s="1"/>
  <c r="M27" i="21" s="1"/>
  <c r="W27" i="21" s="1"/>
  <c r="AA27" i="21" s="1"/>
  <c r="H67" i="21" l="1"/>
  <c r="AH27" i="21"/>
  <c r="AN27" i="21" s="1"/>
  <c r="AJ27" i="21"/>
  <c r="AQ27" i="21" s="1"/>
  <c r="AT27" i="21" s="1"/>
  <c r="BA27" i="21" s="1"/>
  <c r="BC27" i="21" s="1"/>
  <c r="AD27" i="21"/>
  <c r="G9" i="12" l="1"/>
  <c r="E10" i="15" l="1"/>
  <c r="D10" i="15" s="1"/>
  <c r="C10" i="15" l="1"/>
  <c r="C57" i="21"/>
  <c r="C59" i="21" s="1"/>
  <c r="C60" i="21"/>
  <c r="C61" i="21" s="1"/>
  <c r="L16" i="19"/>
  <c r="I14" i="15"/>
  <c r="B24" i="8"/>
  <c r="B25" i="8"/>
  <c r="F133" i="21"/>
  <c r="C133" i="21" s="1"/>
  <c r="H32" i="21"/>
  <c r="AK20" i="21"/>
  <c r="F28" i="16"/>
  <c r="H131" i="21"/>
  <c r="G131" i="21"/>
  <c r="H109" i="21"/>
  <c r="H117" i="21" s="1"/>
  <c r="H101" i="21"/>
  <c r="H105" i="21" s="1"/>
  <c r="H80" i="21"/>
  <c r="H88" i="21" s="1"/>
  <c r="H172" i="21"/>
  <c r="F131" i="21" s="1"/>
  <c r="C131" i="21" s="1"/>
  <c r="H165" i="21"/>
  <c r="F130" i="21" s="1"/>
  <c r="H151" i="21"/>
  <c r="H144" i="21"/>
  <c r="F129" i="21" s="1"/>
  <c r="AR26" i="21"/>
  <c r="K26" i="21"/>
  <c r="B22" i="21"/>
  <c r="H162" i="21"/>
  <c r="H150" i="21"/>
  <c r="H157" i="21" s="1"/>
  <c r="H164" i="21" s="1"/>
  <c r="H171" i="21" s="1"/>
  <c r="D60" i="21"/>
  <c r="D57" i="21"/>
  <c r="H155" i="21" l="1"/>
  <c r="F128" i="21"/>
  <c r="D59" i="21"/>
  <c r="C58" i="21"/>
  <c r="H176" i="21"/>
  <c r="H169" i="21"/>
  <c r="AU26" i="21"/>
  <c r="H114" i="21"/>
  <c r="H120" i="21" s="1"/>
  <c r="H148" i="21"/>
  <c r="H66" i="21"/>
  <c r="H119" i="21" l="1"/>
  <c r="H122" i="21"/>
  <c r="H121" i="21"/>
  <c r="H118" i="21" l="1"/>
  <c r="H14" i="15" l="1"/>
  <c r="G14" i="15" l="1"/>
  <c r="B23" i="21"/>
  <c r="AX22" i="21"/>
  <c r="AX31" i="21"/>
  <c r="F26" i="21"/>
  <c r="J26" i="21" s="1"/>
  <c r="M26" i="21" s="1"/>
  <c r="W26" i="21" s="1"/>
  <c r="AA26" i="21" s="1"/>
  <c r="H14" i="10" l="1"/>
  <c r="C14" i="10"/>
  <c r="F14" i="15"/>
  <c r="B24" i="21"/>
  <c r="AZ31" i="21"/>
  <c r="AJ26" i="21"/>
  <c r="AQ26" i="21" s="1"/>
  <c r="AT26" i="21" s="1"/>
  <c r="BA26" i="21" s="1"/>
  <c r="BC26" i="21" s="1"/>
  <c r="AD26" i="21"/>
  <c r="AH26" i="21"/>
  <c r="AN26" i="21" s="1"/>
  <c r="B25" i="21" l="1"/>
  <c r="E14" i="15"/>
  <c r="D14" i="15" s="1"/>
  <c r="I45" i="21" l="1"/>
  <c r="B27" i="21"/>
  <c r="K18" i="19"/>
  <c r="K12" i="19"/>
  <c r="K10" i="19"/>
  <c r="K8" i="19"/>
  <c r="G128" i="21" l="1"/>
  <c r="C128" i="21" s="1"/>
  <c r="G69" i="21"/>
  <c r="AB58" i="21"/>
  <c r="U57" i="21"/>
  <c r="V57" i="21"/>
  <c r="W57" i="21"/>
  <c r="X57" i="21"/>
  <c r="Y57" i="21"/>
  <c r="Z57" i="21"/>
  <c r="AA57" i="21"/>
  <c r="AB57" i="21"/>
  <c r="AW29" i="21"/>
  <c r="AW26" i="21"/>
  <c r="AW25" i="21"/>
  <c r="AW24" i="21"/>
  <c r="AW23" i="21"/>
  <c r="AW20" i="21"/>
  <c r="AW19" i="21"/>
  <c r="AW18" i="21"/>
  <c r="AW17" i="21"/>
  <c r="AW16" i="21"/>
  <c r="AY14" i="21"/>
  <c r="AY13" i="21"/>
  <c r="AW13" i="21"/>
  <c r="AW12" i="21"/>
  <c r="AW11" i="21"/>
  <c r="AW10" i="21"/>
  <c r="AW9" i="21"/>
  <c r="AY7" i="21"/>
  <c r="AW6" i="21"/>
  <c r="AW5" i="21"/>
  <c r="AW4" i="21"/>
  <c r="AW3" i="21"/>
  <c r="AW2" i="21"/>
  <c r="AA58" i="21" l="1"/>
  <c r="G130" i="21"/>
  <c r="C130" i="21" s="1"/>
  <c r="G129" i="21"/>
  <c r="C129" i="21" s="1"/>
  <c r="X58" i="21"/>
  <c r="W58" i="21"/>
  <c r="Z58" i="21"/>
  <c r="V58" i="21"/>
  <c r="Y58" i="21"/>
  <c r="U58" i="21"/>
  <c r="F22" i="15" l="1"/>
  <c r="AW30" i="21" s="1"/>
  <c r="I22" i="15"/>
  <c r="AW7" i="21" s="1"/>
  <c r="AE22" i="21" s="1"/>
  <c r="I20" i="15"/>
  <c r="C24" i="8" l="1"/>
  <c r="G24" i="8"/>
  <c r="C46" i="8" l="1"/>
  <c r="C25" i="8"/>
  <c r="C20" i="8"/>
  <c r="F25" i="21" l="1"/>
  <c r="J25" i="21" s="1"/>
  <c r="M25" i="21" s="1"/>
  <c r="W25" i="21" s="1"/>
  <c r="AA25" i="21" s="1"/>
  <c r="AH25" i="21" l="1"/>
  <c r="AN25" i="21" s="1"/>
  <c r="AJ25" i="21"/>
  <c r="AQ25" i="21" s="1"/>
  <c r="AT25" i="21" s="1"/>
  <c r="BA25" i="21" s="1"/>
  <c r="BC25" i="21" s="1"/>
  <c r="AD25" i="21"/>
  <c r="H130" i="21" l="1"/>
  <c r="G68" i="21"/>
  <c r="H129" i="21"/>
  <c r="H128" i="21"/>
  <c r="F61" i="21" l="1"/>
  <c r="D20" i="20" l="1"/>
  <c r="F24" i="21" l="1"/>
  <c r="J24" i="21" s="1"/>
  <c r="M24" i="21" s="1"/>
  <c r="W24" i="21" s="1"/>
  <c r="AA24" i="21" s="1"/>
  <c r="AJ24" i="21" l="1"/>
  <c r="AQ24" i="21" s="1"/>
  <c r="AT24" i="21" s="1"/>
  <c r="BA24" i="21" s="1"/>
  <c r="BC24" i="21" s="1"/>
  <c r="AD24" i="21"/>
  <c r="AH24" i="21"/>
  <c r="AN24" i="21" s="1"/>
  <c r="D13" i="12" l="1"/>
  <c r="E13" i="12" s="1"/>
  <c r="B10" i="12"/>
  <c r="C18" i="12"/>
  <c r="C10" i="12"/>
  <c r="C12" i="12" s="1"/>
  <c r="C14" i="12" s="1"/>
  <c r="I131" i="21"/>
  <c r="D12" i="6"/>
  <c r="E12" i="6" s="1"/>
  <c r="D31" i="6"/>
  <c r="E31" i="6" s="1"/>
  <c r="D18" i="6"/>
  <c r="D14" i="6"/>
  <c r="E14" i="6" s="1"/>
  <c r="D8" i="6"/>
  <c r="E8" i="6" s="1"/>
  <c r="AI2" i="21"/>
  <c r="AL2" i="21" s="1"/>
  <c r="AI6" i="21"/>
  <c r="AL6" i="21" s="1"/>
  <c r="AZ4" i="21"/>
  <c r="AE10" i="21" s="1"/>
  <c r="AZ5" i="21"/>
  <c r="AE14" i="21" s="1"/>
  <c r="AI18" i="21"/>
  <c r="AL18" i="21" s="1"/>
  <c r="F7" i="21"/>
  <c r="J7" i="21" s="1"/>
  <c r="M7" i="21" s="1"/>
  <c r="W7" i="21" s="1"/>
  <c r="AI22" i="21"/>
  <c r="AK22" i="21"/>
  <c r="F8" i="21"/>
  <c r="J8" i="21" s="1"/>
  <c r="M8" i="21" s="1"/>
  <c r="W8" i="21" s="1"/>
  <c r="AI3" i="21"/>
  <c r="AL3" i="21" s="1"/>
  <c r="F9" i="21"/>
  <c r="J9" i="21" s="1"/>
  <c r="M9" i="21" s="1"/>
  <c r="W9" i="21" s="1"/>
  <c r="AZ10" i="21"/>
  <c r="AE7" i="21" s="1"/>
  <c r="F10" i="21"/>
  <c r="J10" i="21" s="1"/>
  <c r="M10" i="21" s="1"/>
  <c r="W10" i="21" s="1"/>
  <c r="AA10" i="21" s="1"/>
  <c r="AJ10" i="21" s="1"/>
  <c r="AQ10" i="21" s="1"/>
  <c r="AT10" i="21" s="1"/>
  <c r="AZ11" i="21"/>
  <c r="AE11" i="21" s="1"/>
  <c r="F11" i="21"/>
  <c r="J11" i="21" s="1"/>
  <c r="M11" i="21" s="1"/>
  <c r="W11" i="21" s="1"/>
  <c r="AA11" i="21" s="1"/>
  <c r="AZ12" i="21"/>
  <c r="AE15" i="21" s="1"/>
  <c r="F12" i="21"/>
  <c r="J12" i="21" s="1"/>
  <c r="M12" i="21" s="1"/>
  <c r="W12" i="21" s="1"/>
  <c r="AA12" i="21" s="1"/>
  <c r="F13" i="21"/>
  <c r="J13" i="21" s="1"/>
  <c r="M13" i="21" s="1"/>
  <c r="W13" i="21" s="1"/>
  <c r="AA13" i="21" s="1"/>
  <c r="AH13" i="21" s="1"/>
  <c r="AN13" i="21" s="1"/>
  <c r="F14" i="21"/>
  <c r="J14" i="21" s="1"/>
  <c r="M14" i="21" s="1"/>
  <c r="W14" i="21" s="1"/>
  <c r="AA14" i="21" s="1"/>
  <c r="AI4" i="21"/>
  <c r="AL4" i="21" s="1"/>
  <c r="F15" i="21"/>
  <c r="J15" i="21" s="1"/>
  <c r="M15" i="21" s="1"/>
  <c r="W15" i="21" s="1"/>
  <c r="AA15" i="21" s="1"/>
  <c r="AZ17" i="21"/>
  <c r="AE8" i="21" s="1"/>
  <c r="F16" i="21"/>
  <c r="J16" i="21" s="1"/>
  <c r="M16" i="21" s="1"/>
  <c r="AI12" i="21"/>
  <c r="AL12" i="21" s="1"/>
  <c r="F17" i="21"/>
  <c r="J17" i="21" s="1"/>
  <c r="M17" i="21" s="1"/>
  <c r="W17" i="21" s="1"/>
  <c r="AA17" i="21" s="1"/>
  <c r="AI16" i="21"/>
  <c r="AL16" i="21" s="1"/>
  <c r="F18" i="21"/>
  <c r="J18" i="21" s="1"/>
  <c r="M18" i="21" s="1"/>
  <c r="W18" i="21" s="1"/>
  <c r="AA18" i="21" s="1"/>
  <c r="AJ18" i="21" s="1"/>
  <c r="AQ18" i="21" s="1"/>
  <c r="AT18" i="21" s="1"/>
  <c r="F19" i="21"/>
  <c r="J19" i="21" s="1"/>
  <c r="M19" i="21" s="1"/>
  <c r="W19" i="21" s="1"/>
  <c r="AA19" i="21" s="1"/>
  <c r="AJ19" i="21" s="1"/>
  <c r="AQ19" i="21" s="1"/>
  <c r="AT19" i="21" s="1"/>
  <c r="AX21" i="21"/>
  <c r="F20" i="21"/>
  <c r="J20" i="21" s="1"/>
  <c r="M20" i="21" s="1"/>
  <c r="W20" i="21" s="1"/>
  <c r="AA20" i="21" s="1"/>
  <c r="F21" i="21"/>
  <c r="J21" i="21" s="1"/>
  <c r="M21" i="21" s="1"/>
  <c r="W21" i="21" s="1"/>
  <c r="AA21" i="21" s="1"/>
  <c r="AI9" i="21"/>
  <c r="AL9" i="21" s="1"/>
  <c r="F22" i="21"/>
  <c r="J22" i="21" s="1"/>
  <c r="M22" i="21" s="1"/>
  <c r="W22" i="21" s="1"/>
  <c r="AA22" i="21" s="1"/>
  <c r="AH22" i="21" s="1"/>
  <c r="AN22" i="21" s="1"/>
  <c r="AZ25" i="21"/>
  <c r="AE13" i="21" s="1"/>
  <c r="F23" i="21"/>
  <c r="J23" i="21" s="1"/>
  <c r="M23" i="21" s="1"/>
  <c r="W23" i="21" s="1"/>
  <c r="AA23" i="21" s="1"/>
  <c r="AJ23" i="21" s="1"/>
  <c r="AQ23" i="21" s="1"/>
  <c r="AT23" i="21" s="1"/>
  <c r="BA23" i="21" s="1"/>
  <c r="BC23" i="21" s="1"/>
  <c r="AI17" i="21"/>
  <c r="AL17" i="21" s="1"/>
  <c r="AI21" i="21"/>
  <c r="AL21" i="21" s="1"/>
  <c r="AX30" i="21"/>
  <c r="AK25" i="21"/>
  <c r="E39" i="21"/>
  <c r="E52" i="21" s="1"/>
  <c r="B40" i="21"/>
  <c r="F52" i="21" s="1"/>
  <c r="C40" i="21"/>
  <c r="G52" i="21" s="1"/>
  <c r="D40" i="21"/>
  <c r="H52" i="21" s="1"/>
  <c r="E40" i="21"/>
  <c r="B41" i="21"/>
  <c r="C41" i="21"/>
  <c r="D41" i="21"/>
  <c r="E41" i="21"/>
  <c r="B42" i="21"/>
  <c r="C42" i="21"/>
  <c r="D42" i="21"/>
  <c r="E42" i="21"/>
  <c r="B43" i="21"/>
  <c r="C43" i="21"/>
  <c r="D43" i="21"/>
  <c r="E43" i="21"/>
  <c r="B52" i="21"/>
  <c r="C52" i="21"/>
  <c r="D52" i="21"/>
  <c r="I58" i="21"/>
  <c r="J58" i="21"/>
  <c r="K58" i="21"/>
  <c r="L58" i="21"/>
  <c r="M58" i="21"/>
  <c r="N58" i="21"/>
  <c r="O58" i="21"/>
  <c r="P58" i="21"/>
  <c r="Q58" i="21"/>
  <c r="R58" i="21"/>
  <c r="S58" i="21"/>
  <c r="T58" i="21"/>
  <c r="I59" i="21"/>
  <c r="J59" i="21"/>
  <c r="K59" i="21"/>
  <c r="L59" i="21"/>
  <c r="M59" i="21"/>
  <c r="N59" i="21"/>
  <c r="O59" i="21"/>
  <c r="P59" i="21"/>
  <c r="Q59" i="21"/>
  <c r="R59" i="21"/>
  <c r="S59" i="21"/>
  <c r="T59" i="21"/>
  <c r="U59" i="21"/>
  <c r="V59" i="21"/>
  <c r="W59" i="21"/>
  <c r="X59" i="21"/>
  <c r="Y59" i="21"/>
  <c r="Z59" i="21"/>
  <c r="AA59" i="21"/>
  <c r="AB59" i="21"/>
  <c r="I61" i="21"/>
  <c r="J61" i="21"/>
  <c r="K61" i="21"/>
  <c r="L61" i="21"/>
  <c r="M61" i="21"/>
  <c r="N61" i="21"/>
  <c r="O61" i="21"/>
  <c r="P61" i="21"/>
  <c r="Q61" i="21"/>
  <c r="R61" i="21"/>
  <c r="S61" i="21"/>
  <c r="T61" i="21"/>
  <c r="U61" i="21"/>
  <c r="V61" i="21"/>
  <c r="W61" i="21"/>
  <c r="X61" i="21"/>
  <c r="Y61" i="21"/>
  <c r="Z61" i="21"/>
  <c r="AA61" i="21"/>
  <c r="AB61" i="21"/>
  <c r="B66" i="21"/>
  <c r="C66" i="21"/>
  <c r="D66" i="21"/>
  <c r="E66" i="21"/>
  <c r="F66" i="21"/>
  <c r="B67" i="21"/>
  <c r="C67" i="21"/>
  <c r="D67" i="21"/>
  <c r="E67" i="21"/>
  <c r="F67" i="21"/>
  <c r="B68" i="21"/>
  <c r="C68" i="21"/>
  <c r="D68" i="21"/>
  <c r="E68" i="21"/>
  <c r="F68" i="21"/>
  <c r="B69" i="21"/>
  <c r="C69" i="21"/>
  <c r="D69" i="21"/>
  <c r="E69" i="21"/>
  <c r="F69" i="21"/>
  <c r="F73" i="21"/>
  <c r="F74" i="21"/>
  <c r="F75" i="21"/>
  <c r="F97" i="21" s="1"/>
  <c r="F76" i="21"/>
  <c r="B77" i="21"/>
  <c r="C77" i="21"/>
  <c r="D77" i="21"/>
  <c r="E77" i="21"/>
  <c r="B80" i="21"/>
  <c r="B88" i="21" s="1"/>
  <c r="C80" i="21"/>
  <c r="C88" i="21" s="1"/>
  <c r="D80" i="21"/>
  <c r="E80" i="21"/>
  <c r="E88" i="21" s="1"/>
  <c r="F80" i="21"/>
  <c r="F88" i="21" s="1"/>
  <c r="G80" i="21"/>
  <c r="G88" i="21" s="1"/>
  <c r="F81" i="21"/>
  <c r="F82" i="21"/>
  <c r="F83" i="21"/>
  <c r="F98" i="21" s="1"/>
  <c r="F84" i="21"/>
  <c r="B85" i="21"/>
  <c r="C85" i="21"/>
  <c r="D85" i="21"/>
  <c r="E85" i="21"/>
  <c r="D88" i="21"/>
  <c r="B89" i="21"/>
  <c r="C89" i="21"/>
  <c r="D89" i="21"/>
  <c r="E89" i="21"/>
  <c r="B90" i="21"/>
  <c r="C90" i="21"/>
  <c r="D90" i="21"/>
  <c r="E90" i="21"/>
  <c r="B91" i="21"/>
  <c r="C91" i="21"/>
  <c r="D91" i="21"/>
  <c r="E91" i="21"/>
  <c r="B92" i="21"/>
  <c r="B93" i="21" s="1"/>
  <c r="C92" i="21"/>
  <c r="D92" i="21"/>
  <c r="E92" i="21"/>
  <c r="C99" i="21"/>
  <c r="C107" i="21" s="1"/>
  <c r="B101" i="21"/>
  <c r="B105" i="21" s="1"/>
  <c r="C101" i="21"/>
  <c r="C105" i="21" s="1"/>
  <c r="D101" i="21"/>
  <c r="D105" i="21" s="1"/>
  <c r="E101" i="21"/>
  <c r="E105" i="21" s="1"/>
  <c r="F101" i="21"/>
  <c r="F105" i="21" s="1"/>
  <c r="G101" i="21"/>
  <c r="G105" i="21" s="1"/>
  <c r="B109" i="21"/>
  <c r="B117" i="21" s="1"/>
  <c r="C109" i="21"/>
  <c r="C117" i="21" s="1"/>
  <c r="D109" i="21"/>
  <c r="D117" i="21" s="1"/>
  <c r="E109" i="21"/>
  <c r="E117" i="21" s="1"/>
  <c r="F109" i="21"/>
  <c r="F117" i="21" s="1"/>
  <c r="G109" i="21"/>
  <c r="G117" i="21" s="1"/>
  <c r="E114" i="21"/>
  <c r="E120" i="21" s="1"/>
  <c r="K128" i="21"/>
  <c r="L128" i="21"/>
  <c r="M128" i="21"/>
  <c r="N128" i="21"/>
  <c r="K129" i="21"/>
  <c r="L129" i="21"/>
  <c r="M129" i="21"/>
  <c r="N129" i="21"/>
  <c r="W129" i="21"/>
  <c r="X129" i="21"/>
  <c r="Y129" i="21"/>
  <c r="Z129" i="21"/>
  <c r="K130" i="21"/>
  <c r="L130" i="21"/>
  <c r="M130" i="21"/>
  <c r="N130" i="21"/>
  <c r="W130" i="21"/>
  <c r="X130" i="21"/>
  <c r="Y130" i="21"/>
  <c r="Z130" i="21"/>
  <c r="K131" i="21"/>
  <c r="L131" i="21"/>
  <c r="L135" i="21" s="1"/>
  <c r="M131" i="21"/>
  <c r="M135" i="21" s="1"/>
  <c r="F102" i="21" s="1"/>
  <c r="N131" i="21"/>
  <c r="W131" i="21"/>
  <c r="X131" i="21"/>
  <c r="Y131" i="21"/>
  <c r="Z131" i="21"/>
  <c r="W133" i="21"/>
  <c r="X133" i="21"/>
  <c r="Y133" i="21"/>
  <c r="Z133" i="21"/>
  <c r="O135" i="21"/>
  <c r="P135" i="21"/>
  <c r="Q135" i="21"/>
  <c r="E102" i="21" s="1"/>
  <c r="R135" i="21"/>
  <c r="S135" i="21"/>
  <c r="T135" i="21"/>
  <c r="U135" i="21"/>
  <c r="D102" i="21" s="1"/>
  <c r="V135" i="21"/>
  <c r="AA135" i="21"/>
  <c r="AB135" i="21"/>
  <c r="AC135" i="21"/>
  <c r="B102" i="21" s="1"/>
  <c r="AD135" i="21"/>
  <c r="B144" i="21"/>
  <c r="B145" i="21"/>
  <c r="B146" i="21"/>
  <c r="B110" i="21" s="1"/>
  <c r="B147" i="21"/>
  <c r="C148" i="21"/>
  <c r="D148" i="21"/>
  <c r="E148" i="21"/>
  <c r="F148" i="21"/>
  <c r="D150" i="21"/>
  <c r="E150" i="21"/>
  <c r="E157" i="21" s="1"/>
  <c r="E164" i="21" s="1"/>
  <c r="E171" i="21" s="1"/>
  <c r="F150" i="21"/>
  <c r="F157" i="21" s="1"/>
  <c r="F164" i="21" s="1"/>
  <c r="F171" i="21" s="1"/>
  <c r="G150" i="21"/>
  <c r="B155" i="21"/>
  <c r="C155" i="21"/>
  <c r="D155" i="21"/>
  <c r="E155" i="21"/>
  <c r="F155" i="21"/>
  <c r="G157" i="21"/>
  <c r="G164" i="21" s="1"/>
  <c r="G171" i="21" s="1"/>
  <c r="B162" i="21"/>
  <c r="C162" i="21"/>
  <c r="D162" i="21"/>
  <c r="E162" i="21"/>
  <c r="F162" i="21"/>
  <c r="G162" i="21"/>
  <c r="D164" i="21"/>
  <c r="D171" i="21" s="1"/>
  <c r="B169" i="21"/>
  <c r="C169" i="21"/>
  <c r="D169" i="21"/>
  <c r="E169" i="21"/>
  <c r="F169" i="21"/>
  <c r="B176" i="21"/>
  <c r="C176" i="21"/>
  <c r="D176" i="21"/>
  <c r="E176" i="21"/>
  <c r="F176" i="21"/>
  <c r="L10" i="15"/>
  <c r="F59" i="21"/>
  <c r="F20" i="15"/>
  <c r="H20" i="15"/>
  <c r="L12" i="15"/>
  <c r="L14" i="15"/>
  <c r="L16" i="15"/>
  <c r="E18" i="15"/>
  <c r="D18" i="15" s="1"/>
  <c r="H22" i="15"/>
  <c r="AW14" i="21" s="1"/>
  <c r="AE23" i="21" s="1"/>
  <c r="L18" i="15"/>
  <c r="L8" i="14"/>
  <c r="J128" i="21"/>
  <c r="G11" i="14"/>
  <c r="G13" i="14" s="1"/>
  <c r="G15" i="14" s="1"/>
  <c r="G9" i="20" s="1"/>
  <c r="L10" i="14"/>
  <c r="B11" i="14"/>
  <c r="B13" i="14" s="1"/>
  <c r="B15" i="14" s="1"/>
  <c r="C11" i="14"/>
  <c r="C13" i="14" s="1"/>
  <c r="C15" i="14" s="1"/>
  <c r="C27" i="14" s="1"/>
  <c r="D11" i="14"/>
  <c r="D13" i="14" s="1"/>
  <c r="D15" i="14" s="1"/>
  <c r="D27" i="14" s="1"/>
  <c r="H11" i="14"/>
  <c r="H13" i="14" s="1"/>
  <c r="H15" i="14" s="1"/>
  <c r="L12" i="14"/>
  <c r="L14" i="14"/>
  <c r="L17" i="14"/>
  <c r="L18" i="14"/>
  <c r="C19" i="14"/>
  <c r="D19" i="14"/>
  <c r="F19" i="14"/>
  <c r="G19" i="14"/>
  <c r="H19" i="14"/>
  <c r="I19" i="14"/>
  <c r="L25" i="14"/>
  <c r="L31" i="14"/>
  <c r="H19" i="6"/>
  <c r="L8" i="17"/>
  <c r="L9" i="17"/>
  <c r="B10" i="17"/>
  <c r="F10" i="17"/>
  <c r="G10" i="17"/>
  <c r="H10" i="17"/>
  <c r="I10" i="17"/>
  <c r="L13" i="17"/>
  <c r="L15" i="17" s="1"/>
  <c r="L14" i="17"/>
  <c r="B15" i="17"/>
  <c r="D15" i="17"/>
  <c r="F15" i="17"/>
  <c r="G15" i="17"/>
  <c r="H15" i="17"/>
  <c r="I15" i="17"/>
  <c r="L18" i="17"/>
  <c r="E19" i="17"/>
  <c r="D19" i="17" s="1"/>
  <c r="L19" i="17"/>
  <c r="B20" i="17"/>
  <c r="F20" i="17"/>
  <c r="G20" i="17"/>
  <c r="H20" i="17"/>
  <c r="I20" i="17"/>
  <c r="I28" i="19" s="1"/>
  <c r="L31" i="17"/>
  <c r="L32" i="17"/>
  <c r="L8" i="16"/>
  <c r="L9" i="16"/>
  <c r="B10" i="16"/>
  <c r="C10" i="16"/>
  <c r="D132" i="21" s="1"/>
  <c r="D10" i="16"/>
  <c r="F10" i="16"/>
  <c r="W132" i="21" s="1"/>
  <c r="G10" i="16"/>
  <c r="X132" i="21" s="1"/>
  <c r="H10" i="16"/>
  <c r="Y132" i="21" s="1"/>
  <c r="I10" i="16"/>
  <c r="Z132" i="21" s="1"/>
  <c r="L11" i="16"/>
  <c r="L13" i="16"/>
  <c r="L16" i="16"/>
  <c r="L17" i="16"/>
  <c r="B18" i="16"/>
  <c r="C18" i="16"/>
  <c r="D18" i="16"/>
  <c r="F18" i="16"/>
  <c r="G18" i="16"/>
  <c r="H18" i="16"/>
  <c r="I18" i="16"/>
  <c r="L22" i="16"/>
  <c r="K28" i="16"/>
  <c r="L28" i="16"/>
  <c r="K34" i="16"/>
  <c r="L34" i="16"/>
  <c r="D17" i="12"/>
  <c r="E17" i="12" s="1"/>
  <c r="B10" i="20"/>
  <c r="C10" i="20"/>
  <c r="D10" i="20"/>
  <c r="F10" i="20"/>
  <c r="G10" i="20"/>
  <c r="H10" i="20"/>
  <c r="I10" i="20"/>
  <c r="F20" i="20"/>
  <c r="G20" i="20"/>
  <c r="H20" i="20"/>
  <c r="I20" i="20"/>
  <c r="L20" i="20"/>
  <c r="B24" i="20"/>
  <c r="C24" i="20"/>
  <c r="D24" i="20"/>
  <c r="F24" i="20"/>
  <c r="G24" i="20"/>
  <c r="H24" i="20"/>
  <c r="I24" i="20"/>
  <c r="C25" i="20"/>
  <c r="D25" i="20"/>
  <c r="E25" i="20"/>
  <c r="F25" i="20"/>
  <c r="G25" i="20"/>
  <c r="H25" i="20"/>
  <c r="I25" i="20"/>
  <c r="F46" i="20"/>
  <c r="G46" i="20"/>
  <c r="H46" i="20"/>
  <c r="I46" i="20"/>
  <c r="L50" i="20"/>
  <c r="L51" i="20"/>
  <c r="L8" i="19"/>
  <c r="L12" i="19"/>
  <c r="L14" i="19"/>
  <c r="L18" i="19"/>
  <c r="L20" i="19"/>
  <c r="L22" i="19"/>
  <c r="L24" i="19"/>
  <c r="E24" i="20"/>
  <c r="I11" i="14"/>
  <c r="I13" i="14" s="1"/>
  <c r="I15" i="14" s="1"/>
  <c r="F114" i="21"/>
  <c r="AI7" i="21"/>
  <c r="AL7" i="21" s="1"/>
  <c r="K8" i="14"/>
  <c r="G66" i="21"/>
  <c r="E10" i="20"/>
  <c r="K8" i="16"/>
  <c r="L9" i="14"/>
  <c r="F11" i="14"/>
  <c r="F13" i="14" s="1"/>
  <c r="F15" i="14" s="1"/>
  <c r="F27" i="14" s="1"/>
  <c r="F30" i="20" s="1"/>
  <c r="B99" i="21"/>
  <c r="B107" i="21" s="1"/>
  <c r="C114" i="21"/>
  <c r="C121" i="21" s="1"/>
  <c r="D10" i="17"/>
  <c r="H10" i="8" l="1"/>
  <c r="C10" i="8"/>
  <c r="C9" i="8"/>
  <c r="H9" i="8"/>
  <c r="D22" i="15"/>
  <c r="AW15" i="21" s="1"/>
  <c r="AI27" i="21" s="1"/>
  <c r="AO27" i="21"/>
  <c r="D135" i="21"/>
  <c r="B10" i="8"/>
  <c r="G10" i="8"/>
  <c r="D12" i="16"/>
  <c r="D14" i="16" s="1"/>
  <c r="D8" i="20" s="1"/>
  <c r="E132" i="21"/>
  <c r="L18" i="16"/>
  <c r="L10" i="16"/>
  <c r="L12" i="16" s="1"/>
  <c r="L14" i="16" s="1"/>
  <c r="L30" i="16" s="1"/>
  <c r="L29" i="20" s="1"/>
  <c r="L10" i="17"/>
  <c r="F26" i="20"/>
  <c r="F12" i="16"/>
  <c r="F14" i="16" s="1"/>
  <c r="F8" i="20" s="1"/>
  <c r="L20" i="17"/>
  <c r="AO26" i="21"/>
  <c r="H45" i="21"/>
  <c r="B26" i="21"/>
  <c r="H12" i="16"/>
  <c r="H14" i="16" s="1"/>
  <c r="H30" i="16" s="1"/>
  <c r="H29" i="20" s="1"/>
  <c r="AZ20" i="21"/>
  <c r="G21" i="14"/>
  <c r="G29" i="14" s="1"/>
  <c r="C29" i="6" s="1"/>
  <c r="G27" i="14"/>
  <c r="G30" i="20" s="1"/>
  <c r="H21" i="14"/>
  <c r="H29" i="14" s="1"/>
  <c r="I27" i="14"/>
  <c r="I30" i="20" s="1"/>
  <c r="I9" i="20"/>
  <c r="L11" i="14"/>
  <c r="L13" i="14" s="1"/>
  <c r="L15" i="14" s="1"/>
  <c r="L27" i="14" s="1"/>
  <c r="L30" i="20" s="1"/>
  <c r="B103" i="21"/>
  <c r="E103" i="21"/>
  <c r="L8" i="15"/>
  <c r="L20" i="15" s="1"/>
  <c r="G20" i="15"/>
  <c r="L22" i="15"/>
  <c r="B12" i="16"/>
  <c r="B14" i="16" s="1"/>
  <c r="B20" i="16" s="1"/>
  <c r="G76" i="21" s="1"/>
  <c r="J17" i="6"/>
  <c r="B19" i="6"/>
  <c r="K17" i="14"/>
  <c r="B19" i="14"/>
  <c r="B21" i="14" s="1"/>
  <c r="B114" i="21"/>
  <c r="G26" i="20"/>
  <c r="F28" i="19"/>
  <c r="L28" i="19" s="1"/>
  <c r="AZ23" i="21"/>
  <c r="AE5" i="21" s="1"/>
  <c r="D103" i="21"/>
  <c r="I26" i="20"/>
  <c r="J9" i="6"/>
  <c r="G10" i="12"/>
  <c r="I11" i="12"/>
  <c r="J11" i="12" s="1"/>
  <c r="AK24" i="21"/>
  <c r="C12" i="16"/>
  <c r="C14" i="16" s="1"/>
  <c r="C30" i="16" s="1"/>
  <c r="C29" i="20" s="1"/>
  <c r="C122" i="21"/>
  <c r="C119" i="21"/>
  <c r="F91" i="21"/>
  <c r="AZ3" i="21"/>
  <c r="AE6" i="21" s="1"/>
  <c r="AM6" i="21" s="1"/>
  <c r="N135" i="21"/>
  <c r="E93" i="21"/>
  <c r="AE20" i="21"/>
  <c r="AZ16" i="21"/>
  <c r="AE4" i="21" s="1"/>
  <c r="AM4" i="21" s="1"/>
  <c r="W16" i="21"/>
  <c r="AA16" i="21" s="1"/>
  <c r="D11" i="12"/>
  <c r="E11" i="12" s="1"/>
  <c r="D28" i="12"/>
  <c r="E28" i="12" s="1"/>
  <c r="Z135" i="21"/>
  <c r="C26" i="20"/>
  <c r="H26" i="8"/>
  <c r="C9" i="20"/>
  <c r="C21" i="14"/>
  <c r="B15" i="8" s="1"/>
  <c r="C30" i="20"/>
  <c r="I31" i="6"/>
  <c r="J31" i="6" s="1"/>
  <c r="C19" i="6"/>
  <c r="L25" i="20"/>
  <c r="H11" i="6"/>
  <c r="H13" i="6" s="1"/>
  <c r="H15" i="6" s="1"/>
  <c r="H21" i="6" s="1"/>
  <c r="H58" i="21"/>
  <c r="H59" i="21"/>
  <c r="AZ2" i="21"/>
  <c r="AE2" i="21" s="1"/>
  <c r="AM2" i="21" s="1"/>
  <c r="AD11" i="21"/>
  <c r="AH11" i="21"/>
  <c r="AN11" i="21" s="1"/>
  <c r="C93" i="21"/>
  <c r="AZ19" i="21"/>
  <c r="AE16" i="21" s="1"/>
  <c r="AM16" i="21" s="1"/>
  <c r="B106" i="21"/>
  <c r="K135" i="21"/>
  <c r="AE18" i="21"/>
  <c r="AM18" i="21" s="1"/>
  <c r="AZ26" i="21"/>
  <c r="AE17" i="21" s="1"/>
  <c r="AM17" i="21" s="1"/>
  <c r="C106" i="21"/>
  <c r="AD20" i="21"/>
  <c r="AH20" i="21"/>
  <c r="AN20" i="21" s="1"/>
  <c r="AJ20" i="21"/>
  <c r="AQ20" i="21" s="1"/>
  <c r="AT20" i="21" s="1"/>
  <c r="AZ7" i="21"/>
  <c r="AI13" i="21"/>
  <c r="AL13" i="21" s="1"/>
  <c r="AM13" i="21" s="1"/>
  <c r="F92" i="21"/>
  <c r="F77" i="21"/>
  <c r="AJ13" i="21"/>
  <c r="AQ13" i="21" s="1"/>
  <c r="AT13" i="21" s="1"/>
  <c r="AZ18" i="21"/>
  <c r="AE12" i="21" s="1"/>
  <c r="AM12" i="21" s="1"/>
  <c r="AI10" i="21"/>
  <c r="AL10" i="21" s="1"/>
  <c r="AM10" i="21" s="1"/>
  <c r="AJ11" i="21"/>
  <c r="AQ11" i="21" s="1"/>
  <c r="AT11" i="21" s="1"/>
  <c r="W135" i="21"/>
  <c r="B148" i="21"/>
  <c r="D93" i="21"/>
  <c r="AH15" i="21"/>
  <c r="AN15" i="21" s="1"/>
  <c r="AD15" i="21"/>
  <c r="AJ15" i="21"/>
  <c r="AQ15" i="21" s="1"/>
  <c r="AT15" i="21" s="1"/>
  <c r="AH12" i="21"/>
  <c r="AN12" i="21" s="1"/>
  <c r="AJ12" i="21"/>
  <c r="AQ12" i="21" s="1"/>
  <c r="AT12" i="21" s="1"/>
  <c r="AD12" i="21"/>
  <c r="AJ17" i="21"/>
  <c r="AQ17" i="21" s="1"/>
  <c r="AT17" i="21" s="1"/>
  <c r="AH17" i="21"/>
  <c r="AN17" i="21" s="1"/>
  <c r="AD17" i="21"/>
  <c r="AD14" i="21"/>
  <c r="AH14" i="21"/>
  <c r="AN14" i="21" s="1"/>
  <c r="AJ14" i="21"/>
  <c r="AQ14" i="21" s="1"/>
  <c r="AT14" i="21" s="1"/>
  <c r="AM7" i="21"/>
  <c r="AJ22" i="21"/>
  <c r="AQ22" i="21" s="1"/>
  <c r="AT22" i="21" s="1"/>
  <c r="AI8" i="21"/>
  <c r="AL8" i="21" s="1"/>
  <c r="AM8" i="21" s="1"/>
  <c r="AI20" i="21"/>
  <c r="AL20" i="21" s="1"/>
  <c r="AI15" i="21"/>
  <c r="AL15" i="21" s="1"/>
  <c r="AM15" i="21" s="1"/>
  <c r="Y135" i="21"/>
  <c r="C102" i="21" s="1"/>
  <c r="I130" i="21"/>
  <c r="I128" i="21"/>
  <c r="I129" i="21"/>
  <c r="C120" i="21"/>
  <c r="E121" i="21"/>
  <c r="E119" i="21"/>
  <c r="H10" i="12"/>
  <c r="H12" i="12" s="1"/>
  <c r="H14" i="12" s="1"/>
  <c r="H30" i="12" s="1"/>
  <c r="H29" i="8" s="1"/>
  <c r="H18" i="12"/>
  <c r="D8" i="12"/>
  <c r="E8" i="12" s="1"/>
  <c r="D16" i="12"/>
  <c r="E16" i="12" s="1"/>
  <c r="I13" i="12"/>
  <c r="J13" i="12" s="1"/>
  <c r="C30" i="12"/>
  <c r="C29" i="8" s="1"/>
  <c r="C20" i="12"/>
  <c r="D10" i="12"/>
  <c r="E10" i="12" s="1"/>
  <c r="D34" i="12"/>
  <c r="E34" i="12" s="1"/>
  <c r="D9" i="12"/>
  <c r="E9" i="12" s="1"/>
  <c r="I34" i="12"/>
  <c r="J34" i="12" s="1"/>
  <c r="I28" i="12"/>
  <c r="J28" i="12" s="1"/>
  <c r="G67" i="21"/>
  <c r="B18" i="12"/>
  <c r="D18" i="12" s="1"/>
  <c r="E18" i="12" s="1"/>
  <c r="F121" i="21"/>
  <c r="F119" i="21"/>
  <c r="F120" i="21"/>
  <c r="F122" i="21"/>
  <c r="H20" i="16"/>
  <c r="H26" i="16" s="1"/>
  <c r="H19" i="20" s="1"/>
  <c r="AD19" i="21"/>
  <c r="AH19" i="21"/>
  <c r="AN19" i="21" s="1"/>
  <c r="I21" i="14"/>
  <c r="AD22" i="21"/>
  <c r="AD13" i="21"/>
  <c r="F85" i="21"/>
  <c r="F89" i="21"/>
  <c r="AJ21" i="21"/>
  <c r="AQ21" i="21" s="1"/>
  <c r="AT21" i="21" s="1"/>
  <c r="AD21" i="21"/>
  <c r="AH21" i="21"/>
  <c r="AN21" i="21" s="1"/>
  <c r="H26" i="20"/>
  <c r="D26" i="20"/>
  <c r="B9" i="20"/>
  <c r="AD10" i="21"/>
  <c r="AH10" i="21"/>
  <c r="AN10" i="21" s="1"/>
  <c r="F21" i="14"/>
  <c r="F9" i="20"/>
  <c r="L10" i="20"/>
  <c r="AH23" i="21"/>
  <c r="AN23" i="21" s="1"/>
  <c r="AD23" i="21"/>
  <c r="AD18" i="21"/>
  <c r="AH18" i="21"/>
  <c r="AN18" i="21" s="1"/>
  <c r="E122" i="21"/>
  <c r="L24" i="20"/>
  <c r="L19" i="14"/>
  <c r="H27" i="14"/>
  <c r="H30" i="20" s="1"/>
  <c r="H9" i="20"/>
  <c r="D114" i="21"/>
  <c r="D121" i="21" s="1"/>
  <c r="E99" i="21"/>
  <c r="E107" i="21" s="1"/>
  <c r="AI19" i="21"/>
  <c r="AL19" i="21" s="1"/>
  <c r="X135" i="21"/>
  <c r="D99" i="21"/>
  <c r="D106" i="21" s="1"/>
  <c r="F90" i="21"/>
  <c r="AL22" i="21"/>
  <c r="G12" i="16"/>
  <c r="G14" i="16" s="1"/>
  <c r="K18" i="14"/>
  <c r="D10" i="6"/>
  <c r="E10" i="6" s="1"/>
  <c r="I12" i="16"/>
  <c r="I14" i="16" s="1"/>
  <c r="C11" i="6"/>
  <c r="C13" i="6" s="1"/>
  <c r="C15" i="6" s="1"/>
  <c r="J129" i="21"/>
  <c r="K9" i="14"/>
  <c r="K13" i="16"/>
  <c r="E11" i="14"/>
  <c r="E13" i="14" s="1"/>
  <c r="E15" i="14" s="1"/>
  <c r="E9" i="20" s="1"/>
  <c r="K11" i="16"/>
  <c r="K10" i="14"/>
  <c r="J130" i="21"/>
  <c r="G148" i="21"/>
  <c r="K17" i="16"/>
  <c r="K14" i="14"/>
  <c r="I17" i="12"/>
  <c r="J17" i="12" s="1"/>
  <c r="I14" i="6"/>
  <c r="J14" i="6"/>
  <c r="I12" i="6"/>
  <c r="J12" i="6"/>
  <c r="K9" i="16"/>
  <c r="K10" i="16" s="1"/>
  <c r="E10" i="16"/>
  <c r="F132" i="21" s="1"/>
  <c r="J10" i="6"/>
  <c r="I10" i="6"/>
  <c r="J8" i="6"/>
  <c r="I8" i="6"/>
  <c r="I18" i="6"/>
  <c r="J18" i="6"/>
  <c r="E26" i="20"/>
  <c r="K12" i="14"/>
  <c r="E19" i="14"/>
  <c r="K31" i="14"/>
  <c r="E24" i="8"/>
  <c r="D24" i="8"/>
  <c r="I24" i="8"/>
  <c r="J24" i="8"/>
  <c r="K24" i="20"/>
  <c r="I8" i="12"/>
  <c r="J8" i="12" s="1"/>
  <c r="B12" i="12"/>
  <c r="E18" i="6"/>
  <c r="K10" i="20"/>
  <c r="B11" i="6"/>
  <c r="B13" i="6" s="1"/>
  <c r="B15" i="6" s="1"/>
  <c r="G155" i="21"/>
  <c r="D21" i="14"/>
  <c r="D9" i="20"/>
  <c r="D30" i="20"/>
  <c r="AE21" i="21"/>
  <c r="AM21" i="21" s="1"/>
  <c r="AZ29" i="21"/>
  <c r="AI5" i="21"/>
  <c r="AL5" i="21" s="1"/>
  <c r="AZ6" i="21"/>
  <c r="AI11" i="21"/>
  <c r="AL11" i="21" s="1"/>
  <c r="AM11" i="21" s="1"/>
  <c r="AZ9" i="21"/>
  <c r="AE3" i="21" s="1"/>
  <c r="AM3" i="21" s="1"/>
  <c r="AI14" i="21"/>
  <c r="AL14" i="21" s="1"/>
  <c r="AM14" i="21" s="1"/>
  <c r="AZ24" i="21"/>
  <c r="AE9" i="21" s="1"/>
  <c r="AM9" i="21" s="1"/>
  <c r="H20" i="10" l="1"/>
  <c r="C20" i="10"/>
  <c r="G32" i="14"/>
  <c r="G41" i="20" s="1"/>
  <c r="C15" i="8"/>
  <c r="G15" i="20"/>
  <c r="F20" i="16"/>
  <c r="F26" i="16" s="1"/>
  <c r="F19" i="20" s="1"/>
  <c r="C132" i="21"/>
  <c r="C135" i="21" s="1"/>
  <c r="D20" i="16"/>
  <c r="N27" i="21" s="1"/>
  <c r="H74" i="21" s="1"/>
  <c r="B9" i="8"/>
  <c r="G9" i="8"/>
  <c r="C32" i="14"/>
  <c r="C41" i="20" s="1"/>
  <c r="Q28" i="21"/>
  <c r="H83" i="21" s="1"/>
  <c r="D30" i="16"/>
  <c r="D29" i="20" s="1"/>
  <c r="Q27" i="21"/>
  <c r="H82" i="21" s="1"/>
  <c r="E135" i="21"/>
  <c r="H102" i="21" s="1"/>
  <c r="B120" i="21"/>
  <c r="B121" i="21"/>
  <c r="F103" i="21"/>
  <c r="F30" i="16"/>
  <c r="F29" i="20" s="1"/>
  <c r="L20" i="16"/>
  <c r="F135" i="21"/>
  <c r="H8" i="20"/>
  <c r="F24" i="16"/>
  <c r="F35" i="16"/>
  <c r="F14" i="20"/>
  <c r="F32" i="16"/>
  <c r="H32" i="14"/>
  <c r="H41" i="20" s="1"/>
  <c r="H15" i="20"/>
  <c r="D10" i="8"/>
  <c r="L21" i="14"/>
  <c r="L29" i="14" s="1"/>
  <c r="I17" i="6"/>
  <c r="I19" i="6" s="1"/>
  <c r="B8" i="20"/>
  <c r="B30" i="16"/>
  <c r="B29" i="20" s="1"/>
  <c r="G22" i="15"/>
  <c r="D17" i="6"/>
  <c r="E17" i="6" s="1"/>
  <c r="G19" i="6"/>
  <c r="J19" i="6" s="1"/>
  <c r="B24" i="16"/>
  <c r="G135" i="21"/>
  <c r="G84" i="21"/>
  <c r="B32" i="14"/>
  <c r="K19" i="14"/>
  <c r="B122" i="21"/>
  <c r="B119" i="21"/>
  <c r="B32" i="16"/>
  <c r="B35" i="16"/>
  <c r="B40" i="20" s="1"/>
  <c r="B14" i="20"/>
  <c r="B26" i="16"/>
  <c r="B15" i="20"/>
  <c r="G35" i="20"/>
  <c r="E10" i="8"/>
  <c r="AM5" i="21"/>
  <c r="C103" i="21"/>
  <c r="L26" i="20"/>
  <c r="B21" i="6"/>
  <c r="E27" i="14"/>
  <c r="E30" i="20" s="1"/>
  <c r="G11" i="6"/>
  <c r="G13" i="6" s="1"/>
  <c r="J13" i="6" s="1"/>
  <c r="I9" i="6"/>
  <c r="I11" i="6" s="1"/>
  <c r="I13" i="6" s="1"/>
  <c r="I15" i="6" s="1"/>
  <c r="C20" i="16"/>
  <c r="G83" i="21"/>
  <c r="G98" i="21" s="1"/>
  <c r="C29" i="14"/>
  <c r="B29" i="6" s="1"/>
  <c r="C8" i="20"/>
  <c r="H135" i="21"/>
  <c r="AJ16" i="21"/>
  <c r="AQ16" i="21" s="1"/>
  <c r="AT16" i="21" s="1"/>
  <c r="AD16" i="21"/>
  <c r="C118" i="21"/>
  <c r="AH16" i="21"/>
  <c r="AN16" i="21" s="1"/>
  <c r="AM20" i="21"/>
  <c r="H20" i="12"/>
  <c r="H24" i="12" s="1"/>
  <c r="C21" i="6"/>
  <c r="C32" i="6" s="1"/>
  <c r="C41" i="8" s="1"/>
  <c r="C15" i="20"/>
  <c r="D9" i="6"/>
  <c r="E9" i="6" s="1"/>
  <c r="H27" i="6"/>
  <c r="H30" i="8" s="1"/>
  <c r="E106" i="21"/>
  <c r="AM22" i="21"/>
  <c r="D120" i="21"/>
  <c r="I135" i="21"/>
  <c r="G102" i="21" s="1"/>
  <c r="K11" i="14"/>
  <c r="K13" i="14" s="1"/>
  <c r="K15" i="14" s="1"/>
  <c r="E118" i="21"/>
  <c r="I10" i="12"/>
  <c r="J10" i="12" s="1"/>
  <c r="G12" i="12"/>
  <c r="I12" i="12" s="1"/>
  <c r="J12" i="12" s="1"/>
  <c r="C32" i="12"/>
  <c r="C34" i="8" s="1"/>
  <c r="C35" i="12"/>
  <c r="C40" i="8" s="1"/>
  <c r="C24" i="12"/>
  <c r="F99" i="21"/>
  <c r="F107" i="21" s="1"/>
  <c r="D119" i="21"/>
  <c r="D122" i="21"/>
  <c r="L9" i="20"/>
  <c r="F11" i="20"/>
  <c r="F31" i="20" s="1"/>
  <c r="C27" i="6"/>
  <c r="C30" i="8" s="1"/>
  <c r="H28" i="19"/>
  <c r="G20" i="16"/>
  <c r="G26" i="16" s="1"/>
  <c r="G30" i="16"/>
  <c r="G29" i="20" s="1"/>
  <c r="G8" i="20"/>
  <c r="F93" i="21"/>
  <c r="G169" i="21"/>
  <c r="I30" i="16"/>
  <c r="I29" i="20" s="1"/>
  <c r="I8" i="20"/>
  <c r="I20" i="16"/>
  <c r="I26" i="16" s="1"/>
  <c r="D107" i="21"/>
  <c r="I29" i="14"/>
  <c r="I15" i="20"/>
  <c r="I32" i="14"/>
  <c r="I41" i="20" s="1"/>
  <c r="H32" i="16"/>
  <c r="H35" i="16"/>
  <c r="H24" i="16"/>
  <c r="H14" i="20"/>
  <c r="F118" i="21"/>
  <c r="H32" i="6"/>
  <c r="H41" i="8" s="1"/>
  <c r="H29" i="6"/>
  <c r="F15" i="20"/>
  <c r="F32" i="14"/>
  <c r="F41" i="20" s="1"/>
  <c r="F29" i="14"/>
  <c r="C35" i="8" s="1"/>
  <c r="K12" i="16"/>
  <c r="K14" i="16" s="1"/>
  <c r="K30" i="16" s="1"/>
  <c r="E21" i="14"/>
  <c r="K16" i="16"/>
  <c r="K18" i="16" s="1"/>
  <c r="E18" i="16"/>
  <c r="E12" i="16"/>
  <c r="E14" i="16" s="1"/>
  <c r="I9" i="12"/>
  <c r="J9" i="12" s="1"/>
  <c r="J131" i="21"/>
  <c r="G176" i="21"/>
  <c r="G74" i="21"/>
  <c r="B14" i="12"/>
  <c r="D12" i="12"/>
  <c r="E12" i="12" s="1"/>
  <c r="J10" i="8"/>
  <c r="I10" i="8"/>
  <c r="D32" i="14"/>
  <c r="D34" i="14" s="1"/>
  <c r="D15" i="20"/>
  <c r="G82" i="21"/>
  <c r="D29" i="14"/>
  <c r="D11" i="20"/>
  <c r="D31" i="20" s="1"/>
  <c r="K9" i="20"/>
  <c r="G19" i="20" l="1"/>
  <c r="C26" i="12"/>
  <c r="D32" i="16"/>
  <c r="H8" i="8"/>
  <c r="H11" i="8" s="1"/>
  <c r="H31" i="8" s="1"/>
  <c r="C8" i="8"/>
  <c r="D26" i="16"/>
  <c r="AW21" i="21"/>
  <c r="AE24" i="21" s="1"/>
  <c r="H22" i="10"/>
  <c r="C22" i="10"/>
  <c r="H15" i="8"/>
  <c r="D35" i="16"/>
  <c r="D24" i="16"/>
  <c r="D14" i="20"/>
  <c r="C11" i="20"/>
  <c r="C31" i="20" s="1"/>
  <c r="B8" i="8"/>
  <c r="B32" i="6"/>
  <c r="C34" i="14"/>
  <c r="B34" i="6" s="1"/>
  <c r="C35" i="20"/>
  <c r="H98" i="21"/>
  <c r="C14" i="20"/>
  <c r="C16" i="20" s="1"/>
  <c r="C21" i="20" s="1"/>
  <c r="N28" i="21"/>
  <c r="H75" i="21" s="1"/>
  <c r="H97" i="21" s="1"/>
  <c r="H34" i="6"/>
  <c r="H46" i="8" s="1"/>
  <c r="H35" i="20"/>
  <c r="H11" i="20"/>
  <c r="H31" i="20" s="1"/>
  <c r="D46" i="20"/>
  <c r="D19" i="20"/>
  <c r="H90" i="21"/>
  <c r="H103" i="21"/>
  <c r="D41" i="20"/>
  <c r="I11" i="20"/>
  <c r="I31" i="20" s="1"/>
  <c r="C11" i="8"/>
  <c r="H40" i="20"/>
  <c r="H42" i="20" s="1"/>
  <c r="H37" i="16"/>
  <c r="H45" i="20" s="1"/>
  <c r="L26" i="16"/>
  <c r="L19" i="20" s="1"/>
  <c r="L24" i="16"/>
  <c r="L35" i="16"/>
  <c r="L37" i="16" s="1"/>
  <c r="L45" i="20" s="1"/>
  <c r="L32" i="16"/>
  <c r="I35" i="20"/>
  <c r="F40" i="20"/>
  <c r="F42" i="20" s="1"/>
  <c r="F47" i="20" s="1"/>
  <c r="F37" i="16"/>
  <c r="F45" i="20" s="1"/>
  <c r="C35" i="16"/>
  <c r="C37" i="16" s="1"/>
  <c r="B37" i="12" s="1"/>
  <c r="C19" i="8"/>
  <c r="I19" i="20"/>
  <c r="AZ21" i="21"/>
  <c r="E29" i="14"/>
  <c r="B35" i="8" s="1"/>
  <c r="Q26" i="21"/>
  <c r="H81" i="21" s="1"/>
  <c r="F34" i="20"/>
  <c r="L32" i="14"/>
  <c r="L34" i="14" s="1"/>
  <c r="G28" i="19"/>
  <c r="B11" i="20"/>
  <c r="D19" i="6"/>
  <c r="E19" i="6" s="1"/>
  <c r="G92" i="21"/>
  <c r="B41" i="20"/>
  <c r="B42" i="20" s="1"/>
  <c r="B46" i="20"/>
  <c r="K21" i="14"/>
  <c r="K32" i="14" s="1"/>
  <c r="K34" i="14" s="1"/>
  <c r="B118" i="21"/>
  <c r="B37" i="16"/>
  <c r="B45" i="20" s="1"/>
  <c r="B16" i="20"/>
  <c r="B34" i="20"/>
  <c r="B19" i="20"/>
  <c r="D21" i="6"/>
  <c r="E15" i="20"/>
  <c r="G15" i="8" s="1"/>
  <c r="G15" i="6"/>
  <c r="J15" i="6" s="1"/>
  <c r="J11" i="6"/>
  <c r="E32" i="14"/>
  <c r="G81" i="21"/>
  <c r="D37" i="16"/>
  <c r="D40" i="20"/>
  <c r="G75" i="21"/>
  <c r="G97" i="21" s="1"/>
  <c r="C32" i="16"/>
  <c r="C26" i="16"/>
  <c r="G14" i="12"/>
  <c r="F106" i="21"/>
  <c r="H35" i="12"/>
  <c r="H40" i="8" s="1"/>
  <c r="H26" i="12"/>
  <c r="H19" i="8" s="1"/>
  <c r="H32" i="12"/>
  <c r="D11" i="6"/>
  <c r="K20" i="16"/>
  <c r="K26" i="16" s="1"/>
  <c r="AZ13" i="21"/>
  <c r="AE19" i="21"/>
  <c r="G11" i="20"/>
  <c r="G31" i="20" s="1"/>
  <c r="L8" i="20"/>
  <c r="L11" i="20" s="1"/>
  <c r="L31" i="20" s="1"/>
  <c r="D118" i="21"/>
  <c r="C34" i="20"/>
  <c r="L41" i="20"/>
  <c r="F35" i="20"/>
  <c r="F16" i="20"/>
  <c r="F21" i="20" s="1"/>
  <c r="L15" i="20"/>
  <c r="H16" i="20"/>
  <c r="H34" i="20"/>
  <c r="I35" i="16"/>
  <c r="I14" i="20"/>
  <c r="I24" i="16"/>
  <c r="I32" i="16"/>
  <c r="G24" i="16"/>
  <c r="G14" i="20"/>
  <c r="G32" i="16"/>
  <c r="G35" i="16"/>
  <c r="J135" i="21"/>
  <c r="E20" i="16"/>
  <c r="N26" i="21" s="1"/>
  <c r="H73" i="21" s="1"/>
  <c r="E8" i="20"/>
  <c r="G8" i="8" s="1"/>
  <c r="E30" i="16"/>
  <c r="E29" i="20" s="1"/>
  <c r="I16" i="12"/>
  <c r="J16" i="12" s="1"/>
  <c r="G18" i="12"/>
  <c r="G114" i="21"/>
  <c r="G120" i="21" s="1"/>
  <c r="B30" i="12"/>
  <c r="B29" i="8" s="1"/>
  <c r="D14" i="12"/>
  <c r="E14" i="12" s="1"/>
  <c r="B20" i="12"/>
  <c r="D34" i="20"/>
  <c r="G90" i="21"/>
  <c r="I9" i="8"/>
  <c r="J9" i="8"/>
  <c r="D35" i="20"/>
  <c r="D16" i="20"/>
  <c r="D21" i="20" s="1"/>
  <c r="D9" i="8"/>
  <c r="E9" i="8"/>
  <c r="C14" i="8" l="1"/>
  <c r="H14" i="8"/>
  <c r="H36" i="20"/>
  <c r="AI24" i="21"/>
  <c r="AL24" i="21" s="1"/>
  <c r="AM24" i="21" s="1"/>
  <c r="B14" i="8"/>
  <c r="C40" i="20"/>
  <c r="C42" i="20" s="1"/>
  <c r="C47" i="20" s="1"/>
  <c r="B47" i="8" s="1"/>
  <c r="C19" i="20"/>
  <c r="B26" i="12"/>
  <c r="C36" i="20"/>
  <c r="H91" i="21"/>
  <c r="H47" i="20"/>
  <c r="H21" i="20"/>
  <c r="D45" i="20"/>
  <c r="G40" i="20"/>
  <c r="G42" i="20" s="1"/>
  <c r="G47" i="20" s="1"/>
  <c r="C47" i="8" s="1"/>
  <c r="G37" i="16"/>
  <c r="L46" i="20"/>
  <c r="G85" i="21"/>
  <c r="G99" i="21"/>
  <c r="G106" i="21" s="1"/>
  <c r="C16" i="8"/>
  <c r="C21" i="8" s="1"/>
  <c r="I40" i="20"/>
  <c r="I42" i="20" s="1"/>
  <c r="I47" i="20" s="1"/>
  <c r="I37" i="16"/>
  <c r="B11" i="8"/>
  <c r="E11" i="8" s="1"/>
  <c r="E35" i="20"/>
  <c r="E41" i="20"/>
  <c r="K41" i="20" s="1"/>
  <c r="H77" i="21"/>
  <c r="K15" i="20"/>
  <c r="H85" i="21"/>
  <c r="H89" i="21"/>
  <c r="G103" i="21"/>
  <c r="B21" i="20"/>
  <c r="B47" i="20"/>
  <c r="D15" i="8"/>
  <c r="G21" i="6"/>
  <c r="I21" i="6" s="1"/>
  <c r="I14" i="12"/>
  <c r="J14" i="12" s="1"/>
  <c r="G91" i="21"/>
  <c r="G30" i="12"/>
  <c r="K32" i="16"/>
  <c r="G20" i="12"/>
  <c r="G35" i="12" s="1"/>
  <c r="H35" i="8"/>
  <c r="C45" i="20"/>
  <c r="H37" i="12"/>
  <c r="H45" i="8" s="1"/>
  <c r="E11" i="6"/>
  <c r="D13" i="6"/>
  <c r="K35" i="16"/>
  <c r="K37" i="16" s="1"/>
  <c r="G16" i="20"/>
  <c r="G21" i="20" s="1"/>
  <c r="L14" i="20"/>
  <c r="L16" i="20" s="1"/>
  <c r="L21" i="20" s="1"/>
  <c r="G34" i="20"/>
  <c r="I16" i="20"/>
  <c r="I21" i="20" s="1"/>
  <c r="I34" i="20"/>
  <c r="I36" i="20" s="1"/>
  <c r="L35" i="20"/>
  <c r="F36" i="20"/>
  <c r="H34" i="8"/>
  <c r="G122" i="21"/>
  <c r="G121" i="21"/>
  <c r="G119" i="21"/>
  <c r="I18" i="12"/>
  <c r="J18" i="12" s="1"/>
  <c r="E11" i="20"/>
  <c r="E31" i="20" s="1"/>
  <c r="K8" i="20"/>
  <c r="K11" i="20" s="1"/>
  <c r="E35" i="16"/>
  <c r="E40" i="20" s="1"/>
  <c r="E26" i="16"/>
  <c r="E32" i="16"/>
  <c r="E24" i="16"/>
  <c r="E14" i="20"/>
  <c r="G14" i="8" s="1"/>
  <c r="G73" i="21"/>
  <c r="B131" i="21"/>
  <c r="B35" i="12"/>
  <c r="B40" i="8" s="1"/>
  <c r="D20" i="12"/>
  <c r="B32" i="12"/>
  <c r="B34" i="8" s="1"/>
  <c r="D30" i="12"/>
  <c r="D29" i="8"/>
  <c r="D36" i="20"/>
  <c r="G45" i="20" l="1"/>
  <c r="C37" i="12"/>
  <c r="B19" i="8"/>
  <c r="D19" i="8" s="1"/>
  <c r="H93" i="21"/>
  <c r="L40" i="20"/>
  <c r="L42" i="20" s="1"/>
  <c r="L47" i="20" s="1"/>
  <c r="C45" i="8"/>
  <c r="I45" i="20"/>
  <c r="E8" i="8"/>
  <c r="D8" i="8"/>
  <c r="D11" i="8" s="1"/>
  <c r="I14" i="8"/>
  <c r="B16" i="8"/>
  <c r="B41" i="8"/>
  <c r="D41" i="8" s="1"/>
  <c r="D32" i="6"/>
  <c r="E32" i="6" s="1"/>
  <c r="E41" i="8" s="1"/>
  <c r="H99" i="21"/>
  <c r="H107" i="21" s="1"/>
  <c r="E19" i="20"/>
  <c r="D35" i="12"/>
  <c r="E35" i="12" s="1"/>
  <c r="E40" i="8" s="1"/>
  <c r="C42" i="8"/>
  <c r="G40" i="8"/>
  <c r="G29" i="8"/>
  <c r="I29" i="8" s="1"/>
  <c r="K29" i="20"/>
  <c r="G32" i="6"/>
  <c r="I15" i="8"/>
  <c r="I30" i="12"/>
  <c r="G32" i="12"/>
  <c r="I32" i="12" s="1"/>
  <c r="J32" i="12" s="1"/>
  <c r="G26" i="12"/>
  <c r="I20" i="12"/>
  <c r="H36" i="8"/>
  <c r="H16" i="8"/>
  <c r="H21" i="8" s="1"/>
  <c r="E13" i="6"/>
  <c r="D15" i="6"/>
  <c r="E15" i="6" s="1"/>
  <c r="G36" i="20"/>
  <c r="L34" i="20"/>
  <c r="L36" i="20" s="1"/>
  <c r="G118" i="21"/>
  <c r="G89" i="21"/>
  <c r="G93" i="21" s="1"/>
  <c r="G77" i="21"/>
  <c r="B133" i="21"/>
  <c r="B130" i="21"/>
  <c r="B128" i="21"/>
  <c r="B129" i="21"/>
  <c r="B132" i="21"/>
  <c r="E34" i="20"/>
  <c r="E16" i="20"/>
  <c r="E21" i="20" s="1"/>
  <c r="K14" i="20"/>
  <c r="K16" i="20" s="1"/>
  <c r="K21" i="20" s="1"/>
  <c r="E42" i="20"/>
  <c r="E47" i="20" s="1"/>
  <c r="E37" i="16"/>
  <c r="B45" i="8" s="1"/>
  <c r="I8" i="8"/>
  <c r="I11" i="8" s="1"/>
  <c r="J8" i="8"/>
  <c r="G11" i="8"/>
  <c r="D32" i="12"/>
  <c r="E32" i="12" s="1"/>
  <c r="G37" i="12"/>
  <c r="G107" i="21"/>
  <c r="G45" i="8" l="1"/>
  <c r="G34" i="6"/>
  <c r="H42" i="8"/>
  <c r="H47" i="8" s="1"/>
  <c r="B21" i="8"/>
  <c r="D21" i="8" s="1"/>
  <c r="I35" i="12"/>
  <c r="J35" i="12" s="1"/>
  <c r="D14" i="8"/>
  <c r="D16" i="8" s="1"/>
  <c r="H106" i="21"/>
  <c r="D26" i="12"/>
  <c r="E45" i="20"/>
  <c r="I26" i="12"/>
  <c r="G19" i="8"/>
  <c r="I19" i="8" s="1"/>
  <c r="G41" i="8"/>
  <c r="G42" i="8" s="1"/>
  <c r="I32" i="6"/>
  <c r="J32" i="6" s="1"/>
  <c r="I16" i="8"/>
  <c r="K19" i="20"/>
  <c r="I40" i="8"/>
  <c r="G34" i="8"/>
  <c r="G16" i="8"/>
  <c r="B135" i="21"/>
  <c r="J11" i="8"/>
  <c r="E36" i="20"/>
  <c r="K34" i="20"/>
  <c r="D34" i="8"/>
  <c r="D40" i="8"/>
  <c r="D42" i="8" s="1"/>
  <c r="B42" i="8"/>
  <c r="E42" i="8" s="1"/>
  <c r="K40" i="20"/>
  <c r="K42" i="20" s="1"/>
  <c r="K47" i="20" s="1"/>
  <c r="D42" i="20"/>
  <c r="D47" i="20" s="1"/>
  <c r="K45" i="20"/>
  <c r="I37" i="12"/>
  <c r="I45" i="8" l="1"/>
  <c r="D47" i="8"/>
  <c r="D37" i="12"/>
  <c r="D45" i="8"/>
  <c r="G47" i="8"/>
  <c r="I47" i="8" s="1"/>
  <c r="J42" i="8"/>
  <c r="I41" i="8"/>
  <c r="I42" i="8" s="1"/>
  <c r="G21" i="8"/>
  <c r="J34" i="8"/>
  <c r="I34" i="8"/>
  <c r="E34" i="8"/>
  <c r="I21" i="8" l="1"/>
  <c r="AM19" i="21"/>
  <c r="AK23" i="21"/>
  <c r="G61" i="21" l="1"/>
  <c r="AZ14" i="21" l="1"/>
  <c r="AI23" i="21"/>
  <c r="AL23" i="21" s="1"/>
  <c r="AM23" i="21" l="1"/>
  <c r="F58" i="21" l="1"/>
  <c r="G59" i="21" l="1"/>
  <c r="G58" i="21"/>
  <c r="J41" i="8" l="1"/>
  <c r="C46" i="20" l="1"/>
  <c r="K22" i="16" l="1"/>
  <c r="C24" i="16"/>
  <c r="G22" i="12" l="1"/>
  <c r="K24" i="16"/>
  <c r="D22" i="12"/>
  <c r="E22" i="12" s="1"/>
  <c r="B24" i="12"/>
  <c r="D24" i="12" s="1"/>
  <c r="E24" i="12" s="1"/>
  <c r="I22" i="12" l="1"/>
  <c r="J22" i="12" s="1"/>
  <c r="G24" i="12"/>
  <c r="I24" i="12" s="1"/>
  <c r="J24" i="12" s="1"/>
  <c r="J40" i="8" l="1"/>
  <c r="D58" i="21" l="1"/>
  <c r="E61" i="21"/>
  <c r="E59" i="21" l="1"/>
  <c r="E58" i="21"/>
  <c r="B28" i="19" l="1"/>
  <c r="AI25" i="21" l="1"/>
  <c r="AL25" i="21" s="1"/>
  <c r="AE25" i="21"/>
  <c r="AZ30" i="21"/>
  <c r="C36" i="8"/>
  <c r="C26" i="8"/>
  <c r="C31" i="8" s="1"/>
  <c r="AM25" i="21" l="1"/>
  <c r="B30" i="20" l="1"/>
  <c r="K25" i="14"/>
  <c r="B29" i="14"/>
  <c r="B25" i="20"/>
  <c r="K27" i="14" l="1"/>
  <c r="K29" i="14"/>
  <c r="G25" i="8"/>
  <c r="G29" i="6"/>
  <c r="I29" i="6" s="1"/>
  <c r="J29" i="6" s="1"/>
  <c r="J25" i="6"/>
  <c r="G27" i="6"/>
  <c r="I25" i="6"/>
  <c r="B27" i="6"/>
  <c r="B30" i="8" s="1"/>
  <c r="D25" i="6"/>
  <c r="E25" i="6" s="1"/>
  <c r="D29" i="6"/>
  <c r="E29" i="6" s="1"/>
  <c r="K25" i="20"/>
  <c r="K26" i="20" s="1"/>
  <c r="K31" i="20" s="1"/>
  <c r="B26" i="20"/>
  <c r="B31" i="20" s="1"/>
  <c r="B35" i="20"/>
  <c r="B36" i="8" l="1"/>
  <c r="D35" i="8"/>
  <c r="K35" i="20"/>
  <c r="K36" i="20" s="1"/>
  <c r="B36" i="20"/>
  <c r="G26" i="8"/>
  <c r="J25" i="8"/>
  <c r="I25" i="8"/>
  <c r="I26" i="8" s="1"/>
  <c r="G35" i="8"/>
  <c r="B26" i="8"/>
  <c r="D25" i="8"/>
  <c r="D26" i="8" s="1"/>
  <c r="E25" i="8"/>
  <c r="G30" i="8"/>
  <c r="I30" i="8" s="1"/>
  <c r="I27" i="6"/>
  <c r="K30" i="20"/>
  <c r="D27" i="6"/>
  <c r="D30" i="8"/>
  <c r="E35" i="8" l="1"/>
  <c r="D36" i="8"/>
  <c r="E36" i="8" s="1"/>
  <c r="I35" i="8"/>
  <c r="G36" i="8"/>
  <c r="J36" i="8" s="1"/>
  <c r="E26" i="8"/>
  <c r="B31" i="8"/>
  <c r="D31" i="8" s="1"/>
  <c r="G31" i="8"/>
  <c r="I31" i="8" s="1"/>
  <c r="J26" i="8"/>
  <c r="J35" i="8" l="1"/>
  <c r="I36" i="8"/>
  <c r="B20" i="20" l="1"/>
  <c r="E22" i="15" l="1"/>
  <c r="D61" i="21"/>
  <c r="Z52" i="21" l="1"/>
  <c r="B45" i="21"/>
  <c r="H61" i="21"/>
  <c r="E20" i="15"/>
  <c r="E18" i="17" l="1"/>
  <c r="D18" i="17" s="1"/>
  <c r="E15" i="17"/>
  <c r="D20" i="17" l="1"/>
  <c r="E10" i="17"/>
  <c r="E20" i="17"/>
  <c r="AY15" i="21" l="1"/>
  <c r="G27" i="21"/>
  <c r="D28" i="19"/>
  <c r="AY8" i="21"/>
  <c r="G26" i="21"/>
  <c r="E28" i="19"/>
  <c r="AE27" i="21" l="1"/>
  <c r="AZ15" i="21"/>
  <c r="AK27" i="21"/>
  <c r="AL27" i="21" s="1"/>
  <c r="AK26" i="21"/>
  <c r="AM27" i="21" l="1"/>
  <c r="AI26" i="21" l="1"/>
  <c r="AL26" i="21" s="1"/>
  <c r="AZ8" i="21"/>
  <c r="AE26" i="21"/>
  <c r="AM26" i="21" l="1"/>
  <c r="BB26" i="21" l="1"/>
  <c r="E46" i="20" l="1"/>
  <c r="G46" i="8"/>
  <c r="I46" i="8" s="1"/>
  <c r="I34" i="6"/>
  <c r="K46" i="20"/>
  <c r="E20" i="20" l="1"/>
  <c r="B46" i="8"/>
  <c r="D46" i="8" s="1"/>
  <c r="D34" i="6"/>
  <c r="BD27" i="21" l="1"/>
  <c r="K10" i="15" l="1"/>
  <c r="B60" i="21"/>
  <c r="B61" i="21" s="1"/>
  <c r="G10" i="10"/>
  <c r="I10" i="10" s="1"/>
  <c r="J10" i="10" s="1"/>
  <c r="B57" i="21"/>
  <c r="B10" i="10"/>
  <c r="E10" i="10" l="1"/>
  <c r="D10" i="10"/>
  <c r="B59" i="21"/>
  <c r="B58" i="21"/>
  <c r="D45" i="21" l="1"/>
  <c r="K8" i="15"/>
  <c r="AB52" i="21"/>
  <c r="G8" i="10"/>
  <c r="I8" i="10" s="1"/>
  <c r="J8" i="10" s="1"/>
  <c r="B8" i="10"/>
  <c r="D8" i="10" s="1"/>
  <c r="AR28" i="21" l="1"/>
  <c r="C18" i="15"/>
  <c r="B16" i="10"/>
  <c r="D16" i="10" s="1"/>
  <c r="E16" i="10" s="1"/>
  <c r="G16" i="10"/>
  <c r="I16" i="10" s="1"/>
  <c r="J16" i="10" s="1"/>
  <c r="K16" i="15"/>
  <c r="G18" i="10" l="1"/>
  <c r="I18" i="10" s="1"/>
  <c r="J18" i="10" s="1"/>
  <c r="B18" i="10"/>
  <c r="D18" i="10" s="1"/>
  <c r="E18" i="10" s="1"/>
  <c r="K18" i="15"/>
  <c r="AO28" i="21"/>
  <c r="C14" i="15" l="1"/>
  <c r="C20" i="15"/>
  <c r="G12" i="10"/>
  <c r="I12" i="10" s="1"/>
  <c r="J12" i="10" s="1"/>
  <c r="AU28" i="21"/>
  <c r="B12" i="10"/>
  <c r="D12" i="10" s="1"/>
  <c r="E12" i="10" s="1"/>
  <c r="K12" i="15"/>
  <c r="K20" i="15" s="1"/>
  <c r="K14" i="15" l="1"/>
  <c r="K22" i="15" s="1"/>
  <c r="G14" i="10"/>
  <c r="I14" i="10" s="1"/>
  <c r="J14" i="10" s="1"/>
  <c r="B14" i="10"/>
  <c r="D14" i="10" s="1"/>
  <c r="E14" i="10" s="1"/>
  <c r="B28" i="21"/>
  <c r="J45" i="21"/>
  <c r="G20" i="10"/>
  <c r="I20" i="10" s="1"/>
  <c r="J20" i="10" s="1"/>
  <c r="B20" i="10"/>
  <c r="D20" i="10" s="1"/>
  <c r="E20" i="10" s="1"/>
  <c r="C22" i="15"/>
  <c r="B22" i="10" l="1"/>
  <c r="D22" i="10" s="1"/>
  <c r="E22" i="10" s="1"/>
  <c r="AW22" i="21"/>
  <c r="AI28" i="21" s="1"/>
  <c r="G22" i="10"/>
  <c r="I22" i="10" s="1"/>
  <c r="J22" i="10" s="1"/>
  <c r="C19" i="17" l="1"/>
  <c r="B19" i="11" s="1"/>
  <c r="K14" i="17"/>
  <c r="C18" i="17"/>
  <c r="B18" i="11" s="1"/>
  <c r="C15" i="17"/>
  <c r="B15" i="11" s="1"/>
  <c r="D15" i="11" s="1"/>
  <c r="E15" i="11" s="1"/>
  <c r="K13" i="17"/>
  <c r="K9" i="17"/>
  <c r="D18" i="11" l="1"/>
  <c r="E18" i="11" s="1"/>
  <c r="G18" i="11"/>
  <c r="G19" i="11"/>
  <c r="I19" i="11" s="1"/>
  <c r="J19" i="11" s="1"/>
  <c r="D19" i="11"/>
  <c r="E19" i="11" s="1"/>
  <c r="K15" i="17"/>
  <c r="K18" i="17"/>
  <c r="C20" i="17"/>
  <c r="B20" i="11" s="1"/>
  <c r="D20" i="11" s="1"/>
  <c r="E20" i="11" s="1"/>
  <c r="C10" i="17"/>
  <c r="K8" i="17"/>
  <c r="K10" i="17" s="1"/>
  <c r="K19" i="17"/>
  <c r="I18" i="11" l="1"/>
  <c r="G20" i="11"/>
  <c r="K20" i="17"/>
  <c r="G28" i="21"/>
  <c r="AY22" i="21"/>
  <c r="C28" i="19"/>
  <c r="K28" i="19" s="1"/>
  <c r="I20" i="11" l="1"/>
  <c r="J20" i="11" s="1"/>
  <c r="J18" i="11"/>
  <c r="AZ22" i="21"/>
  <c r="AE28" i="21"/>
  <c r="AK28" i="21"/>
  <c r="AL28" i="21" s="1"/>
  <c r="AM28" i="21" l="1"/>
  <c r="BD28" i="21" l="1"/>
  <c r="BB28" i="21" l="1"/>
  <c r="H23" i="6" l="1"/>
  <c r="H20" i="8" s="1"/>
  <c r="E21" i="6" l="1"/>
  <c r="E15" i="8" s="1"/>
  <c r="C23" i="14"/>
  <c r="B23" i="6" l="1"/>
  <c r="C20" i="20"/>
  <c r="B20" i="8" l="1"/>
  <c r="D20" i="8" s="1"/>
  <c r="D23" i="6"/>
  <c r="K23" i="14" l="1"/>
  <c r="G23" i="6" s="1"/>
  <c r="J21" i="6"/>
  <c r="J15" i="8" s="1"/>
  <c r="G20" i="8" l="1"/>
  <c r="I20" i="8" s="1"/>
  <c r="I23" i="6"/>
  <c r="K20" i="20"/>
  <c r="E20" i="12" l="1"/>
  <c r="J20" i="12"/>
  <c r="E14" i="8" l="1"/>
  <c r="J14" i="8"/>
</calcChain>
</file>

<file path=xl/sharedStrings.xml><?xml version="1.0" encoding="utf-8"?>
<sst xmlns="http://schemas.openxmlformats.org/spreadsheetml/2006/main" count="892" uniqueCount="276">
  <si>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</si>
  <si>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</si>
  <si>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</si>
  <si>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</si>
  <si>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</si>
  <si>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</si>
  <si>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</si>
  <si>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</si>
  <si>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</si>
  <si>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</si>
  <si>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</si>
  <si>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</si>
  <si>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</si>
  <si>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</si>
  <si>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</si>
  <si>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</si>
  <si>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</si>
  <si>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</si>
  <si>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</si>
  <si>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</si>
  <si>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</si>
  <si>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</si>
  <si>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</si>
  <si>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</si>
  <si>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</si>
  <si>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</si>
  <si>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</si>
  <si>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</si>
  <si>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</si>
  <si>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</si>
  <si>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</si>
  <si>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</si>
  <si>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</si>
  <si>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</si>
  <si>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</si>
  <si>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</si>
  <si>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</si>
  <si>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</si>
  <si>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</si>
  <si>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</si>
  <si>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</si>
  <si>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</si>
  <si>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</si>
  <si>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</si>
  <si>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</si>
  <si>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</si>
  <si>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</si>
  <si>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</si>
  <si>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</si>
  <si>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</si>
  <si>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</si>
  <si>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</si>
  <si>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</si>
  <si>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</si>
  <si>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</si>
  <si>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</si>
  <si>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</si>
  <si>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</si>
  <si>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</si>
  <si>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</si>
  <si>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</si>
  <si>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</si>
  <si>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</si>
  <si>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</si>
  <si>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</si>
  <si>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</si>
  <si>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</si>
  <si>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</si>
  <si>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</si>
  <si>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</si>
  <si>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</si>
  <si>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</si>
  <si>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</si>
  <si>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</si>
  <si>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</si>
  <si>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</si>
  <si>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</si>
  <si>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</si>
  <si>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</si>
  <si>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</si>
  <si>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</si>
  <si>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</si>
  <si>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</si>
  <si>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</si>
  <si>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</si>
  <si>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</si>
  <si>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</si>
  <si>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</si>
  <si>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</si>
  <si>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</si>
  <si>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</si>
  <si>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</si>
  <si>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</si>
  <si>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</si>
  <si>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</si>
  <si>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</si>
  <si>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</si>
  <si>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</si>
  <si>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</si>
  <si>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</si>
  <si>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</si>
  <si>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</si>
  <si>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</si>
  <si>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</si>
  <si>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</si>
  <si>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</si>
  <si>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</si>
  <si>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</si>
  <si>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</si>
  <si>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</si>
  <si>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</si>
  <si>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</si>
  <si>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</si>
  <si>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</si>
  <si>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</si>
  <si>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</si>
  <si>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</si>
  <si>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</si>
  <si>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</si>
  <si>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</si>
  <si>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</si>
  <si>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</si>
  <si>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</si>
  <si>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</si>
  <si>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</si>
  <si>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</si>
  <si>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</si>
  <si>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</si>
  <si>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</si>
  <si>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</si>
  <si>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</si>
  <si>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</si>
  <si>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</si>
  <si>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</si>
  <si>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</si>
  <si>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</si>
  <si>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</si>
  <si>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</si>
  <si>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</si>
  <si>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</si>
  <si>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</si>
  <si>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</si>
  <si>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</si>
  <si>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</si>
  <si>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</si>
  <si>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</si>
  <si>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</si>
  <si>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</si>
  <si>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</si>
  <si>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</si>
  <si>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</si>
  <si>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</si>
  <si>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</si>
  <si>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</si>
  <si>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</si>
  <si>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Q1-14</t>
  </si>
  <si>
    <t>Q4-14</t>
  </si>
  <si>
    <t>Q1 2014</t>
  </si>
  <si>
    <t>Q2-14</t>
  </si>
  <si>
    <t>Q3-14</t>
  </si>
  <si>
    <t>EBITDA excluding COA</t>
  </si>
  <si>
    <t>EBITDA margin (total revenue)</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</si>
  <si>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</si>
  <si>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</si>
  <si>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</si>
  <si>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</si>
  <si>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</si>
  <si>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</si>
  <si>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</si>
  <si>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</si>
  <si>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</si>
  <si>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</si>
  <si>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</si>
  <si>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</si>
  <si>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Subscriber net adds (000s)</t>
  </si>
  <si>
    <t>Blended ARPU ($)</t>
  </si>
  <si>
    <t>thousands (000s)</t>
  </si>
  <si>
    <t>Q2 2014</t>
  </si>
  <si>
    <t>Q3 2014</t>
  </si>
  <si>
    <t>High Speed Internet Subscriber net additions (losses)</t>
  </si>
  <si>
    <t>Q4 2014</t>
  </si>
  <si>
    <t xml:space="preserve">   Voice revenue</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</si>
  <si>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</si>
  <si>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</si>
  <si>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</si>
  <si>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</si>
  <si>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</si>
  <si>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</si>
  <si>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</si>
  <si>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</si>
  <si>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</si>
  <si>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</si>
  <si>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</si>
  <si>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</si>
  <si>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</si>
  <si>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</si>
  <si>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</si>
  <si>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</si>
  <si>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</si>
  <si>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</si>
  <si>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</si>
  <si>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</si>
  <si>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</si>
  <si>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</si>
  <si>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</si>
  <si>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</si>
  <si>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</si>
  <si>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</si>
  <si>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</si>
  <si>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</si>
  <si>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</si>
  <si>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</si>
  <si>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</si>
  <si>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</si>
  <si>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</si>
  <si>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</si>
  <si>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</si>
  <si>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</si>
  <si>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</si>
  <si>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</si>
  <si>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</si>
  <si>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</si>
  <si>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</si>
  <si>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COA expense</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</si>
  <si>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</si>
  <si>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</si>
  <si>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t>Q3 2015</t>
  </si>
  <si>
    <t>(604) 695-4314</t>
  </si>
  <si>
    <t>mi</t>
  </si>
  <si>
    <t>Residential Network access lines (NAL)</t>
  </si>
  <si>
    <t>Residential NAL net additions (losses)</t>
  </si>
  <si>
    <t>Q4 2015</t>
  </si>
  <si>
    <r>
      <rPr>
        <vertAlign val="superscript"/>
        <sz val="11"/>
        <rFont val="Arial"/>
        <family val="2"/>
      </rPr>
      <t>(B)</t>
    </r>
    <r>
      <rPr>
        <sz val="11"/>
        <rFont val="Arial"/>
        <family val="2"/>
      </rPr>
      <t xml:space="preserve"> Includes restructuring and other costs.</t>
    </r>
  </si>
  <si>
    <t>EBITDA excluding restructuring and other costs</t>
  </si>
  <si>
    <t>EBITDA margin excluding restructuring and other costs</t>
  </si>
  <si>
    <t>Restructuring and other costs included in total operating expense</t>
  </si>
  <si>
    <r>
      <t xml:space="preserve">(A) </t>
    </r>
    <r>
      <rPr>
        <sz val="11"/>
        <rFont val="Arial"/>
        <family val="2"/>
      </rPr>
      <t>EBITDA excluding restructuring and other costs.</t>
    </r>
  </si>
  <si>
    <r>
      <t>EBITDA excluding restructuring and other costs</t>
    </r>
    <r>
      <rPr>
        <b/>
        <vertAlign val="superscript"/>
        <sz val="12"/>
        <color indexed="8"/>
        <rFont val="Arial"/>
        <family val="2"/>
      </rPr>
      <t>(A)</t>
    </r>
  </si>
  <si>
    <r>
      <t>EBITDA margin excluding restructuring and other costs</t>
    </r>
    <r>
      <rPr>
        <b/>
        <vertAlign val="superscript"/>
        <sz val="12"/>
        <color indexed="8"/>
        <rFont val="Arial"/>
        <family val="2"/>
      </rPr>
      <t>(A)</t>
    </r>
  </si>
  <si>
    <r>
      <t>(A)</t>
    </r>
    <r>
      <rPr>
        <vertAlign val="superscript"/>
        <sz val="11"/>
        <color indexed="8"/>
        <rFont val="Arial"/>
        <family val="2"/>
      </rPr>
      <t xml:space="preserve"> </t>
    </r>
    <r>
      <rPr>
        <sz val="11"/>
        <color indexed="8"/>
        <rFont val="Arial"/>
        <family val="2"/>
      </rPr>
      <t>EBITDA has been adjusted to exclude restructuring and other costs (see Historical Trend pages for Wireless and Wireline).</t>
    </r>
  </si>
  <si>
    <t>EBITDA margin excluding restructuring and other costs (total revenue)</t>
  </si>
  <si>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</si>
  <si>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</si>
  <si>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t>Q1-16</t>
  </si>
  <si>
    <t>Q2-16</t>
  </si>
  <si>
    <t>Q3-16</t>
  </si>
  <si>
    <t>Q4-16</t>
  </si>
  <si>
    <t>Q4/16</t>
  </si>
  <si>
    <t>Q3/16</t>
  </si>
  <si>
    <t>Q2/16</t>
  </si>
  <si>
    <t>Q1/16</t>
  </si>
  <si>
    <r>
      <t>High Speed Internet Subscribers</t>
    </r>
    <r>
      <rPr>
        <b/>
        <vertAlign val="superscript"/>
        <sz val="12"/>
        <color theme="1"/>
        <rFont val="Arial"/>
        <family val="2"/>
      </rPr>
      <t>(B)</t>
    </r>
  </si>
  <si>
    <t>Q1 2016</t>
  </si>
  <si>
    <r>
      <t xml:space="preserve">   Postpaid</t>
    </r>
    <r>
      <rPr>
        <vertAlign val="superscript"/>
        <sz val="12"/>
        <color theme="1"/>
        <rFont val="Arial"/>
        <family val="2"/>
      </rPr>
      <t>(B)</t>
    </r>
  </si>
  <si>
    <r>
      <t>Subscribers (000s)</t>
    </r>
    <r>
      <rPr>
        <b/>
        <vertAlign val="superscript"/>
        <sz val="12"/>
        <color theme="1"/>
        <rFont val="Arial"/>
        <family val="2"/>
      </rPr>
      <t>(B)</t>
    </r>
  </si>
  <si>
    <r>
      <t xml:space="preserve">   Total</t>
    </r>
    <r>
      <rPr>
        <vertAlign val="superscript"/>
        <sz val="12"/>
        <color theme="1"/>
        <rFont val="Arial"/>
        <family val="2"/>
      </rPr>
      <t>(B)</t>
    </r>
  </si>
  <si>
    <r>
      <t>Total Wireline Subscribers</t>
    </r>
    <r>
      <rPr>
        <b/>
        <vertAlign val="superscript"/>
        <sz val="12"/>
        <color theme="1"/>
        <rFont val="Arial"/>
        <family val="2"/>
      </rPr>
      <t>(B)</t>
    </r>
  </si>
  <si>
    <r>
      <rPr>
        <vertAlign val="superscript"/>
        <sz val="11"/>
        <rFont val="Arial"/>
        <family val="2"/>
      </rPr>
      <t>(B)</t>
    </r>
    <r>
      <rPr>
        <sz val="11"/>
        <rFont val="Arial"/>
        <family val="2"/>
      </rPr>
      <t xml:space="preserve">Periods in 2012 and 2011 have been adjusted for retrospective application of accounting standard IAS 19 Employee benefits (2011). </t>
    </r>
  </si>
  <si>
    <r>
      <rPr>
        <vertAlign val="superscript"/>
        <sz val="11"/>
        <rFont val="Arial"/>
        <family val="2"/>
      </rPr>
      <t>(C)</t>
    </r>
    <r>
      <rPr>
        <sz val="11"/>
        <rFont val="Arial"/>
        <family val="2"/>
      </rPr>
      <t xml:space="preserve">Periods in 2012 and 2011 have been adjusted for retrospective application of accounting standard IAS 19 Employee benefits (2011). </t>
    </r>
  </si>
  <si>
    <r>
      <rPr>
        <vertAlign val="superscript"/>
        <sz val="11"/>
        <rFont val="Arial"/>
        <family val="2"/>
      </rPr>
      <t>(B)</t>
    </r>
    <r>
      <rPr>
        <sz val="11"/>
        <rFont val="Arial"/>
        <family val="2"/>
      </rPr>
      <t xml:space="preserve">Customer Connections may not balance due to rounding alignment to YTD figures.   Subsequent to a review of our subscriber base, our Q1 2016 beginning of period postpaid wireless subscriber base was reduced by 45,000. As well, 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Q1 2016 beginning of period high-speed Internet subscriber base was increased by 21,000. </t>
    </r>
  </si>
  <si>
    <r>
      <t>(B)</t>
    </r>
    <r>
      <rPr>
        <sz val="11"/>
        <color indexed="8"/>
        <rFont val="Arial"/>
        <family val="2"/>
      </rPr>
      <t xml:space="preserve"> Subsequent to a review of our subscriber base, our Q1 2016 beginning of period postpaid wireless subscriber base was reduced by 45,000.</t>
    </r>
  </si>
  <si>
    <r>
      <rPr>
        <vertAlign val="superscript"/>
        <sz val="11"/>
        <rFont val="Arial"/>
        <family val="2"/>
      </rPr>
      <t>(B)</t>
    </r>
    <r>
      <rPr>
        <sz val="11"/>
        <rFont val="Arial"/>
        <family val="2"/>
      </rPr>
      <t xml:space="preserve"> Subsequent to a review of our subscriber base, our Q1 2016 beginning of period postpaid wireless subscriber base was reduced by 45,000.</t>
    </r>
  </si>
  <si>
    <r>
      <rPr>
        <vertAlign val="superscript"/>
        <sz val="11"/>
        <color indexed="8"/>
        <rFont val="Arial"/>
        <family val="2"/>
      </rPr>
      <t>(B)</t>
    </r>
    <r>
      <rPr>
        <sz val="11"/>
        <color indexed="8"/>
        <rFont val="Arial"/>
        <family val="2"/>
      </rPr>
      <t xml:space="preserve">Effective December 31, 2015, business NALs have been removed from the reported subscriber base due to its diminishing relevance as a key performance indicator, and as such our January 1, 2015, opening reported subscriber balance has been retrospectively adjusted to exclude 1,613,000 business NALs. In addition, subsequent to a review of our subscriber base our Q1 2016 beginning of period high-speed Internet subscriber base was increased by 21,000. </t>
    </r>
  </si>
  <si>
    <t>Q2 2016</t>
  </si>
  <si>
    <t>Remove Plug in cell D116 - plugged to be original reported !!!!</t>
  </si>
  <si>
    <t>-</t>
  </si>
  <si>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t>
    </r>
  </si>
  <si>
    <t>September YTD</t>
  </si>
  <si>
    <t>Sept YTD</t>
  </si>
  <si>
    <t>Quarter 3</t>
  </si>
  <si>
    <t>Third Quarter, 2016</t>
  </si>
  <si>
    <t>Q3 2016</t>
  </si>
  <si>
    <r>
      <rPr>
        <vertAlign val="superscript"/>
        <sz val="11"/>
        <rFont val="Arial"/>
        <family val="2"/>
      </rPr>
      <t>(A)</t>
    </r>
    <r>
      <rPr>
        <sz val="11"/>
        <rFont val="Arial"/>
        <family val="2"/>
      </rPr>
      <t>EBITDA has been adjusted to exclude restructuring and other costs of $60M and $51M for Q3-16 and Q3-15, respectively, and $131M and $127M for 2016 YTD and 2015 YTD, respectively.</t>
    </r>
  </si>
  <si>
    <r>
      <t xml:space="preserve">7 </t>
    </r>
    <r>
      <rPr>
        <b/>
        <u/>
        <sz val="10"/>
        <rFont val="Arial"/>
        <family val="2"/>
      </rPr>
      <t>Average revenue per subscriber unit per month (ARPU)</t>
    </r>
    <r>
      <rPr>
        <sz val="10"/>
        <rFont val="Arial"/>
        <family val="2"/>
      </rPr>
      <t xml:space="preserve"> for wireless subscribers is calculated as Network revenue divided by the average number of subscriber units on the network during the period and is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</si>
  <si>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is expressed as a rate per month. A TELUS, Koodo or Public Mobile brand prepaid subscriber is deactivated when the subscriber has no usage for 90 days following expiry of the prepaid credits.</t>
    </r>
  </si>
  <si>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employer contributions to employee defined benefit plans, interest paid, cash income taxes, capital expenditures (excluding spectrum licences and non-monetary transactions), gain on transfer of wireless spectrum licenses, gains from the sale of property, plant and equipment and net gains and equity income from real estate joint venture developments.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</si>
</sst>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6"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000000"/>
      <name val="Calibri"/>
      <family val="2"/>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02">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1" fillId="11" borderId="15" xfId="1" applyNumberFormat="1" applyFont="1" applyFill="1" applyBorder="1"/>
    <xf numFmtId="175" fontId="41" fillId="2" borderId="0" xfId="1" applyNumberFormat="1" applyFont="1" applyFill="1" applyBorder="1"/>
    <xf numFmtId="176" fontId="41" fillId="11" borderId="7" xfId="1" applyNumberFormat="1" applyFont="1" applyFill="1" applyBorder="1"/>
    <xf numFmtId="176" fontId="41" fillId="2" borderId="0" xfId="1" applyNumberFormat="1" applyFont="1" applyFill="1" applyBorder="1"/>
    <xf numFmtId="176" fontId="41" fillId="11" borderId="11" xfId="1" applyNumberFormat="1" applyFont="1" applyFill="1" applyBorder="1"/>
    <xf numFmtId="0" fontId="41" fillId="11" borderId="7" xfId="0" applyFont="1" applyFill="1" applyBorder="1"/>
    <xf numFmtId="176" fontId="41" fillId="2" borderId="7" xfId="1" applyNumberFormat="1" applyFont="1" applyFill="1" applyBorder="1"/>
    <xf numFmtId="168" fontId="41" fillId="2" borderId="7" xfId="6" applyNumberFormat="1" applyFont="1" applyFill="1" applyBorder="1"/>
    <xf numFmtId="176" fontId="41" fillId="2" borderId="15" xfId="1" applyNumberFormat="1" applyFont="1" applyFill="1" applyBorder="1"/>
    <xf numFmtId="0" fontId="41" fillId="2" borderId="7" xfId="0" applyFont="1" applyFill="1" applyBorder="1"/>
    <xf numFmtId="175" fontId="41" fillId="2" borderId="7" xfId="1" applyNumberFormat="1" applyFont="1" applyFill="1" applyBorder="1"/>
    <xf numFmtId="0" fontId="43" fillId="2" borderId="7" xfId="0" applyFont="1" applyFill="1" applyBorder="1"/>
    <xf numFmtId="168" fontId="41" fillId="2" borderId="11" xfId="6" applyNumberFormat="1" applyFont="1" applyFill="1" applyBorder="1"/>
    <xf numFmtId="176" fontId="41" fillId="11" borderId="0" xfId="1" applyNumberFormat="1" applyFont="1" applyFill="1" applyBorder="1"/>
    <xf numFmtId="175" fontId="43" fillId="2" borderId="0" xfId="1" applyNumberFormat="1" applyFont="1" applyFill="1" applyBorder="1"/>
    <xf numFmtId="0" fontId="43" fillId="2" borderId="0" xfId="0" applyFont="1" applyFill="1" applyBorder="1"/>
    <xf numFmtId="168" fontId="41" fillId="2" borderId="0" xfId="6" applyNumberFormat="1" applyFont="1" applyFill="1" applyBorder="1"/>
    <xf numFmtId="39" fontId="41" fillId="2" borderId="0" xfId="1" applyNumberFormat="1" applyFont="1" applyFill="1" applyBorder="1"/>
    <xf numFmtId="175" fontId="43" fillId="2" borderId="0" xfId="0" applyNumberFormat="1" applyFont="1" applyFill="1" applyBorder="1"/>
    <xf numFmtId="9" fontId="41" fillId="2" borderId="0" xfId="6" applyNumberFormat="1" applyFont="1" applyFill="1" applyBorder="1"/>
    <xf numFmtId="9" fontId="41" fillId="2" borderId="15" xfId="6" applyNumberFormat="1" applyFont="1" applyFill="1" applyBorder="1"/>
    <xf numFmtId="176" fontId="41" fillId="0" borderId="0" xfId="1" applyNumberFormat="1" applyFont="1" applyFill="1" applyBorder="1"/>
    <xf numFmtId="0" fontId="41" fillId="0" borderId="11" xfId="0" applyFont="1" applyFill="1" applyBorder="1"/>
    <xf numFmtId="0" fontId="41" fillId="0" borderId="17" xfId="0" applyFont="1" applyFill="1" applyBorder="1"/>
    <xf numFmtId="37" fontId="41"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1" fillId="0" borderId="0" xfId="0" applyFont="1"/>
    <xf numFmtId="0" fontId="41" fillId="11" borderId="0" xfId="0" applyFont="1" applyFill="1"/>
    <xf numFmtId="0" fontId="44" fillId="0" borderId="0" xfId="0" applyFont="1"/>
    <xf numFmtId="0" fontId="45" fillId="0" borderId="0" xfId="0" applyFont="1" applyAlignment="1">
      <alignment horizontal="right"/>
    </xf>
    <xf numFmtId="0" fontId="46" fillId="0" borderId="0" xfId="0" applyFont="1"/>
    <xf numFmtId="0" fontId="42" fillId="0" borderId="0" xfId="0" applyFont="1" applyFill="1" applyBorder="1"/>
    <xf numFmtId="0" fontId="46" fillId="4" borderId="14" xfId="0" applyFont="1" applyFill="1" applyBorder="1" applyAlignment="1">
      <alignment horizontal="center"/>
    </xf>
    <xf numFmtId="0" fontId="42" fillId="0" borderId="17" xfId="0" applyFont="1" applyFill="1" applyBorder="1"/>
    <xf numFmtId="0" fontId="46" fillId="4" borderId="0" xfId="0" applyFont="1" applyFill="1" applyBorder="1" applyAlignment="1">
      <alignment horizontal="center"/>
    </xf>
    <xf numFmtId="0" fontId="46" fillId="4" borderId="11" xfId="0" applyFont="1" applyFill="1" applyBorder="1" applyAlignment="1">
      <alignment horizontal="center"/>
    </xf>
    <xf numFmtId="0" fontId="46" fillId="4" borderId="17" xfId="0" applyFont="1" applyFill="1" applyBorder="1" applyAlignment="1">
      <alignment horizontal="center"/>
    </xf>
    <xf numFmtId="0" fontId="46" fillId="4" borderId="21" xfId="0" applyFont="1" applyFill="1" applyBorder="1" applyAlignment="1">
      <alignment horizontal="center"/>
    </xf>
    <xf numFmtId="0" fontId="46" fillId="4" borderId="9" xfId="0" applyFont="1" applyFill="1" applyBorder="1" applyAlignment="1">
      <alignment horizontal="center"/>
    </xf>
    <xf numFmtId="0" fontId="41" fillId="0" borderId="0" xfId="0" applyFont="1" applyFill="1"/>
    <xf numFmtId="0" fontId="41" fillId="2" borderId="0" xfId="0" applyFont="1" applyFill="1" applyBorder="1"/>
    <xf numFmtId="0" fontId="41" fillId="2" borderId="14" xfId="0" applyFont="1" applyFill="1" applyBorder="1"/>
    <xf numFmtId="0" fontId="41" fillId="2" borderId="8" xfId="0" applyFont="1" applyFill="1" applyBorder="1"/>
    <xf numFmtId="0" fontId="41" fillId="0" borderId="1" xfId="0" applyFont="1" applyFill="1" applyBorder="1" applyAlignment="1">
      <alignment horizontal="right"/>
    </xf>
    <xf numFmtId="0" fontId="41" fillId="0" borderId="0" xfId="0" applyFont="1" applyFill="1" applyAlignment="1">
      <alignment horizontal="right"/>
    </xf>
    <xf numFmtId="172" fontId="41" fillId="0" borderId="0" xfId="0" applyNumberFormat="1" applyFont="1" applyFill="1"/>
    <xf numFmtId="0" fontId="41" fillId="2" borderId="1" xfId="0" applyFont="1" applyFill="1" applyBorder="1" applyAlignment="1">
      <alignment horizontal="right"/>
    </xf>
    <xf numFmtId="0" fontId="47" fillId="0" borderId="0" xfId="0" applyFont="1" applyFill="1"/>
    <xf numFmtId="168" fontId="41" fillId="2" borderId="0" xfId="0" applyNumberFormat="1" applyFont="1" applyFill="1" applyBorder="1" applyAlignment="1">
      <alignment horizontal="right"/>
    </xf>
    <xf numFmtId="0" fontId="41" fillId="11" borderId="0" xfId="0" applyFont="1" applyFill="1" applyAlignment="1">
      <alignment horizontal="right"/>
    </xf>
    <xf numFmtId="176" fontId="41" fillId="11" borderId="0" xfId="0" applyNumberFormat="1" applyFont="1" applyFill="1"/>
    <xf numFmtId="0" fontId="48" fillId="11" borderId="0" xfId="0" applyFont="1" applyFill="1" applyAlignment="1">
      <alignment horizontal="left" vertical="top" wrapText="1"/>
    </xf>
    <xf numFmtId="176" fontId="41" fillId="11" borderId="0" xfId="0" quotePrefix="1" applyNumberFormat="1" applyFont="1" applyFill="1"/>
    <xf numFmtId="175" fontId="41" fillId="0" borderId="0" xfId="0" applyNumberFormat="1" applyFont="1"/>
    <xf numFmtId="0" fontId="43" fillId="0" borderId="0" xfId="0" applyFont="1" applyAlignment="1">
      <alignment horizontal="right"/>
    </xf>
    <xf numFmtId="0" fontId="43" fillId="0" borderId="0" xfId="0" applyFont="1" applyBorder="1"/>
    <xf numFmtId="0" fontId="43" fillId="0" borderId="0" xfId="0" applyFont="1"/>
    <xf numFmtId="0" fontId="42" fillId="0" borderId="17" xfId="0" applyFont="1" applyBorder="1"/>
    <xf numFmtId="0" fontId="46" fillId="4" borderId="17" xfId="0" applyFont="1" applyFill="1" applyBorder="1" applyAlignment="1">
      <alignment horizontal="right"/>
    </xf>
    <xf numFmtId="0" fontId="46" fillId="4" borderId="21" xfId="0" quotePrefix="1" applyFont="1" applyFill="1" applyBorder="1" applyAlignment="1">
      <alignment horizontal="right"/>
    </xf>
    <xf numFmtId="0" fontId="41" fillId="0" borderId="0" xfId="0" applyFont="1" applyBorder="1"/>
    <xf numFmtId="0" fontId="42" fillId="2" borderId="0" xfId="0" applyFont="1" applyFill="1" applyBorder="1"/>
    <xf numFmtId="0" fontId="46" fillId="2" borderId="7" xfId="0" applyFont="1" applyFill="1" applyBorder="1" applyAlignment="1">
      <alignment horizontal="center"/>
    </xf>
    <xf numFmtId="0" fontId="46" fillId="2" borderId="0" xfId="0" applyFont="1" applyFill="1" applyBorder="1" applyAlignment="1">
      <alignment horizontal="center"/>
    </xf>
    <xf numFmtId="0" fontId="46" fillId="2" borderId="0" xfId="0" applyFont="1" applyFill="1" applyBorder="1" applyAlignment="1">
      <alignment horizontal="right"/>
    </xf>
    <xf numFmtId="0" fontId="46" fillId="2" borderId="8" xfId="0" quotePrefix="1" applyFont="1" applyFill="1" applyBorder="1" applyAlignment="1">
      <alignment horizontal="right"/>
    </xf>
    <xf numFmtId="0" fontId="43" fillId="2" borderId="0" xfId="0" applyFont="1" applyFill="1"/>
    <xf numFmtId="0" fontId="46" fillId="11" borderId="0" xfId="0" applyFont="1" applyFill="1" applyBorder="1" applyAlignment="1">
      <alignment horizontal="left"/>
    </xf>
    <xf numFmtId="177" fontId="41" fillId="0" borderId="7" xfId="3" applyNumberFormat="1" applyFont="1" applyFill="1" applyBorder="1"/>
    <xf numFmtId="0" fontId="43" fillId="0" borderId="8" xfId="0" applyFont="1" applyBorder="1"/>
    <xf numFmtId="168" fontId="41" fillId="2" borderId="8" xfId="0" applyNumberFormat="1" applyFont="1" applyFill="1" applyBorder="1"/>
    <xf numFmtId="0" fontId="41" fillId="2" borderId="0" xfId="0" applyFont="1" applyFill="1"/>
    <xf numFmtId="168" fontId="41" fillId="2" borderId="0" xfId="0" applyNumberFormat="1" applyFont="1" applyFill="1" applyBorder="1"/>
    <xf numFmtId="9" fontId="41" fillId="2" borderId="0" xfId="0" applyNumberFormat="1" applyFont="1" applyFill="1" applyBorder="1"/>
    <xf numFmtId="175" fontId="41" fillId="2" borderId="0" xfId="1" applyNumberFormat="1" applyFont="1" applyFill="1" applyBorder="1" applyAlignment="1">
      <alignment horizontal="right"/>
    </xf>
    <xf numFmtId="175" fontId="41" fillId="2" borderId="17" xfId="1" applyNumberFormat="1" applyFont="1" applyFill="1" applyBorder="1"/>
    <xf numFmtId="171" fontId="41" fillId="2" borderId="0" xfId="1" applyNumberFormat="1" applyFont="1" applyFill="1" applyBorder="1"/>
    <xf numFmtId="177" fontId="41" fillId="2" borderId="0" xfId="3" applyNumberFormat="1" applyFont="1" applyFill="1" applyBorder="1"/>
    <xf numFmtId="175" fontId="41" fillId="2" borderId="0" xfId="1" applyNumberFormat="1" applyFont="1" applyFill="1"/>
    <xf numFmtId="0" fontId="43" fillId="11" borderId="0" xfId="0" applyFont="1" applyFill="1"/>
    <xf numFmtId="0" fontId="43" fillId="11" borderId="0" xfId="0" applyFont="1" applyFill="1" applyBorder="1"/>
    <xf numFmtId="168" fontId="41" fillId="11" borderId="8" xfId="0" applyNumberFormat="1" applyFont="1" applyFill="1" applyBorder="1"/>
    <xf numFmtId="37" fontId="41" fillId="2" borderId="0" xfId="1" applyNumberFormat="1" applyFont="1" applyFill="1" applyBorder="1"/>
    <xf numFmtId="0" fontId="41" fillId="11" borderId="0" xfId="0" applyFont="1" applyFill="1" applyBorder="1"/>
    <xf numFmtId="0" fontId="46" fillId="11" borderId="0" xfId="0" applyFont="1" applyFill="1"/>
    <xf numFmtId="0" fontId="43" fillId="2" borderId="16" xfId="0" applyFont="1" applyFill="1" applyBorder="1"/>
    <xf numFmtId="0" fontId="46" fillId="2" borderId="0" xfId="0" applyFont="1" applyFill="1" applyBorder="1"/>
    <xf numFmtId="168" fontId="41" fillId="0" borderId="0" xfId="0" applyNumberFormat="1" applyFont="1" applyFill="1" applyBorder="1"/>
    <xf numFmtId="0" fontId="41" fillId="0" borderId="21" xfId="0" applyFont="1" applyFill="1" applyBorder="1"/>
    <xf numFmtId="176" fontId="41" fillId="0" borderId="0" xfId="0" applyNumberFormat="1" applyFont="1" applyFill="1" applyBorder="1"/>
    <xf numFmtId="0" fontId="41" fillId="0" borderId="0" xfId="0" applyFont="1" applyFill="1" applyBorder="1"/>
    <xf numFmtId="176" fontId="41" fillId="2" borderId="0" xfId="0" applyNumberFormat="1" applyFont="1" applyFill="1"/>
    <xf numFmtId="0" fontId="48" fillId="2" borderId="0" xfId="0" applyFont="1" applyFill="1" applyAlignment="1">
      <alignment wrapText="1"/>
    </xf>
    <xf numFmtId="0" fontId="49" fillId="2" borderId="0" xfId="0" applyFont="1" applyFill="1" applyAlignment="1"/>
    <xf numFmtId="0" fontId="50" fillId="2" borderId="0" xfId="0" applyFont="1" applyFill="1" applyAlignment="1"/>
    <xf numFmtId="0" fontId="50" fillId="2" borderId="0" xfId="0" applyFont="1" applyFill="1" applyAlignment="1">
      <alignment horizontal="left" wrapText="1"/>
    </xf>
    <xf numFmtId="0" fontId="41" fillId="2" borderId="0" xfId="0" applyFont="1" applyFill="1" applyAlignment="1">
      <alignment horizontal="left" wrapText="1"/>
    </xf>
    <xf numFmtId="176" fontId="41" fillId="2" borderId="0" xfId="0" applyNumberFormat="1" applyFont="1" applyFill="1" applyAlignment="1"/>
    <xf numFmtId="0" fontId="43" fillId="0" borderId="7" xfId="0" applyFont="1" applyBorder="1"/>
    <xf numFmtId="0" fontId="43" fillId="0" borderId="14" xfId="0" applyFont="1" applyBorder="1"/>
    <xf numFmtId="0" fontId="43" fillId="0" borderId="15" xfId="0" applyFont="1" applyBorder="1"/>
    <xf numFmtId="176" fontId="41" fillId="2" borderId="1" xfId="1" applyNumberFormat="1" applyFont="1" applyFill="1" applyBorder="1"/>
    <xf numFmtId="176" fontId="41" fillId="2" borderId="8" xfId="1" applyNumberFormat="1" applyFont="1" applyFill="1" applyBorder="1"/>
    <xf numFmtId="9" fontId="41" fillId="0" borderId="0" xfId="6" applyFont="1"/>
    <xf numFmtId="177" fontId="41" fillId="0" borderId="0" xfId="0" applyNumberFormat="1" applyFont="1"/>
    <xf numFmtId="176" fontId="41" fillId="2" borderId="11" xfId="1" applyNumberFormat="1" applyFont="1" applyFill="1" applyBorder="1"/>
    <xf numFmtId="176" fontId="41" fillId="2" borderId="11" xfId="0" applyNumberFormat="1" applyFont="1" applyFill="1" applyBorder="1"/>
    <xf numFmtId="177" fontId="41" fillId="0" borderId="0" xfId="0" applyNumberFormat="1" applyFont="1" applyFill="1"/>
    <xf numFmtId="9" fontId="41" fillId="0" borderId="0" xfId="6" applyFont="1" applyFill="1"/>
    <xf numFmtId="186" fontId="41" fillId="0" borderId="0" xfId="0" applyNumberFormat="1" applyFont="1" applyFill="1"/>
    <xf numFmtId="176" fontId="41" fillId="2" borderId="7" xfId="0" applyNumberFormat="1" applyFont="1" applyFill="1" applyBorder="1"/>
    <xf numFmtId="168" fontId="41" fillId="2" borderId="0" xfId="0" applyNumberFormat="1" applyFont="1" applyFill="1"/>
    <xf numFmtId="166" fontId="41" fillId="0" borderId="0" xfId="0" applyNumberFormat="1" applyFont="1" applyFill="1"/>
    <xf numFmtId="175" fontId="41" fillId="0" borderId="0" xfId="1" applyNumberFormat="1" applyFont="1" applyFill="1"/>
    <xf numFmtId="167" fontId="41" fillId="0" borderId="0" xfId="1" applyFont="1" applyFill="1"/>
    <xf numFmtId="177" fontId="41" fillId="11" borderId="0" xfId="0" applyNumberFormat="1" applyFont="1" applyFill="1" applyBorder="1"/>
    <xf numFmtId="0" fontId="41" fillId="0" borderId="9" xfId="0" applyFont="1" applyFill="1" applyBorder="1"/>
    <xf numFmtId="177" fontId="41" fillId="11" borderId="0" xfId="0" applyNumberFormat="1" applyFont="1" applyFill="1"/>
    <xf numFmtId="0" fontId="51" fillId="0" borderId="0" xfId="0" applyFont="1" applyFill="1" applyAlignment="1">
      <alignment horizontal="left"/>
    </xf>
    <xf numFmtId="0" fontId="41" fillId="2" borderId="0" xfId="0" applyFont="1" applyFill="1" applyAlignment="1">
      <alignment horizontal="center" wrapText="1"/>
    </xf>
    <xf numFmtId="0" fontId="41" fillId="2" borderId="0" xfId="0" applyFont="1" applyFill="1" applyAlignment="1">
      <alignment horizontal="center"/>
    </xf>
    <xf numFmtId="0" fontId="52" fillId="0" borderId="0" xfId="0" applyFont="1" applyAlignment="1">
      <alignment horizontal="center"/>
    </xf>
    <xf numFmtId="0" fontId="53" fillId="0" borderId="0" xfId="0" applyFont="1" applyAlignment="1"/>
    <xf numFmtId="0" fontId="46" fillId="4" borderId="7" xfId="0" applyFont="1" applyFill="1" applyBorder="1" applyAlignment="1">
      <alignment horizontal="center"/>
    </xf>
    <xf numFmtId="0" fontId="46" fillId="4" borderId="0" xfId="0" applyFont="1" applyFill="1" applyBorder="1" applyAlignment="1">
      <alignment horizontal="right"/>
    </xf>
    <xf numFmtId="0" fontId="46" fillId="4" borderId="8" xfId="0" quotePrefix="1" applyFont="1" applyFill="1" applyBorder="1" applyAlignment="1">
      <alignment horizontal="right"/>
    </xf>
    <xf numFmtId="0" fontId="46" fillId="11" borderId="0" xfId="0" applyFont="1" applyFill="1" applyBorder="1"/>
    <xf numFmtId="0" fontId="43" fillId="2" borderId="15" xfId="0" applyFont="1" applyFill="1" applyBorder="1"/>
    <xf numFmtId="0" fontId="43" fillId="2" borderId="24" xfId="0" applyFont="1" applyFill="1" applyBorder="1"/>
    <xf numFmtId="177" fontId="43" fillId="2" borderId="0" xfId="0" applyNumberFormat="1" applyFont="1" applyFill="1"/>
    <xf numFmtId="0" fontId="41" fillId="11" borderId="0" xfId="0" applyFont="1" applyFill="1" applyAlignment="1">
      <alignment horizontal="left" indent="1"/>
    </xf>
    <xf numFmtId="178" fontId="41" fillId="2" borderId="0" xfId="0" applyNumberFormat="1" applyFont="1" applyFill="1" applyBorder="1"/>
    <xf numFmtId="177" fontId="43" fillId="0" borderId="0" xfId="0" applyNumberFormat="1" applyFont="1" applyFill="1"/>
    <xf numFmtId="0" fontId="43" fillId="0" borderId="0" xfId="0" applyFont="1" applyFill="1"/>
    <xf numFmtId="0" fontId="43" fillId="2" borderId="17" xfId="0" applyFont="1" applyFill="1" applyBorder="1"/>
    <xf numFmtId="168" fontId="42" fillId="11" borderId="7" xfId="6" applyNumberFormat="1" applyFont="1" applyFill="1" applyBorder="1"/>
    <xf numFmtId="0" fontId="46" fillId="2" borderId="0" xfId="0" applyFont="1" applyFill="1"/>
    <xf numFmtId="0" fontId="48" fillId="2" borderId="0" xfId="0" applyFont="1" applyFill="1"/>
    <xf numFmtId="176" fontId="41" fillId="2" borderId="0" xfId="1" applyNumberFormat="1" applyFont="1" applyFill="1"/>
    <xf numFmtId="37" fontId="41" fillId="2" borderId="0" xfId="0" applyNumberFormat="1" applyFont="1" applyFill="1"/>
    <xf numFmtId="0" fontId="54" fillId="2" borderId="0" xfId="0" applyFont="1" applyFill="1"/>
    <xf numFmtId="0" fontId="41" fillId="0" borderId="0" xfId="0" quotePrefix="1" applyFont="1"/>
    <xf numFmtId="0" fontId="52" fillId="2" borderId="0" xfId="0" applyFont="1" applyFill="1" applyAlignment="1">
      <alignment horizontal="center"/>
    </xf>
    <xf numFmtId="174" fontId="52" fillId="0" borderId="0" xfId="0" applyNumberFormat="1" applyFont="1" applyAlignment="1">
      <alignment horizontal="center"/>
    </xf>
    <xf numFmtId="174" fontId="52" fillId="2" borderId="0" xfId="0" applyNumberFormat="1" applyFont="1" applyFill="1" applyAlignment="1">
      <alignment horizontal="center"/>
    </xf>
    <xf numFmtId="183" fontId="52" fillId="0" borderId="0" xfId="0" applyNumberFormat="1" applyFont="1" applyAlignment="1">
      <alignment horizontal="center"/>
    </xf>
    <xf numFmtId="0" fontId="46" fillId="2" borderId="7" xfId="0" applyFont="1" applyFill="1" applyBorder="1" applyAlignment="1">
      <alignment horizontal="right"/>
    </xf>
    <xf numFmtId="0" fontId="46" fillId="2" borderId="14" xfId="0" applyFont="1" applyFill="1" applyBorder="1" applyAlignment="1">
      <alignment horizontal="right"/>
    </xf>
    <xf numFmtId="0" fontId="46" fillId="2" borderId="8" xfId="0" applyFont="1" applyFill="1" applyBorder="1" applyAlignment="1">
      <alignment horizontal="right"/>
    </xf>
    <xf numFmtId="0" fontId="43" fillId="2" borderId="14" xfId="0" applyFont="1" applyFill="1" applyBorder="1"/>
    <xf numFmtId="178" fontId="43" fillId="2" borderId="0" xfId="0" applyNumberFormat="1" applyFont="1" applyFill="1"/>
    <xf numFmtId="37" fontId="41" fillId="0" borderId="0" xfId="0" applyNumberFormat="1" applyFont="1" applyFill="1" applyBorder="1"/>
    <xf numFmtId="176" fontId="43" fillId="0" borderId="0" xfId="0" applyNumberFormat="1" applyFont="1"/>
    <xf numFmtId="176" fontId="41" fillId="11" borderId="8" xfId="1" applyNumberFormat="1" applyFont="1" applyFill="1" applyBorder="1"/>
    <xf numFmtId="178" fontId="43" fillId="11" borderId="0" xfId="0" applyNumberFormat="1" applyFont="1" applyFill="1"/>
    <xf numFmtId="176" fontId="43" fillId="11" borderId="0" xfId="0" applyNumberFormat="1" applyFont="1" applyFill="1"/>
    <xf numFmtId="176" fontId="41" fillId="11" borderId="17" xfId="1" applyNumberFormat="1" applyFont="1" applyFill="1" applyBorder="1"/>
    <xf numFmtId="176" fontId="41" fillId="11" borderId="21" xfId="1" applyNumberFormat="1" applyFont="1" applyFill="1" applyBorder="1"/>
    <xf numFmtId="37" fontId="41" fillId="11" borderId="0" xfId="0" applyNumberFormat="1" applyFont="1" applyFill="1"/>
    <xf numFmtId="37" fontId="41" fillId="2" borderId="7" xfId="1" applyNumberFormat="1" applyFont="1" applyFill="1" applyBorder="1"/>
    <xf numFmtId="176" fontId="41" fillId="2" borderId="25" xfId="1" applyNumberFormat="1" applyFont="1" applyFill="1" applyBorder="1"/>
    <xf numFmtId="178" fontId="43" fillId="0" borderId="0" xfId="0" applyNumberFormat="1" applyFont="1" applyFill="1"/>
    <xf numFmtId="168" fontId="42" fillId="2" borderId="1" xfId="0" applyNumberFormat="1" applyFont="1" applyFill="1" applyBorder="1"/>
    <xf numFmtId="177" fontId="41" fillId="2" borderId="7" xfId="1" applyNumberFormat="1" applyFont="1" applyFill="1" applyBorder="1"/>
    <xf numFmtId="9" fontId="42" fillId="2" borderId="7" xfId="6" applyNumberFormat="1" applyFont="1" applyFill="1" applyBorder="1"/>
    <xf numFmtId="9" fontId="43" fillId="2" borderId="0" xfId="0" applyNumberFormat="1" applyFont="1" applyFill="1"/>
    <xf numFmtId="0" fontId="55" fillId="11" borderId="0" xfId="0" applyFont="1" applyFill="1"/>
    <xf numFmtId="0" fontId="46" fillId="0" borderId="0" xfId="0" applyFont="1" applyFill="1"/>
    <xf numFmtId="178" fontId="41" fillId="0" borderId="0" xfId="0" applyNumberFormat="1" applyFont="1" applyFill="1"/>
    <xf numFmtId="168" fontId="43" fillId="0" borderId="0" xfId="6" applyNumberFormat="1" applyFont="1"/>
    <xf numFmtId="177" fontId="41" fillId="2" borderId="11" xfId="3" applyNumberFormat="1" applyFont="1" applyFill="1" applyBorder="1"/>
    <xf numFmtId="177" fontId="41" fillId="2" borderId="17" xfId="3" applyNumberFormat="1" applyFont="1" applyFill="1" applyBorder="1"/>
    <xf numFmtId="178" fontId="41" fillId="2" borderId="17" xfId="0" applyNumberFormat="1" applyFont="1" applyFill="1" applyBorder="1"/>
    <xf numFmtId="178" fontId="41" fillId="2" borderId="21" xfId="0" applyNumberFormat="1" applyFont="1" applyFill="1" applyBorder="1"/>
    <xf numFmtId="0" fontId="43" fillId="2" borderId="11" xfId="0" applyFont="1" applyFill="1" applyBorder="1"/>
    <xf numFmtId="0" fontId="43" fillId="2" borderId="9" xfId="0" applyFont="1" applyFill="1" applyBorder="1"/>
    <xf numFmtId="0" fontId="41" fillId="0" borderId="0" xfId="0" applyFont="1" applyAlignment="1">
      <alignment horizontal="center"/>
    </xf>
    <xf numFmtId="0" fontId="53" fillId="0" borderId="0" xfId="0" applyFont="1" applyAlignment="1">
      <alignment horizontal="center"/>
    </xf>
    <xf numFmtId="0" fontId="41" fillId="0" borderId="15" xfId="0" applyFont="1" applyFill="1" applyBorder="1"/>
    <xf numFmtId="0" fontId="41" fillId="0" borderId="24" xfId="0" applyFont="1" applyFill="1" applyBorder="1"/>
    <xf numFmtId="0" fontId="41" fillId="0" borderId="16" xfId="0" applyFont="1" applyFill="1" applyBorder="1"/>
    <xf numFmtId="175" fontId="52" fillId="0" borderId="0" xfId="0" applyNumberFormat="1" applyFont="1" applyAlignment="1">
      <alignment horizontal="center"/>
    </xf>
    <xf numFmtId="187" fontId="41" fillId="0" borderId="0" xfId="0" applyNumberFormat="1" applyFont="1"/>
    <xf numFmtId="0" fontId="41" fillId="2" borderId="15" xfId="0" applyFont="1" applyFill="1" applyBorder="1"/>
    <xf numFmtId="176" fontId="41" fillId="0" borderId="0" xfId="1" applyNumberFormat="1" applyFont="1" applyFill="1"/>
    <xf numFmtId="176" fontId="41" fillId="0" borderId="0" xfId="0" applyNumberFormat="1" applyFont="1" applyFill="1"/>
    <xf numFmtId="0" fontId="41" fillId="2" borderId="9" xfId="0" applyFont="1" applyFill="1" applyBorder="1"/>
    <xf numFmtId="0" fontId="52" fillId="0" borderId="0" xfId="0" applyFont="1" applyFill="1" applyAlignment="1">
      <alignment horizontal="center"/>
    </xf>
    <xf numFmtId="0" fontId="56" fillId="0" borderId="0" xfId="0" applyFont="1" applyFill="1" applyAlignment="1">
      <alignment horizontal="center"/>
    </xf>
    <xf numFmtId="0" fontId="46" fillId="0" borderId="0" xfId="0" applyFont="1" applyFill="1" applyBorder="1"/>
    <xf numFmtId="0" fontId="46" fillId="0" borderId="7" xfId="0" applyFont="1" applyFill="1" applyBorder="1" applyAlignment="1">
      <alignment horizontal="center"/>
    </xf>
    <xf numFmtId="0" fontId="46" fillId="0" borderId="24" xfId="0" applyFont="1" applyFill="1" applyBorder="1" applyAlignment="1">
      <alignment horizontal="center"/>
    </xf>
    <xf numFmtId="9" fontId="41" fillId="2" borderId="0" xfId="6" applyFont="1" applyFill="1"/>
    <xf numFmtId="185" fontId="41" fillId="0" borderId="0" xfId="0" applyNumberFormat="1" applyFont="1" applyFill="1"/>
    <xf numFmtId="178" fontId="41" fillId="2" borderId="0" xfId="0" applyNumberFormat="1" applyFont="1" applyFill="1"/>
    <xf numFmtId="168" fontId="41" fillId="2" borderId="0" xfId="6" applyNumberFormat="1" applyFont="1" applyFill="1"/>
    <xf numFmtId="171" fontId="41" fillId="2" borderId="0" xfId="0" applyNumberFormat="1" applyFont="1" applyFill="1"/>
    <xf numFmtId="0" fontId="48" fillId="2" borderId="11" xfId="0" applyFont="1" applyFill="1" applyBorder="1" applyAlignment="1">
      <alignment wrapText="1"/>
    </xf>
    <xf numFmtId="0" fontId="48" fillId="2" borderId="17" xfId="0" applyFont="1" applyFill="1" applyBorder="1" applyAlignment="1">
      <alignment wrapText="1"/>
    </xf>
    <xf numFmtId="0" fontId="48" fillId="2" borderId="21" xfId="0" applyFont="1" applyFill="1" applyBorder="1" applyAlignment="1">
      <alignment wrapText="1"/>
    </xf>
    <xf numFmtId="0" fontId="48" fillId="2" borderId="0" xfId="0" applyFont="1" applyFill="1" applyBorder="1" applyAlignment="1">
      <alignment wrapText="1"/>
    </xf>
    <xf numFmtId="175" fontId="52" fillId="11" borderId="0" xfId="0" applyNumberFormat="1" applyFont="1" applyFill="1" applyAlignment="1">
      <alignment horizontal="center"/>
    </xf>
    <xf numFmtId="175" fontId="52" fillId="0" borderId="0" xfId="0" applyNumberFormat="1" applyFont="1" applyFill="1" applyAlignment="1">
      <alignment horizontal="center"/>
    </xf>
    <xf numFmtId="176" fontId="56" fillId="11" borderId="0" xfId="0" applyNumberFormat="1" applyFont="1" applyFill="1" applyAlignment="1">
      <alignment horizontal="center"/>
    </xf>
    <xf numFmtId="176" fontId="56" fillId="0" borderId="0" xfId="0" applyNumberFormat="1" applyFont="1" applyFill="1" applyAlignment="1">
      <alignment horizontal="center"/>
    </xf>
    <xf numFmtId="178" fontId="56" fillId="0" borderId="0" xfId="0" applyNumberFormat="1" applyFont="1" applyFill="1" applyAlignment="1">
      <alignment horizontal="center"/>
    </xf>
    <xf numFmtId="175" fontId="41" fillId="11" borderId="0" xfId="1" applyNumberFormat="1" applyFont="1" applyFill="1"/>
    <xf numFmtId="178" fontId="41" fillId="11" borderId="0" xfId="0" applyNumberFormat="1" applyFont="1" applyFill="1"/>
    <xf numFmtId="176" fontId="41" fillId="2" borderId="32" xfId="1" applyNumberFormat="1" applyFont="1" applyFill="1" applyBorder="1"/>
    <xf numFmtId="178" fontId="41" fillId="2" borderId="7" xfId="0" applyNumberFormat="1" applyFont="1" applyFill="1" applyBorder="1"/>
    <xf numFmtId="9" fontId="42" fillId="2" borderId="7" xfId="0" applyNumberFormat="1" applyFont="1" applyFill="1" applyBorder="1"/>
    <xf numFmtId="175" fontId="41" fillId="2" borderId="11" xfId="1" applyNumberFormat="1" applyFont="1" applyFill="1" applyBorder="1"/>
    <xf numFmtId="175" fontId="41" fillId="2" borderId="9" xfId="1" applyNumberFormat="1" applyFont="1" applyFill="1" applyBorder="1"/>
    <xf numFmtId="175" fontId="41" fillId="2" borderId="21" xfId="1" applyNumberFormat="1" applyFont="1" applyFill="1" applyBorder="1"/>
    <xf numFmtId="175" fontId="46" fillId="2" borderId="0" xfId="1" applyNumberFormat="1" applyFont="1" applyFill="1"/>
    <xf numFmtId="0" fontId="41" fillId="0" borderId="0" xfId="0" quotePrefix="1" applyFont="1" applyFill="1"/>
    <xf numFmtId="0" fontId="46" fillId="4" borderId="11" xfId="0" applyFont="1" applyFill="1" applyBorder="1" applyAlignment="1"/>
    <xf numFmtId="0" fontId="46" fillId="4" borderId="17" xfId="0" applyFont="1" applyFill="1" applyBorder="1" applyAlignment="1"/>
    <xf numFmtId="0" fontId="57" fillId="11" borderId="0" xfId="0" applyFont="1" applyFill="1"/>
    <xf numFmtId="0" fontId="43" fillId="11" borderId="11" xfId="0" applyFont="1" applyFill="1" applyBorder="1"/>
    <xf numFmtId="0" fontId="43" fillId="11" borderId="17" xfId="0" applyFont="1" applyFill="1" applyBorder="1"/>
    <xf numFmtId="0" fontId="43" fillId="11" borderId="21" xfId="0" applyFont="1" applyFill="1" applyBorder="1"/>
    <xf numFmtId="9" fontId="43" fillId="2" borderId="21" xfId="0" applyNumberFormat="1" applyFont="1" applyFill="1" applyBorder="1"/>
    <xf numFmtId="0" fontId="57" fillId="0" borderId="0" xfId="0" applyFont="1"/>
    <xf numFmtId="175" fontId="43" fillId="0" borderId="0" xfId="0" applyNumberFormat="1" applyFont="1"/>
    <xf numFmtId="43" fontId="41" fillId="2" borderId="7" xfId="0" applyNumberFormat="1" applyFont="1" applyFill="1" applyBorder="1"/>
    <xf numFmtId="0" fontId="43" fillId="0" borderId="0" xfId="0" applyFont="1" applyAlignment="1">
      <alignment wrapText="1"/>
    </xf>
    <xf numFmtId="0" fontId="54" fillId="0" borderId="0" xfId="0" applyFont="1"/>
    <xf numFmtId="176" fontId="43" fillId="0" borderId="0" xfId="0" applyNumberFormat="1" applyFont="1" applyBorder="1"/>
    <xf numFmtId="0" fontId="58"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1" fillId="2" borderId="7" xfId="0" applyNumberFormat="1" applyFont="1" applyFill="1" applyBorder="1"/>
    <xf numFmtId="176" fontId="41" fillId="0" borderId="0" xfId="0" applyNumberFormat="1" applyFont="1"/>
    <xf numFmtId="176" fontId="52" fillId="0" borderId="0" xfId="0" applyNumberFormat="1" applyFont="1" applyAlignment="1">
      <alignment horizontal="center"/>
    </xf>
    <xf numFmtId="0" fontId="41" fillId="11" borderId="7" xfId="0" applyFont="1" applyFill="1" applyBorder="1" applyAlignment="1">
      <alignment horizontal="right"/>
    </xf>
    <xf numFmtId="168" fontId="41" fillId="11" borderId="7" xfId="6" applyNumberFormat="1" applyFont="1" applyFill="1" applyBorder="1" applyAlignment="1">
      <alignment horizontal="right"/>
    </xf>
    <xf numFmtId="168" fontId="41" fillId="11" borderId="8" xfId="6" applyNumberFormat="1" applyFont="1" applyFill="1" applyBorder="1" applyAlignment="1">
      <alignment horizontal="right"/>
    </xf>
    <xf numFmtId="168" fontId="41" fillId="11" borderId="0" xfId="6" applyNumberFormat="1" applyFont="1" applyFill="1" applyBorder="1" applyAlignment="1">
      <alignment horizontal="right"/>
    </xf>
    <xf numFmtId="168" fontId="41" fillId="11" borderId="0" xfId="0" applyNumberFormat="1" applyFont="1" applyFill="1" applyAlignment="1">
      <alignment horizontal="right"/>
    </xf>
    <xf numFmtId="0" fontId="41" fillId="11" borderId="8" xfId="0" applyFont="1" applyFill="1" applyBorder="1" applyAlignment="1">
      <alignment horizontal="right"/>
    </xf>
    <xf numFmtId="0" fontId="41" fillId="11" borderId="0" xfId="0" applyFont="1" applyFill="1" applyBorder="1" applyAlignment="1">
      <alignment horizontal="right"/>
    </xf>
    <xf numFmtId="0" fontId="41" fillId="11" borderId="1" xfId="0" applyFont="1" applyFill="1" applyBorder="1" applyAlignment="1">
      <alignment horizontal="right"/>
    </xf>
    <xf numFmtId="0" fontId="51" fillId="0" borderId="0" xfId="0" applyFont="1" applyFill="1" applyAlignment="1"/>
    <xf numFmtId="3" fontId="41" fillId="11" borderId="17" xfId="0" applyNumberFormat="1" applyFont="1" applyFill="1" applyBorder="1"/>
    <xf numFmtId="0" fontId="41" fillId="11" borderId="11" xfId="0" applyFont="1" applyFill="1" applyBorder="1"/>
    <xf numFmtId="167" fontId="59" fillId="0" borderId="0" xfId="1" applyFont="1" applyAlignment="1">
      <alignment horizontal="center"/>
    </xf>
    <xf numFmtId="167" fontId="41" fillId="2" borderId="0" xfId="1" applyFont="1" applyFill="1"/>
    <xf numFmtId="9" fontId="41" fillId="2" borderId="7" xfId="6" applyNumberFormat="1" applyFont="1" applyFill="1" applyBorder="1"/>
    <xf numFmtId="9" fontId="41" fillId="2" borderId="11" xfId="6" applyNumberFormat="1" applyFont="1" applyFill="1" applyBorder="1"/>
    <xf numFmtId="0" fontId="41" fillId="0" borderId="14" xfId="0" applyFont="1" applyBorder="1"/>
    <xf numFmtId="176" fontId="41" fillId="2" borderId="1" xfId="1" applyNumberFormat="1" applyFont="1" applyFill="1" applyBorder="1" applyAlignment="1">
      <alignment horizontal="right" indent="1"/>
    </xf>
    <xf numFmtId="170" fontId="41" fillId="0" borderId="1" xfId="0" applyNumberFormat="1" applyFont="1" applyFill="1" applyBorder="1" applyAlignment="1">
      <alignment horizontal="right"/>
    </xf>
    <xf numFmtId="168" fontId="41" fillId="11" borderId="1" xfId="6" applyNumberFormat="1" applyFont="1" applyFill="1" applyBorder="1" applyAlignment="1">
      <alignment horizontal="right"/>
    </xf>
    <xf numFmtId="176" fontId="41" fillId="11" borderId="1" xfId="3" applyNumberFormat="1" applyFont="1" applyFill="1" applyBorder="1" applyAlignment="1">
      <alignment horizontal="right"/>
    </xf>
    <xf numFmtId="176" fontId="41" fillId="0" borderId="1" xfId="3" applyNumberFormat="1" applyFont="1" applyFill="1" applyBorder="1" applyAlignment="1">
      <alignment horizontal="right"/>
    </xf>
    <xf numFmtId="177" fontId="43" fillId="11" borderId="0" xfId="0" applyNumberFormat="1" applyFont="1" applyFill="1"/>
    <xf numFmtId="3" fontId="41" fillId="11" borderId="11" xfId="0" applyNumberFormat="1" applyFont="1" applyFill="1" applyBorder="1"/>
    <xf numFmtId="177" fontId="41" fillId="2" borderId="7" xfId="3"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2" fillId="11" borderId="7" xfId="0" applyNumberFormat="1" applyFont="1" applyFill="1" applyBorder="1"/>
    <xf numFmtId="168" fontId="41" fillId="11" borderId="0" xfId="6" applyNumberFormat="1" applyFont="1" applyFill="1"/>
    <xf numFmtId="0" fontId="41" fillId="11" borderId="8" xfId="0" applyFont="1" applyFill="1" applyBorder="1"/>
    <xf numFmtId="0" fontId="32" fillId="11" borderId="0" xfId="0" applyFont="1" applyFill="1"/>
    <xf numFmtId="0" fontId="32" fillId="0" borderId="0" xfId="0" applyFont="1"/>
    <xf numFmtId="0" fontId="41" fillId="0" borderId="8" xfId="0" applyFont="1" applyFill="1" applyBorder="1" applyAlignment="1">
      <alignment horizontal="center"/>
    </xf>
    <xf numFmtId="168" fontId="41" fillId="11" borderId="15" xfId="6" applyNumberFormat="1" applyFont="1" applyFill="1" applyBorder="1"/>
    <xf numFmtId="171" fontId="41" fillId="11" borderId="7" xfId="0" applyNumberFormat="1" applyFont="1" applyFill="1" applyBorder="1" applyAlignment="1">
      <alignment horizontal="right"/>
    </xf>
    <xf numFmtId="0" fontId="42"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3" fillId="11" borderId="0" xfId="6" applyNumberFormat="1" applyFont="1" applyFill="1"/>
    <xf numFmtId="0" fontId="22" fillId="0" borderId="0" xfId="0" applyFont="1"/>
    <xf numFmtId="0" fontId="51" fillId="11" borderId="0" xfId="0" applyFont="1" applyFill="1"/>
    <xf numFmtId="0" fontId="60" fillId="0" borderId="0" xfId="0" applyFont="1" applyFill="1"/>
    <xf numFmtId="176" fontId="41" fillId="0" borderId="7" xfId="1" applyNumberFormat="1" applyFont="1" applyFill="1" applyBorder="1"/>
    <xf numFmtId="176" fontId="41" fillId="0" borderId="24" xfId="1" applyNumberFormat="1" applyFont="1" applyFill="1" applyBorder="1"/>
    <xf numFmtId="171" fontId="41" fillId="0" borderId="7" xfId="0" applyNumberFormat="1" applyFont="1" applyFill="1" applyBorder="1"/>
    <xf numFmtId="176" fontId="41" fillId="0" borderId="7" xfId="0" applyNumberFormat="1" applyFont="1" applyFill="1" applyBorder="1"/>
    <xf numFmtId="176" fontId="41" fillId="0" borderId="11" xfId="1" applyNumberFormat="1" applyFont="1" applyFill="1" applyBorder="1"/>
    <xf numFmtId="0" fontId="41" fillId="0" borderId="7" xfId="0" applyFont="1" applyFill="1" applyBorder="1"/>
    <xf numFmtId="0" fontId="41" fillId="0" borderId="8" xfId="0" applyFont="1" applyFill="1" applyBorder="1"/>
    <xf numFmtId="165" fontId="41" fillId="0" borderId="7" xfId="0" applyNumberFormat="1" applyFont="1" applyFill="1" applyBorder="1"/>
    <xf numFmtId="165" fontId="41" fillId="0" borderId="0" xfId="0" applyNumberFormat="1" applyFont="1" applyFill="1" applyBorder="1"/>
    <xf numFmtId="165" fontId="41" fillId="0" borderId="8" xfId="0" applyNumberFormat="1" applyFont="1" applyFill="1" applyBorder="1"/>
    <xf numFmtId="165" fontId="41" fillId="0" borderId="0" xfId="0" applyNumberFormat="1" applyFont="1" applyFill="1"/>
    <xf numFmtId="166" fontId="41" fillId="0" borderId="7" xfId="3" applyFont="1" applyFill="1" applyBorder="1"/>
    <xf numFmtId="10" fontId="41" fillId="0" borderId="7" xfId="0" applyNumberFormat="1" applyFont="1" applyFill="1" applyBorder="1"/>
    <xf numFmtId="10" fontId="41" fillId="0" borderId="0" xfId="0" applyNumberFormat="1" applyFont="1" applyFill="1" applyBorder="1"/>
    <xf numFmtId="167" fontId="41" fillId="0" borderId="0" xfId="1" applyNumberFormat="1" applyFont="1" applyFill="1" applyBorder="1" applyAlignment="1">
      <alignment horizontal="right"/>
    </xf>
    <xf numFmtId="167" fontId="41" fillId="0" borderId="8" xfId="0" applyNumberFormat="1" applyFont="1" applyFill="1" applyBorder="1" applyAlignment="1">
      <alignment horizontal="left"/>
    </xf>
    <xf numFmtId="0" fontId="31" fillId="0" borderId="0" xfId="0" applyFont="1" applyFill="1" applyAlignment="1"/>
    <xf numFmtId="176" fontId="41" fillId="0" borderId="8" xfId="1" applyNumberFormat="1" applyFont="1" applyFill="1" applyBorder="1"/>
    <xf numFmtId="176" fontId="41" fillId="0" borderId="16" xfId="1" applyNumberFormat="1" applyFont="1" applyFill="1" applyBorder="1"/>
    <xf numFmtId="175" fontId="41" fillId="0" borderId="7" xfId="1" applyNumberFormat="1" applyFont="1" applyFill="1" applyBorder="1"/>
    <xf numFmtId="175" fontId="41" fillId="0" borderId="0" xfId="1" applyNumberFormat="1" applyFont="1" applyFill="1" applyBorder="1"/>
    <xf numFmtId="175" fontId="41" fillId="0" borderId="8" xfId="1" applyNumberFormat="1" applyFont="1" applyFill="1" applyBorder="1"/>
    <xf numFmtId="176" fontId="41" fillId="0" borderId="8" xfId="0" applyNumberFormat="1" applyFont="1" applyFill="1" applyBorder="1"/>
    <xf numFmtId="166" fontId="41" fillId="0" borderId="0" xfId="3" applyFont="1" applyFill="1" applyBorder="1"/>
    <xf numFmtId="10" fontId="41" fillId="0" borderId="7" xfId="1" applyNumberFormat="1" applyFont="1" applyFill="1" applyBorder="1"/>
    <xf numFmtId="10" fontId="41" fillId="0" borderId="0" xfId="1" applyNumberFormat="1" applyFont="1" applyFill="1" applyBorder="1"/>
    <xf numFmtId="10" fontId="41" fillId="0" borderId="8" xfId="1" applyNumberFormat="1" applyFont="1" applyFill="1" applyBorder="1"/>
    <xf numFmtId="10" fontId="41" fillId="0" borderId="1" xfId="6" applyNumberFormat="1" applyFont="1" applyFill="1" applyBorder="1"/>
    <xf numFmtId="164" fontId="41" fillId="0" borderId="7" xfId="0" applyNumberFormat="1" applyFont="1" applyFill="1" applyBorder="1" applyAlignment="1">
      <alignment horizontal="right"/>
    </xf>
    <xf numFmtId="179" fontId="41" fillId="0" borderId="0" xfId="3" applyNumberFormat="1" applyFont="1" applyFill="1"/>
    <xf numFmtId="179" fontId="41" fillId="0" borderId="7" xfId="3" applyNumberFormat="1" applyFont="1" applyFill="1" applyBorder="1"/>
    <xf numFmtId="179" fontId="41" fillId="0" borderId="0" xfId="3" applyNumberFormat="1" applyFont="1" applyFill="1" applyBorder="1"/>
    <xf numFmtId="171" fontId="41" fillId="0" borderId="8" xfId="0" applyNumberFormat="1" applyFont="1" applyFill="1" applyBorder="1"/>
    <xf numFmtId="0" fontId="51"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1" fillId="2" borderId="5" xfId="0" applyFont="1" applyFill="1" applyBorder="1" applyAlignment="1"/>
    <xf numFmtId="0" fontId="61" fillId="2" borderId="0" xfId="0" applyFont="1" applyFill="1" applyBorder="1" applyAlignment="1"/>
    <xf numFmtId="0" fontId="61" fillId="2" borderId="6" xfId="0" applyFont="1" applyFill="1" applyBorder="1" applyAlignment="1"/>
    <xf numFmtId="167" fontId="41" fillId="2" borderId="1" xfId="1" applyNumberFormat="1" applyFont="1" applyFill="1" applyBorder="1" applyAlignment="1">
      <alignment horizontal="right" indent="1"/>
    </xf>
    <xf numFmtId="0" fontId="42" fillId="0" borderId="21" xfId="0" applyFont="1" applyBorder="1"/>
    <xf numFmtId="190" fontId="43" fillId="11" borderId="0" xfId="0" applyNumberFormat="1" applyFont="1" applyFill="1"/>
    <xf numFmtId="0" fontId="41" fillId="11" borderId="17" xfId="0" applyFont="1" applyFill="1" applyBorder="1"/>
    <xf numFmtId="0" fontId="41" fillId="11" borderId="21" xfId="0" applyFont="1" applyFill="1" applyBorder="1"/>
    <xf numFmtId="175" fontId="43" fillId="11" borderId="0" xfId="0" applyNumberFormat="1" applyFont="1" applyFill="1" applyBorder="1"/>
    <xf numFmtId="0" fontId="1" fillId="0" borderId="0" xfId="0" applyFont="1" applyBorder="1"/>
    <xf numFmtId="0" fontId="0" fillId="0" borderId="0" xfId="0" applyBorder="1"/>
    <xf numFmtId="4" fontId="43" fillId="0" borderId="0" xfId="0" applyNumberFormat="1" applyFont="1" applyFill="1" applyBorder="1"/>
    <xf numFmtId="2" fontId="0" fillId="0" borderId="0" xfId="0" applyNumberFormat="1"/>
    <xf numFmtId="0" fontId="46" fillId="2" borderId="15" xfId="0" applyFont="1" applyFill="1" applyBorder="1" applyAlignment="1">
      <alignment horizontal="right"/>
    </xf>
    <xf numFmtId="191" fontId="53" fillId="0" borderId="0" xfId="0" applyNumberFormat="1" applyFont="1" applyAlignment="1">
      <alignment horizontal="center"/>
    </xf>
    <xf numFmtId="181" fontId="41" fillId="11" borderId="1" xfId="0" applyNumberFormat="1" applyFont="1" applyFill="1" applyBorder="1" applyAlignment="1">
      <alignment horizontal="right"/>
    </xf>
    <xf numFmtId="181" fontId="41" fillId="0" borderId="1" xfId="0" applyNumberFormat="1" applyFont="1" applyFill="1" applyBorder="1" applyAlignment="1">
      <alignment horizontal="right"/>
    </xf>
    <xf numFmtId="0" fontId="46" fillId="11" borderId="15" xfId="0" applyFont="1" applyFill="1" applyBorder="1" applyAlignment="1">
      <alignment horizontal="center"/>
    </xf>
    <xf numFmtId="172" fontId="41" fillId="2" borderId="7" xfId="0" applyNumberFormat="1" applyFont="1" applyFill="1" applyBorder="1"/>
    <xf numFmtId="167" fontId="43" fillId="0" borderId="0" xfId="1" applyNumberFormat="1" applyFont="1"/>
    <xf numFmtId="181" fontId="41" fillId="0" borderId="11" xfId="1" applyNumberFormat="1" applyFont="1" applyFill="1" applyBorder="1" applyAlignment="1">
      <alignment horizontal="right"/>
    </xf>
    <xf numFmtId="181" fontId="41" fillId="0" borderId="17" xfId="1" applyNumberFormat="1" applyFont="1" applyFill="1" applyBorder="1" applyAlignment="1">
      <alignment horizontal="right"/>
    </xf>
    <xf numFmtId="181" fontId="41" fillId="0" borderId="21" xfId="1" applyNumberFormat="1" applyFont="1" applyFill="1" applyBorder="1" applyAlignment="1">
      <alignment horizontal="right"/>
    </xf>
    <xf numFmtId="181" fontId="41" fillId="11" borderId="7" xfId="0" applyNumberFormat="1" applyFont="1" applyFill="1" applyBorder="1" applyAlignment="1">
      <alignment horizontal="right"/>
    </xf>
    <xf numFmtId="181" fontId="41" fillId="11" borderId="0" xfId="0" applyNumberFormat="1" applyFont="1" applyFill="1" applyBorder="1" applyAlignment="1">
      <alignment horizontal="right"/>
    </xf>
    <xf numFmtId="181" fontId="41" fillId="11" borderId="8" xfId="0" applyNumberFormat="1" applyFont="1" applyFill="1" applyBorder="1" applyAlignment="1">
      <alignment horizontal="right"/>
    </xf>
    <xf numFmtId="0" fontId="43" fillId="0" borderId="0" xfId="0" applyFont="1" applyAlignment="1">
      <alignment wrapText="1"/>
    </xf>
    <xf numFmtId="168" fontId="41" fillId="2" borderId="15" xfId="6" applyNumberFormat="1" applyFont="1" applyFill="1" applyBorder="1"/>
    <xf numFmtId="168" fontId="41" fillId="0" borderId="0" xfId="0" applyNumberFormat="1" applyFont="1" applyFill="1"/>
    <xf numFmtId="0" fontId="57" fillId="11" borderId="17" xfId="0" applyFont="1" applyFill="1" applyBorder="1"/>
    <xf numFmtId="43" fontId="43" fillId="11" borderId="0" xfId="0" applyNumberFormat="1" applyFont="1" applyFill="1"/>
    <xf numFmtId="43" fontId="47" fillId="0" borderId="0" xfId="0" applyNumberFormat="1" applyFont="1" applyFill="1"/>
    <xf numFmtId="168" fontId="41" fillId="0" borderId="0" xfId="6" applyNumberFormat="1" applyFont="1" applyFill="1"/>
    <xf numFmtId="181" fontId="41" fillId="0" borderId="0" xfId="0" applyNumberFormat="1" applyFont="1" applyFill="1"/>
    <xf numFmtId="170" fontId="41" fillId="0" borderId="0" xfId="0" applyNumberFormat="1" applyFont="1" applyFill="1"/>
    <xf numFmtId="173" fontId="41" fillId="0" borderId="1" xfId="0" applyNumberFormat="1" applyFont="1" applyFill="1" applyBorder="1" applyAlignment="1">
      <alignment horizontal="right"/>
    </xf>
    <xf numFmtId="178" fontId="41" fillId="0" borderId="9" xfId="0" applyNumberFormat="1" applyFont="1" applyFill="1" applyBorder="1" applyAlignment="1">
      <alignment horizontal="right"/>
    </xf>
    <xf numFmtId="188" fontId="5" fillId="0" borderId="8" xfId="8" applyNumberFormat="1" applyFont="1" applyFill="1" applyBorder="1" applyAlignment="1">
      <alignment horizontal="right"/>
    </xf>
    <xf numFmtId="37" fontId="41" fillId="0" borderId="7" xfId="0" applyNumberFormat="1" applyFont="1" applyFill="1" applyBorder="1"/>
    <xf numFmtId="37" fontId="41" fillId="0" borderId="0" xfId="1" applyNumberFormat="1" applyFont="1" applyFill="1" applyBorder="1"/>
    <xf numFmtId="37" fontId="41" fillId="0" borderId="8" xfId="0" applyNumberFormat="1" applyFont="1" applyFill="1" applyBorder="1"/>
    <xf numFmtId="37" fontId="43" fillId="0" borderId="0" xfId="0" applyNumberFormat="1" applyFont="1" applyFill="1" applyBorder="1"/>
    <xf numFmtId="9" fontId="41" fillId="0" borderId="8" xfId="0" applyNumberFormat="1" applyFont="1" applyFill="1" applyBorder="1"/>
    <xf numFmtId="10" fontId="41" fillId="0" borderId="0" xfId="6" applyNumberFormat="1" applyFont="1" applyFill="1"/>
    <xf numFmtId="0" fontId="50" fillId="0" borderId="0" xfId="0" applyFont="1" applyFill="1" applyAlignment="1">
      <alignment horizontal="left" wrapText="1"/>
    </xf>
    <xf numFmtId="0" fontId="1" fillId="13" borderId="0" xfId="0" applyFont="1" applyFill="1"/>
    <xf numFmtId="176" fontId="1" fillId="13" borderId="0" xfId="1" applyNumberFormat="1" applyFill="1"/>
    <xf numFmtId="176" fontId="0" fillId="13" borderId="0" xfId="0" applyNumberFormat="1" applyFill="1"/>
    <xf numFmtId="0" fontId="0" fillId="13" borderId="0" xfId="0" applyFill="1"/>
    <xf numFmtId="0" fontId="17" fillId="13" borderId="0" xfId="0" applyFont="1" applyFill="1"/>
    <xf numFmtId="176" fontId="18" fillId="13" borderId="0" xfId="1" applyNumberFormat="1" applyFont="1" applyFill="1" applyBorder="1"/>
    <xf numFmtId="1" fontId="0" fillId="13" borderId="0" xfId="0" applyNumberFormat="1" applyFill="1"/>
    <xf numFmtId="176" fontId="29" fillId="13" borderId="0" xfId="1" applyNumberFormat="1" applyFont="1" applyFill="1"/>
    <xf numFmtId="168" fontId="0" fillId="13" borderId="0" xfId="0" applyNumberFormat="1" applyFill="1"/>
    <xf numFmtId="176" fontId="40" fillId="13" borderId="0" xfId="1" applyNumberFormat="1" applyFont="1" applyFill="1"/>
    <xf numFmtId="176" fontId="41" fillId="0" borderId="15" xfId="1" applyNumberFormat="1" applyFont="1" applyFill="1" applyBorder="1"/>
    <xf numFmtId="168" fontId="41" fillId="0" borderId="7" xfId="6" applyNumberFormat="1" applyFont="1" applyFill="1" applyBorder="1"/>
    <xf numFmtId="171" fontId="41" fillId="0" borderId="0" xfId="0" applyNumberFormat="1" applyFont="1" applyFill="1" applyBorder="1"/>
    <xf numFmtId="168" fontId="41" fillId="0" borderId="8" xfId="0" applyNumberFormat="1" applyFont="1" applyFill="1" applyBorder="1"/>
    <xf numFmtId="168" fontId="41" fillId="0" borderId="8" xfId="0" applyNumberFormat="1" applyFont="1" applyFill="1" applyBorder="1" applyAlignment="1">
      <alignment horizontal="left"/>
    </xf>
    <xf numFmtId="176" fontId="41" fillId="11" borderId="7" xfId="3" applyNumberFormat="1" applyFont="1" applyFill="1" applyBorder="1" applyAlignment="1">
      <alignment horizontal="right"/>
    </xf>
    <xf numFmtId="176" fontId="41" fillId="11" borderId="0" xfId="3" applyNumberFormat="1" applyFont="1" applyFill="1" applyBorder="1" applyAlignment="1">
      <alignment horizontal="right"/>
    </xf>
    <xf numFmtId="176" fontId="41" fillId="11" borderId="8" xfId="3" applyNumberFormat="1" applyFont="1" applyFill="1" applyBorder="1" applyAlignment="1">
      <alignment horizontal="right"/>
    </xf>
    <xf numFmtId="173" fontId="41"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181" fontId="43" fillId="11" borderId="0" xfId="0" applyNumberFormat="1" applyFont="1" applyFill="1" applyAlignment="1">
      <alignment horizontal="right"/>
    </xf>
    <xf numFmtId="173" fontId="43" fillId="11" borderId="0" xfId="0" applyNumberFormat="1" applyFont="1" applyFill="1" applyAlignment="1">
      <alignment horizontal="right"/>
    </xf>
    <xf numFmtId="0" fontId="41" fillId="11" borderId="0" xfId="0" applyFont="1" applyFill="1" applyAlignment="1">
      <alignment wrapText="1"/>
    </xf>
    <xf numFmtId="0" fontId="32" fillId="11" borderId="0" xfId="0" applyFont="1" applyFill="1" applyAlignment="1">
      <alignment wrapText="1"/>
    </xf>
    <xf numFmtId="176" fontId="47" fillId="11" borderId="0" xfId="0" applyNumberFormat="1" applyFont="1" applyFill="1"/>
    <xf numFmtId="0" fontId="32" fillId="0" borderId="0" xfId="0" applyFont="1" applyFill="1" applyAlignment="1"/>
    <xf numFmtId="192" fontId="41" fillId="11" borderId="7" xfId="0" applyNumberFormat="1" applyFont="1" applyFill="1" applyBorder="1" applyAlignment="1">
      <alignment horizontal="right"/>
    </xf>
    <xf numFmtId="192" fontId="41" fillId="11" borderId="8" xfId="0" applyNumberFormat="1" applyFont="1" applyFill="1" applyBorder="1" applyAlignment="1">
      <alignment horizontal="right"/>
    </xf>
    <xf numFmtId="192" fontId="41" fillId="11" borderId="0" xfId="0" applyNumberFormat="1" applyFont="1" applyFill="1" applyBorder="1" applyAlignment="1">
      <alignment horizontal="right"/>
    </xf>
    <xf numFmtId="192" fontId="41" fillId="11" borderId="0" xfId="0" applyNumberFormat="1" applyFont="1" applyFill="1" applyAlignment="1">
      <alignment horizontal="right"/>
    </xf>
    <xf numFmtId="192" fontId="41" fillId="11" borderId="1" xfId="0" applyNumberFormat="1" applyFont="1" applyFill="1" applyBorder="1" applyAlignment="1">
      <alignment horizontal="right"/>
    </xf>
    <xf numFmtId="43" fontId="41" fillId="0" borderId="0" xfId="0" applyNumberFormat="1" applyFont="1" applyFill="1"/>
    <xf numFmtId="176" fontId="41" fillId="11" borderId="7" xfId="0" applyNumberFormat="1" applyFont="1" applyFill="1" applyBorder="1"/>
    <xf numFmtId="176" fontId="42" fillId="11" borderId="11" xfId="1" applyNumberFormat="1" applyFont="1" applyFill="1" applyBorder="1"/>
    <xf numFmtId="176" fontId="41" fillId="11" borderId="7" xfId="1" applyNumberFormat="1" applyFont="1" applyFill="1" applyBorder="1" applyAlignment="1">
      <alignment horizontal="right" indent="1"/>
    </xf>
    <xf numFmtId="176" fontId="41" fillId="11" borderId="0" xfId="1" applyNumberFormat="1" applyFont="1" applyFill="1" applyBorder="1" applyAlignment="1">
      <alignment horizontal="right" indent="1"/>
    </xf>
    <xf numFmtId="176" fontId="41" fillId="11" borderId="8" xfId="1" applyNumberFormat="1" applyFont="1" applyFill="1" applyBorder="1" applyAlignment="1">
      <alignment horizontal="right" indent="1"/>
    </xf>
    <xf numFmtId="171" fontId="41" fillId="11" borderId="0" xfId="0" applyNumberFormat="1" applyFont="1" applyFill="1" applyAlignment="1">
      <alignment horizontal="right"/>
    </xf>
    <xf numFmtId="170" fontId="41" fillId="11" borderId="7" xfId="0" applyNumberFormat="1" applyFont="1" applyFill="1" applyBorder="1" applyAlignment="1">
      <alignment horizontal="right"/>
    </xf>
    <xf numFmtId="170" fontId="41" fillId="11" borderId="0" xfId="0" applyNumberFormat="1" applyFont="1" applyFill="1" applyBorder="1" applyAlignment="1">
      <alignment horizontal="right"/>
    </xf>
    <xf numFmtId="170" fontId="41" fillId="11" borderId="8" xfId="0" applyNumberFormat="1" applyFont="1" applyFill="1" applyBorder="1" applyAlignment="1">
      <alignment horizontal="right"/>
    </xf>
    <xf numFmtId="181" fontId="41" fillId="11" borderId="7" xfId="3" applyNumberFormat="1" applyFont="1" applyFill="1" applyBorder="1" applyAlignment="1">
      <alignment horizontal="right"/>
    </xf>
    <xf numFmtId="181" fontId="41" fillId="11" borderId="0" xfId="3" applyNumberFormat="1" applyFont="1" applyFill="1" applyBorder="1" applyAlignment="1">
      <alignment horizontal="right"/>
    </xf>
    <xf numFmtId="181" fontId="41" fillId="11" borderId="8" xfId="3" applyNumberFormat="1" applyFont="1" applyFill="1" applyBorder="1" applyAlignment="1">
      <alignment horizontal="right"/>
    </xf>
    <xf numFmtId="167" fontId="41" fillId="11" borderId="0" xfId="1" applyFont="1" applyFill="1" applyAlignment="1">
      <alignment horizontal="right"/>
    </xf>
    <xf numFmtId="181" fontId="41" fillId="11" borderId="0" xfId="0" applyNumberFormat="1" applyFont="1" applyFill="1" applyAlignment="1">
      <alignment horizontal="right"/>
    </xf>
    <xf numFmtId="173" fontId="41" fillId="11" borderId="7" xfId="0" applyNumberFormat="1" applyFont="1" applyFill="1" applyBorder="1" applyAlignment="1">
      <alignment horizontal="right"/>
    </xf>
    <xf numFmtId="173" fontId="41" fillId="11" borderId="0" xfId="0" applyNumberFormat="1" applyFont="1" applyFill="1" applyBorder="1" applyAlignment="1">
      <alignment horizontal="right"/>
    </xf>
    <xf numFmtId="173" fontId="41" fillId="11" borderId="8" xfId="0" applyNumberFormat="1" applyFont="1" applyFill="1" applyBorder="1" applyAlignment="1">
      <alignment horizontal="right"/>
    </xf>
    <xf numFmtId="0" fontId="32" fillId="11" borderId="0" xfId="0" applyFont="1" applyFill="1" applyAlignment="1">
      <alignment vertical="top" wrapText="1"/>
    </xf>
    <xf numFmtId="176" fontId="41" fillId="0" borderId="25" xfId="1" applyNumberFormat="1" applyFont="1" applyFill="1" applyBorder="1"/>
    <xf numFmtId="168" fontId="42" fillId="0" borderId="7" xfId="0" applyNumberFormat="1" applyFont="1" applyFill="1" applyBorder="1"/>
    <xf numFmtId="0" fontId="52" fillId="0" borderId="0" xfId="0" applyFont="1" applyAlignment="1">
      <alignment horizontal="center"/>
    </xf>
    <xf numFmtId="0" fontId="10" fillId="3" borderId="0" xfId="0" applyFont="1" applyFill="1" applyAlignment="1">
      <alignment horizontal="center"/>
    </xf>
    <xf numFmtId="0" fontId="10" fillId="0" borderId="0" xfId="0" applyFont="1" applyAlignment="1">
      <alignment horizontal="center"/>
    </xf>
    <xf numFmtId="176" fontId="1" fillId="11" borderId="0" xfId="1" applyNumberFormat="1" applyFont="1" applyFill="1" applyBorder="1"/>
    <xf numFmtId="0" fontId="54" fillId="4" borderId="15" xfId="0" applyFont="1" applyFill="1" applyBorder="1" applyAlignment="1"/>
    <xf numFmtId="0" fontId="54" fillId="4" borderId="24" xfId="0" applyFont="1" applyFill="1" applyBorder="1" applyAlignment="1"/>
    <xf numFmtId="0" fontId="54" fillId="4" borderId="15" xfId="0" applyFont="1" applyFill="1" applyBorder="1" applyAlignment="1">
      <alignment wrapText="1"/>
    </xf>
    <xf numFmtId="0" fontId="46" fillId="4" borderId="15" xfId="0" applyFont="1" applyFill="1" applyBorder="1" applyAlignment="1"/>
    <xf numFmtId="0" fontId="32" fillId="0" borderId="0" xfId="0" applyFont="1" applyAlignment="1">
      <alignment horizontal="center" wrapText="1"/>
    </xf>
    <xf numFmtId="0" fontId="31" fillId="11" borderId="0" xfId="0" applyFont="1" applyFill="1" applyAlignment="1">
      <alignment wrapText="1"/>
    </xf>
    <xf numFmtId="0" fontId="64" fillId="11" borderId="0" xfId="0" applyFont="1" applyFill="1" applyAlignment="1">
      <alignment vertical="top"/>
    </xf>
    <xf numFmtId="0" fontId="10" fillId="3" borderId="0" xfId="0" applyFont="1" applyFill="1" applyAlignment="1">
      <alignment horizontal="center"/>
    </xf>
    <xf numFmtId="0" fontId="65" fillId="0" borderId="0" xfId="0" applyFont="1"/>
    <xf numFmtId="0" fontId="41" fillId="2" borderId="16" xfId="0" applyFont="1" applyFill="1" applyBorder="1"/>
    <xf numFmtId="0" fontId="46" fillId="11" borderId="0" xfId="0" applyFont="1" applyFill="1" applyBorder="1" applyAlignment="1">
      <alignment horizontal="center"/>
    </xf>
    <xf numFmtId="0" fontId="46" fillId="2" borderId="16" xfId="0" applyFont="1" applyFill="1" applyBorder="1" applyAlignment="1">
      <alignment horizontal="right"/>
    </xf>
    <xf numFmtId="0" fontId="43" fillId="0" borderId="16" xfId="0" applyFont="1" applyBorder="1"/>
    <xf numFmtId="168" fontId="41" fillId="0" borderId="8" xfId="6" applyNumberFormat="1" applyFont="1" applyFill="1" applyBorder="1"/>
    <xf numFmtId="168" fontId="42" fillId="0" borderId="7" xfId="6" applyNumberFormat="1" applyFont="1" applyFill="1" applyBorder="1"/>
    <xf numFmtId="168" fontId="42" fillId="0" borderId="8" xfId="0" applyNumberFormat="1" applyFont="1" applyFill="1" applyBorder="1" applyAlignment="1">
      <alignment horizontal="left"/>
    </xf>
    <xf numFmtId="37" fontId="41" fillId="0" borderId="0" xfId="0" applyNumberFormat="1" applyFont="1" applyFill="1"/>
    <xf numFmtId="168" fontId="42" fillId="0" borderId="14" xfId="0" applyNumberFormat="1" applyFont="1" applyFill="1" applyBorder="1"/>
    <xf numFmtId="9" fontId="43" fillId="0" borderId="0" xfId="0" applyNumberFormat="1" applyFont="1" applyFill="1"/>
    <xf numFmtId="168" fontId="43" fillId="0" borderId="0" xfId="6" applyNumberFormat="1" applyFont="1" applyFill="1"/>
    <xf numFmtId="168" fontId="42" fillId="0" borderId="15" xfId="6" applyNumberFormat="1" applyFont="1" applyFill="1" applyBorder="1"/>
    <xf numFmtId="168" fontId="42" fillId="0" borderId="24" xfId="6" applyNumberFormat="1" applyFont="1" applyFill="1" applyBorder="1"/>
    <xf numFmtId="175" fontId="42" fillId="0" borderId="24" xfId="1" applyNumberFormat="1" applyFont="1" applyFill="1" applyBorder="1"/>
    <xf numFmtId="0" fontId="43" fillId="0" borderId="8" xfId="0" applyFont="1" applyFill="1" applyBorder="1"/>
    <xf numFmtId="168" fontId="42" fillId="0" borderId="11" xfId="6" applyNumberFormat="1" applyFont="1" applyFill="1" applyBorder="1"/>
    <xf numFmtId="168" fontId="42" fillId="0" borderId="17" xfId="6" applyNumberFormat="1" applyFont="1" applyFill="1" applyBorder="1"/>
    <xf numFmtId="175" fontId="41" fillId="0" borderId="17" xfId="1" applyNumberFormat="1" applyFont="1" applyFill="1" applyBorder="1"/>
    <xf numFmtId="168" fontId="41" fillId="0" borderId="21" xfId="0" applyNumberFormat="1" applyFont="1" applyFill="1" applyBorder="1" applyAlignment="1">
      <alignment horizontal="left"/>
    </xf>
    <xf numFmtId="0" fontId="41" fillId="0" borderId="7" xfId="0" applyFont="1" applyFill="1" applyBorder="1" applyAlignment="1">
      <alignment horizontal="right"/>
    </xf>
    <xf numFmtId="176" fontId="41" fillId="0" borderId="7" xfId="3" applyNumberFormat="1" applyFont="1" applyFill="1" applyBorder="1" applyAlignment="1">
      <alignment horizontal="right"/>
    </xf>
    <xf numFmtId="181" fontId="41" fillId="11" borderId="1" xfId="3" applyNumberFormat="1" applyFont="1" applyFill="1" applyBorder="1" applyAlignment="1">
      <alignment horizontal="right"/>
    </xf>
    <xf numFmtId="181" fontId="41" fillId="11" borderId="11" xfId="1" applyNumberFormat="1" applyFont="1" applyFill="1" applyBorder="1" applyAlignment="1">
      <alignment horizontal="right"/>
    </xf>
    <xf numFmtId="0" fontId="21" fillId="11" borderId="0" xfId="0" applyFont="1" applyFill="1" applyAlignment="1">
      <alignment wrapText="1"/>
    </xf>
    <xf numFmtId="0" fontId="10" fillId="10" borderId="0" xfId="0" applyFont="1" applyFill="1"/>
    <xf numFmtId="0" fontId="41" fillId="0" borderId="8" xfId="0" applyFont="1" applyFill="1" applyBorder="1" applyAlignment="1">
      <alignment horizontal="right"/>
    </xf>
    <xf numFmtId="0" fontId="41" fillId="0" borderId="0" xfId="0" applyFont="1" applyFill="1" applyBorder="1" applyAlignment="1">
      <alignment horizontal="right"/>
    </xf>
    <xf numFmtId="176" fontId="41" fillId="0" borderId="8" xfId="3" applyNumberFormat="1" applyFont="1" applyFill="1" applyBorder="1" applyAlignment="1">
      <alignment horizontal="right"/>
    </xf>
    <xf numFmtId="176" fontId="41" fillId="0" borderId="0" xfId="3" applyNumberFormat="1" applyFont="1" applyFill="1" applyBorder="1" applyAlignment="1">
      <alignment horizontal="right"/>
    </xf>
    <xf numFmtId="171" fontId="41" fillId="0" borderId="0" xfId="0" applyNumberFormat="1" applyFont="1" applyFill="1" applyAlignment="1">
      <alignment horizontal="right"/>
    </xf>
    <xf numFmtId="0" fontId="10" fillId="3" borderId="0" xfId="0" applyFont="1" applyFill="1" applyAlignment="1">
      <alignment horizontal="center"/>
    </xf>
    <xf numFmtId="0" fontId="46" fillId="11" borderId="7" xfId="0" applyFont="1" applyFill="1" applyBorder="1" applyAlignment="1">
      <alignment horizontal="center"/>
    </xf>
    <xf numFmtId="0" fontId="41" fillId="2" borderId="24" xfId="0" applyFont="1" applyFill="1" applyBorder="1"/>
    <xf numFmtId="0" fontId="46" fillId="2" borderId="24" xfId="0" applyFont="1" applyFill="1" applyBorder="1" applyAlignment="1">
      <alignment horizontal="right"/>
    </xf>
    <xf numFmtId="0" fontId="43" fillId="0" borderId="24" xfId="0" applyFont="1" applyBorder="1"/>
    <xf numFmtId="188" fontId="5" fillId="0" borderId="8" xfId="8" applyNumberFormat="1" applyFont="1" applyFill="1" applyBorder="1" applyAlignment="1">
      <alignment horizontal="center"/>
    </xf>
    <xf numFmtId="0" fontId="50" fillId="0" borderId="0" xfId="0" applyFont="1" applyFill="1" applyAlignment="1"/>
    <xf numFmtId="188" fontId="5" fillId="0" borderId="21" xfId="8" applyNumberFormat="1" applyFont="1" applyFill="1" applyBorder="1" applyAlignment="1">
      <alignment horizontal="right"/>
    </xf>
    <xf numFmtId="175" fontId="43" fillId="0" borderId="7" xfId="1" applyNumberFormat="1" applyFont="1" applyFill="1" applyBorder="1"/>
    <xf numFmtId="175" fontId="43" fillId="0" borderId="0" xfId="1" applyNumberFormat="1" applyFont="1" applyFill="1" applyBorder="1"/>
    <xf numFmtId="176" fontId="41" fillId="0" borderId="17" xfId="1" applyNumberFormat="1" applyFont="1" applyFill="1" applyBorder="1"/>
    <xf numFmtId="175" fontId="43" fillId="0" borderId="7" xfId="0" applyNumberFormat="1" applyFont="1" applyFill="1" applyBorder="1"/>
    <xf numFmtId="0" fontId="43" fillId="0" borderId="0" xfId="0" applyFont="1" applyFill="1" applyBorder="1"/>
    <xf numFmtId="168" fontId="41" fillId="0" borderId="0" xfId="6" applyNumberFormat="1" applyFont="1" applyFill="1" applyBorder="1"/>
    <xf numFmtId="175" fontId="41" fillId="0" borderId="0" xfId="1" applyNumberFormat="1" applyFont="1" applyFill="1" applyBorder="1" applyAlignment="1">
      <alignment horizontal="right"/>
    </xf>
    <xf numFmtId="168" fontId="41" fillId="0" borderId="11" xfId="6" applyNumberFormat="1" applyFont="1" applyFill="1" applyBorder="1"/>
    <xf numFmtId="168" fontId="41" fillId="0" borderId="17" xfId="6" applyNumberFormat="1" applyFont="1" applyFill="1" applyBorder="1"/>
    <xf numFmtId="175" fontId="41" fillId="0" borderId="17" xfId="1" applyNumberFormat="1" applyFont="1" applyFill="1" applyBorder="1" applyAlignment="1">
      <alignment horizontal="right"/>
    </xf>
    <xf numFmtId="39" fontId="41" fillId="0" borderId="7" xfId="1" applyNumberFormat="1" applyFont="1" applyFill="1" applyBorder="1"/>
    <xf numFmtId="39" fontId="41" fillId="0" borderId="0" xfId="1" applyNumberFormat="1" applyFont="1" applyFill="1" applyBorder="1"/>
    <xf numFmtId="171" fontId="41" fillId="0" borderId="0" xfId="1" applyNumberFormat="1" applyFont="1" applyFill="1" applyBorder="1"/>
    <xf numFmtId="175" fontId="43" fillId="0" borderId="0" xfId="0" applyNumberFormat="1" applyFont="1" applyFill="1" applyBorder="1"/>
    <xf numFmtId="177" fontId="41" fillId="0" borderId="0" xfId="3" applyNumberFormat="1" applyFont="1" applyFill="1" applyBorder="1"/>
    <xf numFmtId="0" fontId="43" fillId="0" borderId="7" xfId="0" applyFont="1" applyFill="1" applyBorder="1"/>
    <xf numFmtId="9" fontId="41" fillId="0" borderId="7" xfId="6" applyNumberFormat="1" applyFont="1" applyFill="1" applyBorder="1"/>
    <xf numFmtId="9" fontId="41" fillId="0" borderId="0" xfId="6" applyNumberFormat="1" applyFont="1" applyFill="1" applyBorder="1"/>
    <xf numFmtId="176" fontId="41" fillId="0" borderId="8" xfId="0" applyNumberFormat="1" applyFont="1" applyFill="1" applyBorder="1" applyAlignment="1">
      <alignment horizontal="left"/>
    </xf>
    <xf numFmtId="9" fontId="41" fillId="0" borderId="11" xfId="6" applyNumberFormat="1" applyFont="1" applyFill="1" applyBorder="1"/>
    <xf numFmtId="9" fontId="41" fillId="0" borderId="17" xfId="6" applyNumberFormat="1" applyFont="1" applyFill="1" applyBorder="1"/>
    <xf numFmtId="189" fontId="5" fillId="0" borderId="8" xfId="7" applyNumberFormat="1" applyFont="1" applyFill="1" applyBorder="1" applyAlignment="1">
      <alignment horizontal="right"/>
    </xf>
    <xf numFmtId="189" fontId="5" fillId="0" borderId="21" xfId="7" applyNumberFormat="1" applyFont="1" applyFill="1" applyBorder="1" applyAlignment="1">
      <alignment horizontal="right"/>
    </xf>
    <xf numFmtId="37" fontId="41" fillId="0" borderId="11" xfId="1" applyNumberFormat="1" applyFont="1" applyFill="1" applyBorder="1"/>
    <xf numFmtId="37" fontId="41" fillId="0" borderId="17" xfId="1" applyNumberFormat="1" applyFont="1" applyFill="1" applyBorder="1"/>
    <xf numFmtId="9" fontId="41" fillId="0" borderId="21" xfId="0" applyNumberFormat="1" applyFont="1" applyFill="1" applyBorder="1"/>
    <xf numFmtId="175" fontId="43" fillId="0" borderId="15" xfId="1" applyNumberFormat="1" applyFont="1" applyFill="1" applyBorder="1"/>
    <xf numFmtId="175" fontId="43" fillId="0" borderId="24" xfId="1" applyNumberFormat="1" applyFont="1" applyFill="1" applyBorder="1"/>
    <xf numFmtId="0" fontId="43" fillId="0" borderId="16" xfId="0" applyFont="1" applyFill="1" applyBorder="1"/>
    <xf numFmtId="175" fontId="43" fillId="0" borderId="11" xfId="0" applyNumberFormat="1" applyFont="1" applyFill="1" applyBorder="1"/>
    <xf numFmtId="0" fontId="43" fillId="0" borderId="17" xfId="0" applyFont="1" applyFill="1" applyBorder="1"/>
    <xf numFmtId="0" fontId="43" fillId="0" borderId="21" xfId="0" applyFont="1" applyFill="1" applyBorder="1"/>
    <xf numFmtId="176" fontId="41" fillId="0" borderId="1" xfId="1" applyNumberFormat="1" applyFont="1" applyFill="1" applyBorder="1"/>
    <xf numFmtId="176" fontId="41" fillId="0" borderId="21" xfId="1" applyNumberFormat="1" applyFont="1" applyFill="1" applyBorder="1"/>
    <xf numFmtId="176" fontId="41" fillId="0" borderId="11" xfId="0" applyNumberFormat="1" applyFont="1" applyFill="1" applyBorder="1"/>
    <xf numFmtId="176" fontId="41" fillId="0" borderId="9" xfId="1" applyNumberFormat="1" applyFont="1" applyFill="1" applyBorder="1"/>
    <xf numFmtId="176" fontId="41" fillId="0" borderId="15" xfId="0" applyNumberFormat="1" applyFont="1" applyFill="1" applyBorder="1"/>
    <xf numFmtId="176" fontId="41" fillId="0" borderId="14" xfId="0" applyNumberFormat="1" applyFont="1" applyFill="1" applyBorder="1"/>
    <xf numFmtId="174" fontId="41" fillId="0" borderId="7" xfId="0" applyNumberFormat="1" applyFont="1" applyFill="1" applyBorder="1"/>
    <xf numFmtId="174" fontId="41" fillId="0" borderId="1" xfId="0" applyNumberFormat="1" applyFont="1" applyFill="1" applyBorder="1"/>
    <xf numFmtId="0" fontId="43" fillId="0" borderId="1" xfId="0" applyFont="1" applyFill="1" applyBorder="1"/>
    <xf numFmtId="176" fontId="41" fillId="0" borderId="1" xfId="0" applyNumberFormat="1" applyFont="1" applyFill="1" applyBorder="1"/>
    <xf numFmtId="168" fontId="41" fillId="0" borderId="1" xfId="6" applyNumberFormat="1" applyFont="1" applyFill="1" applyBorder="1"/>
    <xf numFmtId="168" fontId="41" fillId="0" borderId="21" xfId="6" applyNumberFormat="1" applyFont="1" applyFill="1" applyBorder="1"/>
    <xf numFmtId="168" fontId="41" fillId="0" borderId="9" xfId="6" applyNumberFormat="1" applyFont="1" applyFill="1" applyBorder="1"/>
    <xf numFmtId="168" fontId="41" fillId="0" borderId="15" xfId="6" applyNumberFormat="1" applyFont="1" applyFill="1" applyBorder="1"/>
    <xf numFmtId="168" fontId="41" fillId="0" borderId="24" xfId="6" applyNumberFormat="1" applyFont="1" applyFill="1" applyBorder="1"/>
    <xf numFmtId="168" fontId="41" fillId="0" borderId="16" xfId="6" applyNumberFormat="1" applyFont="1" applyFill="1" applyBorder="1"/>
    <xf numFmtId="168" fontId="41" fillId="0" borderId="14" xfId="6" applyNumberFormat="1" applyFont="1" applyFill="1" applyBorder="1"/>
    <xf numFmtId="0" fontId="41" fillId="0" borderId="1" xfId="0" applyFont="1" applyFill="1" applyBorder="1"/>
    <xf numFmtId="9" fontId="41" fillId="0" borderId="8" xfId="6" applyNumberFormat="1" applyFont="1" applyFill="1" applyBorder="1"/>
    <xf numFmtId="9" fontId="41" fillId="0" borderId="0" xfId="0" applyNumberFormat="1" applyFont="1" applyFill="1"/>
    <xf numFmtId="9" fontId="41" fillId="0" borderId="1" xfId="6" applyNumberFormat="1" applyFont="1" applyFill="1" applyBorder="1"/>
    <xf numFmtId="9" fontId="41" fillId="0" borderId="21" xfId="6" applyNumberFormat="1" applyFont="1" applyFill="1" applyBorder="1"/>
    <xf numFmtId="9" fontId="41" fillId="0" borderId="9" xfId="6" applyNumberFormat="1" applyFont="1" applyFill="1" applyBorder="1"/>
    <xf numFmtId="9" fontId="41" fillId="0" borderId="15" xfId="6" applyNumberFormat="1" applyFont="1" applyFill="1" applyBorder="1"/>
    <xf numFmtId="9" fontId="41" fillId="0" borderId="24" xfId="6" applyNumberFormat="1" applyFont="1" applyFill="1" applyBorder="1"/>
    <xf numFmtId="9" fontId="41" fillId="0" borderId="16" xfId="6" applyNumberFormat="1" applyFont="1" applyFill="1" applyBorder="1"/>
    <xf numFmtId="9" fontId="41" fillId="0" borderId="14" xfId="6" applyNumberFormat="1" applyFont="1" applyFill="1" applyBorder="1"/>
    <xf numFmtId="176" fontId="41" fillId="0" borderId="9" xfId="0" applyNumberFormat="1" applyFont="1" applyFill="1" applyBorder="1"/>
    <xf numFmtId="176" fontId="41" fillId="0" borderId="14" xfId="1" applyNumberFormat="1" applyFont="1" applyFill="1" applyBorder="1"/>
    <xf numFmtId="176" fontId="42" fillId="0" borderId="11" xfId="1" applyNumberFormat="1" applyFont="1" applyFill="1" applyBorder="1"/>
    <xf numFmtId="176" fontId="42" fillId="0" borderId="17" xfId="1" applyNumberFormat="1" applyFont="1" applyFill="1" applyBorder="1"/>
    <xf numFmtId="176" fontId="42" fillId="0" borderId="21" xfId="1" applyNumberFormat="1" applyFont="1" applyFill="1" applyBorder="1"/>
    <xf numFmtId="176" fontId="42" fillId="0" borderId="0" xfId="0" applyNumberFormat="1" applyFont="1" applyFill="1" applyBorder="1"/>
    <xf numFmtId="176" fontId="42" fillId="0" borderId="9" xfId="1" applyNumberFormat="1" applyFont="1" applyFill="1" applyBorder="1"/>
    <xf numFmtId="176" fontId="41" fillId="0" borderId="17" xfId="0" applyNumberFormat="1" applyFont="1" applyFill="1" applyBorder="1"/>
    <xf numFmtId="1" fontId="41" fillId="0" borderId="7" xfId="1" applyNumberFormat="1" applyFont="1" applyFill="1" applyBorder="1"/>
    <xf numFmtId="1" fontId="41" fillId="0" borderId="0" xfId="1" applyNumberFormat="1" applyFont="1" applyFill="1" applyBorder="1"/>
    <xf numFmtId="176" fontId="41" fillId="0" borderId="27" xfId="1" applyNumberFormat="1" applyFont="1" applyFill="1" applyBorder="1"/>
    <xf numFmtId="176" fontId="41" fillId="0" borderId="27" xfId="0" applyNumberFormat="1" applyFont="1" applyFill="1" applyBorder="1"/>
    <xf numFmtId="189" fontId="5" fillId="0" borderId="29" xfId="7" applyNumberFormat="1" applyFont="1" applyFill="1" applyBorder="1" applyAlignment="1">
      <alignment horizontal="right"/>
    </xf>
    <xf numFmtId="1" fontId="41" fillId="0" borderId="7" xfId="3" applyNumberFormat="1" applyFont="1" applyFill="1" applyBorder="1"/>
    <xf numFmtId="1" fontId="41" fillId="0" borderId="0" xfId="3" applyNumberFormat="1" applyFont="1" applyFill="1" applyBorder="1"/>
    <xf numFmtId="178" fontId="41" fillId="0" borderId="0" xfId="0" applyNumberFormat="1" applyFont="1" applyFill="1" applyBorder="1"/>
    <xf numFmtId="1" fontId="41" fillId="0" borderId="11" xfId="3" applyNumberFormat="1" applyFont="1" applyFill="1" applyBorder="1"/>
    <xf numFmtId="1" fontId="41" fillId="0" borderId="17" xfId="3" applyNumberFormat="1" applyFont="1" applyFill="1" applyBorder="1"/>
    <xf numFmtId="172" fontId="41" fillId="0" borderId="7" xfId="0" applyNumberFormat="1" applyFont="1" applyFill="1" applyBorder="1"/>
    <xf numFmtId="167" fontId="41" fillId="0" borderId="0" xfId="1" applyFont="1" applyFill="1" applyBorder="1"/>
    <xf numFmtId="168" fontId="42" fillId="0" borderId="0" xfId="6" applyNumberFormat="1" applyFont="1" applyFill="1" applyBorder="1"/>
    <xf numFmtId="175" fontId="42" fillId="0" borderId="0" xfId="1" applyNumberFormat="1" applyFont="1" applyFill="1" applyBorder="1"/>
    <xf numFmtId="9" fontId="42" fillId="0" borderId="7" xfId="6" applyNumberFormat="1" applyFont="1" applyFill="1" applyBorder="1"/>
    <xf numFmtId="9" fontId="42" fillId="0" borderId="0" xfId="6" applyNumberFormat="1" applyFont="1" applyFill="1" applyBorder="1"/>
    <xf numFmtId="9" fontId="41" fillId="0" borderId="8" xfId="0" applyNumberFormat="1" applyFont="1" applyFill="1" applyBorder="1" applyAlignment="1">
      <alignment horizontal="left"/>
    </xf>
    <xf numFmtId="37" fontId="43" fillId="0" borderId="0" xfId="0" applyNumberFormat="1" applyFont="1" applyFill="1"/>
    <xf numFmtId="37" fontId="41" fillId="0" borderId="7" xfId="1" applyNumberFormat="1" applyFont="1" applyFill="1" applyBorder="1"/>
    <xf numFmtId="37" fontId="41" fillId="0" borderId="1" xfId="0" applyNumberFormat="1" applyFont="1" applyFill="1" applyBorder="1"/>
    <xf numFmtId="176" fontId="41" fillId="0" borderId="29" xfId="1" applyNumberFormat="1" applyFont="1" applyFill="1" applyBorder="1"/>
    <xf numFmtId="176" fontId="41" fillId="0" borderId="28" xfId="1" applyNumberFormat="1" applyFont="1" applyFill="1" applyBorder="1"/>
    <xf numFmtId="169" fontId="41" fillId="0" borderId="8" xfId="0" applyNumberFormat="1" applyFont="1" applyFill="1" applyBorder="1"/>
    <xf numFmtId="172" fontId="41" fillId="0" borderId="0" xfId="0" applyNumberFormat="1" applyFont="1" applyFill="1" applyBorder="1"/>
    <xf numFmtId="169" fontId="41" fillId="0" borderId="0" xfId="0" applyNumberFormat="1" applyFont="1" applyFill="1" applyBorder="1"/>
    <xf numFmtId="169" fontId="41" fillId="0" borderId="7" xfId="0" applyNumberFormat="1" applyFont="1" applyFill="1" applyBorder="1"/>
    <xf numFmtId="169" fontId="41" fillId="0" borderId="14" xfId="0" applyNumberFormat="1" applyFont="1" applyFill="1" applyBorder="1"/>
    <xf numFmtId="168" fontId="42" fillId="0" borderId="8" xfId="6" applyNumberFormat="1" applyFont="1" applyFill="1" applyBorder="1"/>
    <xf numFmtId="168" fontId="42" fillId="0" borderId="1" xfId="6" applyNumberFormat="1" applyFont="1" applyFill="1" applyBorder="1"/>
    <xf numFmtId="175" fontId="42" fillId="0" borderId="8" xfId="1" applyNumberFormat="1" applyFont="1" applyFill="1" applyBorder="1"/>
    <xf numFmtId="168" fontId="42" fillId="0" borderId="1" xfId="0" applyNumberFormat="1" applyFont="1" applyFill="1" applyBorder="1"/>
    <xf numFmtId="177" fontId="41" fillId="0" borderId="7" xfId="1" applyNumberFormat="1" applyFont="1" applyFill="1" applyBorder="1"/>
    <xf numFmtId="177" fontId="41" fillId="0" borderId="0" xfId="1" applyNumberFormat="1" applyFont="1" applyFill="1" applyBorder="1"/>
    <xf numFmtId="177" fontId="41" fillId="0" borderId="8" xfId="1" applyNumberFormat="1" applyFont="1" applyFill="1" applyBorder="1"/>
    <xf numFmtId="168" fontId="41" fillId="0" borderId="7" xfId="0" applyNumberFormat="1" applyFont="1" applyFill="1" applyBorder="1"/>
    <xf numFmtId="168" fontId="41" fillId="0" borderId="1" xfId="0" applyNumberFormat="1" applyFont="1" applyFill="1" applyBorder="1"/>
    <xf numFmtId="9" fontId="42" fillId="0" borderId="8" xfId="6" applyNumberFormat="1" applyFont="1" applyFill="1" applyBorder="1"/>
    <xf numFmtId="9" fontId="42" fillId="0" borderId="1" xfId="6" applyNumberFormat="1" applyFont="1" applyFill="1" applyBorder="1"/>
    <xf numFmtId="178" fontId="41" fillId="0" borderId="8" xfId="3" applyNumberFormat="1" applyFont="1" applyFill="1" applyBorder="1"/>
    <xf numFmtId="178" fontId="41" fillId="0" borderId="0" xfId="3" applyNumberFormat="1" applyFont="1" applyFill="1" applyBorder="1"/>
    <xf numFmtId="165" fontId="41" fillId="0" borderId="7" xfId="3" applyNumberFormat="1" applyFont="1" applyFill="1" applyBorder="1"/>
    <xf numFmtId="165" fontId="41" fillId="0" borderId="0" xfId="3" applyNumberFormat="1" applyFont="1" applyFill="1" applyBorder="1"/>
    <xf numFmtId="164" fontId="41" fillId="0" borderId="7" xfId="3" applyNumberFormat="1" applyFont="1" applyFill="1" applyBorder="1"/>
    <xf numFmtId="164" fontId="41" fillId="0" borderId="0" xfId="3" applyNumberFormat="1" applyFont="1" applyFill="1" applyBorder="1"/>
    <xf numFmtId="175" fontId="41" fillId="0" borderId="0" xfId="0" applyNumberFormat="1" applyFont="1" applyFill="1" applyBorder="1"/>
    <xf numFmtId="175" fontId="41" fillId="0" borderId="0" xfId="1" applyNumberFormat="1" applyFont="1" applyFill="1" applyBorder="1" applyAlignment="1">
      <alignment horizontal="center"/>
    </xf>
    <xf numFmtId="175" fontId="41" fillId="0" borderId="0" xfId="0" applyNumberFormat="1" applyFont="1" applyFill="1" applyBorder="1" applyAlignment="1">
      <alignment horizontal="right"/>
    </xf>
    <xf numFmtId="176" fontId="41" fillId="0" borderId="1" xfId="1" applyNumberFormat="1" applyFont="1" applyFill="1" applyBorder="1" applyAlignment="1">
      <alignment horizontal="center"/>
    </xf>
    <xf numFmtId="176" fontId="41" fillId="0" borderId="9" xfId="1" applyNumberFormat="1" applyFont="1" applyFill="1" applyBorder="1" applyAlignment="1">
      <alignment horizontal="center"/>
    </xf>
    <xf numFmtId="176" fontId="41" fillId="0" borderId="14" xfId="1" applyNumberFormat="1" applyFont="1" applyFill="1" applyBorder="1" applyAlignment="1">
      <alignment horizontal="center"/>
    </xf>
    <xf numFmtId="165" fontId="41" fillId="0" borderId="1" xfId="0" applyNumberFormat="1" applyFont="1" applyFill="1" applyBorder="1"/>
    <xf numFmtId="10" fontId="41" fillId="0" borderId="1" xfId="1" applyNumberFormat="1" applyFont="1" applyFill="1" applyBorder="1"/>
    <xf numFmtId="164" fontId="41" fillId="0" borderId="0" xfId="0" applyNumberFormat="1" applyFont="1" applyFill="1" applyBorder="1"/>
    <xf numFmtId="164" fontId="41" fillId="0" borderId="8" xfId="0" applyNumberFormat="1" applyFont="1" applyFill="1" applyBorder="1"/>
    <xf numFmtId="164" fontId="41" fillId="0" borderId="7" xfId="0" applyNumberFormat="1" applyFont="1" applyFill="1" applyBorder="1"/>
    <xf numFmtId="164" fontId="41" fillId="0" borderId="1" xfId="0" applyNumberFormat="1" applyFont="1" applyFill="1" applyBorder="1"/>
    <xf numFmtId="171" fontId="41" fillId="0" borderId="7" xfId="0" applyNumberFormat="1" applyFont="1" applyFill="1" applyBorder="1" applyAlignment="1">
      <alignment horizontal="right"/>
    </xf>
    <xf numFmtId="171" fontId="41" fillId="0" borderId="0" xfId="0" applyNumberFormat="1" applyFont="1" applyFill="1" applyBorder="1" applyAlignment="1">
      <alignment horizontal="right"/>
    </xf>
    <xf numFmtId="171" fontId="41" fillId="0" borderId="8" xfId="0" applyNumberFormat="1" applyFont="1" applyFill="1" applyBorder="1" applyAlignment="1">
      <alignment horizontal="right"/>
    </xf>
    <xf numFmtId="171" fontId="41" fillId="0" borderId="1" xfId="0" applyNumberFormat="1" applyFont="1" applyFill="1" applyBorder="1"/>
    <xf numFmtId="176" fontId="41" fillId="0" borderId="32" xfId="1" applyNumberFormat="1" applyFont="1" applyFill="1" applyBorder="1"/>
    <xf numFmtId="176" fontId="41" fillId="0" borderId="30" xfId="1" applyNumberFormat="1" applyFont="1" applyFill="1" applyBorder="1"/>
    <xf numFmtId="188" fontId="5" fillId="0" borderId="34" xfId="8" applyNumberFormat="1" applyFont="1" applyFill="1" applyBorder="1" applyAlignment="1">
      <alignment horizontal="right"/>
    </xf>
    <xf numFmtId="175" fontId="41" fillId="0" borderId="31" xfId="1" applyNumberFormat="1" applyFont="1" applyFill="1" applyBorder="1"/>
    <xf numFmtId="175" fontId="41" fillId="0" borderId="35" xfId="1" applyNumberFormat="1" applyFont="1" applyFill="1" applyBorder="1"/>
    <xf numFmtId="168" fontId="42" fillId="0" borderId="0" xfId="0" applyNumberFormat="1" applyFont="1" applyFill="1" applyBorder="1"/>
    <xf numFmtId="178" fontId="41" fillId="0" borderId="7" xfId="0" applyNumberFormat="1" applyFont="1" applyFill="1" applyBorder="1"/>
    <xf numFmtId="9" fontId="42" fillId="0" borderId="7" xfId="0" applyNumberFormat="1" applyFont="1" applyFill="1" applyBorder="1"/>
    <xf numFmtId="9" fontId="42" fillId="0" borderId="0" xfId="0" applyNumberFormat="1" applyFont="1" applyFill="1" applyBorder="1"/>
    <xf numFmtId="176" fontId="42" fillId="0" borderId="0" xfId="1" applyNumberFormat="1" applyFont="1" applyFill="1" applyBorder="1"/>
    <xf numFmtId="168" fontId="41" fillId="0" borderId="0" xfId="0" applyNumberFormat="1" applyFont="1" applyFill="1" applyBorder="1" applyAlignment="1">
      <alignment horizontal="right"/>
    </xf>
    <xf numFmtId="188" fontId="5" fillId="0" borderId="29" xfId="8" applyNumberFormat="1" applyFont="1" applyFill="1" applyBorder="1" applyAlignment="1">
      <alignment horizontal="right"/>
    </xf>
    <xf numFmtId="176" fontId="41" fillId="0" borderId="34" xfId="1" applyNumberFormat="1" applyFont="1" applyFill="1" applyBorder="1"/>
    <xf numFmtId="176" fontId="41" fillId="0" borderId="33" xfId="1" applyNumberFormat="1" applyFont="1" applyFill="1" applyBorder="1"/>
    <xf numFmtId="168" fontId="42" fillId="0" borderId="8" xfId="0" applyNumberFormat="1" applyFont="1" applyFill="1" applyBorder="1"/>
    <xf numFmtId="176" fontId="46" fillId="0" borderId="0" xfId="1" applyNumberFormat="1" applyFont="1" applyFill="1"/>
    <xf numFmtId="178" fontId="41" fillId="0" borderId="8" xfId="0" applyNumberFormat="1" applyFont="1" applyFill="1" applyBorder="1"/>
    <xf numFmtId="178" fontId="41" fillId="0" borderId="1" xfId="0" applyNumberFormat="1" applyFont="1" applyFill="1" applyBorder="1"/>
    <xf numFmtId="9" fontId="42" fillId="0" borderId="8" xfId="0" applyNumberFormat="1" applyFont="1" applyFill="1" applyBorder="1"/>
    <xf numFmtId="9" fontId="42" fillId="0" borderId="1" xfId="0" applyNumberFormat="1" applyFont="1" applyFill="1" applyBorder="1"/>
    <xf numFmtId="189" fontId="5" fillId="0" borderId="8" xfId="7" applyNumberFormat="1" applyFont="1" applyFill="1" applyBorder="1" applyAlignment="1">
      <alignment horizontal="center"/>
    </xf>
    <xf numFmtId="176" fontId="43" fillId="0" borderId="0" xfId="0" applyNumberFormat="1" applyFont="1" applyFill="1"/>
    <xf numFmtId="43" fontId="41" fillId="0" borderId="0" xfId="0" applyNumberFormat="1" applyFont="1" applyFill="1" applyBorder="1"/>
    <xf numFmtId="176" fontId="41" fillId="0" borderId="21" xfId="0" applyNumberFormat="1" applyFont="1" applyFill="1" applyBorder="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2" fillId="2" borderId="5" xfId="0" applyFont="1" applyFill="1" applyBorder="1" applyAlignment="1">
      <alignment horizontal="center"/>
    </xf>
    <xf numFmtId="0" fontId="62" fillId="2" borderId="0" xfId="0" applyFont="1" applyFill="1" applyBorder="1" applyAlignment="1">
      <alignment horizontal="center"/>
    </xf>
    <xf numFmtId="0" fontId="62"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3" fillId="0" borderId="0" xfId="0" applyFont="1" applyAlignment="1">
      <alignment horizontal="center"/>
    </xf>
    <xf numFmtId="0" fontId="52" fillId="0" borderId="0" xfId="0" applyFont="1" applyAlignment="1">
      <alignment horizontal="center"/>
    </xf>
    <xf numFmtId="0" fontId="46" fillId="4" borderId="15" xfId="0" applyFont="1" applyFill="1" applyBorder="1" applyAlignment="1">
      <alignment horizontal="center"/>
    </xf>
    <xf numFmtId="0" fontId="46" fillId="4" borderId="24" xfId="0" applyFont="1" applyFill="1" applyBorder="1" applyAlignment="1">
      <alignment horizontal="center"/>
    </xf>
    <xf numFmtId="0" fontId="46" fillId="4" borderId="16" xfId="0" applyFont="1" applyFill="1" applyBorder="1" applyAlignment="1">
      <alignment horizontal="center"/>
    </xf>
    <xf numFmtId="0" fontId="41" fillId="2" borderId="0" xfId="0" applyFont="1" applyFill="1" applyAlignment="1">
      <alignment horizontal="left"/>
    </xf>
    <xf numFmtId="0" fontId="43" fillId="0" borderId="0" xfId="0" applyFont="1" applyAlignment="1"/>
    <xf numFmtId="0" fontId="53" fillId="0" borderId="0" xfId="0" applyFont="1" applyAlignment="1"/>
    <xf numFmtId="0" fontId="50" fillId="2" borderId="0" xfId="0" applyFont="1" applyFill="1" applyAlignment="1">
      <alignment horizontal="left" wrapText="1"/>
    </xf>
    <xf numFmtId="0" fontId="41" fillId="2" borderId="0" xfId="0" applyFont="1" applyFill="1" applyAlignment="1">
      <alignment horizontal="left" wrapText="1"/>
    </xf>
    <xf numFmtId="0" fontId="51" fillId="0" borderId="0" xfId="0" applyFont="1" applyFill="1" applyAlignment="1">
      <alignment horizontal="left"/>
    </xf>
    <xf numFmtId="0" fontId="48" fillId="11" borderId="0" xfId="0" applyFont="1" applyFill="1" applyAlignment="1">
      <alignment horizontal="left" wrapText="1"/>
    </xf>
    <xf numFmtId="0" fontId="32" fillId="11" borderId="0" xfId="0" applyFont="1" applyFill="1" applyAlignment="1">
      <alignment horizontal="left"/>
    </xf>
    <xf numFmtId="0" fontId="52" fillId="11" borderId="0" xfId="0" applyFont="1" applyFill="1" applyAlignment="1">
      <alignment horizontal="center"/>
    </xf>
    <xf numFmtId="0" fontId="53" fillId="11" borderId="0" xfId="0" applyFont="1" applyFill="1" applyAlignment="1"/>
    <xf numFmtId="0" fontId="32" fillId="0" borderId="0" xfId="0" applyFont="1" applyFill="1" applyAlignment="1">
      <alignment horizontal="left"/>
    </xf>
    <xf numFmtId="0" fontId="48" fillId="11" borderId="0" xfId="0" applyFont="1" applyFill="1" applyAlignment="1">
      <alignment horizontal="left"/>
    </xf>
    <xf numFmtId="0" fontId="53" fillId="0" borderId="0" xfId="0" applyFont="1" applyAlignment="1">
      <alignment horizontal="center"/>
    </xf>
    <xf numFmtId="0" fontId="32" fillId="11" borderId="0" xfId="0" applyFont="1" applyFill="1" applyAlignment="1">
      <alignment horizontal="left" vertical="center" wrapText="1"/>
    </xf>
    <xf numFmtId="0" fontId="54" fillId="4" borderId="15" xfId="0" applyFont="1" applyFill="1" applyBorder="1" applyAlignment="1">
      <alignment horizontal="center" wrapText="1"/>
    </xf>
    <xf numFmtId="0" fontId="54" fillId="4" borderId="24" xfId="0" applyFont="1" applyFill="1" applyBorder="1" applyAlignment="1">
      <alignment horizontal="center" wrapText="1"/>
    </xf>
    <xf numFmtId="0" fontId="54" fillId="4" borderId="16" xfId="0" applyFont="1" applyFill="1" applyBorder="1" applyAlignment="1">
      <alignment horizontal="center" wrapText="1"/>
    </xf>
    <xf numFmtId="0" fontId="63" fillId="0" borderId="0" xfId="0" applyFont="1" applyFill="1" applyAlignment="1">
      <alignment horizontal="center"/>
    </xf>
    <xf numFmtId="0" fontId="31" fillId="0" borderId="0" xfId="0" applyFont="1" applyFill="1" applyAlignment="1">
      <alignment horizontal="left"/>
    </xf>
    <xf numFmtId="0" fontId="54" fillId="4" borderId="15" xfId="0" applyFont="1" applyFill="1" applyBorder="1" applyAlignment="1">
      <alignment horizontal="center"/>
    </xf>
    <xf numFmtId="0" fontId="54" fillId="4" borderId="24" xfId="0" applyFont="1" applyFill="1" applyBorder="1" applyAlignment="1">
      <alignment horizontal="center"/>
    </xf>
    <xf numFmtId="0" fontId="54" fillId="4" borderId="16" xfId="0" applyFont="1" applyFill="1" applyBorder="1" applyAlignment="1">
      <alignment horizontal="center"/>
    </xf>
    <xf numFmtId="0" fontId="31" fillId="11" borderId="0" xfId="0" applyFont="1" applyFill="1" applyAlignment="1">
      <alignment horizontal="left" wrapText="1"/>
    </xf>
    <xf numFmtId="0" fontId="51" fillId="11" borderId="0" xfId="0" applyFont="1" applyFill="1" applyAlignment="1">
      <alignment horizontal="left"/>
    </xf>
    <xf numFmtId="0" fontId="41" fillId="0" borderId="0" xfId="0" quotePrefix="1" applyFont="1" applyFill="1" applyAlignment="1">
      <alignment horizontal="left" wrapText="1"/>
    </xf>
    <xf numFmtId="0" fontId="41" fillId="0" borderId="0" xfId="0" applyFont="1" applyFill="1" applyAlignment="1">
      <alignment horizontal="left" wrapText="1"/>
    </xf>
    <xf numFmtId="0" fontId="50" fillId="0" borderId="0" xfId="0" applyFont="1" applyFill="1" applyAlignment="1">
      <alignment horizontal="left" wrapText="1"/>
    </xf>
    <xf numFmtId="0" fontId="50" fillId="0" borderId="0" xfId="0" applyFont="1" applyFill="1" applyAlignment="1">
      <alignment horizontal="left" vertical="top"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Data'!$AV$17:$AV$22</c:f>
              <c:strCache>
                <c:ptCount val="6"/>
                <c:pt idx="0">
                  <c:v>Q3-11</c:v>
                </c:pt>
                <c:pt idx="1">
                  <c:v>Q3-12</c:v>
                </c:pt>
                <c:pt idx="2">
                  <c:v>Q3-13</c:v>
                </c:pt>
                <c:pt idx="3">
                  <c:v>Q3-14</c:v>
                </c:pt>
                <c:pt idx="4">
                  <c:v>Q3-15</c:v>
                </c:pt>
                <c:pt idx="5">
                  <c:v>Q3-16</c:v>
                </c:pt>
              </c:strCache>
            </c:strRef>
          </c:cat>
          <c:val>
            <c:numRef>
              <c:f>'Graph Data'!$AY$17:$AY$22</c:f>
              <c:numCache>
                <c:formatCode>_(* #,##0_);_(* \(#,##0\);_(* "-"??_);_(@_)</c:formatCode>
                <c:ptCount val="6"/>
                <c:pt idx="0">
                  <c:v>7211</c:v>
                </c:pt>
                <c:pt idx="1">
                  <c:v>7558</c:v>
                </c:pt>
                <c:pt idx="2">
                  <c:v>7810</c:v>
                </c:pt>
                <c:pt idx="3">
                  <c:v>8195</c:v>
                </c:pt>
                <c:pt idx="4">
                  <c:v>8421</c:v>
                </c:pt>
                <c:pt idx="5">
                  <c:v>8507</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Data'!$AV$17:$AV$22</c:f>
              <c:strCache>
                <c:ptCount val="6"/>
                <c:pt idx="0">
                  <c:v>Q3-11</c:v>
                </c:pt>
                <c:pt idx="1">
                  <c:v>Q3-12</c:v>
                </c:pt>
                <c:pt idx="2">
                  <c:v>Q3-13</c:v>
                </c:pt>
                <c:pt idx="3">
                  <c:v>Q3-14</c:v>
                </c:pt>
                <c:pt idx="4">
                  <c:v>Q3-15</c:v>
                </c:pt>
                <c:pt idx="5">
                  <c:v>Q3-16</c:v>
                </c:pt>
              </c:strCache>
            </c:strRef>
          </c:cat>
          <c:val>
            <c:numRef>
              <c:f>'Graph Data'!$AW$17:$AW$22</c:f>
              <c:numCache>
                <c:formatCode>_(* #,##0_);_(* \(#,##0\);_(* "-"??_);_(@_)</c:formatCode>
                <c:ptCount val="6"/>
                <c:pt idx="0">
                  <c:v>3671</c:v>
                </c:pt>
                <c:pt idx="1">
                  <c:v>3777</c:v>
                </c:pt>
                <c:pt idx="2">
                  <c:v>3843.9999999999995</c:v>
                </c:pt>
                <c:pt idx="3">
                  <c:v>3916.9999999999995</c:v>
                </c:pt>
                <c:pt idx="4">
                  <c:v>4015</c:v>
                </c:pt>
                <c:pt idx="5">
                  <c:v>4070</c:v>
                </c:pt>
              </c:numCache>
            </c:numRef>
          </c:val>
        </c:ser>
        <c:dLbls>
          <c:showLegendKey val="0"/>
          <c:showVal val="0"/>
          <c:showCatName val="0"/>
          <c:showSerName val="0"/>
          <c:showPercent val="0"/>
          <c:showBubbleSize val="0"/>
        </c:dLbls>
        <c:gapWidth val="150"/>
        <c:overlap val="100"/>
        <c:axId val="398736056"/>
        <c:axId val="398736448"/>
      </c:barChart>
      <c:catAx>
        <c:axId val="39873605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8736448"/>
        <c:crossesAt val="0"/>
        <c:auto val="1"/>
        <c:lblAlgn val="ctr"/>
        <c:lblOffset val="100"/>
        <c:tickLblSkip val="1"/>
        <c:tickMarkSkip val="1"/>
        <c:noMultiLvlLbl val="0"/>
      </c:catAx>
      <c:valAx>
        <c:axId val="398736448"/>
        <c:scaling>
          <c:orientation val="minMax"/>
        </c:scaling>
        <c:delete val="1"/>
        <c:axPos val="l"/>
        <c:numFmt formatCode="_(* #,##0_);_(* \(#,##0\);_(* &quot;-&quot;??_);_(@_)" sourceLinked="1"/>
        <c:majorTickMark val="out"/>
        <c:minorTickMark val="none"/>
        <c:tickLblPos val="nextTo"/>
        <c:crossAx val="398736056"/>
        <c:crosses val="autoZero"/>
        <c:crossBetween val="between"/>
      </c:valAx>
      <c:spPr>
        <a:noFill/>
        <a:ln w="25400">
          <a:noFill/>
        </a:ln>
      </c:spPr>
    </c:plotArea>
    <c:legend>
      <c:legendPos val="b"/>
      <c:layout>
        <c:manualLayout>
          <c:xMode val="edge"/>
          <c:yMode val="edge"/>
          <c:x val="5.4364495029295357E-2"/>
          <c:y val="2.2880232076253622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2405965880189018E-2"/>
          <c:y val="0.18423673525551842"/>
          <c:w val="0.91978597784611515"/>
          <c:h val="0.70802658439624877"/>
        </c:manualLayout>
      </c:layout>
      <c:barChart>
        <c:barDir val="col"/>
        <c:grouping val="clustered"/>
        <c:varyColors val="0"/>
        <c:ser>
          <c:idx val="6"/>
          <c:order val="0"/>
          <c:tx>
            <c:strRef>
              <c:f>'Graph Data'!$C$65</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Data'!$C$66:$C$69</c:f>
              <c:numCache>
                <c:formatCode>_(* #,##0_);_(* \(#,##0\);_(* "-"??_);_(@_)</c:formatCode>
                <c:ptCount val="4"/>
                <c:pt idx="0">
                  <c:v>619</c:v>
                </c:pt>
                <c:pt idx="1">
                  <c:v>635</c:v>
                </c:pt>
                <c:pt idx="2">
                  <c:v>644</c:v>
                </c:pt>
                <c:pt idx="3">
                  <c:v>680</c:v>
                </c:pt>
              </c:numCache>
            </c:numRef>
          </c:val>
        </c:ser>
        <c:ser>
          <c:idx val="2"/>
          <c:order val="1"/>
          <c:tx>
            <c:strRef>
              <c:f>'Graph Data'!$D$65</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Data'!$D$66:$D$69</c:f>
              <c:numCache>
                <c:formatCode>_(* #,##0_);_(* \(#,##0\);_(* "-"??_);_(@_)</c:formatCode>
                <c:ptCount val="4"/>
                <c:pt idx="0">
                  <c:v>700</c:v>
                </c:pt>
                <c:pt idx="1">
                  <c:v>689</c:v>
                </c:pt>
                <c:pt idx="2">
                  <c:v>737</c:v>
                </c:pt>
                <c:pt idx="3">
                  <c:v>770</c:v>
                </c:pt>
              </c:numCache>
            </c:numRef>
          </c:val>
        </c:ser>
        <c:ser>
          <c:idx val="7"/>
          <c:order val="2"/>
          <c:tx>
            <c:strRef>
              <c:f>'Graph Data'!$E$65</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Data'!$E$66:$E$69</c:f>
              <c:numCache>
                <c:formatCode>_(* #,##0_);_(* \(#,##0\);_(* "-"??_);_(@_)</c:formatCode>
                <c:ptCount val="4"/>
                <c:pt idx="0">
                  <c:v>764</c:v>
                </c:pt>
                <c:pt idx="1">
                  <c:v>792</c:v>
                </c:pt>
                <c:pt idx="2">
                  <c:v>801</c:v>
                </c:pt>
                <c:pt idx="3">
                  <c:v>851</c:v>
                </c:pt>
              </c:numCache>
            </c:numRef>
          </c:val>
        </c:ser>
        <c:ser>
          <c:idx val="8"/>
          <c:order val="3"/>
          <c:tx>
            <c:strRef>
              <c:f>'Graph Data'!$F$65</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Data'!$F$66:$F$69</c:f>
              <c:numCache>
                <c:formatCode>_(* #,##0_);_(* \(#,##0\);_(* "-"??_);_(@_)</c:formatCode>
                <c:ptCount val="4"/>
                <c:pt idx="0">
                  <c:v>842</c:v>
                </c:pt>
                <c:pt idx="1">
                  <c:v>861</c:v>
                </c:pt>
                <c:pt idx="2">
                  <c:v>858</c:v>
                </c:pt>
                <c:pt idx="3">
                  <c:v>911</c:v>
                </c:pt>
              </c:numCache>
            </c:numRef>
          </c:val>
        </c:ser>
        <c:ser>
          <c:idx val="9"/>
          <c:order val="4"/>
          <c:tx>
            <c:strRef>
              <c:f>'Graph Data'!$G$65</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Data'!$G$66:$G$69</c:f>
              <c:numCache>
                <c:formatCode>_(* #,##0_);_(* \(#,##0\);_(* "-"??_);_(@_)</c:formatCode>
                <c:ptCount val="4"/>
                <c:pt idx="0">
                  <c:v>903</c:v>
                </c:pt>
                <c:pt idx="1">
                  <c:v>928</c:v>
                </c:pt>
                <c:pt idx="2">
                  <c:v>950</c:v>
                </c:pt>
                <c:pt idx="3">
                  <c:v>991</c:v>
                </c:pt>
              </c:numCache>
            </c:numRef>
          </c:val>
        </c:ser>
        <c:ser>
          <c:idx val="0"/>
          <c:order val="5"/>
          <c:tx>
            <c:strRef>
              <c:f>'Graph Data'!$H$65</c:f>
              <c:strCache>
                <c:ptCount val="1"/>
                <c:pt idx="0">
                  <c:v>2016</c:v>
                </c:pt>
              </c:strCache>
            </c:strRef>
          </c:tx>
          <c:spPr>
            <a:solidFill>
              <a:schemeClr val="accent3">
                <a:lumMod val="75000"/>
              </a:schemeClr>
            </a:solidFill>
            <a:ln>
              <a:solidFill>
                <a:schemeClr val="tx1"/>
              </a:solidFill>
            </a:ln>
          </c:spPr>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Data'!$H$66:$H$69</c:f>
              <c:numCache>
                <c:formatCode>_(* #,##0_);_(* \(#,##0\);_(* "-"??_);_(@_)</c:formatCode>
                <c:ptCount val="4"/>
                <c:pt idx="0">
                  <c:v>993</c:v>
                </c:pt>
                <c:pt idx="1">
                  <c:v>990</c:v>
                </c:pt>
                <c:pt idx="2">
                  <c:v>1025</c:v>
                </c:pt>
              </c:numCache>
            </c:numRef>
          </c:val>
        </c:ser>
        <c:dLbls>
          <c:showLegendKey val="0"/>
          <c:showVal val="0"/>
          <c:showCatName val="0"/>
          <c:showSerName val="0"/>
          <c:showPercent val="0"/>
          <c:showBubbleSize val="0"/>
        </c:dLbls>
        <c:gapWidth val="150"/>
        <c:axId val="515045832"/>
        <c:axId val="515046224"/>
      </c:barChart>
      <c:catAx>
        <c:axId val="515045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15046224"/>
        <c:crosses val="autoZero"/>
        <c:auto val="1"/>
        <c:lblAlgn val="ctr"/>
        <c:lblOffset val="100"/>
        <c:tickLblSkip val="1"/>
        <c:tickMarkSkip val="1"/>
        <c:noMultiLvlLbl val="0"/>
      </c:catAx>
      <c:valAx>
        <c:axId val="515046224"/>
        <c:scaling>
          <c:orientation val="minMax"/>
        </c:scaling>
        <c:delete val="1"/>
        <c:axPos val="l"/>
        <c:numFmt formatCode="_(* #,##0_);_(* \(#,##0\);_(* &quot;-&quot;??_);_(@_)" sourceLinked="1"/>
        <c:majorTickMark val="out"/>
        <c:minorTickMark val="none"/>
        <c:tickLblPos val="nextTo"/>
        <c:crossAx val="515045832"/>
        <c:crosses val="autoZero"/>
        <c:crossBetween val="between"/>
      </c:valAx>
      <c:spPr>
        <a:noFill/>
        <a:ln w="25400">
          <a:noFill/>
        </a:ln>
      </c:spPr>
    </c:plotArea>
    <c:legend>
      <c:legendPos val="r"/>
      <c:layout>
        <c:manualLayout>
          <c:xMode val="edge"/>
          <c:yMode val="edge"/>
          <c:x val="4.2864938912338928E-3"/>
          <c:y val="3.1923582651583758E-2"/>
          <c:w val="4.4937729082484515E-2"/>
          <c:h val="0.4042886549293697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3.9899775994391762E-2"/>
          <c:y val="1.9371469371469371E-2"/>
        </c:manualLayout>
      </c:layout>
      <c:overlay val="0"/>
      <c:spPr>
        <a:noFill/>
        <a:ln w="25400">
          <a:noFill/>
        </a:ln>
      </c:spPr>
    </c:title>
    <c:autoTitleDeleted val="0"/>
    <c:plotArea>
      <c:layout>
        <c:manualLayout>
          <c:layoutTarget val="inner"/>
          <c:xMode val="edge"/>
          <c:yMode val="edge"/>
          <c:x val="5.147817466937989E-3"/>
          <c:y val="0.15037537537537538"/>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Data'!$F$51:$AB$51</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Data'!$F$52:$AB$52</c:f>
              <c:numCache>
                <c:formatCode>_(* #,##0_);_(* \(#,##0\);_(* "-"??_);_(@_)</c:formatCode>
                <c:ptCount val="23"/>
                <c:pt idx="0">
                  <c:v>-33</c:v>
                </c:pt>
                <c:pt idx="1">
                  <c:v>-31</c:v>
                </c:pt>
                <c:pt idx="2">
                  <c:v>-30</c:v>
                </c:pt>
                <c:pt idx="3">
                  <c:v>-37</c:v>
                </c:pt>
                <c:pt idx="4">
                  <c:v>-47</c:v>
                </c:pt>
                <c:pt idx="5">
                  <c:v>-36</c:v>
                </c:pt>
                <c:pt idx="6">
                  <c:v>-30</c:v>
                </c:pt>
                <c:pt idx="7">
                  <c:v>-35</c:v>
                </c:pt>
                <c:pt idx="8">
                  <c:v>-34</c:v>
                </c:pt>
                <c:pt idx="9">
                  <c:v>-32</c:v>
                </c:pt>
                <c:pt idx="10">
                  <c:v>-33</c:v>
                </c:pt>
                <c:pt idx="11">
                  <c:v>-25</c:v>
                </c:pt>
                <c:pt idx="12">
                  <c:v>-24</c:v>
                </c:pt>
                <c:pt idx="13">
                  <c:v>-19</c:v>
                </c:pt>
                <c:pt idx="14">
                  <c:v>-24</c:v>
                </c:pt>
                <c:pt idx="15">
                  <c:v>-20</c:v>
                </c:pt>
                <c:pt idx="16">
                  <c:v>-20</c:v>
                </c:pt>
                <c:pt idx="17">
                  <c:v>-20</c:v>
                </c:pt>
                <c:pt idx="18">
                  <c:v>-25</c:v>
                </c:pt>
                <c:pt idx="19">
                  <c:v>-24</c:v>
                </c:pt>
                <c:pt idx="20">
                  <c:v>-26</c:v>
                </c:pt>
                <c:pt idx="21">
                  <c:v>-20</c:v>
                </c:pt>
                <c:pt idx="22">
                  <c:v>-25</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4.0184375618652173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Data'!$F$51:$AB$51</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Data'!$AR$6:$AR$28</c:f>
              <c:numCache>
                <c:formatCode>_(* #,##0_);_(* \(#,##0\);_(* "-"??_);_(@_)</c:formatCode>
                <c:ptCount val="23"/>
                <c:pt idx="0">
                  <c:v>44</c:v>
                </c:pt>
                <c:pt idx="1">
                  <c:v>46</c:v>
                </c:pt>
                <c:pt idx="2">
                  <c:v>50</c:v>
                </c:pt>
                <c:pt idx="3">
                  <c:v>56</c:v>
                </c:pt>
                <c:pt idx="4">
                  <c:v>44</c:v>
                </c:pt>
                <c:pt idx="5">
                  <c:v>43</c:v>
                </c:pt>
                <c:pt idx="6">
                  <c:v>42</c:v>
                </c:pt>
                <c:pt idx="7">
                  <c:v>41</c:v>
                </c:pt>
                <c:pt idx="8">
                  <c:v>34</c:v>
                </c:pt>
                <c:pt idx="9">
                  <c:v>31</c:v>
                </c:pt>
                <c:pt idx="10">
                  <c:v>34</c:v>
                </c:pt>
                <c:pt idx="11">
                  <c:v>38</c:v>
                </c:pt>
                <c:pt idx="12">
                  <c:v>27</c:v>
                </c:pt>
                <c:pt idx="13">
                  <c:v>23</c:v>
                </c:pt>
                <c:pt idx="14">
                  <c:v>23</c:v>
                </c:pt>
                <c:pt idx="15">
                  <c:v>28</c:v>
                </c:pt>
                <c:pt idx="16">
                  <c:v>21</c:v>
                </c:pt>
                <c:pt idx="17">
                  <c:v>17</c:v>
                </c:pt>
                <c:pt idx="18">
                  <c:v>26</c:v>
                </c:pt>
                <c:pt idx="19">
                  <c:v>25</c:v>
                </c:pt>
                <c:pt idx="20">
                  <c:v>11</c:v>
                </c:pt>
                <c:pt idx="21">
                  <c:v>13</c:v>
                </c:pt>
                <c:pt idx="22">
                  <c:v>14</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2.2013464157826543E-3"/>
                  <c:y val="3.154465654465654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806088392459868E-3"/>
                  <c:y val="6.430731430731430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2.6789583745768118E-3"/>
                  <c:y val="6.0094105010917632E-1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Data'!$F$51:$AB$51</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Data'!$AU$6:$AU$28</c:f>
              <c:numCache>
                <c:formatCode>_(* #,##0_);_(* \(#,##0\);_(* "-"??_);_(@_)</c:formatCode>
                <c:ptCount val="23"/>
                <c:pt idx="0">
                  <c:v>16</c:v>
                </c:pt>
                <c:pt idx="1">
                  <c:v>13</c:v>
                </c:pt>
                <c:pt idx="2">
                  <c:v>22</c:v>
                </c:pt>
                <c:pt idx="3">
                  <c:v>24</c:v>
                </c:pt>
                <c:pt idx="4">
                  <c:v>16</c:v>
                </c:pt>
                <c:pt idx="5">
                  <c:v>20</c:v>
                </c:pt>
                <c:pt idx="6">
                  <c:v>26</c:v>
                </c:pt>
                <c:pt idx="7">
                  <c:v>23</c:v>
                </c:pt>
                <c:pt idx="8">
                  <c:v>16</c:v>
                </c:pt>
                <c:pt idx="9">
                  <c:v>13</c:v>
                </c:pt>
                <c:pt idx="10">
                  <c:v>19</c:v>
                </c:pt>
                <c:pt idx="11">
                  <c:v>21</c:v>
                </c:pt>
                <c:pt idx="12">
                  <c:v>21</c:v>
                </c:pt>
                <c:pt idx="13">
                  <c:v>15</c:v>
                </c:pt>
                <c:pt idx="14">
                  <c:v>22</c:v>
                </c:pt>
                <c:pt idx="15">
                  <c:v>22</c:v>
                </c:pt>
                <c:pt idx="16">
                  <c:v>23</c:v>
                </c:pt>
                <c:pt idx="17">
                  <c:v>22</c:v>
                </c:pt>
                <c:pt idx="18">
                  <c:v>24</c:v>
                </c:pt>
                <c:pt idx="19">
                  <c:v>22</c:v>
                </c:pt>
                <c:pt idx="20">
                  <c:v>12</c:v>
                </c:pt>
                <c:pt idx="21">
                  <c:v>18</c:v>
                </c:pt>
                <c:pt idx="22">
                  <c:v>14</c:v>
                </c:pt>
              </c:numCache>
            </c:numRef>
          </c:val>
        </c:ser>
        <c:dLbls>
          <c:showLegendKey val="0"/>
          <c:showVal val="0"/>
          <c:showCatName val="0"/>
          <c:showSerName val="0"/>
          <c:showPercent val="0"/>
          <c:showBubbleSize val="0"/>
        </c:dLbls>
        <c:gapWidth val="150"/>
        <c:overlap val="100"/>
        <c:axId val="515047008"/>
        <c:axId val="515047400"/>
      </c:barChart>
      <c:catAx>
        <c:axId val="515047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5047400"/>
        <c:crosses val="autoZero"/>
        <c:auto val="1"/>
        <c:lblAlgn val="ctr"/>
        <c:lblOffset val="100"/>
        <c:tickLblSkip val="1"/>
        <c:tickMarkSkip val="1"/>
        <c:noMultiLvlLbl val="0"/>
      </c:catAx>
      <c:valAx>
        <c:axId val="515047400"/>
        <c:scaling>
          <c:orientation val="minMax"/>
        </c:scaling>
        <c:delete val="1"/>
        <c:axPos val="l"/>
        <c:numFmt formatCode="_(* #,##0_);_(* \(#,##0\);_(* &quot;-&quot;??_);_(@_)" sourceLinked="1"/>
        <c:majorTickMark val="out"/>
        <c:minorTickMark val="none"/>
        <c:tickLblPos val="nextTo"/>
        <c:crossAx val="515047008"/>
        <c:crosses val="autoZero"/>
        <c:crossBetween val="between"/>
      </c:valAx>
      <c:spPr>
        <a:noFill/>
        <a:ln w="25400">
          <a:noFill/>
        </a:ln>
      </c:spPr>
    </c:plotArea>
    <c:legend>
      <c:legendPos val="r"/>
      <c:layout>
        <c:manualLayout>
          <c:xMode val="edge"/>
          <c:yMode val="edge"/>
          <c:x val="0.80432135999394261"/>
          <c:y val="0.11934968184968185"/>
          <c:w val="0.18859507371840065"/>
          <c:h val="0.151341817862446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Data'!$AN$6:$AN$28</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Data'!$AO$6:$AO$28</c:f>
              <c:numCache>
                <c:formatCode>_(* #,##0_);_(* \(#,##0\);_(* "-"??_);_(@_)</c:formatCode>
                <c:ptCount val="23"/>
                <c:pt idx="0">
                  <c:v>358</c:v>
                </c:pt>
                <c:pt idx="1">
                  <c:v>403</c:v>
                </c:pt>
                <c:pt idx="2">
                  <c:v>453</c:v>
                </c:pt>
                <c:pt idx="3">
                  <c:v>509</c:v>
                </c:pt>
                <c:pt idx="4">
                  <c:v>553</c:v>
                </c:pt>
                <c:pt idx="5">
                  <c:v>595</c:v>
                </c:pt>
                <c:pt idx="6">
                  <c:v>637</c:v>
                </c:pt>
                <c:pt idx="7">
                  <c:v>678</c:v>
                </c:pt>
                <c:pt idx="8">
                  <c:v>712</c:v>
                </c:pt>
                <c:pt idx="9">
                  <c:v>743</c:v>
                </c:pt>
                <c:pt idx="10">
                  <c:v>776</c:v>
                </c:pt>
                <c:pt idx="11">
                  <c:v>815</c:v>
                </c:pt>
                <c:pt idx="12">
                  <c:v>842</c:v>
                </c:pt>
                <c:pt idx="13">
                  <c:v>865</c:v>
                </c:pt>
                <c:pt idx="14">
                  <c:v>888</c:v>
                </c:pt>
                <c:pt idx="15">
                  <c:v>916</c:v>
                </c:pt>
                <c:pt idx="16">
                  <c:v>937</c:v>
                </c:pt>
                <c:pt idx="17">
                  <c:v>954</c:v>
                </c:pt>
                <c:pt idx="18">
                  <c:v>980</c:v>
                </c:pt>
                <c:pt idx="19">
                  <c:v>1005</c:v>
                </c:pt>
                <c:pt idx="20">
                  <c:v>1016</c:v>
                </c:pt>
                <c:pt idx="21">
                  <c:v>1029</c:v>
                </c:pt>
                <c:pt idx="22">
                  <c:v>1043</c:v>
                </c:pt>
              </c:numCache>
            </c:numRef>
          </c:val>
        </c:ser>
        <c:dLbls>
          <c:showLegendKey val="0"/>
          <c:showVal val="0"/>
          <c:showCatName val="0"/>
          <c:showSerName val="0"/>
          <c:showPercent val="0"/>
          <c:showBubbleSize val="0"/>
        </c:dLbls>
        <c:gapWidth val="150"/>
        <c:axId val="398739192"/>
        <c:axId val="516417968"/>
      </c:barChart>
      <c:catAx>
        <c:axId val="398739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516417968"/>
        <c:crosses val="autoZero"/>
        <c:auto val="1"/>
        <c:lblAlgn val="ctr"/>
        <c:lblOffset val="100"/>
        <c:tickLblSkip val="1"/>
        <c:tickMarkSkip val="1"/>
        <c:noMultiLvlLbl val="0"/>
      </c:catAx>
      <c:valAx>
        <c:axId val="516417968"/>
        <c:scaling>
          <c:orientation val="minMax"/>
        </c:scaling>
        <c:delete val="1"/>
        <c:axPos val="l"/>
        <c:numFmt formatCode="_(* #,##0_);_(* \(#,##0\);_(* &quot;-&quot;??_);_(@_)" sourceLinked="1"/>
        <c:majorTickMark val="out"/>
        <c:minorTickMark val="none"/>
        <c:tickLblPos val="nextTo"/>
        <c:crossAx val="39873919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Q3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Data'!$A$97</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Data'!$C$95:$H$95</c:f>
              <c:strCache>
                <c:ptCount val="6"/>
                <c:pt idx="0">
                  <c:v>Q3-11</c:v>
                </c:pt>
                <c:pt idx="1">
                  <c:v>Q3-12</c:v>
                </c:pt>
                <c:pt idx="2">
                  <c:v>Q3-13</c:v>
                </c:pt>
                <c:pt idx="3">
                  <c:v>Q3-14</c:v>
                </c:pt>
                <c:pt idx="4">
                  <c:v>Q3-15</c:v>
                </c:pt>
                <c:pt idx="5">
                  <c:v>Q3-16</c:v>
                </c:pt>
              </c:strCache>
            </c:strRef>
          </c:cat>
          <c:val>
            <c:numRef>
              <c:f>'Graph Data'!$C$97:$H$97</c:f>
              <c:numCache>
                <c:formatCode>_(* #,##0_);_(* \(#,##0\);_(* "-"??_);_(@_)</c:formatCode>
                <c:ptCount val="6"/>
                <c:pt idx="0">
                  <c:v>568</c:v>
                </c:pt>
                <c:pt idx="1">
                  <c:v>638</c:v>
                </c:pt>
                <c:pt idx="2">
                  <c:v>680</c:v>
                </c:pt>
                <c:pt idx="3">
                  <c:v>700</c:v>
                </c:pt>
                <c:pt idx="4">
                  <c:v>715</c:v>
                </c:pt>
                <c:pt idx="5">
                  <c:v>759</c:v>
                </c:pt>
              </c:numCache>
            </c:numRef>
          </c:val>
        </c:ser>
        <c:ser>
          <c:idx val="1"/>
          <c:order val="1"/>
          <c:tx>
            <c:strRef>
              <c:f>'Graph Data'!$A$98</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Data'!$C$95:$H$95</c:f>
              <c:strCache>
                <c:ptCount val="6"/>
                <c:pt idx="0">
                  <c:v>Q3-11</c:v>
                </c:pt>
                <c:pt idx="1">
                  <c:v>Q3-12</c:v>
                </c:pt>
                <c:pt idx="2">
                  <c:v>Q3-13</c:v>
                </c:pt>
                <c:pt idx="3">
                  <c:v>Q3-14</c:v>
                </c:pt>
                <c:pt idx="4">
                  <c:v>Q3-15</c:v>
                </c:pt>
                <c:pt idx="5">
                  <c:v>Q3-16</c:v>
                </c:pt>
              </c:strCache>
            </c:strRef>
          </c:cat>
          <c:val>
            <c:numRef>
              <c:f>'Graph Data'!$C$98:$H$98</c:f>
              <c:numCache>
                <c:formatCode>_(* #,##0_);_(* \(#,##0\);_(* "-"??_);_(@_)</c:formatCode>
                <c:ptCount val="6"/>
                <c:pt idx="0">
                  <c:v>372</c:v>
                </c:pt>
                <c:pt idx="1">
                  <c:v>352</c:v>
                </c:pt>
                <c:pt idx="2">
                  <c:v>355</c:v>
                </c:pt>
                <c:pt idx="3">
                  <c:v>365</c:v>
                </c:pt>
                <c:pt idx="4">
                  <c:v>353</c:v>
                </c:pt>
                <c:pt idx="5">
                  <c:v>372</c:v>
                </c:pt>
              </c:numCache>
            </c:numRef>
          </c:val>
        </c:ser>
        <c:dLbls>
          <c:showLegendKey val="0"/>
          <c:showVal val="0"/>
          <c:showCatName val="0"/>
          <c:showSerName val="0"/>
          <c:showPercent val="0"/>
          <c:showBubbleSize val="0"/>
        </c:dLbls>
        <c:gapWidth val="150"/>
        <c:overlap val="100"/>
        <c:axId val="398737232"/>
        <c:axId val="398737624"/>
      </c:barChart>
      <c:catAx>
        <c:axId val="398737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8737624"/>
        <c:crosses val="autoZero"/>
        <c:auto val="1"/>
        <c:lblAlgn val="ctr"/>
        <c:lblOffset val="100"/>
        <c:tickLblSkip val="1"/>
        <c:tickMarkSkip val="1"/>
        <c:noMultiLvlLbl val="0"/>
      </c:catAx>
      <c:valAx>
        <c:axId val="398737624"/>
        <c:scaling>
          <c:orientation val="minMax"/>
        </c:scaling>
        <c:delete val="1"/>
        <c:axPos val="l"/>
        <c:numFmt formatCode="_(* #,##0_);_(* \(#,##0\);_(* &quot;-&quot;??_);_(@_)" sourceLinked="1"/>
        <c:majorTickMark val="out"/>
        <c:minorTickMark val="none"/>
        <c:tickLblPos val="nextTo"/>
        <c:crossAx val="398737232"/>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Q3 2016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US"/>
                      <a:t>Wireless
56%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Data'!$A$101:$A$102</c:f>
              <c:strCache>
                <c:ptCount val="2"/>
                <c:pt idx="0">
                  <c:v>Revenues (%)</c:v>
                </c:pt>
                <c:pt idx="1">
                  <c:v>Wireless</c:v>
                </c:pt>
              </c:strCache>
            </c:strRef>
          </c:cat>
          <c:val>
            <c:numRef>
              <c:f>'Graph Data'!$H$102:$H$103</c:f>
              <c:numCache>
                <c:formatCode>0.0%</c:formatCode>
                <c:ptCount val="2"/>
                <c:pt idx="0">
                  <c:v>0.55717916137229984</c:v>
                </c:pt>
                <c:pt idx="1">
                  <c:v>0.44282083862770016</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Q3 2016</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2.2394672110874776E-2"/>
                  <c:y val="3.6719225558151866E-3"/>
                </c:manualLayout>
              </c:layout>
              <c:tx>
                <c:rich>
                  <a:bodyPr/>
                  <a:lstStyle/>
                  <a:p>
                    <a:pPr>
                      <a:defRPr sz="1400" b="1"/>
                    </a:pPr>
                    <a:r>
                      <a:rPr lang="en-US" sz="1400" b="1"/>
                      <a:t>Wireless</a:t>
                    </a:r>
                  </a:p>
                  <a:p>
                    <a:pPr>
                      <a:defRPr sz="1400" b="1"/>
                    </a:pPr>
                    <a:r>
                      <a:rPr lang="en-US" sz="1400" b="1"/>
                      <a:t>67%</a:t>
                    </a:r>
                  </a:p>
                </c:rich>
              </c:tx>
              <c:spPr/>
              <c:showLegendKey val="0"/>
              <c:showVal val="1"/>
              <c:showCatName val="0"/>
              <c:showSerName val="0"/>
              <c:showPercent val="0"/>
              <c:showBubbleSize val="0"/>
              <c:extLst>
                <c:ext xmlns:c15="http://schemas.microsoft.com/office/drawing/2012/chart" uri="{CE6537A1-D6FC-4f65-9D91-7224C49458BB}"/>
              </c:extLst>
            </c:dLbl>
            <c:dLbl>
              <c:idx val="1"/>
              <c:layout>
                <c:manualLayout>
                  <c:x val="5.0452789632021294E-2"/>
                  <c:y val="-1.7279111931457446E-2"/>
                </c:manualLayout>
              </c:layout>
              <c:tx>
                <c:rich>
                  <a:bodyPr/>
                  <a:lstStyle/>
                  <a:p>
                    <a:pPr>
                      <a:defRPr sz="1400" b="1"/>
                    </a:pPr>
                    <a:r>
                      <a:rPr lang="en-US" sz="1400" b="1"/>
                      <a:t>Wireline 33%</a:t>
                    </a:r>
                  </a:p>
                </c:rich>
              </c:tx>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'Graph Data'!$A$106:$A$107</c:f>
              <c:strCache>
                <c:ptCount val="2"/>
                <c:pt idx="0">
                  <c:v>Wireless</c:v>
                </c:pt>
                <c:pt idx="1">
                  <c:v>Wireline</c:v>
                </c:pt>
              </c:strCache>
            </c:strRef>
          </c:cat>
          <c:val>
            <c:numRef>
              <c:f>'Graph Data'!$H$106:$H$107</c:f>
              <c:numCache>
                <c:formatCode>0.0%</c:formatCode>
                <c:ptCount val="2"/>
                <c:pt idx="0">
                  <c:v>0.67108753315649872</c:v>
                </c:pt>
                <c:pt idx="1">
                  <c:v>0.32891246684350134</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5"/>
          <c:order val="0"/>
          <c:tx>
            <c:strRef>
              <c:f>'Graph Data'!$C$31</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Data'!$C$32:$C$35</c:f>
              <c:numCache>
                <c:formatCode>_(* #,##0_);_(* \(#,##0\);_(* "-"??_);_(@_)</c:formatCode>
                <c:ptCount val="4"/>
                <c:pt idx="0">
                  <c:v>1203</c:v>
                </c:pt>
                <c:pt idx="1">
                  <c:v>1235</c:v>
                </c:pt>
                <c:pt idx="2">
                  <c:v>1289</c:v>
                </c:pt>
                <c:pt idx="3">
                  <c:v>1277</c:v>
                </c:pt>
              </c:numCache>
            </c:numRef>
          </c:val>
        </c:ser>
        <c:ser>
          <c:idx val="2"/>
          <c:order val="1"/>
          <c:tx>
            <c:strRef>
              <c:f>'Graph Data'!$D$31</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Data'!$D$32:$D$35</c:f>
              <c:numCache>
                <c:formatCode>_(* #,##0_);_(* \(#,##0\);_(* "-"??_);_(@_)</c:formatCode>
                <c:ptCount val="4"/>
                <c:pt idx="0">
                  <c:v>1288</c:v>
                </c:pt>
                <c:pt idx="1">
                  <c:v>1329</c:v>
                </c:pt>
                <c:pt idx="2">
                  <c:v>1372</c:v>
                </c:pt>
                <c:pt idx="3">
                  <c:v>1378</c:v>
                </c:pt>
              </c:numCache>
            </c:numRef>
          </c:val>
        </c:ser>
        <c:ser>
          <c:idx val="6"/>
          <c:order val="2"/>
          <c:tx>
            <c:strRef>
              <c:f>'Graph Data'!$E$31</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Data'!$E$32:$E$35</c:f>
              <c:numCache>
                <c:formatCode>_(* #,##0_);_(* \(#,##0\);_(* "-"??_);_(@_)</c:formatCode>
                <c:ptCount val="4"/>
                <c:pt idx="0">
                  <c:v>1371</c:v>
                </c:pt>
                <c:pt idx="1">
                  <c:v>1393</c:v>
                </c:pt>
                <c:pt idx="2">
                  <c:v>1443</c:v>
                </c:pt>
                <c:pt idx="3">
                  <c:v>1434</c:v>
                </c:pt>
              </c:numCache>
            </c:numRef>
          </c:val>
        </c:ser>
        <c:ser>
          <c:idx val="7"/>
          <c:order val="3"/>
          <c:tx>
            <c:strRef>
              <c:f>'Graph Data'!$F$31</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Data'!$F$32:$F$35</c:f>
              <c:numCache>
                <c:formatCode>_(* #,##0_);_(* \(#,##0\);_(* "-"??_);_(@_)</c:formatCode>
                <c:ptCount val="4"/>
                <c:pt idx="0">
                  <c:v>1443</c:v>
                </c:pt>
                <c:pt idx="1">
                  <c:v>1478</c:v>
                </c:pt>
                <c:pt idx="2">
                  <c:v>1538</c:v>
                </c:pt>
                <c:pt idx="3">
                  <c:v>1549</c:v>
                </c:pt>
              </c:numCache>
            </c:numRef>
          </c:val>
        </c:ser>
        <c:ser>
          <c:idx val="8"/>
          <c:order val="4"/>
          <c:tx>
            <c:strRef>
              <c:f>'Graph Data'!$G$31</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Data'!$G$32:$G$35</c:f>
              <c:numCache>
                <c:formatCode>_(* #,##0_);_(* \(#,##0\);_(* "-"??_);_(@_)</c:formatCode>
                <c:ptCount val="4"/>
                <c:pt idx="0">
                  <c:v>1535</c:v>
                </c:pt>
                <c:pt idx="1">
                  <c:v>1568</c:v>
                </c:pt>
                <c:pt idx="2">
                  <c:v>1600</c:v>
                </c:pt>
                <c:pt idx="3">
                  <c:v>1595</c:v>
                </c:pt>
              </c:numCache>
            </c:numRef>
          </c:val>
        </c:ser>
        <c:ser>
          <c:idx val="0"/>
          <c:order val="5"/>
          <c:tx>
            <c:strRef>
              <c:f>'Graph Data'!$H$31</c:f>
              <c:strCache>
                <c:ptCount val="1"/>
                <c:pt idx="0">
                  <c:v>2016</c:v>
                </c:pt>
              </c:strCache>
            </c:strRef>
          </c:tx>
          <c:spPr>
            <a:solidFill>
              <a:schemeClr val="tx2">
                <a:lumMod val="60000"/>
                <a:lumOff val="40000"/>
              </a:schemeClr>
            </a:solidFill>
            <a:ln>
              <a:solidFill>
                <a:schemeClr val="tx1"/>
              </a:solidFill>
            </a:ln>
          </c:spPr>
          <c:invertIfNegative val="0"/>
          <c:dPt>
            <c:idx val="0"/>
            <c:invertIfNegative val="0"/>
            <c:bubble3D val="0"/>
          </c:dPt>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Data'!$A$32:$A$35</c:f>
              <c:strCache>
                <c:ptCount val="4"/>
                <c:pt idx="0">
                  <c:v>Q1</c:v>
                </c:pt>
                <c:pt idx="1">
                  <c:v>Q2</c:v>
                </c:pt>
                <c:pt idx="2">
                  <c:v>Q3</c:v>
                </c:pt>
                <c:pt idx="3">
                  <c:v>Q4</c:v>
                </c:pt>
              </c:strCache>
            </c:strRef>
          </c:cat>
          <c:val>
            <c:numRef>
              <c:f>'Graph Data'!$H$32:$H$35</c:f>
              <c:numCache>
                <c:formatCode>General</c:formatCode>
                <c:ptCount val="4"/>
                <c:pt idx="0">
                  <c:v>1573</c:v>
                </c:pt>
                <c:pt idx="1">
                  <c:v>1608</c:v>
                </c:pt>
                <c:pt idx="2">
                  <c:v>1679</c:v>
                </c:pt>
              </c:numCache>
            </c:numRef>
          </c:val>
        </c:ser>
        <c:dLbls>
          <c:showLegendKey val="0"/>
          <c:showVal val="0"/>
          <c:showCatName val="0"/>
          <c:showSerName val="0"/>
          <c:showPercent val="0"/>
          <c:showBubbleSize val="0"/>
        </c:dLbls>
        <c:gapWidth val="150"/>
        <c:axId val="515040736"/>
        <c:axId val="515041128"/>
      </c:barChart>
      <c:catAx>
        <c:axId val="515040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15041128"/>
        <c:crosses val="autoZero"/>
        <c:auto val="1"/>
        <c:lblAlgn val="ctr"/>
        <c:lblOffset val="100"/>
        <c:tickLblSkip val="1"/>
        <c:tickMarkSkip val="1"/>
        <c:noMultiLvlLbl val="0"/>
      </c:catAx>
      <c:valAx>
        <c:axId val="515041128"/>
        <c:scaling>
          <c:orientation val="minMax"/>
        </c:scaling>
        <c:delete val="1"/>
        <c:axPos val="l"/>
        <c:numFmt formatCode="_(* #,##0_);_(* \(#,##0\);_(* &quot;-&quot;??_);_(@_)" sourceLinked="1"/>
        <c:majorTickMark val="out"/>
        <c:minorTickMark val="none"/>
        <c:tickLblPos val="nextTo"/>
        <c:crossAx val="515040736"/>
        <c:crosses val="autoZero"/>
        <c:crossBetween val="between"/>
      </c:valAx>
      <c:spPr>
        <a:noFill/>
        <a:ln w="25400">
          <a:noFill/>
        </a:ln>
      </c:spPr>
    </c:plotArea>
    <c:legend>
      <c:legendPos val="r"/>
      <c:layout>
        <c:manualLayout>
          <c:xMode val="edge"/>
          <c:yMode val="edge"/>
          <c:x val="8.5268615568224928E-3"/>
          <c:y val="1.2181240502831883E-2"/>
          <c:w val="5.2117826075000227E-2"/>
          <c:h val="0.45382337830179187"/>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5"/>
          <c:order val="0"/>
          <c:tx>
            <c:strRef>
              <c:f>'Graph Data'!$C$31</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Data'!$C$73:$C$76</c:f>
              <c:numCache>
                <c:formatCode>_(* #,##0_);_(* \(#,##0\);_(* "-"??_);_(@_)</c:formatCode>
                <c:ptCount val="4"/>
                <c:pt idx="0">
                  <c:v>548</c:v>
                </c:pt>
                <c:pt idx="1">
                  <c:v>563</c:v>
                </c:pt>
                <c:pt idx="2">
                  <c:v>568</c:v>
                </c:pt>
                <c:pt idx="3">
                  <c:v>498</c:v>
                </c:pt>
              </c:numCache>
            </c:numRef>
          </c:val>
        </c:ser>
        <c:ser>
          <c:idx val="2"/>
          <c:order val="1"/>
          <c:tx>
            <c:strRef>
              <c:f>'Graph Data'!$D$31</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Data'!$D$73:$D$76</c:f>
              <c:numCache>
                <c:formatCode>_(* #,##0_);_(* \(#,##0\);_(* "-"??_);_(@_)</c:formatCode>
                <c:ptCount val="4"/>
                <c:pt idx="0">
                  <c:v>620</c:v>
                </c:pt>
                <c:pt idx="1">
                  <c:v>634</c:v>
                </c:pt>
                <c:pt idx="2">
                  <c:v>638</c:v>
                </c:pt>
                <c:pt idx="3">
                  <c:v>566</c:v>
                </c:pt>
              </c:numCache>
            </c:numRef>
          </c:val>
        </c:ser>
        <c:ser>
          <c:idx val="6"/>
          <c:order val="2"/>
          <c:tx>
            <c:strRef>
              <c:f>'Graph Data'!$E$31</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Data'!$E$73:$E$76</c:f>
              <c:numCache>
                <c:formatCode>_(* #,##0_);_(* \(#,##0\);_(* "-"??_);_(@_)</c:formatCode>
                <c:ptCount val="4"/>
                <c:pt idx="0">
                  <c:v>666</c:v>
                </c:pt>
                <c:pt idx="1">
                  <c:v>666</c:v>
                </c:pt>
                <c:pt idx="2">
                  <c:v>680</c:v>
                </c:pt>
                <c:pt idx="3">
                  <c:v>592</c:v>
                </c:pt>
              </c:numCache>
            </c:numRef>
          </c:val>
        </c:ser>
        <c:ser>
          <c:idx val="7"/>
          <c:order val="3"/>
          <c:tx>
            <c:strRef>
              <c:f>'Graph Data'!$F$31</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Data'!$F$73:$F$76</c:f>
              <c:numCache>
                <c:formatCode>_(* #,##0_);_(* \(#,##0\);_(* "-"??_);_(@_)</c:formatCode>
                <c:ptCount val="4"/>
                <c:pt idx="0">
                  <c:v>690</c:v>
                </c:pt>
                <c:pt idx="1">
                  <c:v>708</c:v>
                </c:pt>
                <c:pt idx="2">
                  <c:v>700</c:v>
                </c:pt>
                <c:pt idx="3">
                  <c:v>629</c:v>
                </c:pt>
              </c:numCache>
            </c:numRef>
          </c:val>
        </c:ser>
        <c:ser>
          <c:idx val="8"/>
          <c:order val="4"/>
          <c:tx>
            <c:strRef>
              <c:f>'Graph Data'!$G$31</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Data'!$G$73:$G$76</c:f>
              <c:numCache>
                <c:formatCode>_(* #,##0_);_(* \(#,##0\);_(* "-"??_);_(@_)</c:formatCode>
                <c:ptCount val="4"/>
                <c:pt idx="0">
                  <c:v>744</c:v>
                </c:pt>
                <c:pt idx="1">
                  <c:v>719</c:v>
                </c:pt>
                <c:pt idx="2">
                  <c:v>715</c:v>
                </c:pt>
                <c:pt idx="3">
                  <c:v>628</c:v>
                </c:pt>
              </c:numCache>
            </c:numRef>
          </c:val>
        </c:ser>
        <c:ser>
          <c:idx val="0"/>
          <c:order val="5"/>
          <c:tx>
            <c:strRef>
              <c:f>'Graph Data'!$H$31</c:f>
              <c:strCache>
                <c:ptCount val="1"/>
                <c:pt idx="0">
                  <c:v>2016</c:v>
                </c:pt>
              </c:strCache>
            </c:strRef>
          </c:tx>
          <c:spPr>
            <a:solidFill>
              <a:schemeClr val="accent3">
                <a:lumMod val="75000"/>
              </a:schemeClr>
            </a:solid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Data'!$A$66:$A$69</c:f>
              <c:strCache>
                <c:ptCount val="4"/>
                <c:pt idx="0">
                  <c:v>Q1</c:v>
                </c:pt>
                <c:pt idx="1">
                  <c:v>Q2</c:v>
                </c:pt>
                <c:pt idx="2">
                  <c:v>Q3</c:v>
                </c:pt>
                <c:pt idx="3">
                  <c:v>Q4</c:v>
                </c:pt>
              </c:strCache>
            </c:strRef>
          </c:cat>
          <c:val>
            <c:numRef>
              <c:f>'Graph Data'!$H$73:$H$76</c:f>
              <c:numCache>
                <c:formatCode>_(* #,##0_);_(* \(#,##0\);_(* "-"??_);_(@_)</c:formatCode>
                <c:ptCount val="4"/>
                <c:pt idx="0">
                  <c:v>756</c:v>
                </c:pt>
                <c:pt idx="1">
                  <c:v>793</c:v>
                </c:pt>
                <c:pt idx="2">
                  <c:v>759</c:v>
                </c:pt>
              </c:numCache>
            </c:numRef>
          </c:val>
        </c:ser>
        <c:dLbls>
          <c:showLegendKey val="0"/>
          <c:showVal val="0"/>
          <c:showCatName val="0"/>
          <c:showSerName val="0"/>
          <c:showPercent val="0"/>
          <c:showBubbleSize val="0"/>
        </c:dLbls>
        <c:gapWidth val="150"/>
        <c:axId val="515040344"/>
        <c:axId val="515039952"/>
      </c:barChart>
      <c:catAx>
        <c:axId val="515040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15039952"/>
        <c:crosses val="autoZero"/>
        <c:auto val="1"/>
        <c:lblAlgn val="ctr"/>
        <c:lblOffset val="100"/>
        <c:tickLblSkip val="1"/>
        <c:tickMarkSkip val="1"/>
        <c:noMultiLvlLbl val="0"/>
      </c:catAx>
      <c:valAx>
        <c:axId val="515039952"/>
        <c:scaling>
          <c:orientation val="minMax"/>
        </c:scaling>
        <c:delete val="1"/>
        <c:axPos val="l"/>
        <c:numFmt formatCode="_(* #,##0_);_(* \(#,##0\);_(* &quot;-&quot;??_);_(@_)" sourceLinked="1"/>
        <c:majorTickMark val="out"/>
        <c:minorTickMark val="none"/>
        <c:tickLblPos val="nextTo"/>
        <c:crossAx val="515040344"/>
        <c:crosses val="autoZero"/>
        <c:crossBetween val="between"/>
      </c:valAx>
      <c:spPr>
        <a:noFill/>
        <a:ln w="25400">
          <a:noFill/>
        </a:ln>
      </c:spPr>
    </c:plotArea>
    <c:legend>
      <c:legendPos val="r"/>
      <c:layout>
        <c:manualLayout>
          <c:xMode val="edge"/>
          <c:yMode val="edge"/>
          <c:x val="5.1913916743313061E-3"/>
          <c:y val="1.7341067660660067E-2"/>
          <c:w val="4.5290048152175209E-2"/>
          <c:h val="0.5030059220230276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Data'!$BC$6:$BC$28</c:f>
              <c:strCache>
                <c:ptCount val="23"/>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strCache>
            </c:strRef>
          </c:cat>
          <c:val>
            <c:numRef>
              <c:f>'Graph Data'!$BD$6:$BD$28</c:f>
              <c:numCache>
                <c:formatCode>0.00</c:formatCode>
                <c:ptCount val="23"/>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pt idx="18">
                  <c:v>0.97</c:v>
                </c:pt>
                <c:pt idx="19">
                  <c:v>1.0077423512774375</c:v>
                </c:pt>
                <c:pt idx="20">
                  <c:v>0.97</c:v>
                </c:pt>
                <c:pt idx="21">
                  <c:v>0.89999999999999991</c:v>
                </c:pt>
                <c:pt idx="22">
                  <c:v>0.94000000000000006</c:v>
                </c:pt>
              </c:numCache>
            </c:numRef>
          </c:val>
        </c:ser>
        <c:dLbls>
          <c:showLegendKey val="0"/>
          <c:showVal val="0"/>
          <c:showCatName val="0"/>
          <c:showSerName val="0"/>
          <c:showPercent val="0"/>
          <c:showBubbleSize val="0"/>
        </c:dLbls>
        <c:gapWidth val="71"/>
        <c:overlap val="59"/>
        <c:axId val="515042304"/>
        <c:axId val="515042696"/>
      </c:barChart>
      <c:catAx>
        <c:axId val="5150423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515042696"/>
        <c:crosses val="autoZero"/>
        <c:auto val="1"/>
        <c:lblAlgn val="ctr"/>
        <c:lblOffset val="100"/>
        <c:noMultiLvlLbl val="0"/>
      </c:catAx>
      <c:valAx>
        <c:axId val="515042696"/>
        <c:scaling>
          <c:orientation val="minMax"/>
        </c:scaling>
        <c:delete val="1"/>
        <c:axPos val="l"/>
        <c:numFmt formatCode="0.00" sourceLinked="1"/>
        <c:majorTickMark val="out"/>
        <c:minorTickMark val="none"/>
        <c:tickLblPos val="nextTo"/>
        <c:crossAx val="51504230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Data'!$F$8,'Graph Data'!$F$12,'Graph Data'!$F$16,'Graph Data'!$F$20,'Graph Data'!$F$24,'Graph Data'!$F$28)</c:f>
              <c:strCache>
                <c:ptCount val="6"/>
                <c:pt idx="0">
                  <c:v>Q3-11</c:v>
                </c:pt>
                <c:pt idx="1">
                  <c:v>Q3-12</c:v>
                </c:pt>
                <c:pt idx="2">
                  <c:v>Q3-13</c:v>
                </c:pt>
                <c:pt idx="3">
                  <c:v>Q3-14</c:v>
                </c:pt>
                <c:pt idx="4">
                  <c:v>Q3-15</c:v>
                </c:pt>
                <c:pt idx="5">
                  <c:v>Q3-16</c:v>
                </c:pt>
              </c:strCache>
            </c:strRef>
          </c:cat>
          <c:val>
            <c:numRef>
              <c:f>('Graph Data'!$G$8,'Graph Data'!$G$12,'Graph Data'!$G$16,'Graph Data'!$G$20,'Graph Data'!$G$24,'Graph Data'!$G$28)</c:f>
              <c:numCache>
                <c:formatCode>_(* #,##0_);_(* \(#,##0\);_(* "-"??_);_(@_)</c:formatCode>
                <c:ptCount val="6"/>
                <c:pt idx="0">
                  <c:v>7211</c:v>
                </c:pt>
                <c:pt idx="1">
                  <c:v>7558</c:v>
                </c:pt>
                <c:pt idx="2">
                  <c:v>7810</c:v>
                </c:pt>
                <c:pt idx="3">
                  <c:v>8195</c:v>
                </c:pt>
                <c:pt idx="4">
                  <c:v>8421</c:v>
                </c:pt>
                <c:pt idx="5">
                  <c:v>8507</c:v>
                </c:pt>
              </c:numCache>
            </c:numRef>
          </c:val>
        </c:ser>
        <c:dLbls>
          <c:showLegendKey val="0"/>
          <c:showVal val="0"/>
          <c:showCatName val="0"/>
          <c:showSerName val="0"/>
          <c:showPercent val="0"/>
          <c:showBubbleSize val="0"/>
        </c:dLbls>
        <c:gapWidth val="130"/>
        <c:axId val="515043480"/>
        <c:axId val="515043872"/>
      </c:barChart>
      <c:catAx>
        <c:axId val="515043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515043872"/>
        <c:crosses val="autoZero"/>
        <c:auto val="1"/>
        <c:lblAlgn val="ctr"/>
        <c:lblOffset val="100"/>
        <c:tickLblSkip val="1"/>
        <c:tickMarkSkip val="1"/>
        <c:noMultiLvlLbl val="0"/>
      </c:catAx>
      <c:valAx>
        <c:axId val="515043872"/>
        <c:scaling>
          <c:orientation val="minMax"/>
          <c:min val="4000"/>
        </c:scaling>
        <c:delete val="1"/>
        <c:axPos val="l"/>
        <c:numFmt formatCode="_(* #,##0_);_(* \(#,##0\);_(* &quot;-&quot;??_);_(@_)" sourceLinked="1"/>
        <c:majorTickMark val="out"/>
        <c:minorTickMark val="none"/>
        <c:tickLblPos val="nextTo"/>
        <c:crossAx val="515043480"/>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Q3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Data'!$A$118</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Data'!$C$118:$H$118</c:f>
              <c:numCache>
                <c:formatCode>0%</c:formatCode>
                <c:ptCount val="6"/>
                <c:pt idx="0">
                  <c:v>0.52999999999999992</c:v>
                </c:pt>
                <c:pt idx="1">
                  <c:v>0.56999999999999995</c:v>
                </c:pt>
                <c:pt idx="2">
                  <c:v>0.60999999999999988</c:v>
                </c:pt>
                <c:pt idx="3">
                  <c:v>0.6399999999999999</c:v>
                </c:pt>
                <c:pt idx="4">
                  <c:v>0.67999999999999994</c:v>
                </c:pt>
                <c:pt idx="5">
                  <c:v>0.71</c:v>
                </c:pt>
              </c:numCache>
            </c:numRef>
          </c:val>
        </c:ser>
        <c:ser>
          <c:idx val="1"/>
          <c:order val="1"/>
          <c:tx>
            <c:strRef>
              <c:f>'Graph Data'!$A$119</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646192055076506E-2"/>
                  <c:y val="7.67754318618042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Data'!$C$119:$H$119</c:f>
              <c:numCache>
                <c:formatCode>0%</c:formatCode>
                <c:ptCount val="6"/>
                <c:pt idx="0">
                  <c:v>0.06</c:v>
                </c:pt>
                <c:pt idx="1">
                  <c:v>0.05</c:v>
                </c:pt>
                <c:pt idx="2">
                  <c:v>0.05</c:v>
                </c:pt>
                <c:pt idx="3">
                  <c:v>0.04</c:v>
                </c:pt>
                <c:pt idx="4">
                  <c:v>0.04</c:v>
                </c:pt>
                <c:pt idx="5">
                  <c:v>0.04</c:v>
                </c:pt>
              </c:numCache>
            </c:numRef>
          </c:val>
        </c:ser>
        <c:ser>
          <c:idx val="3"/>
          <c:order val="2"/>
          <c:tx>
            <c:strRef>
              <c:f>'Graph Data'!$A$121</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Data'!$C$121:$H$121</c:f>
              <c:numCache>
                <c:formatCode>0%</c:formatCode>
                <c:ptCount val="6"/>
                <c:pt idx="0">
                  <c:v>0.4</c:v>
                </c:pt>
                <c:pt idx="1">
                  <c:v>0.37</c:v>
                </c:pt>
                <c:pt idx="2">
                  <c:v>0.33</c:v>
                </c:pt>
                <c:pt idx="3">
                  <c:v>0.3</c:v>
                </c:pt>
                <c:pt idx="4">
                  <c:v>0.27</c:v>
                </c:pt>
                <c:pt idx="5">
                  <c:v>0.24</c:v>
                </c:pt>
              </c:numCache>
            </c:numRef>
          </c:val>
        </c:ser>
        <c:ser>
          <c:idx val="4"/>
          <c:order val="3"/>
          <c:tx>
            <c:strRef>
              <c:f>'Graph Data'!$A$120</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3.0550725376001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800130650330014E-3"/>
                  <c:y val="-2.86242034515408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303262955854126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Data'!$C$117:$H$117</c:f>
              <c:strCache>
                <c:ptCount val="6"/>
                <c:pt idx="0">
                  <c:v>Q3-11</c:v>
                </c:pt>
                <c:pt idx="1">
                  <c:v>Q3-12</c:v>
                </c:pt>
                <c:pt idx="2">
                  <c:v>Q3-13</c:v>
                </c:pt>
                <c:pt idx="3">
                  <c:v>Q3-14</c:v>
                </c:pt>
                <c:pt idx="4">
                  <c:v>Q3-15</c:v>
                </c:pt>
                <c:pt idx="5">
                  <c:v>Q3-16</c:v>
                </c:pt>
              </c:strCache>
            </c:strRef>
          </c:cat>
          <c:val>
            <c:numRef>
              <c:f>'Graph Data'!$C$120:$H$120</c:f>
              <c:numCache>
                <c:formatCode>0%</c:formatCode>
                <c:ptCount val="6"/>
                <c:pt idx="0">
                  <c:v>0.01</c:v>
                </c:pt>
                <c:pt idx="1">
                  <c:v>0.01</c:v>
                </c:pt>
                <c:pt idx="2">
                  <c:v>0.01</c:v>
                </c:pt>
                <c:pt idx="3">
                  <c:v>0.02</c:v>
                </c:pt>
                <c:pt idx="4">
                  <c:v>0.01</c:v>
                </c:pt>
                <c:pt idx="5">
                  <c:v>0.01</c:v>
                </c:pt>
              </c:numCache>
            </c:numRef>
          </c:val>
        </c:ser>
        <c:dLbls>
          <c:showLegendKey val="0"/>
          <c:showVal val="0"/>
          <c:showCatName val="0"/>
          <c:showSerName val="0"/>
          <c:showPercent val="0"/>
          <c:showBubbleSize val="0"/>
        </c:dLbls>
        <c:gapWidth val="150"/>
        <c:overlap val="100"/>
        <c:axId val="515044656"/>
        <c:axId val="515045048"/>
      </c:barChart>
      <c:catAx>
        <c:axId val="515044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515045048"/>
        <c:crosses val="autoZero"/>
        <c:auto val="1"/>
        <c:lblAlgn val="ctr"/>
        <c:lblOffset val="100"/>
        <c:tickLblSkip val="1"/>
        <c:tickMarkSkip val="1"/>
        <c:noMultiLvlLbl val="0"/>
      </c:catAx>
      <c:valAx>
        <c:axId val="515045048"/>
        <c:scaling>
          <c:orientation val="minMax"/>
        </c:scaling>
        <c:delete val="1"/>
        <c:axPos val="l"/>
        <c:numFmt formatCode="0%" sourceLinked="1"/>
        <c:majorTickMark val="out"/>
        <c:minorTickMark val="none"/>
        <c:tickLblPos val="nextTo"/>
        <c:crossAx val="515044656"/>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38</xdr:row>
      <xdr:rowOff>114300</xdr:rowOff>
    </xdr:from>
    <xdr:to>
      <xdr:col>11</xdr:col>
      <xdr:colOff>520700</xdr:colOff>
      <xdr:row>51</xdr:row>
      <xdr:rowOff>38100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39</xdr:row>
      <xdr:rowOff>47625</xdr:rowOff>
    </xdr:from>
    <xdr:to>
      <xdr:col>11</xdr:col>
      <xdr:colOff>838200</xdr:colOff>
      <xdr:row>59</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40</xdr:row>
      <xdr:rowOff>163286</xdr:rowOff>
    </xdr:from>
    <xdr:to>
      <xdr:col>11</xdr:col>
      <xdr:colOff>748393</xdr:colOff>
      <xdr:row>57</xdr:row>
      <xdr:rowOff>81643</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11207</xdr:colOff>
      <xdr:row>31</xdr:row>
      <xdr:rowOff>40821</xdr:rowOff>
    </xdr:from>
    <xdr:to>
      <xdr:col>10</xdr:col>
      <xdr:colOff>707572</xdr:colOff>
      <xdr:row>47</xdr:row>
      <xdr:rowOff>174812</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0.01804</cdr:x>
      <cdr:y>0.28968</cdr:y>
    </cdr:from>
    <cdr:to>
      <cdr:x>0.04474</cdr:x>
      <cdr:y>0.34799</cdr:y>
    </cdr:to>
    <cdr:sp macro="" textlink="">
      <cdr:nvSpPr>
        <cdr:cNvPr id="14" name="Text Box 1"/>
        <cdr:cNvSpPr txBox="1">
          <a:spLocks xmlns:a="http://schemas.openxmlformats.org/drawingml/2006/main" noChangeArrowheads="1"/>
        </cdr:cNvSpPr>
      </cdr:nvSpPr>
      <cdr:spPr bwMode="auto">
        <a:xfrm xmlns:a="http://schemas.openxmlformats.org/drawingml/2006/main">
          <a:off x="218966" y="1103542"/>
          <a:ext cx="324073" cy="222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0.05563</cdr:x>
      <cdr:y>0.30477</cdr:y>
    </cdr:from>
    <cdr:to>
      <cdr:x>0.07607</cdr:x>
      <cdr:y>0.35621</cdr:y>
    </cdr:to>
    <cdr:sp macro="" textlink="">
      <cdr:nvSpPr>
        <cdr:cNvPr id="15" name="Text Box 1"/>
        <cdr:cNvSpPr txBox="1">
          <a:spLocks xmlns:a="http://schemas.openxmlformats.org/drawingml/2006/main" noChangeArrowheads="1"/>
        </cdr:cNvSpPr>
      </cdr:nvSpPr>
      <cdr:spPr bwMode="auto">
        <a:xfrm xmlns:a="http://schemas.openxmlformats.org/drawingml/2006/main">
          <a:off x="672819" y="1195543"/>
          <a:ext cx="247214" cy="2017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0.0989</cdr:x>
      <cdr:y>0.2376</cdr:y>
    </cdr:from>
    <cdr:to>
      <cdr:x>0.11808</cdr:x>
      <cdr:y>0.2993</cdr:y>
    </cdr:to>
    <cdr:sp macro="" textlink="">
      <cdr:nvSpPr>
        <cdr:cNvPr id="16" name="Text Box 1"/>
        <cdr:cNvSpPr txBox="1">
          <a:spLocks xmlns:a="http://schemas.openxmlformats.org/drawingml/2006/main" noChangeArrowheads="1"/>
        </cdr:cNvSpPr>
      </cdr:nvSpPr>
      <cdr:spPr bwMode="auto">
        <a:xfrm xmlns:a="http://schemas.openxmlformats.org/drawingml/2006/main">
          <a:off x="1196214" y="932078"/>
          <a:ext cx="231975" cy="2420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0.14275</cdr:x>
      <cdr:y>0.19591</cdr:y>
    </cdr:from>
    <cdr:to>
      <cdr:x>0.16639</cdr:x>
      <cdr:y>0.23912</cdr:y>
    </cdr:to>
    <cdr:sp macro="" textlink="">
      <cdr:nvSpPr>
        <cdr:cNvPr id="17" name="Text Box 1"/>
        <cdr:cNvSpPr txBox="1">
          <a:spLocks xmlns:a="http://schemas.openxmlformats.org/drawingml/2006/main" noChangeArrowheads="1"/>
        </cdr:cNvSpPr>
      </cdr:nvSpPr>
      <cdr:spPr bwMode="auto">
        <a:xfrm xmlns:a="http://schemas.openxmlformats.org/drawingml/2006/main">
          <a:off x="1726503" y="768504"/>
          <a:ext cx="285917" cy="1695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0.1859</cdr:x>
      <cdr:y>0.29839</cdr:y>
    </cdr:from>
    <cdr:to>
      <cdr:x>0.20437</cdr:x>
      <cdr:y>0.34839</cdr:y>
    </cdr:to>
    <cdr:sp macro="" textlink="">
      <cdr:nvSpPr>
        <cdr:cNvPr id="19" name="Text Box 1"/>
        <cdr:cNvSpPr txBox="1">
          <a:spLocks xmlns:a="http://schemas.openxmlformats.org/drawingml/2006/main" noChangeArrowheads="1"/>
        </cdr:cNvSpPr>
      </cdr:nvSpPr>
      <cdr:spPr bwMode="auto">
        <a:xfrm xmlns:a="http://schemas.openxmlformats.org/drawingml/2006/main">
          <a:off x="2248445" y="1170540"/>
          <a:ext cx="223387" cy="1961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0.2241</cdr:x>
      <cdr:y>0.28565</cdr:y>
    </cdr:from>
    <cdr:to>
      <cdr:x>0.24533</cdr:x>
      <cdr:y>0.33271</cdr:y>
    </cdr:to>
    <cdr:sp macro="" textlink="">
      <cdr:nvSpPr>
        <cdr:cNvPr id="20" name="Text Box 1"/>
        <cdr:cNvSpPr txBox="1">
          <a:spLocks xmlns:a="http://schemas.openxmlformats.org/drawingml/2006/main" noChangeArrowheads="1"/>
        </cdr:cNvSpPr>
      </cdr:nvSpPr>
      <cdr:spPr bwMode="auto">
        <a:xfrm xmlns:a="http://schemas.openxmlformats.org/drawingml/2006/main">
          <a:off x="2710396" y="1120569"/>
          <a:ext cx="256769" cy="1846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0.26859</cdr:x>
      <cdr:y>0.26478</cdr:y>
    </cdr:from>
    <cdr:to>
      <cdr:x>0.28521</cdr:x>
      <cdr:y>0.31334</cdr:y>
    </cdr:to>
    <cdr:sp macro="" textlink="">
      <cdr:nvSpPr>
        <cdr:cNvPr id="21" name="Text Box 1"/>
        <cdr:cNvSpPr txBox="1">
          <a:spLocks xmlns:a="http://schemas.openxmlformats.org/drawingml/2006/main" noChangeArrowheads="1"/>
        </cdr:cNvSpPr>
      </cdr:nvSpPr>
      <cdr:spPr bwMode="auto">
        <a:xfrm xmlns:a="http://schemas.openxmlformats.org/drawingml/2006/main">
          <a:off x="3248460" y="1038679"/>
          <a:ext cx="201083" cy="1905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0.307</cdr:x>
      <cdr:y>0.27337</cdr:y>
    </cdr:from>
    <cdr:to>
      <cdr:x>0.32778</cdr:x>
      <cdr:y>0.32254</cdr:y>
    </cdr:to>
    <cdr:sp macro="" textlink="">
      <cdr:nvSpPr>
        <cdr:cNvPr id="23" name="Text Box 1"/>
        <cdr:cNvSpPr txBox="1">
          <a:spLocks xmlns:a="http://schemas.openxmlformats.org/drawingml/2006/main" noChangeArrowheads="1"/>
        </cdr:cNvSpPr>
      </cdr:nvSpPr>
      <cdr:spPr bwMode="auto">
        <a:xfrm xmlns:a="http://schemas.openxmlformats.org/drawingml/2006/main">
          <a:off x="3713097" y="1072383"/>
          <a:ext cx="251326" cy="1928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0.34782</cdr:x>
      <cdr:y>0.35059</cdr:y>
    </cdr:from>
    <cdr:to>
      <cdr:x>0.37079</cdr:x>
      <cdr:y>0.39397</cdr:y>
    </cdr:to>
    <cdr:sp macro="" textlink="">
      <cdr:nvSpPr>
        <cdr:cNvPr id="24" name="Text Box 1"/>
        <cdr:cNvSpPr txBox="1">
          <a:spLocks xmlns:a="http://schemas.openxmlformats.org/drawingml/2006/main" noChangeArrowheads="1"/>
        </cdr:cNvSpPr>
      </cdr:nvSpPr>
      <cdr:spPr bwMode="auto">
        <a:xfrm xmlns:a="http://schemas.openxmlformats.org/drawingml/2006/main">
          <a:off x="4206738" y="1375310"/>
          <a:ext cx="277813" cy="1701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0.39455</cdr:x>
      <cdr:y>0.37452</cdr:y>
    </cdr:from>
    <cdr:to>
      <cdr:x>0.41379</cdr:x>
      <cdr:y>0.41335</cdr:y>
    </cdr:to>
    <cdr:sp macro="" textlink="">
      <cdr:nvSpPr>
        <cdr:cNvPr id="25" name="Text Box 1"/>
        <cdr:cNvSpPr txBox="1">
          <a:spLocks xmlns:a="http://schemas.openxmlformats.org/drawingml/2006/main" noChangeArrowheads="1"/>
        </cdr:cNvSpPr>
      </cdr:nvSpPr>
      <cdr:spPr bwMode="auto">
        <a:xfrm xmlns:a="http://schemas.openxmlformats.org/drawingml/2006/main">
          <a:off x="4771981" y="1469194"/>
          <a:ext cx="232700" cy="1523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0.4366</cdr:x>
      <cdr:y>0.33223</cdr:y>
    </cdr:from>
    <cdr:to>
      <cdr:x>0.45322</cdr:x>
      <cdr:y>0.38618</cdr:y>
    </cdr:to>
    <cdr:sp macro="" textlink="">
      <cdr:nvSpPr>
        <cdr:cNvPr id="26" name="Text Box 1"/>
        <cdr:cNvSpPr txBox="1">
          <a:spLocks xmlns:a="http://schemas.openxmlformats.org/drawingml/2006/main" noChangeArrowheads="1"/>
        </cdr:cNvSpPr>
      </cdr:nvSpPr>
      <cdr:spPr bwMode="auto">
        <a:xfrm xmlns:a="http://schemas.openxmlformats.org/drawingml/2006/main">
          <a:off x="5280460" y="1303264"/>
          <a:ext cx="201083" cy="2116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0.47395</cdr:x>
      <cdr:y>0.30379</cdr:y>
    </cdr:from>
    <cdr:to>
      <cdr:x>0.49426</cdr:x>
      <cdr:y>0.35968</cdr:y>
    </cdr:to>
    <cdr:sp macro="" textlink="">
      <cdr:nvSpPr>
        <cdr:cNvPr id="27" name="Text Box 1"/>
        <cdr:cNvSpPr txBox="1">
          <a:spLocks xmlns:a="http://schemas.openxmlformats.org/drawingml/2006/main" noChangeArrowheads="1"/>
        </cdr:cNvSpPr>
      </cdr:nvSpPr>
      <cdr:spPr bwMode="auto">
        <a:xfrm xmlns:a="http://schemas.openxmlformats.org/drawingml/2006/main">
          <a:off x="5732228" y="1191706"/>
          <a:ext cx="245642" cy="2192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0.51491</cdr:x>
      <cdr:y>0.35425</cdr:y>
    </cdr:from>
    <cdr:to>
      <cdr:x>0.53822</cdr:x>
      <cdr:y>0.40921</cdr:y>
    </cdr:to>
    <cdr:sp macro="" textlink="">
      <cdr:nvSpPr>
        <cdr:cNvPr id="28" name="Text Box 1"/>
        <cdr:cNvSpPr txBox="1">
          <a:spLocks xmlns:a="http://schemas.openxmlformats.org/drawingml/2006/main" noChangeArrowheads="1"/>
        </cdr:cNvSpPr>
      </cdr:nvSpPr>
      <cdr:spPr bwMode="auto">
        <a:xfrm xmlns:a="http://schemas.openxmlformats.org/drawingml/2006/main">
          <a:off x="6227685" y="1389652"/>
          <a:ext cx="281926" cy="2155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0.55824</cdr:x>
      <cdr:y>0.4066</cdr:y>
    </cdr:from>
    <cdr:to>
      <cdr:x>0.58352</cdr:x>
      <cdr:y>0.45367</cdr:y>
    </cdr:to>
    <cdr:sp macro="" textlink="">
      <cdr:nvSpPr>
        <cdr:cNvPr id="29" name="Text Box 1"/>
        <cdr:cNvSpPr txBox="1">
          <a:spLocks xmlns:a="http://schemas.openxmlformats.org/drawingml/2006/main" noChangeArrowheads="1"/>
        </cdr:cNvSpPr>
      </cdr:nvSpPr>
      <cdr:spPr bwMode="auto">
        <a:xfrm xmlns:a="http://schemas.openxmlformats.org/drawingml/2006/main">
          <a:off x="6751744" y="1595021"/>
          <a:ext cx="305751" cy="1846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0.59771</cdr:x>
      <cdr:y>0.37258</cdr:y>
    </cdr:from>
    <cdr:to>
      <cdr:x>0.62299</cdr:x>
      <cdr:y>0.42361</cdr:y>
    </cdr:to>
    <cdr:sp macro="" textlink="">
      <cdr:nvSpPr>
        <cdr:cNvPr id="30" name="Text Box 1"/>
        <cdr:cNvSpPr txBox="1">
          <a:spLocks xmlns:a="http://schemas.openxmlformats.org/drawingml/2006/main" noChangeArrowheads="1"/>
        </cdr:cNvSpPr>
      </cdr:nvSpPr>
      <cdr:spPr bwMode="auto">
        <a:xfrm xmlns:a="http://schemas.openxmlformats.org/drawingml/2006/main">
          <a:off x="7229116" y="1461566"/>
          <a:ext cx="305752" cy="2001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0.64099</cdr:x>
      <cdr:y>0.34192</cdr:y>
    </cdr:from>
    <cdr:to>
      <cdr:x>0.66197</cdr:x>
      <cdr:y>0.39374</cdr:y>
    </cdr:to>
    <cdr:sp macro="" textlink="">
      <cdr:nvSpPr>
        <cdr:cNvPr id="31" name="Text Box 1"/>
        <cdr:cNvSpPr txBox="1">
          <a:spLocks xmlns:a="http://schemas.openxmlformats.org/drawingml/2006/main" noChangeArrowheads="1"/>
        </cdr:cNvSpPr>
      </cdr:nvSpPr>
      <cdr:spPr bwMode="auto">
        <a:xfrm xmlns:a="http://schemas.openxmlformats.org/drawingml/2006/main">
          <a:off x="7752509" y="1341284"/>
          <a:ext cx="253745" cy="2032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0.68297</cdr:x>
      <cdr:y>0.37707</cdr:y>
    </cdr:from>
    <cdr:to>
      <cdr:x>0.70779</cdr:x>
      <cdr:y>0.42334</cdr:y>
    </cdr:to>
    <cdr:sp macro="" textlink="">
      <cdr:nvSpPr>
        <cdr:cNvPr id="32" name="Text Box 1"/>
        <cdr:cNvSpPr txBox="1">
          <a:spLocks xmlns:a="http://schemas.openxmlformats.org/drawingml/2006/main" noChangeArrowheads="1"/>
        </cdr:cNvSpPr>
      </cdr:nvSpPr>
      <cdr:spPr bwMode="auto">
        <a:xfrm xmlns:a="http://schemas.openxmlformats.org/drawingml/2006/main">
          <a:off x="8260300" y="1479180"/>
          <a:ext cx="300188" cy="1815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0.72565</cdr:x>
      <cdr:y>0.40625</cdr:y>
    </cdr:from>
    <cdr:to>
      <cdr:x>0.74412</cdr:x>
      <cdr:y>0.44743</cdr:y>
    </cdr:to>
    <cdr:sp macro="" textlink="">
      <cdr:nvSpPr>
        <cdr:cNvPr id="33" name="Text Box 1"/>
        <cdr:cNvSpPr txBox="1">
          <a:spLocks xmlns:a="http://schemas.openxmlformats.org/drawingml/2006/main" noChangeArrowheads="1"/>
        </cdr:cNvSpPr>
      </cdr:nvSpPr>
      <cdr:spPr bwMode="auto">
        <a:xfrm xmlns:a="http://schemas.openxmlformats.org/drawingml/2006/main">
          <a:off x="8776436" y="1593662"/>
          <a:ext cx="223388" cy="161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0.7678</cdr:x>
      <cdr:y>0.34882</cdr:y>
    </cdr:from>
    <cdr:to>
      <cdr:x>0.7871</cdr:x>
      <cdr:y>0.40441</cdr:y>
    </cdr:to>
    <cdr:sp macro="" textlink="">
      <cdr:nvSpPr>
        <cdr:cNvPr id="34" name="Text Box 1"/>
        <cdr:cNvSpPr txBox="1">
          <a:spLocks xmlns:a="http://schemas.openxmlformats.org/drawingml/2006/main" noChangeArrowheads="1"/>
        </cdr:cNvSpPr>
      </cdr:nvSpPr>
      <cdr:spPr bwMode="auto">
        <a:xfrm xmlns:a="http://schemas.openxmlformats.org/drawingml/2006/main" flipH="1">
          <a:off x="9286224" y="1368344"/>
          <a:ext cx="233426" cy="2180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0.80888</cdr:x>
      <cdr:y>0.35903</cdr:y>
    </cdr:from>
    <cdr:to>
      <cdr:x>0.82825</cdr:x>
      <cdr:y>0.41109</cdr:y>
    </cdr:to>
    <cdr:sp macro="" textlink="">
      <cdr:nvSpPr>
        <cdr:cNvPr id="35" name="Text Box 1"/>
        <cdr:cNvSpPr txBox="1">
          <a:spLocks xmlns:a="http://schemas.openxmlformats.org/drawingml/2006/main" noChangeArrowheads="1"/>
        </cdr:cNvSpPr>
      </cdr:nvSpPr>
      <cdr:spPr bwMode="auto">
        <a:xfrm xmlns:a="http://schemas.openxmlformats.org/drawingml/2006/main">
          <a:off x="9783069" y="1408426"/>
          <a:ext cx="234273" cy="204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dr:relSizeAnchor xmlns:cdr="http://schemas.openxmlformats.org/drawingml/2006/chartDrawing">
    <cdr:from>
      <cdr:x>0.85062</cdr:x>
      <cdr:y>0.47873</cdr:y>
    </cdr:from>
    <cdr:to>
      <cdr:x>0.86999</cdr:x>
      <cdr:y>0.53079</cdr:y>
    </cdr:to>
    <cdr:sp macro="" textlink="">
      <cdr:nvSpPr>
        <cdr:cNvPr id="36" name="Text Box 1"/>
        <cdr:cNvSpPr txBox="1">
          <a:spLocks xmlns:a="http://schemas.openxmlformats.org/drawingml/2006/main" noChangeArrowheads="1"/>
        </cdr:cNvSpPr>
      </cdr:nvSpPr>
      <cdr:spPr bwMode="auto">
        <a:xfrm xmlns:a="http://schemas.openxmlformats.org/drawingml/2006/main">
          <a:off x="10287957" y="1877988"/>
          <a:ext cx="234273" cy="204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23</a:t>
          </a:r>
        </a:p>
      </cdr:txBody>
    </cdr:sp>
  </cdr:relSizeAnchor>
  <cdr:relSizeAnchor xmlns:cdr="http://schemas.openxmlformats.org/drawingml/2006/chartDrawing">
    <cdr:from>
      <cdr:x>0.89179</cdr:x>
      <cdr:y>0.44183</cdr:y>
    </cdr:from>
    <cdr:to>
      <cdr:x>0.91116</cdr:x>
      <cdr:y>0.49389</cdr:y>
    </cdr:to>
    <cdr:sp macro="" textlink="">
      <cdr:nvSpPr>
        <cdr:cNvPr id="37" name="Text Box 1"/>
        <cdr:cNvSpPr txBox="1">
          <a:spLocks xmlns:a="http://schemas.openxmlformats.org/drawingml/2006/main" noChangeArrowheads="1"/>
        </cdr:cNvSpPr>
      </cdr:nvSpPr>
      <cdr:spPr bwMode="auto">
        <a:xfrm xmlns:a="http://schemas.openxmlformats.org/drawingml/2006/main">
          <a:off x="10785831" y="1733228"/>
          <a:ext cx="234273" cy="204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31</a:t>
          </a:r>
        </a:p>
      </cdr:txBody>
    </cdr:sp>
  </cdr:relSizeAnchor>
  <cdr:relSizeAnchor xmlns:cdr="http://schemas.openxmlformats.org/drawingml/2006/chartDrawing">
    <cdr:from>
      <cdr:x>0.93525</cdr:x>
      <cdr:y>0.45001</cdr:y>
    </cdr:from>
    <cdr:to>
      <cdr:x>0.95462</cdr:x>
      <cdr:y>0.50207</cdr:y>
    </cdr:to>
    <cdr:sp macro="" textlink="">
      <cdr:nvSpPr>
        <cdr:cNvPr id="38" name="Text Box 1"/>
        <cdr:cNvSpPr txBox="1">
          <a:spLocks xmlns:a="http://schemas.openxmlformats.org/drawingml/2006/main" noChangeArrowheads="1"/>
        </cdr:cNvSpPr>
      </cdr:nvSpPr>
      <cdr:spPr bwMode="auto">
        <a:xfrm xmlns:a="http://schemas.openxmlformats.org/drawingml/2006/main">
          <a:off x="11311430" y="1765310"/>
          <a:ext cx="234273" cy="2042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28</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30</xdr:row>
      <xdr:rowOff>317500</xdr:rowOff>
    </xdr:from>
    <xdr:to>
      <xdr:col>11</xdr:col>
      <xdr:colOff>762000</xdr:colOff>
      <xdr:row>47</xdr:row>
      <xdr:rowOff>88900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0.52378</cdr:x>
      <cdr:y>0.22875</cdr:y>
    </cdr:from>
    <cdr:to>
      <cdr:x>0.58567</cdr:x>
      <cdr:y>0.28138</cdr:y>
    </cdr:to>
    <cdr:sp macro="" textlink="">
      <cdr:nvSpPr>
        <cdr:cNvPr id="11" name="Text Box 1"/>
        <cdr:cNvSpPr txBox="1">
          <a:spLocks xmlns:a="http://schemas.openxmlformats.org/drawingml/2006/main" noChangeArrowheads="1"/>
        </cdr:cNvSpPr>
      </cdr:nvSpPr>
      <cdr:spPr bwMode="auto">
        <a:xfrm xmlns:a="http://schemas.openxmlformats.org/drawingml/2006/main">
          <a:off x="5885362" y="993571"/>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12,112</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0.38285</cdr:x>
      <cdr:y>0.24597</cdr:y>
    </cdr:from>
    <cdr:to>
      <cdr:x>0.44474</cdr:x>
      <cdr:y>0.29589</cdr:y>
    </cdr:to>
    <cdr:sp macro="" textlink="">
      <cdr:nvSpPr>
        <cdr:cNvPr id="12" name="Text Box 1"/>
        <cdr:cNvSpPr txBox="1">
          <a:spLocks xmlns:a="http://schemas.openxmlformats.org/drawingml/2006/main" noChangeArrowheads="1"/>
        </cdr:cNvSpPr>
      </cdr:nvSpPr>
      <cdr:spPr bwMode="auto">
        <a:xfrm xmlns:a="http://schemas.openxmlformats.org/drawingml/2006/main">
          <a:off x="4301827" y="1068347"/>
          <a:ext cx="695416"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11,654</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0.09231</cdr:x>
      <cdr:y>0.28413</cdr:y>
    </cdr:from>
    <cdr:to>
      <cdr:x>0.1542</cdr:x>
      <cdr:y>0.33405</cdr:y>
    </cdr:to>
    <cdr:sp macro="" textlink="">
      <cdr:nvSpPr>
        <cdr:cNvPr id="14" name="Text Box 1"/>
        <cdr:cNvSpPr txBox="1">
          <a:spLocks xmlns:a="http://schemas.openxmlformats.org/drawingml/2006/main" noChangeArrowheads="1"/>
        </cdr:cNvSpPr>
      </cdr:nvSpPr>
      <cdr:spPr bwMode="auto">
        <a:xfrm xmlns:a="http://schemas.openxmlformats.org/drawingml/2006/main">
          <a:off x="1037225" y="1234108"/>
          <a:ext cx="695416"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10,882</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0.23593</cdr:x>
      <cdr:y>0.26984</cdr:y>
    </cdr:from>
    <cdr:to>
      <cdr:x>0.29782</cdr:x>
      <cdr:y>0.31976</cdr:y>
    </cdr:to>
    <cdr:sp macro="" textlink="">
      <cdr:nvSpPr>
        <cdr:cNvPr id="15" name="Text Box 1"/>
        <cdr:cNvSpPr txBox="1">
          <a:spLocks xmlns:a="http://schemas.openxmlformats.org/drawingml/2006/main" noChangeArrowheads="1"/>
        </cdr:cNvSpPr>
      </cdr:nvSpPr>
      <cdr:spPr bwMode="auto">
        <a:xfrm xmlns:a="http://schemas.openxmlformats.org/drawingml/2006/main">
          <a:off x="2650986" y="1172041"/>
          <a:ext cx="695416"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11,335</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0.6724</cdr:x>
      <cdr:y>0.21397</cdr:y>
    </cdr:from>
    <cdr:to>
      <cdr:x>0.73429</cdr:x>
      <cdr:y>0.2666</cdr:y>
    </cdr:to>
    <cdr:sp macro="" textlink="">
      <cdr:nvSpPr>
        <cdr:cNvPr id="16" name="Text Box 1"/>
        <cdr:cNvSpPr txBox="1">
          <a:spLocks xmlns:a="http://schemas.openxmlformats.org/drawingml/2006/main" noChangeArrowheads="1"/>
        </cdr:cNvSpPr>
      </cdr:nvSpPr>
      <cdr:spPr bwMode="auto">
        <a:xfrm xmlns:a="http://schemas.openxmlformats.org/drawingml/2006/main">
          <a:off x="7555302" y="929349"/>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12,436</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0.81651</cdr:x>
      <cdr:y>0.19299</cdr:y>
    </cdr:from>
    <cdr:to>
      <cdr:x>0.8784</cdr:x>
      <cdr:y>0.24562</cdr:y>
    </cdr:to>
    <cdr:sp macro="" textlink="">
      <cdr:nvSpPr>
        <cdr:cNvPr id="8" name="Text Box 1"/>
        <cdr:cNvSpPr txBox="1">
          <a:spLocks xmlns:a="http://schemas.openxmlformats.org/drawingml/2006/main" noChangeArrowheads="1"/>
        </cdr:cNvSpPr>
      </cdr:nvSpPr>
      <cdr:spPr bwMode="auto">
        <a:xfrm xmlns:a="http://schemas.openxmlformats.org/drawingml/2006/main">
          <a:off x="9174572" y="838216"/>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12,577</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0.21657</cdr:x>
      <cdr:y>0.2928</cdr:y>
    </cdr:from>
    <cdr:to>
      <cdr:x>0.25958</cdr:x>
      <cdr:y>0.38758</cdr:y>
    </cdr:to>
    <cdr:sp macro="" textlink="">
      <cdr:nvSpPr>
        <cdr:cNvPr id="15" name="Text Box 1"/>
        <cdr:cNvSpPr txBox="1">
          <a:spLocks xmlns:a="http://schemas.openxmlformats.org/drawingml/2006/main" noChangeArrowheads="1"/>
        </cdr:cNvSpPr>
      </cdr:nvSpPr>
      <cdr:spPr bwMode="auto">
        <a:xfrm xmlns:a="http://schemas.openxmlformats.org/drawingml/2006/main">
          <a:off x="2948082" y="994840"/>
          <a:ext cx="585478" cy="32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990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0.52247</cdr:x>
      <cdr:y>0.24895</cdr:y>
    </cdr:from>
    <cdr:to>
      <cdr:x>0.58032</cdr:x>
      <cdr:y>0.31891</cdr:y>
    </cdr:to>
    <cdr:sp macro="" textlink="">
      <cdr:nvSpPr>
        <cdr:cNvPr id="18" name="Text Box 1"/>
        <cdr:cNvSpPr txBox="1">
          <a:spLocks xmlns:a="http://schemas.openxmlformats.org/drawingml/2006/main" noChangeArrowheads="1"/>
        </cdr:cNvSpPr>
      </cdr:nvSpPr>
      <cdr:spPr bwMode="auto">
        <a:xfrm xmlns:a="http://schemas.openxmlformats.org/drawingml/2006/main">
          <a:off x="7112168" y="845844"/>
          <a:ext cx="787488" cy="2377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1,065</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0.06283</cdr:x>
      <cdr:y>0.30828</cdr:y>
    </cdr:from>
    <cdr:to>
      <cdr:x>0.10549</cdr:x>
      <cdr:y>0.37978</cdr:y>
    </cdr:to>
    <cdr:sp macro="" textlink="">
      <cdr:nvSpPr>
        <cdr:cNvPr id="8" name="Text Box 1"/>
        <cdr:cNvSpPr txBox="1">
          <a:spLocks xmlns:a="http://schemas.openxmlformats.org/drawingml/2006/main" noChangeArrowheads="1"/>
        </cdr:cNvSpPr>
      </cdr:nvSpPr>
      <cdr:spPr bwMode="auto">
        <a:xfrm xmlns:a="http://schemas.openxmlformats.org/drawingml/2006/main">
          <a:off x="855252" y="1047461"/>
          <a:ext cx="580713" cy="2429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940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0.37311</cdr:x>
      <cdr:y>0.26426</cdr:y>
    </cdr:from>
    <cdr:to>
      <cdr:x>0.41863</cdr:x>
      <cdr:y>0.34522</cdr:y>
    </cdr:to>
    <cdr:sp macro="" textlink="">
      <cdr:nvSpPr>
        <cdr:cNvPr id="11" name="Text Box 1"/>
        <cdr:cNvSpPr txBox="1">
          <a:spLocks xmlns:a="http://schemas.openxmlformats.org/drawingml/2006/main" noChangeArrowheads="1"/>
        </cdr:cNvSpPr>
      </cdr:nvSpPr>
      <cdr:spPr bwMode="auto">
        <a:xfrm xmlns:a="http://schemas.openxmlformats.org/drawingml/2006/main">
          <a:off x="5078992" y="897874"/>
          <a:ext cx="619645" cy="2750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1,035</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0.67644</cdr:x>
      <cdr:y>0.24889</cdr:y>
    </cdr:from>
    <cdr:to>
      <cdr:x>0.73543</cdr:x>
      <cdr:y>0.32018</cdr:y>
    </cdr:to>
    <cdr:sp macro="" textlink="">
      <cdr:nvSpPr>
        <cdr:cNvPr id="20" name="Text Box 1"/>
        <cdr:cNvSpPr txBox="1">
          <a:spLocks xmlns:a="http://schemas.openxmlformats.org/drawingml/2006/main" noChangeArrowheads="1"/>
        </cdr:cNvSpPr>
      </cdr:nvSpPr>
      <cdr:spPr bwMode="auto">
        <a:xfrm xmlns:a="http://schemas.openxmlformats.org/drawingml/2006/main">
          <a:off x="9208098" y="845664"/>
          <a:ext cx="803006" cy="2422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1,068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0.83691</cdr:x>
      <cdr:y>0.20031</cdr:y>
    </cdr:from>
    <cdr:to>
      <cdr:x>0.89692</cdr:x>
      <cdr:y>0.27613</cdr:y>
    </cdr:to>
    <cdr:sp macro="" textlink="">
      <cdr:nvSpPr>
        <cdr:cNvPr id="14" name="Text Box 1"/>
        <cdr:cNvSpPr txBox="1">
          <a:spLocks xmlns:a="http://schemas.openxmlformats.org/drawingml/2006/main" noChangeArrowheads="1"/>
        </cdr:cNvSpPr>
      </cdr:nvSpPr>
      <cdr:spPr bwMode="auto">
        <a:xfrm xmlns:a="http://schemas.openxmlformats.org/drawingml/2006/main">
          <a:off x="11392481" y="680583"/>
          <a:ext cx="816892" cy="257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600" b="1" i="0" u="none" strike="noStrike" baseline="0">
              <a:solidFill>
                <a:srgbClr val="000000"/>
              </a:solidFill>
              <a:latin typeface="Arial"/>
              <a:cs typeface="Arial"/>
            </a:rPr>
            <a:t>1,131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9-September/Flash/09-Sep%2016%20CFO%20Flash,%20back-up,%20FM%20v2.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9-September/Templates%20from%20CBUs/WLS/Sep16_TELUS_Wireles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09-September/Flash/WLN%20Flash-%20September201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4/Revenue/customer%20connections,%20inc%20TTV-Q4%2020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IT Outage"/>
      <sheetName val="M_O_M_"/>
      <sheetName val="AIN _SSI_"/>
      <sheetName val="1999 Budget Model"/>
      <sheetName va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ACBD Income statement Q1 only"/>
      <sheetName val="M516 Rev"/>
      <sheetName val="M516 EBITDA"/>
      <sheetName val="Inc Stmt"/>
      <sheetName val="C253"/>
      <sheetName val="QTR Inc Stmt"/>
      <sheetName val="QTR Q257"/>
      <sheetName val="C253 2015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7">
          <cell r="L47">
            <v>5.8372455870235693E-2</v>
          </cell>
          <cell r="AB47">
            <v>5.3486610109406654E-2</v>
          </cell>
        </row>
      </sheetData>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TRIAGE"/>
      <sheetName val="Budget QTR"/>
      <sheetName val="TRIAGE QTR"/>
      <sheetName val="16 Check"/>
      <sheetName val="16 Check YTD"/>
      <sheetName val="Actual 2016 from SAP"/>
      <sheetName val="16 KPI Act"/>
      <sheetName val="16 KPI Act YTD"/>
      <sheetName val="16 Check TRIAGE"/>
      <sheetName val="TRIAGE 2016 from SAP"/>
      <sheetName val="16 KPI TRIAGE"/>
      <sheetName val="16 Check Bud"/>
      <sheetName val="16 Check Bud YTD"/>
      <sheetName val="Budget 2016 from SAP"/>
      <sheetName val="16 KPI Bud"/>
      <sheetName val="16 KPI Bud YTD"/>
      <sheetName val="15 Check"/>
      <sheetName val="15 Check YTD"/>
      <sheetName val="Actual 2015 from SAP"/>
      <sheetName val="15 KPI Act"/>
      <sheetName val="15 KPI Act YTD"/>
      <sheetName val="Flash new format alt Jan ONLY"/>
      <sheetName val="Jan new format alt"/>
      <sheetName val="Flash new format alt"/>
      <sheetName val="Flash new format alt exc pm"/>
      <sheetName val="Flash new format alt QTR"/>
      <sheetName val="Sheet1"/>
      <sheetName val="Sep16_TELUS_Wireless_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5">
          <cell r="A45">
            <v>104009</v>
          </cell>
        </row>
      </sheetData>
      <sheetData sheetId="26"/>
      <sheetData sheetId="27">
        <row r="32">
          <cell r="K32">
            <v>6.1822587828437477E-2</v>
          </cell>
          <cell r="T32">
            <v>5.9717514406332474E-2</v>
          </cell>
        </row>
      </sheetData>
      <sheetData sheetId="28"/>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GE-mth"/>
      <sheetName val="Budget-mth"/>
      <sheetName val="TRIAGE-QTR"/>
      <sheetName val="Wireline Flash-Jan-2016"/>
      <sheetName val="Budget-Qtr"/>
      <sheetName val="Wireline Flash-mth-summary FM"/>
      <sheetName val="Wireline Flash-QTR-summary FM"/>
      <sheetName val="Wireline Flash-mth-2016"/>
      <sheetName val="Wireline Flash-QTR-2016"/>
      <sheetName val="Month summary RGUs by BU"/>
      <sheetName val="Month summary RGUs"/>
      <sheetName val="Wireline Flash-Jan-2016-falcon"/>
      <sheetName val="Qtr summary RGUs by BU"/>
      <sheetName val="Qtr summary RGUs"/>
      <sheetName val="Wireline Flash-Qtr-2016-falcon"/>
      <sheetName val="Wireline Flash-mth-2016-falcon "/>
      <sheetName val="Expense-mth"/>
      <sheetName val="WIRELINE-REV-mth"/>
      <sheetName val="Expense-qtr"/>
      <sheetName val="WIRELINE-REV-qtr"/>
      <sheetName val="16 KPI Act"/>
      <sheetName val="16 KPI Act YTD"/>
      <sheetName val="16 KPI TRIAGE"/>
      <sheetName val="16 KPI Bud"/>
      <sheetName val="16 KPI Bud YTD"/>
      <sheetName val="15 KPI Act"/>
      <sheetName val="15 KPI Act YTD"/>
      <sheetName val="Falcon KPI Flash-mth-2015"/>
      <sheetName val="Sheet2"/>
      <sheetName val="Sheet1"/>
    </sheetNames>
    <sheetDataSet>
      <sheetData sheetId="0"/>
      <sheetData sheetId="1"/>
      <sheetData sheetId="2"/>
      <sheetData sheetId="3"/>
      <sheetData sheetId="4"/>
      <sheetData sheetId="5"/>
      <sheetData sheetId="6"/>
      <sheetData sheetId="7"/>
      <sheetData sheetId="8">
        <row r="27">
          <cell r="J27">
            <v>5.1406430989557571E-2</v>
          </cell>
          <cell r="S27">
            <v>4.122255700129944E-2</v>
          </cell>
        </row>
        <row r="32">
          <cell r="B32">
            <v>0.253</v>
          </cell>
          <cell r="M32">
            <v>0.26400000000000001</v>
          </cell>
          <cell r="Q32">
            <v>0.26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G20">
            <v>3610</v>
          </cell>
          <cell r="H20">
            <v>3719</v>
          </cell>
          <cell r="I20">
            <v>3817</v>
          </cell>
          <cell r="J20">
            <v>3877</v>
          </cell>
        </row>
        <row r="27">
          <cell r="K27">
            <v>8289</v>
          </cell>
        </row>
      </sheetData>
      <sheetData sheetId="1">
        <row r="20">
          <cell r="F20">
            <v>3557</v>
          </cell>
          <cell r="G20">
            <v>3632</v>
          </cell>
          <cell r="H20">
            <v>3741.9999999999995</v>
          </cell>
          <cell r="I20">
            <v>3827</v>
          </cell>
          <cell r="J20">
            <v>3896</v>
          </cell>
        </row>
        <row r="27">
          <cell r="J27">
            <v>8088</v>
          </cell>
          <cell r="K27">
            <v>8352</v>
          </cell>
        </row>
      </sheetData>
      <sheetData sheetId="2">
        <row r="20">
          <cell r="F20">
            <v>3566</v>
          </cell>
          <cell r="G20">
            <v>3671</v>
          </cell>
          <cell r="H20">
            <v>3777</v>
          </cell>
          <cell r="I20">
            <v>3843.9999999999995</v>
          </cell>
          <cell r="J20">
            <v>3916.9999999999995</v>
          </cell>
        </row>
      </sheetData>
      <sheetData sheetId="3">
        <row r="19">
          <cell r="F19">
            <v>3589</v>
          </cell>
          <cell r="G19">
            <v>3710</v>
          </cell>
          <cell r="H19">
            <v>3804</v>
          </cell>
          <cell r="I19">
            <v>3878</v>
          </cell>
          <cell r="J19">
            <v>3947</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cell r="F8">
            <v>2046</v>
          </cell>
          <cell r="G8">
            <v>2083</v>
          </cell>
          <cell r="H8">
            <v>2122</v>
          </cell>
          <cell r="I8">
            <v>2173</v>
          </cell>
        </row>
        <row r="13">
          <cell r="I13">
            <v>-50</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abSelected="1" zoomScale="70" zoomScaleNormal="70" workbookViewId="0">
      <selection activeCell="B13" sqref="B13"/>
    </sheetView>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749" t="s">
        <v>15</v>
      </c>
      <c r="B14" s="750"/>
      <c r="C14" s="750"/>
      <c r="D14" s="750"/>
      <c r="E14" s="750"/>
      <c r="F14" s="751"/>
    </row>
    <row r="15" spans="1:7" ht="30" x14ac:dyDescent="0.4">
      <c r="A15" s="28"/>
      <c r="B15" s="29"/>
      <c r="C15" s="29"/>
      <c r="D15" s="11"/>
      <c r="E15" s="11"/>
      <c r="F15" s="25"/>
    </row>
    <row r="16" spans="1:7" ht="30" x14ac:dyDescent="0.4">
      <c r="A16" s="28"/>
      <c r="B16" s="29"/>
      <c r="C16" s="29"/>
      <c r="D16" s="11"/>
      <c r="E16" s="11"/>
      <c r="F16" s="25"/>
    </row>
    <row r="17" spans="1:6" ht="33" x14ac:dyDescent="0.45">
      <c r="A17" s="743" t="s">
        <v>270</v>
      </c>
      <c r="B17" s="744"/>
      <c r="C17" s="744"/>
      <c r="D17" s="744"/>
      <c r="E17" s="744"/>
      <c r="F17" s="745"/>
    </row>
    <row r="18" spans="1:6" ht="9.75" customHeight="1" x14ac:dyDescent="0.4">
      <c r="A18" s="30"/>
      <c r="B18" s="31"/>
      <c r="C18" s="31"/>
      <c r="D18" s="11"/>
      <c r="E18" s="11"/>
      <c r="F18" s="25"/>
    </row>
    <row r="19" spans="1:6" ht="33" x14ac:dyDescent="0.45">
      <c r="A19" s="743" t="s">
        <v>16</v>
      </c>
      <c r="B19" s="744"/>
      <c r="C19" s="744"/>
      <c r="D19" s="744"/>
      <c r="E19" s="744"/>
      <c r="F19" s="745"/>
    </row>
    <row r="20" spans="1:6" ht="9.75" customHeight="1" x14ac:dyDescent="0.4">
      <c r="A20" s="30"/>
      <c r="B20" s="31"/>
      <c r="C20" s="31"/>
      <c r="D20" s="11"/>
      <c r="E20" s="11"/>
      <c r="F20" s="25"/>
    </row>
    <row r="21" spans="1:6" ht="25.5" x14ac:dyDescent="0.35">
      <c r="A21" s="740" t="s">
        <v>24</v>
      </c>
      <c r="B21" s="741"/>
      <c r="C21" s="741"/>
      <c r="D21" s="741"/>
      <c r="E21" s="741"/>
      <c r="F21" s="742"/>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752" t="s">
        <v>109</v>
      </c>
      <c r="B26" s="753"/>
      <c r="C26" s="753"/>
      <c r="D26" s="753"/>
      <c r="E26" s="753"/>
      <c r="F26" s="754"/>
    </row>
    <row r="27" spans="1:6" ht="18" x14ac:dyDescent="0.25">
      <c r="A27" s="752" t="s">
        <v>110</v>
      </c>
      <c r="B27" s="753"/>
      <c r="C27" s="753"/>
      <c r="D27" s="753"/>
      <c r="E27" s="753"/>
      <c r="F27" s="754"/>
    </row>
    <row r="28" spans="1:6" ht="18" x14ac:dyDescent="0.25">
      <c r="A28" s="752" t="s">
        <v>111</v>
      </c>
      <c r="B28" s="753"/>
      <c r="C28" s="753"/>
      <c r="D28" s="753"/>
      <c r="E28" s="753"/>
      <c r="F28" s="754"/>
    </row>
    <row r="29" spans="1:6" ht="15.75" x14ac:dyDescent="0.25">
      <c r="A29" s="758"/>
      <c r="B29" s="756"/>
      <c r="C29" s="756"/>
      <c r="D29" s="756"/>
      <c r="E29" s="756"/>
      <c r="F29" s="757"/>
    </row>
    <row r="30" spans="1:6" s="45" customFormat="1" ht="15.75" x14ac:dyDescent="0.25">
      <c r="A30" s="755"/>
      <c r="B30" s="756"/>
      <c r="C30" s="756"/>
      <c r="D30" s="756"/>
      <c r="E30" s="756"/>
      <c r="F30" s="757"/>
    </row>
    <row r="31" spans="1:6" ht="15.75" x14ac:dyDescent="0.25">
      <c r="A31" s="758"/>
      <c r="B31" s="756"/>
      <c r="C31" s="756"/>
      <c r="D31" s="756"/>
      <c r="E31" s="756"/>
      <c r="F31" s="757"/>
    </row>
    <row r="32" spans="1:6" x14ac:dyDescent="0.2">
      <c r="A32" s="23"/>
      <c r="B32" s="11"/>
      <c r="C32" s="11"/>
      <c r="D32" s="11"/>
      <c r="E32" s="11"/>
      <c r="F32" s="25"/>
    </row>
    <row r="33" spans="1:6" x14ac:dyDescent="0.2">
      <c r="A33" s="23"/>
      <c r="B33" s="11"/>
      <c r="C33" s="11"/>
      <c r="D33" s="11"/>
      <c r="E33" s="11"/>
      <c r="F33" s="25"/>
    </row>
    <row r="34" spans="1:6" ht="12.75" customHeight="1" x14ac:dyDescent="0.25">
      <c r="A34" s="440"/>
      <c r="B34" s="441"/>
      <c r="C34" s="441"/>
      <c r="D34" s="441"/>
      <c r="E34" s="441"/>
      <c r="F34" s="442"/>
    </row>
    <row r="35" spans="1:6" ht="15" x14ac:dyDescent="0.2">
      <c r="A35" s="746"/>
      <c r="B35" s="747"/>
      <c r="C35" s="747"/>
      <c r="D35" s="747"/>
      <c r="E35" s="747"/>
      <c r="F35" s="748"/>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17</v>
      </c>
      <c r="C43" s="105"/>
      <c r="D43" s="65" t="s">
        <v>23</v>
      </c>
      <c r="E43" s="66" t="s">
        <v>3</v>
      </c>
      <c r="F43" s="33"/>
    </row>
    <row r="44" spans="1:6" ht="15.75" x14ac:dyDescent="0.25">
      <c r="A44" s="34"/>
      <c r="B44" s="35" t="s">
        <v>18</v>
      </c>
      <c r="C44" s="106"/>
      <c r="D44" s="36" t="s">
        <v>15</v>
      </c>
      <c r="E44" s="37"/>
      <c r="F44" s="33"/>
    </row>
    <row r="45" spans="1:6" ht="15" x14ac:dyDescent="0.2">
      <c r="A45" s="34"/>
      <c r="B45" s="35" t="s">
        <v>20</v>
      </c>
      <c r="C45" s="106"/>
      <c r="D45" s="38" t="s">
        <v>37</v>
      </c>
      <c r="E45" s="37">
        <v>2</v>
      </c>
      <c r="F45" s="33"/>
    </row>
    <row r="46" spans="1:6" ht="15" x14ac:dyDescent="0.2">
      <c r="A46" s="39"/>
      <c r="B46" s="40" t="s">
        <v>21</v>
      </c>
      <c r="C46" s="41"/>
      <c r="D46" s="38" t="s">
        <v>31</v>
      </c>
      <c r="E46" s="37">
        <v>3</v>
      </c>
      <c r="F46" s="33"/>
    </row>
    <row r="47" spans="1:6" ht="15" x14ac:dyDescent="0.2">
      <c r="A47" s="39"/>
      <c r="B47" s="40" t="s">
        <v>22</v>
      </c>
      <c r="C47" s="41"/>
      <c r="D47" s="38" t="s">
        <v>39</v>
      </c>
      <c r="E47" s="37">
        <v>4</v>
      </c>
      <c r="F47" s="33"/>
    </row>
    <row r="48" spans="1:6" ht="15.75" x14ac:dyDescent="0.25">
      <c r="A48" s="39"/>
      <c r="B48" s="15"/>
      <c r="C48" s="41"/>
      <c r="D48" s="36" t="s">
        <v>52</v>
      </c>
      <c r="E48" s="37"/>
      <c r="F48" s="33"/>
    </row>
    <row r="49" spans="1:8" ht="15" x14ac:dyDescent="0.2">
      <c r="A49" s="34"/>
      <c r="B49" s="381" t="s">
        <v>142</v>
      </c>
      <c r="C49" s="106"/>
      <c r="D49" s="38" t="s">
        <v>32</v>
      </c>
      <c r="E49" s="37">
        <v>5</v>
      </c>
      <c r="F49" s="33"/>
    </row>
    <row r="50" spans="1:8" ht="15" x14ac:dyDescent="0.2">
      <c r="A50" s="34"/>
      <c r="B50" s="381" t="s">
        <v>227</v>
      </c>
      <c r="C50" s="106"/>
      <c r="D50" s="38" t="s">
        <v>33</v>
      </c>
      <c r="E50" s="37">
        <v>6</v>
      </c>
      <c r="F50" s="33"/>
    </row>
    <row r="51" spans="1:8" ht="15" x14ac:dyDescent="0.2">
      <c r="A51" s="34"/>
      <c r="B51" s="382" t="s">
        <v>143</v>
      </c>
      <c r="C51" s="106"/>
      <c r="D51" s="38" t="s">
        <v>34</v>
      </c>
      <c r="E51" s="37">
        <v>7</v>
      </c>
      <c r="F51" s="33"/>
    </row>
    <row r="52" spans="1:8" ht="15" x14ac:dyDescent="0.2">
      <c r="A52" s="39"/>
      <c r="B52" s="35"/>
      <c r="C52" s="41"/>
      <c r="D52" s="38" t="s">
        <v>35</v>
      </c>
      <c r="E52" s="37">
        <v>8</v>
      </c>
      <c r="F52" s="33"/>
    </row>
    <row r="53" spans="1:8" ht="15.75" x14ac:dyDescent="0.25">
      <c r="A53" s="34"/>
      <c r="B53" s="35" t="s">
        <v>144</v>
      </c>
      <c r="C53" s="106"/>
      <c r="D53" s="36" t="s">
        <v>53</v>
      </c>
      <c r="E53" s="37"/>
      <c r="F53" s="33"/>
    </row>
    <row r="54" spans="1:8" ht="15" x14ac:dyDescent="0.2">
      <c r="A54" s="34"/>
      <c r="B54" s="35" t="s">
        <v>118</v>
      </c>
      <c r="C54" s="106"/>
      <c r="D54" s="38" t="s">
        <v>32</v>
      </c>
      <c r="E54" s="37">
        <v>9</v>
      </c>
      <c r="F54" s="33"/>
    </row>
    <row r="55" spans="1:8" ht="15" x14ac:dyDescent="0.2">
      <c r="A55" s="34"/>
      <c r="B55" s="42" t="s">
        <v>19</v>
      </c>
      <c r="C55" s="106"/>
      <c r="D55" s="38" t="s">
        <v>33</v>
      </c>
      <c r="E55" s="37">
        <v>10</v>
      </c>
      <c r="F55" s="33"/>
    </row>
    <row r="56" spans="1:8" ht="15" x14ac:dyDescent="0.2">
      <c r="A56" s="39"/>
      <c r="B56" s="11"/>
      <c r="C56" s="41"/>
      <c r="D56" s="38" t="s">
        <v>34</v>
      </c>
      <c r="E56" s="37">
        <v>11</v>
      </c>
      <c r="F56" s="33"/>
    </row>
    <row r="57" spans="1:8" ht="15" x14ac:dyDescent="0.2">
      <c r="A57" s="39"/>
      <c r="B57" s="41"/>
      <c r="C57" s="41"/>
      <c r="D57" s="38" t="s">
        <v>35</v>
      </c>
      <c r="E57" s="37">
        <v>12</v>
      </c>
      <c r="F57" s="33"/>
    </row>
    <row r="58" spans="1:8" ht="15.75" x14ac:dyDescent="0.25">
      <c r="A58" s="32"/>
      <c r="B58" s="1"/>
      <c r="C58" s="1"/>
      <c r="D58" s="53" t="s">
        <v>78</v>
      </c>
      <c r="E58" s="108">
        <v>13</v>
      </c>
      <c r="F58" s="33"/>
    </row>
    <row r="59" spans="1:8" ht="15.75" thickBot="1" x14ac:dyDescent="0.25">
      <c r="A59" s="110"/>
      <c r="B59" s="109"/>
      <c r="C59" s="109"/>
      <c r="D59" s="107"/>
      <c r="E59" s="109"/>
      <c r="F59" s="111"/>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Third Quarter, 2016&amp;R&amp;9TELUS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colorId="8" zoomScale="75" zoomScaleNormal="75" zoomScaleSheetLayoutView="70" workbookViewId="0">
      <selection activeCell="N30" sqref="N30"/>
    </sheetView>
  </sheetViews>
  <sheetFormatPr defaultColWidth="8.85546875" defaultRowHeight="18" customHeight="1" x14ac:dyDescent="0.2"/>
  <cols>
    <col min="1" max="1" width="71.42578125" style="159" bestFit="1" customWidth="1"/>
    <col min="2" max="2" width="7.5703125" style="147" hidden="1" customWidth="1"/>
    <col min="3" max="3" width="12" style="159" customWidth="1"/>
    <col min="4" max="9" width="12.7109375" style="159" customWidth="1"/>
    <col min="10" max="10" width="3.7109375" style="159" customWidth="1"/>
    <col min="11" max="11" width="13.28515625" style="159" customWidth="1"/>
    <col min="12" max="12" width="12.7109375" style="159" customWidth="1"/>
    <col min="13" max="16" width="8.85546875" style="159" customWidth="1"/>
    <col min="17" max="17" width="12" style="159" bestFit="1" customWidth="1"/>
    <col min="18" max="16384" width="8.85546875" style="159"/>
  </cols>
  <sheetData>
    <row r="1" spans="1:17" ht="24" customHeight="1" x14ac:dyDescent="0.35">
      <c r="A1" s="785" t="s">
        <v>49</v>
      </c>
      <c r="B1" s="785"/>
      <c r="C1" s="785"/>
      <c r="D1" s="785"/>
      <c r="E1" s="785"/>
      <c r="F1" s="785"/>
      <c r="G1" s="785"/>
      <c r="H1" s="785"/>
      <c r="I1" s="785"/>
      <c r="J1" s="785"/>
      <c r="K1" s="785"/>
      <c r="L1" s="785"/>
    </row>
    <row r="2" spans="1:17" ht="24" customHeight="1" x14ac:dyDescent="0.3">
      <c r="A2" s="776" t="s">
        <v>168</v>
      </c>
      <c r="B2" s="776"/>
      <c r="C2" s="776"/>
      <c r="D2" s="776"/>
      <c r="E2" s="776"/>
      <c r="F2" s="776"/>
      <c r="G2" s="776"/>
      <c r="H2" s="776"/>
      <c r="I2" s="776"/>
      <c r="J2" s="776"/>
      <c r="K2" s="776"/>
      <c r="L2" s="776"/>
    </row>
    <row r="3" spans="1:17" ht="18" customHeight="1" x14ac:dyDescent="0.3">
      <c r="A3" s="307"/>
      <c r="B3" s="321"/>
      <c r="C3" s="322"/>
      <c r="D3" s="322"/>
      <c r="E3" s="322"/>
      <c r="F3" s="322"/>
      <c r="G3" s="322"/>
      <c r="H3" s="322"/>
      <c r="I3" s="322"/>
      <c r="J3" s="307"/>
      <c r="K3" s="307"/>
      <c r="L3" s="174" t="s">
        <v>3</v>
      </c>
    </row>
    <row r="4" spans="1:17" ht="18" customHeight="1" x14ac:dyDescent="0.3">
      <c r="A4" s="308"/>
      <c r="B4" s="323"/>
      <c r="C4" s="324"/>
      <c r="D4" s="308"/>
      <c r="E4" s="325"/>
      <c r="F4" s="324"/>
      <c r="G4" s="324"/>
      <c r="H4" s="305"/>
    </row>
    <row r="5" spans="1:17" s="146" customFormat="1" ht="18" customHeight="1" x14ac:dyDescent="0.25">
      <c r="A5" s="175"/>
      <c r="B5" s="542"/>
      <c r="C5" s="787" t="s">
        <v>25</v>
      </c>
      <c r="D5" s="788"/>
      <c r="E5" s="788"/>
      <c r="F5" s="788"/>
      <c r="G5" s="788"/>
      <c r="H5" s="788"/>
      <c r="I5" s="789"/>
      <c r="K5" s="152" t="s">
        <v>268</v>
      </c>
      <c r="L5" s="152" t="s">
        <v>26</v>
      </c>
    </row>
    <row r="6" spans="1:17" s="176" customFormat="1" ht="18" customHeight="1" x14ac:dyDescent="0.25">
      <c r="A6" s="177" t="s">
        <v>36</v>
      </c>
      <c r="B6" s="155" t="s">
        <v>247</v>
      </c>
      <c r="C6" s="155" t="s">
        <v>248</v>
      </c>
      <c r="D6" s="156" t="s">
        <v>249</v>
      </c>
      <c r="E6" s="156" t="s">
        <v>250</v>
      </c>
      <c r="F6" s="156" t="s">
        <v>184</v>
      </c>
      <c r="G6" s="156" t="s">
        <v>185</v>
      </c>
      <c r="H6" s="156" t="s">
        <v>186</v>
      </c>
      <c r="I6" s="157" t="s">
        <v>187</v>
      </c>
      <c r="J6" s="146"/>
      <c r="K6" s="155">
        <v>2016</v>
      </c>
      <c r="L6" s="158">
        <v>2015</v>
      </c>
      <c r="M6" s="199"/>
      <c r="N6" s="199"/>
      <c r="O6" s="199"/>
      <c r="P6" s="199"/>
      <c r="Q6" s="199"/>
    </row>
    <row r="7" spans="1:17" ht="18" customHeight="1" x14ac:dyDescent="0.25">
      <c r="A7" s="309" t="s">
        <v>5</v>
      </c>
      <c r="B7" s="582"/>
      <c r="C7" s="457"/>
      <c r="D7" s="583"/>
      <c r="E7" s="551"/>
      <c r="F7" s="552"/>
      <c r="G7" s="160"/>
      <c r="H7" s="160"/>
      <c r="I7" s="162"/>
      <c r="J7" s="191"/>
      <c r="K7" s="303"/>
      <c r="L7" s="161"/>
      <c r="M7" s="199"/>
      <c r="N7" s="199"/>
      <c r="O7" s="199"/>
      <c r="P7" s="199"/>
      <c r="Q7" s="199"/>
    </row>
    <row r="8" spans="1:17" ht="18" customHeight="1" x14ac:dyDescent="0.2">
      <c r="A8" s="147" t="s">
        <v>101</v>
      </c>
      <c r="B8" s="117"/>
      <c r="C8" s="399">
        <v>1025</v>
      </c>
      <c r="D8" s="136">
        <v>990</v>
      </c>
      <c r="E8" s="416">
        <v>993</v>
      </c>
      <c r="F8" s="136">
        <v>991</v>
      </c>
      <c r="G8" s="136">
        <v>950</v>
      </c>
      <c r="H8" s="136">
        <v>928</v>
      </c>
      <c r="I8" s="416">
        <v>903</v>
      </c>
      <c r="K8" s="399">
        <f>SUM(B8:E8)</f>
        <v>3008</v>
      </c>
      <c r="L8" s="621">
        <f>SUM(F8:I8)</f>
        <v>3772</v>
      </c>
      <c r="M8" s="199"/>
      <c r="N8" s="199"/>
      <c r="O8" s="199"/>
      <c r="P8" s="199"/>
      <c r="Q8" s="199"/>
    </row>
    <row r="9" spans="1:17" ht="18" customHeight="1" x14ac:dyDescent="0.2">
      <c r="A9" s="147" t="s">
        <v>181</v>
      </c>
      <c r="B9" s="117"/>
      <c r="C9" s="399">
        <v>335</v>
      </c>
      <c r="D9" s="136">
        <v>340</v>
      </c>
      <c r="E9" s="416">
        <v>348</v>
      </c>
      <c r="F9" s="136">
        <v>358</v>
      </c>
      <c r="G9" s="136">
        <v>373</v>
      </c>
      <c r="H9" s="136">
        <v>383</v>
      </c>
      <c r="I9" s="416">
        <v>382</v>
      </c>
      <c r="K9" s="399">
        <f>SUM(B9:E9)</f>
        <v>1023</v>
      </c>
      <c r="L9" s="621">
        <f>SUM(F9:I9)</f>
        <v>1496</v>
      </c>
      <c r="M9" s="199"/>
      <c r="N9" s="199"/>
      <c r="O9" s="199"/>
      <c r="P9" s="199"/>
      <c r="Q9" s="199"/>
    </row>
    <row r="10" spans="1:17" ht="18" customHeight="1" x14ac:dyDescent="0.2">
      <c r="A10" s="147" t="s">
        <v>102</v>
      </c>
      <c r="B10" s="119"/>
      <c r="C10" s="403">
        <v>51</v>
      </c>
      <c r="D10" s="591">
        <v>55</v>
      </c>
      <c r="E10" s="622">
        <v>58</v>
      </c>
      <c r="F10" s="591">
        <v>72</v>
      </c>
      <c r="G10" s="591">
        <v>53</v>
      </c>
      <c r="H10" s="591">
        <v>57</v>
      </c>
      <c r="I10" s="622">
        <v>56</v>
      </c>
      <c r="K10" s="624">
        <f>SUM(B10:E10)</f>
        <v>164</v>
      </c>
      <c r="L10" s="621">
        <f>SUM(F10:I10)</f>
        <v>238</v>
      </c>
      <c r="M10" s="199"/>
      <c r="N10" s="199"/>
      <c r="O10" s="199"/>
      <c r="P10" s="199"/>
      <c r="Q10" s="199"/>
    </row>
    <row r="11" spans="1:17" ht="18" customHeight="1" x14ac:dyDescent="0.25">
      <c r="A11" s="204" t="s">
        <v>205</v>
      </c>
      <c r="B11" s="117">
        <f t="shared" ref="B11:I11" si="0">SUM(B8:B10)</f>
        <v>0</v>
      </c>
      <c r="C11" s="399">
        <f t="shared" si="0"/>
        <v>1411</v>
      </c>
      <c r="D11" s="136">
        <f t="shared" si="0"/>
        <v>1385</v>
      </c>
      <c r="E11" s="416">
        <f t="shared" si="0"/>
        <v>1399</v>
      </c>
      <c r="F11" s="136">
        <f t="shared" si="0"/>
        <v>1421</v>
      </c>
      <c r="G11" s="136">
        <f t="shared" si="0"/>
        <v>1376</v>
      </c>
      <c r="H11" s="136">
        <f t="shared" si="0"/>
        <v>1368</v>
      </c>
      <c r="I11" s="416">
        <f t="shared" si="0"/>
        <v>1341</v>
      </c>
      <c r="K11" s="495">
        <f>SUM(K8:K10)</f>
        <v>4195</v>
      </c>
      <c r="L11" s="649">
        <f>SUM(L8:L10)</f>
        <v>5506</v>
      </c>
      <c r="M11" s="199"/>
      <c r="N11" s="199"/>
      <c r="O11" s="199"/>
      <c r="P11" s="199"/>
      <c r="Q11" s="199"/>
    </row>
    <row r="12" spans="1:17" ht="18" customHeight="1" x14ac:dyDescent="0.2">
      <c r="A12" s="147" t="s">
        <v>107</v>
      </c>
      <c r="B12" s="117"/>
      <c r="C12" s="399">
        <v>9</v>
      </c>
      <c r="D12" s="136">
        <v>9</v>
      </c>
      <c r="E12" s="416">
        <v>7</v>
      </c>
      <c r="F12" s="136">
        <v>24</v>
      </c>
      <c r="G12" s="136">
        <v>12</v>
      </c>
      <c r="H12" s="136">
        <v>12</v>
      </c>
      <c r="I12" s="416">
        <v>15</v>
      </c>
      <c r="K12" s="399">
        <f>SUM(B12:E12)</f>
        <v>25</v>
      </c>
      <c r="L12" s="621">
        <f>SUM(F12:I12)</f>
        <v>63</v>
      </c>
      <c r="M12" s="199"/>
      <c r="N12" s="199"/>
      <c r="O12" s="199"/>
      <c r="P12" s="199"/>
      <c r="Q12" s="199"/>
    </row>
    <row r="13" spans="1:17" ht="18" customHeight="1" x14ac:dyDescent="0.25">
      <c r="A13" s="204" t="s">
        <v>1</v>
      </c>
      <c r="B13" s="115">
        <f t="shared" ref="B13:I13" si="1">+B11+B12</f>
        <v>0</v>
      </c>
      <c r="C13" s="495">
        <f t="shared" si="1"/>
        <v>1420</v>
      </c>
      <c r="D13" s="400">
        <f t="shared" si="1"/>
        <v>1394</v>
      </c>
      <c r="E13" s="417">
        <f t="shared" si="1"/>
        <v>1406</v>
      </c>
      <c r="F13" s="400">
        <f t="shared" si="1"/>
        <v>1445</v>
      </c>
      <c r="G13" s="400">
        <f t="shared" si="1"/>
        <v>1388</v>
      </c>
      <c r="H13" s="400">
        <f t="shared" si="1"/>
        <v>1380</v>
      </c>
      <c r="I13" s="417">
        <f t="shared" si="1"/>
        <v>1356</v>
      </c>
      <c r="K13" s="495">
        <f>+K11+K12</f>
        <v>4220</v>
      </c>
      <c r="L13" s="649">
        <f>+L11+L12</f>
        <v>5569</v>
      </c>
      <c r="M13" s="199"/>
      <c r="N13" s="199"/>
      <c r="O13" s="199"/>
      <c r="P13" s="199"/>
      <c r="Q13" s="199"/>
    </row>
    <row r="14" spans="1:17" ht="18" customHeight="1" x14ac:dyDescent="0.2">
      <c r="A14" s="147" t="s">
        <v>4</v>
      </c>
      <c r="B14" s="119"/>
      <c r="C14" s="403">
        <v>48</v>
      </c>
      <c r="D14" s="136">
        <v>48</v>
      </c>
      <c r="E14" s="416">
        <v>47</v>
      </c>
      <c r="F14" s="591">
        <v>44</v>
      </c>
      <c r="G14" s="136">
        <v>44</v>
      </c>
      <c r="H14" s="136">
        <v>43</v>
      </c>
      <c r="I14" s="416">
        <v>43</v>
      </c>
      <c r="J14" s="233"/>
      <c r="K14" s="399">
        <f>SUM(B14:E14)</f>
        <v>143</v>
      </c>
      <c r="L14" s="621">
        <f>SUM(F14:I14)</f>
        <v>174</v>
      </c>
      <c r="M14" s="199"/>
      <c r="N14" s="199"/>
      <c r="O14" s="199"/>
      <c r="P14" s="199"/>
      <c r="Q14" s="199"/>
    </row>
    <row r="15" spans="1:17" ht="18" customHeight="1" x14ac:dyDescent="0.25">
      <c r="A15" s="204" t="s">
        <v>2</v>
      </c>
      <c r="B15" s="117">
        <f t="shared" ref="B15:I15" si="2">+B13+B14</f>
        <v>0</v>
      </c>
      <c r="C15" s="399">
        <f>+C13+C14</f>
        <v>1468</v>
      </c>
      <c r="D15" s="400">
        <f t="shared" si="2"/>
        <v>1442</v>
      </c>
      <c r="E15" s="417">
        <f t="shared" si="2"/>
        <v>1453</v>
      </c>
      <c r="F15" s="136">
        <f t="shared" si="2"/>
        <v>1489</v>
      </c>
      <c r="G15" s="400">
        <f t="shared" si="2"/>
        <v>1432</v>
      </c>
      <c r="H15" s="400">
        <f t="shared" si="2"/>
        <v>1423</v>
      </c>
      <c r="I15" s="417">
        <f t="shared" si="2"/>
        <v>1399</v>
      </c>
      <c r="J15" s="233"/>
      <c r="K15" s="495">
        <f>+K13+K14</f>
        <v>4363</v>
      </c>
      <c r="L15" s="649">
        <f>+L13+L14</f>
        <v>5743</v>
      </c>
      <c r="M15" s="199"/>
      <c r="N15" s="199"/>
      <c r="O15" s="199"/>
      <c r="P15" s="199"/>
      <c r="Q15" s="199"/>
    </row>
    <row r="16" spans="1:17" ht="18" customHeight="1" x14ac:dyDescent="0.2">
      <c r="A16" s="147"/>
      <c r="B16" s="518"/>
      <c r="C16" s="402"/>
      <c r="D16" s="209"/>
      <c r="E16" s="421"/>
      <c r="F16" s="209"/>
      <c r="G16" s="209"/>
      <c r="H16" s="209"/>
      <c r="I16" s="421"/>
      <c r="J16" s="210"/>
      <c r="K16" s="402"/>
      <c r="L16" s="630"/>
      <c r="M16" s="199"/>
      <c r="N16" s="199"/>
      <c r="O16" s="199"/>
      <c r="P16" s="199"/>
      <c r="Q16" s="199"/>
    </row>
    <row r="17" spans="1:17" s="147" customFormat="1" ht="18" customHeight="1" x14ac:dyDescent="0.2">
      <c r="A17" s="147" t="s">
        <v>108</v>
      </c>
      <c r="B17" s="117"/>
      <c r="C17" s="399">
        <v>581</v>
      </c>
      <c r="D17" s="136">
        <v>576</v>
      </c>
      <c r="E17" s="416">
        <v>567</v>
      </c>
      <c r="F17" s="136">
        <v>578</v>
      </c>
      <c r="G17" s="136">
        <v>568</v>
      </c>
      <c r="H17" s="136">
        <v>589</v>
      </c>
      <c r="I17" s="416">
        <v>561</v>
      </c>
      <c r="J17" s="233"/>
      <c r="K17" s="399">
        <f>SUM(B17:E17)</f>
        <v>1724</v>
      </c>
      <c r="L17" s="621">
        <f>SUM(F17:I17)</f>
        <v>2296</v>
      </c>
      <c r="M17" s="199"/>
      <c r="N17" s="199"/>
      <c r="O17" s="199"/>
      <c r="P17" s="199"/>
      <c r="Q17" s="199"/>
    </row>
    <row r="18" spans="1:17" s="147" customFormat="1" ht="18" customHeight="1" x14ac:dyDescent="0.2">
      <c r="A18" s="147" t="s">
        <v>169</v>
      </c>
      <c r="B18" s="119"/>
      <c r="C18" s="403">
        <v>515</v>
      </c>
      <c r="D18" s="591">
        <v>470</v>
      </c>
      <c r="E18" s="622">
        <v>502</v>
      </c>
      <c r="F18" s="591">
        <v>561</v>
      </c>
      <c r="G18" s="591">
        <v>511</v>
      </c>
      <c r="H18" s="591">
        <v>472</v>
      </c>
      <c r="I18" s="622">
        <v>447</v>
      </c>
      <c r="J18" s="233"/>
      <c r="K18" s="399">
        <f>SUM(B18:E18)</f>
        <v>1487</v>
      </c>
      <c r="L18" s="621">
        <f>SUM(F18:I18)</f>
        <v>1991</v>
      </c>
      <c r="M18" s="199"/>
      <c r="N18" s="199"/>
      <c r="O18" s="199"/>
      <c r="P18" s="199"/>
      <c r="Q18" s="199"/>
    </row>
    <row r="19" spans="1:17" s="147" customFormat="1" ht="18" customHeight="1" x14ac:dyDescent="0.25">
      <c r="A19" s="204" t="s">
        <v>61</v>
      </c>
      <c r="B19" s="121">
        <f t="shared" ref="B19:I19" si="3">SUM(B17:B18)</f>
        <v>0</v>
      </c>
      <c r="C19" s="399">
        <f t="shared" si="3"/>
        <v>1096</v>
      </c>
      <c r="D19" s="136">
        <f t="shared" si="3"/>
        <v>1046</v>
      </c>
      <c r="E19" s="416">
        <f t="shared" si="3"/>
        <v>1069</v>
      </c>
      <c r="F19" s="136">
        <f t="shared" si="3"/>
        <v>1139</v>
      </c>
      <c r="G19" s="136">
        <f t="shared" si="3"/>
        <v>1079</v>
      </c>
      <c r="H19" s="136">
        <f t="shared" si="3"/>
        <v>1061</v>
      </c>
      <c r="I19" s="416">
        <f t="shared" si="3"/>
        <v>1008</v>
      </c>
      <c r="J19" s="233"/>
      <c r="K19" s="649">
        <f>SUM(K17:K18)</f>
        <v>3211</v>
      </c>
      <c r="L19" s="649">
        <f>+L17+L18</f>
        <v>4287</v>
      </c>
      <c r="M19" s="199"/>
      <c r="N19" s="199"/>
      <c r="O19" s="199"/>
      <c r="P19" s="199"/>
      <c r="Q19" s="199"/>
    </row>
    <row r="20" spans="1:17" ht="18" customHeight="1" x14ac:dyDescent="0.2">
      <c r="A20" s="147"/>
      <c r="B20" s="121"/>
      <c r="C20" s="399"/>
      <c r="D20" s="136"/>
      <c r="E20" s="416"/>
      <c r="F20" s="136"/>
      <c r="G20" s="136"/>
      <c r="H20" s="136"/>
      <c r="I20" s="416"/>
      <c r="K20" s="621"/>
      <c r="L20" s="621"/>
      <c r="O20" s="305"/>
    </row>
    <row r="21" spans="1:17" ht="21" customHeight="1" thickBot="1" x14ac:dyDescent="0.3">
      <c r="A21" s="204" t="s">
        <v>76</v>
      </c>
      <c r="B21" s="328">
        <f t="shared" ref="B21:I21" si="4">+B15-B19</f>
        <v>0</v>
      </c>
      <c r="C21" s="716">
        <f t="shared" si="4"/>
        <v>372</v>
      </c>
      <c r="D21" s="717">
        <f t="shared" si="4"/>
        <v>396</v>
      </c>
      <c r="E21" s="728">
        <f t="shared" si="4"/>
        <v>384</v>
      </c>
      <c r="F21" s="717">
        <f t="shared" si="4"/>
        <v>350</v>
      </c>
      <c r="G21" s="717">
        <f t="shared" si="4"/>
        <v>353</v>
      </c>
      <c r="H21" s="717">
        <f t="shared" si="4"/>
        <v>362</v>
      </c>
      <c r="I21" s="728">
        <f t="shared" si="4"/>
        <v>391</v>
      </c>
      <c r="J21" s="419"/>
      <c r="K21" s="729">
        <f>+K15-K19</f>
        <v>1152</v>
      </c>
      <c r="L21" s="729">
        <f>+L15-L19</f>
        <v>1456</v>
      </c>
    </row>
    <row r="22" spans="1:17" ht="18" customHeight="1" thickTop="1" x14ac:dyDescent="0.2">
      <c r="A22" s="147"/>
      <c r="B22" s="354"/>
      <c r="C22" s="401"/>
      <c r="D22" s="497"/>
      <c r="E22" s="405"/>
      <c r="F22" s="497"/>
      <c r="G22" s="497"/>
      <c r="H22" s="210"/>
      <c r="I22" s="405"/>
      <c r="K22" s="638"/>
      <c r="L22" s="638"/>
    </row>
    <row r="23" spans="1:17" ht="18" customHeight="1" x14ac:dyDescent="0.25">
      <c r="A23" s="204" t="s">
        <v>163</v>
      </c>
      <c r="B23" s="383"/>
      <c r="C23" s="537">
        <f>'[20]Wireline Flash-QTR-2016'!$B$32</f>
        <v>0.253</v>
      </c>
      <c r="D23" s="721">
        <v>0.27500000000000002</v>
      </c>
      <c r="E23" s="730">
        <v>0.26400000000000001</v>
      </c>
      <c r="F23" s="721">
        <v>0.23499999999999999</v>
      </c>
      <c r="G23" s="721">
        <v>0.247</v>
      </c>
      <c r="H23" s="721">
        <v>0.254</v>
      </c>
      <c r="I23" s="730">
        <v>0.28000000000000003</v>
      </c>
      <c r="K23" s="686">
        <f>'[20]Wireline Flash-QTR-2016'!$M$32</f>
        <v>0.26400000000000001</v>
      </c>
      <c r="L23" s="686">
        <v>0.254</v>
      </c>
      <c r="N23" s="468"/>
    </row>
    <row r="24" spans="1:17" ht="18" customHeight="1" x14ac:dyDescent="0.2">
      <c r="A24" s="147"/>
      <c r="B24" s="121"/>
      <c r="C24" s="399"/>
      <c r="D24" s="136"/>
      <c r="E24" s="416"/>
      <c r="F24" s="136"/>
      <c r="G24" s="136"/>
      <c r="H24" s="136"/>
      <c r="I24" s="416"/>
      <c r="J24" s="233"/>
      <c r="K24" s="621"/>
      <c r="L24" s="621"/>
    </row>
    <row r="25" spans="1:17" s="287" customFormat="1" ht="18" customHeight="1" x14ac:dyDescent="0.25">
      <c r="A25" s="204" t="s">
        <v>14</v>
      </c>
      <c r="B25" s="121"/>
      <c r="C25" s="399">
        <v>492</v>
      </c>
      <c r="D25" s="136">
        <v>511</v>
      </c>
      <c r="E25" s="416">
        <v>438</v>
      </c>
      <c r="F25" s="136">
        <v>446</v>
      </c>
      <c r="G25" s="136">
        <v>414</v>
      </c>
      <c r="H25" s="136">
        <v>437</v>
      </c>
      <c r="I25" s="416">
        <v>387</v>
      </c>
      <c r="J25" s="731"/>
      <c r="K25" s="621">
        <f>SUM(B25:E25)</f>
        <v>1441</v>
      </c>
      <c r="L25" s="621">
        <f>SUM(F25:I25)</f>
        <v>1684</v>
      </c>
    </row>
    <row r="26" spans="1:17" s="287" customFormat="1" ht="18" customHeight="1" x14ac:dyDescent="0.25">
      <c r="A26" s="204"/>
      <c r="B26" s="329"/>
      <c r="C26" s="722"/>
      <c r="D26" s="663"/>
      <c r="E26" s="732"/>
      <c r="F26" s="663"/>
      <c r="G26" s="663"/>
      <c r="H26" s="663"/>
      <c r="I26" s="732"/>
      <c r="K26" s="733"/>
      <c r="L26" s="733"/>
    </row>
    <row r="27" spans="1:17" ht="18" customHeight="1" x14ac:dyDescent="0.25">
      <c r="A27" s="204" t="s">
        <v>212</v>
      </c>
      <c r="B27" s="330"/>
      <c r="C27" s="723">
        <f t="shared" ref="C27:I27" si="5">C25/C15</f>
        <v>0.33514986376021799</v>
      </c>
      <c r="D27" s="724">
        <f t="shared" si="5"/>
        <v>0.35436893203883496</v>
      </c>
      <c r="E27" s="734">
        <f t="shared" si="5"/>
        <v>0.30144528561596695</v>
      </c>
      <c r="F27" s="724">
        <f t="shared" si="5"/>
        <v>0.2995298858294157</v>
      </c>
      <c r="G27" s="724">
        <f t="shared" si="5"/>
        <v>0.28910614525139666</v>
      </c>
      <c r="H27" s="724">
        <f t="shared" si="5"/>
        <v>0.30709768095572731</v>
      </c>
      <c r="I27" s="734">
        <f t="shared" si="5"/>
        <v>0.27662616154395997</v>
      </c>
      <c r="J27" s="640"/>
      <c r="K27" s="735">
        <f>K25/K15</f>
        <v>0.33027733211093285</v>
      </c>
      <c r="L27" s="735">
        <f>L25/L15</f>
        <v>0.2932265366533171</v>
      </c>
    </row>
    <row r="28" spans="1:17" ht="18" customHeight="1" x14ac:dyDescent="0.25">
      <c r="A28" s="204"/>
      <c r="B28" s="125"/>
      <c r="C28" s="418"/>
      <c r="D28" s="601"/>
      <c r="E28" s="431"/>
      <c r="F28" s="419"/>
      <c r="G28" s="601"/>
      <c r="H28" s="497"/>
      <c r="I28" s="431"/>
      <c r="K28" s="715"/>
      <c r="L28" s="715"/>
    </row>
    <row r="29" spans="1:17" ht="18" customHeight="1" x14ac:dyDescent="0.25">
      <c r="A29" s="204" t="s">
        <v>162</v>
      </c>
      <c r="B29" s="121">
        <f t="shared" ref="B29:I29" si="6">B21-B25</f>
        <v>0</v>
      </c>
      <c r="C29" s="399">
        <f t="shared" si="6"/>
        <v>-120</v>
      </c>
      <c r="D29" s="136">
        <f t="shared" si="6"/>
        <v>-115</v>
      </c>
      <c r="E29" s="416">
        <f t="shared" si="6"/>
        <v>-54</v>
      </c>
      <c r="F29" s="136">
        <f t="shared" si="6"/>
        <v>-96</v>
      </c>
      <c r="G29" s="136">
        <f t="shared" si="6"/>
        <v>-61</v>
      </c>
      <c r="H29" s="136">
        <f t="shared" si="6"/>
        <v>-75</v>
      </c>
      <c r="I29" s="416">
        <f t="shared" si="6"/>
        <v>4</v>
      </c>
      <c r="J29" s="731"/>
      <c r="K29" s="621">
        <f>K21-K25</f>
        <v>-289</v>
      </c>
      <c r="L29" s="621">
        <f>L21-L25</f>
        <v>-228</v>
      </c>
    </row>
    <row r="30" spans="1:17" s="287" customFormat="1" ht="18" customHeight="1" x14ac:dyDescent="0.25">
      <c r="A30" s="286"/>
      <c r="B30" s="121"/>
      <c r="C30" s="399"/>
      <c r="D30" s="136"/>
      <c r="E30" s="416"/>
      <c r="F30" s="136"/>
      <c r="G30" s="136"/>
      <c r="H30" s="136"/>
      <c r="I30" s="416"/>
      <c r="J30" s="304"/>
      <c r="K30" s="621"/>
      <c r="L30" s="621"/>
    </row>
    <row r="31" spans="1:17" ht="18" customHeight="1" x14ac:dyDescent="0.2">
      <c r="A31" s="147" t="s">
        <v>235</v>
      </c>
      <c r="B31" s="403"/>
      <c r="C31" s="403">
        <v>42</v>
      </c>
      <c r="D31" s="591">
        <v>14</v>
      </c>
      <c r="E31" s="622">
        <v>39</v>
      </c>
      <c r="F31" s="591">
        <v>74</v>
      </c>
      <c r="G31" s="591">
        <v>37</v>
      </c>
      <c r="H31" s="591">
        <v>23</v>
      </c>
      <c r="I31" s="622">
        <v>11</v>
      </c>
      <c r="J31" s="304"/>
      <c r="K31" s="624">
        <f>SUM(B31:E31)</f>
        <v>95</v>
      </c>
      <c r="L31" s="624">
        <f>SUM(F31:I31)</f>
        <v>145</v>
      </c>
      <c r="M31" s="199"/>
      <c r="N31" s="199"/>
      <c r="O31" s="275"/>
      <c r="P31" s="199"/>
      <c r="Q31" s="199"/>
    </row>
    <row r="32" spans="1:17" ht="21" customHeight="1" thickBot="1" x14ac:dyDescent="0.3">
      <c r="A32" s="204" t="s">
        <v>233</v>
      </c>
      <c r="B32" s="536">
        <f t="shared" ref="B32:I32" si="7">+B31+B21</f>
        <v>0</v>
      </c>
      <c r="C32" s="536">
        <f>+C21+C31</f>
        <v>414</v>
      </c>
      <c r="D32" s="658">
        <f t="shared" si="7"/>
        <v>410</v>
      </c>
      <c r="E32" s="676">
        <f t="shared" si="7"/>
        <v>423</v>
      </c>
      <c r="F32" s="658">
        <f t="shared" si="7"/>
        <v>424</v>
      </c>
      <c r="G32" s="658">
        <f t="shared" si="7"/>
        <v>390</v>
      </c>
      <c r="H32" s="658">
        <f t="shared" si="7"/>
        <v>385</v>
      </c>
      <c r="I32" s="676">
        <f t="shared" si="7"/>
        <v>402</v>
      </c>
      <c r="J32" s="233"/>
      <c r="K32" s="536">
        <f>+K31+K21</f>
        <v>1247</v>
      </c>
      <c r="L32" s="677">
        <f>+L31+L21</f>
        <v>1601</v>
      </c>
    </row>
    <row r="33" spans="1:14" ht="12.75" customHeight="1" thickTop="1" x14ac:dyDescent="0.25">
      <c r="A33" s="256"/>
      <c r="B33" s="401"/>
      <c r="C33" s="401"/>
      <c r="D33" s="497"/>
      <c r="E33" s="405"/>
      <c r="F33" s="497"/>
      <c r="G33" s="497"/>
      <c r="H33" s="210"/>
      <c r="I33" s="405"/>
      <c r="K33" s="404"/>
      <c r="L33" s="638"/>
    </row>
    <row r="34" spans="1:14" ht="18" customHeight="1" x14ac:dyDescent="0.25">
      <c r="A34" s="204" t="s">
        <v>234</v>
      </c>
      <c r="B34" s="537"/>
      <c r="C34" s="537">
        <f>C32/C15</f>
        <v>0.28201634877384196</v>
      </c>
      <c r="D34" s="721">
        <f>D32/D15</f>
        <v>0.2843273231622746</v>
      </c>
      <c r="E34" s="730">
        <v>0.29099999999999998</v>
      </c>
      <c r="F34" s="721">
        <v>0.28475486903962388</v>
      </c>
      <c r="G34" s="721">
        <v>0.27300000000000002</v>
      </c>
      <c r="H34" s="721">
        <v>0.27</v>
      </c>
      <c r="I34" s="730">
        <v>0.28799999999999998</v>
      </c>
      <c r="K34" s="686">
        <f>K32/K15</f>
        <v>0.28581251432500571</v>
      </c>
      <c r="L34" s="686">
        <f>L32/L15</f>
        <v>0.27877415984676995</v>
      </c>
    </row>
    <row r="35" spans="1:14" s="287" customFormat="1" ht="4.5" customHeight="1" x14ac:dyDescent="0.25">
      <c r="A35" s="212"/>
      <c r="B35" s="331"/>
      <c r="C35" s="331"/>
      <c r="D35" s="195"/>
      <c r="E35" s="333"/>
      <c r="F35" s="195"/>
      <c r="G35" s="195"/>
      <c r="H35" s="195"/>
      <c r="I35" s="333"/>
      <c r="J35" s="334"/>
      <c r="K35" s="331"/>
      <c r="L35" s="332"/>
    </row>
    <row r="36" spans="1:14" ht="18" customHeight="1" x14ac:dyDescent="0.2">
      <c r="B36" s="159"/>
    </row>
    <row r="37" spans="1:14" s="191" customFormat="1" ht="18" customHeight="1" x14ac:dyDescent="0.2">
      <c r="A37" s="786" t="s">
        <v>165</v>
      </c>
      <c r="B37" s="773"/>
      <c r="C37" s="773"/>
      <c r="D37" s="773"/>
      <c r="E37" s="773"/>
      <c r="F37" s="773"/>
      <c r="G37" s="773"/>
      <c r="H37" s="773"/>
      <c r="I37" s="773"/>
      <c r="J37" s="773"/>
      <c r="K37" s="773"/>
      <c r="L37" s="773"/>
    </row>
    <row r="38" spans="1:14" ht="18" customHeight="1" x14ac:dyDescent="0.2">
      <c r="A38" s="439" t="s">
        <v>232</v>
      </c>
      <c r="B38" s="397"/>
      <c r="C38" s="432"/>
      <c r="D38" s="432"/>
      <c r="E38" s="432"/>
      <c r="F38" s="432"/>
      <c r="G38" s="432"/>
      <c r="H38" s="432"/>
      <c r="I38" s="432"/>
      <c r="J38" s="432"/>
      <c r="K38" s="432"/>
      <c r="L38" s="432"/>
    </row>
    <row r="41" spans="1:14" ht="18" customHeight="1" x14ac:dyDescent="0.2">
      <c r="N41" s="335"/>
    </row>
    <row r="48" spans="1:14" ht="21" customHeight="1" x14ac:dyDescent="0.2"/>
    <row r="49" spans="1:1" ht="21" customHeight="1" x14ac:dyDescent="0.2">
      <c r="A49" s="394"/>
    </row>
    <row r="60" spans="1:1" ht="18" customHeight="1" x14ac:dyDescent="0.2">
      <c r="A60" s="335"/>
    </row>
    <row r="61" spans="1:1" ht="18" customHeight="1" x14ac:dyDescent="0.2">
      <c r="A61" s="335"/>
    </row>
  </sheetData>
  <mergeCells count="4">
    <mergeCell ref="A1:L1"/>
    <mergeCell ref="A2:L2"/>
    <mergeCell ref="A37:L37"/>
    <mergeCell ref="C5:I5"/>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oddHeader xml:space="preserve">&amp;C </oddHeader>
    <oddFooter>&amp;L&amp;9Supplemental Investor Information (Unaudited)
Third Quarter, 2016&amp;R&amp;9TELUS Corporation
Page &amp;P</oddFooter>
  </headerFooter>
  <ignoredErrors>
    <ignoredError sqref="C32"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6"/>
  <sheetViews>
    <sheetView showGridLines="0" defaultGridColor="0" colorId="8" zoomScale="90" zoomScaleNormal="90" zoomScaleSheetLayoutView="70" workbookViewId="0">
      <selection activeCell="J21" sqref="J21"/>
    </sheetView>
  </sheetViews>
  <sheetFormatPr defaultColWidth="8.85546875" defaultRowHeight="18" customHeight="1" x14ac:dyDescent="0.2"/>
  <cols>
    <col min="1" max="1" width="65" style="146" customWidth="1"/>
    <col min="2" max="5" width="12.7109375" style="146" customWidth="1"/>
    <col min="6" max="6" width="4.28515625" style="146" customWidth="1"/>
    <col min="7" max="10" width="12.7109375" style="146" customWidth="1"/>
    <col min="11" max="11" width="10.7109375" style="146" customWidth="1"/>
    <col min="12" max="16384" width="8.85546875" style="146"/>
  </cols>
  <sheetData>
    <row r="1" spans="1:13" s="176" customFormat="1" ht="24" customHeight="1" x14ac:dyDescent="0.35">
      <c r="A1" s="763" t="s">
        <v>49</v>
      </c>
      <c r="B1" s="763"/>
      <c r="C1" s="763"/>
      <c r="D1" s="763"/>
      <c r="E1" s="763"/>
      <c r="F1" s="763"/>
      <c r="G1" s="769"/>
      <c r="H1" s="769"/>
      <c r="I1" s="769"/>
      <c r="J1" s="769"/>
    </row>
    <row r="2" spans="1:13" s="176" customFormat="1" ht="24" customHeight="1" x14ac:dyDescent="0.3">
      <c r="A2" s="764" t="s">
        <v>167</v>
      </c>
      <c r="B2" s="764"/>
      <c r="C2" s="764"/>
      <c r="D2" s="764"/>
      <c r="E2" s="764"/>
      <c r="F2" s="764"/>
      <c r="G2" s="770"/>
      <c r="H2" s="770"/>
      <c r="I2" s="770"/>
      <c r="J2" s="770"/>
    </row>
    <row r="3" spans="1:13" s="176" customFormat="1" ht="18" customHeight="1" x14ac:dyDescent="0.3">
      <c r="A3" s="241"/>
      <c r="B3" s="356"/>
      <c r="C3" s="356"/>
      <c r="D3" s="241"/>
      <c r="E3" s="241"/>
      <c r="F3" s="241"/>
      <c r="G3" s="242"/>
      <c r="H3" s="242"/>
      <c r="I3" s="242"/>
      <c r="J3" s="174" t="s">
        <v>3</v>
      </c>
    </row>
    <row r="4" spans="1:13" s="176" customFormat="1" ht="18" customHeight="1" x14ac:dyDescent="0.2">
      <c r="B4" s="146"/>
      <c r="C4" s="146"/>
      <c r="D4" s="146"/>
      <c r="E4" s="146"/>
    </row>
    <row r="5" spans="1:13" s="176" customFormat="1" ht="18" customHeight="1" x14ac:dyDescent="0.25">
      <c r="A5" s="175"/>
      <c r="B5" s="765" t="s">
        <v>269</v>
      </c>
      <c r="C5" s="766"/>
      <c r="D5" s="766"/>
      <c r="E5" s="767"/>
      <c r="F5" s="146"/>
      <c r="G5" s="765" t="s">
        <v>267</v>
      </c>
      <c r="H5" s="766"/>
      <c r="I5" s="766"/>
      <c r="J5" s="767"/>
    </row>
    <row r="6" spans="1:13" s="176" customFormat="1" ht="18" customHeight="1" x14ac:dyDescent="0.25">
      <c r="A6" s="444" t="s">
        <v>176</v>
      </c>
      <c r="B6" s="336">
        <v>2016</v>
      </c>
      <c r="C6" s="337">
        <v>2015</v>
      </c>
      <c r="D6" s="178" t="s">
        <v>9</v>
      </c>
      <c r="E6" s="179" t="s">
        <v>10</v>
      </c>
      <c r="F6" s="146"/>
      <c r="G6" s="336">
        <v>2016</v>
      </c>
      <c r="H6" s="337">
        <v>2015</v>
      </c>
      <c r="I6" s="178" t="s">
        <v>9</v>
      </c>
      <c r="J6" s="179" t="s">
        <v>10</v>
      </c>
    </row>
    <row r="7" spans="1:13" s="176" customFormat="1" ht="15.75" x14ac:dyDescent="0.25">
      <c r="A7" s="150"/>
      <c r="B7" s="120"/>
      <c r="C7" s="203"/>
      <c r="D7" s="203"/>
      <c r="E7" s="201"/>
      <c r="F7" s="186"/>
      <c r="G7" s="124"/>
      <c r="H7" s="160"/>
      <c r="I7" s="160"/>
      <c r="J7" s="190"/>
    </row>
    <row r="8" spans="1:13" s="176" customFormat="1" ht="18" customHeight="1" x14ac:dyDescent="0.25">
      <c r="A8" s="150" t="s">
        <v>230</v>
      </c>
      <c r="B8" s="399">
        <f>'Wireline Stats History'!C8</f>
        <v>-25</v>
      </c>
      <c r="C8" s="136">
        <f>'Wireline Stats History'!G8</f>
        <v>-25</v>
      </c>
      <c r="D8" s="209">
        <f>B8-C8</f>
        <v>0</v>
      </c>
      <c r="E8" s="736" t="s">
        <v>265</v>
      </c>
      <c r="F8" s="253"/>
      <c r="G8" s="399">
        <f>SUM('Wireline Stats History'!C8:E8)</f>
        <v>-71</v>
      </c>
      <c r="H8" s="136">
        <f>SUM('Wireline Stats History'!G8:I8)</f>
        <v>-65</v>
      </c>
      <c r="I8" s="209">
        <f>G8-H8</f>
        <v>-6</v>
      </c>
      <c r="J8" s="610">
        <f>IF(ISERROR(I8/H8),"n.m.",IF(ABS((I8/ABS(H8)))&gt;=1,"n.m.",(I8/ABS(H8))))</f>
        <v>-9.2307692307692313E-2</v>
      </c>
      <c r="L8" s="272"/>
      <c r="M8" s="272"/>
    </row>
    <row r="9" spans="1:13" s="176" customFormat="1" ht="15.75" x14ac:dyDescent="0.25">
      <c r="A9" s="150"/>
      <c r="B9" s="478"/>
      <c r="C9" s="271"/>
      <c r="D9" s="210"/>
      <c r="E9" s="498"/>
      <c r="F9" s="253"/>
      <c r="G9" s="478"/>
      <c r="H9" s="271"/>
      <c r="I9" s="210"/>
      <c r="J9" s="498"/>
    </row>
    <row r="10" spans="1:13" s="176" customFormat="1" ht="18" customHeight="1" x14ac:dyDescent="0.25">
      <c r="A10" s="150" t="s">
        <v>229</v>
      </c>
      <c r="B10" s="399">
        <f>'Wireline Stats History'!C10</f>
        <v>1396</v>
      </c>
      <c r="C10" s="136">
        <f>'Wireline Stats History'!G10</f>
        <v>1491</v>
      </c>
      <c r="D10" s="209">
        <f>B10-C10</f>
        <v>-95</v>
      </c>
      <c r="E10" s="610">
        <f>IF(ISERROR(D10/C10),"n.m.",IF(ABS((D10/ABS(C10)))&gt;=1,"n.m.",(D10/ABS(C10))))</f>
        <v>-6.3715627095908792E-2</v>
      </c>
      <c r="F10" s="253"/>
      <c r="G10" s="399">
        <f>'Wireline Stats History'!C10</f>
        <v>1396</v>
      </c>
      <c r="H10" s="136">
        <f>'Wireline Stats History'!G10</f>
        <v>1491</v>
      </c>
      <c r="I10" s="209">
        <f>G10-H10</f>
        <v>-95</v>
      </c>
      <c r="J10" s="610">
        <f>IF(ISERROR(I10/H10),"n.m.",IF(ABS((I10/ABS(H10)))&gt;=1,"n.m.",(I10/ABS(H10))))</f>
        <v>-6.3715627095908792E-2</v>
      </c>
      <c r="L10" s="272"/>
      <c r="M10" s="272"/>
    </row>
    <row r="11" spans="1:13" s="176" customFormat="1" ht="18" customHeight="1" x14ac:dyDescent="0.25">
      <c r="A11" s="150"/>
      <c r="B11" s="404"/>
      <c r="C11" s="210"/>
      <c r="D11" s="210"/>
      <c r="E11" s="405"/>
      <c r="F11" s="593"/>
      <c r="G11" s="404"/>
      <c r="H11" s="210"/>
      <c r="I11" s="210"/>
      <c r="J11" s="405"/>
    </row>
    <row r="12" spans="1:13" s="176" customFormat="1" ht="18" customHeight="1" x14ac:dyDescent="0.25">
      <c r="A12" s="150" t="s">
        <v>179</v>
      </c>
      <c r="B12" s="399">
        <f>'Wireline Stats History'!C12</f>
        <v>14</v>
      </c>
      <c r="C12" s="136">
        <f>'Wireline Stats History'!G12</f>
        <v>24</v>
      </c>
      <c r="D12" s="209">
        <f>B12-C12</f>
        <v>-10</v>
      </c>
      <c r="E12" s="610">
        <f>IF(ISERROR(D12/C12),"n.m.",IF(ABS((D12/ABS(C12)))&gt;=1,"n.m.",(D12/ABS(C12))))</f>
        <v>-0.41666666666666669</v>
      </c>
      <c r="F12" s="253"/>
      <c r="G12" s="399">
        <f>SUM('Wireline Stats History'!C12:E12)</f>
        <v>44</v>
      </c>
      <c r="H12" s="136">
        <f>SUM('Wireline Stats History'!G12:I12)</f>
        <v>69</v>
      </c>
      <c r="I12" s="209">
        <f>G12-H12</f>
        <v>-25</v>
      </c>
      <c r="J12" s="610">
        <f>IF(ISERROR(I12/H12),"n.m.",IF(ABS((I12/ABS(H12)))&gt;=1,"n.m.",(I12/ABS(H12))))</f>
        <v>-0.36231884057971014</v>
      </c>
      <c r="L12" s="272"/>
    </row>
    <row r="13" spans="1:13" s="176" customFormat="1" ht="18" customHeight="1" x14ac:dyDescent="0.25">
      <c r="A13" s="204"/>
      <c r="B13" s="404"/>
      <c r="C13" s="210"/>
      <c r="D13" s="210"/>
      <c r="E13" s="498"/>
      <c r="F13" s="253"/>
      <c r="G13" s="404"/>
      <c r="H13" s="210"/>
      <c r="I13" s="210"/>
      <c r="J13" s="498"/>
    </row>
    <row r="14" spans="1:13" s="176" customFormat="1" ht="18" customHeight="1" x14ac:dyDescent="0.25">
      <c r="A14" s="204" t="s">
        <v>251</v>
      </c>
      <c r="B14" s="399">
        <f>'Wireline Stats History'!C14</f>
        <v>1631</v>
      </c>
      <c r="C14" s="136">
        <f>'Wireline Stats History'!G14</f>
        <v>1544</v>
      </c>
      <c r="D14" s="209">
        <f>B14-C14</f>
        <v>87</v>
      </c>
      <c r="E14" s="610">
        <f>IF(ISERROR(D14/C14),"n.m.",IF(ABS((D14/ABS(C14)))&gt;=1,"n.m.",(D14/ABS(C14))))</f>
        <v>5.6347150259067356E-2</v>
      </c>
      <c r="F14" s="253"/>
      <c r="G14" s="399">
        <f>'Wireline Stats History'!C14</f>
        <v>1631</v>
      </c>
      <c r="H14" s="136">
        <f>'Wireline Stats History'!G14</f>
        <v>1544</v>
      </c>
      <c r="I14" s="209">
        <f>G14-H14</f>
        <v>87</v>
      </c>
      <c r="J14" s="610">
        <f>IF(ISERROR(I14/H14),"n.m.",IF(ABS((I14/ABS(H14)))&gt;=1,"n.m.",(I14/ABS(H14))))</f>
        <v>5.6347150259067356E-2</v>
      </c>
    </row>
    <row r="15" spans="1:13" s="176" customFormat="1" ht="18" customHeight="1" x14ac:dyDescent="0.2">
      <c r="A15" s="147"/>
      <c r="B15" s="404"/>
      <c r="C15" s="210"/>
      <c r="D15" s="210"/>
      <c r="E15" s="405"/>
      <c r="F15" s="253"/>
      <c r="G15" s="404"/>
      <c r="H15" s="210"/>
      <c r="I15" s="210"/>
      <c r="J15" s="405"/>
      <c r="M15" s="272"/>
    </row>
    <row r="16" spans="1:13" s="176" customFormat="1" ht="18" customHeight="1" x14ac:dyDescent="0.25">
      <c r="A16" s="204" t="s">
        <v>216</v>
      </c>
      <c r="B16" s="399">
        <f>'Wireline Stats History'!C16</f>
        <v>14</v>
      </c>
      <c r="C16" s="136">
        <f>'Wireline Stats History'!G16</f>
        <v>26</v>
      </c>
      <c r="D16" s="209">
        <f>B16-C16</f>
        <v>-12</v>
      </c>
      <c r="E16" s="610">
        <f>IF(ISERROR(D16/C16),"n.m.",IF(ABS((D16/ABS(C16)))&gt;=1,"n.m.",(D16/ABS(C16))))</f>
        <v>-0.46153846153846156</v>
      </c>
      <c r="F16" s="253"/>
      <c r="G16" s="399">
        <f>SUM('Wireline Stats History'!C16:E16)</f>
        <v>38</v>
      </c>
      <c r="H16" s="136">
        <f>SUM('Wireline Stats History'!G16:I16)</f>
        <v>64</v>
      </c>
      <c r="I16" s="209">
        <f>G16-H16</f>
        <v>-26</v>
      </c>
      <c r="J16" s="610">
        <f>IF(ISERROR(I16/H16),"n.m.",IF(ABS((I16/ABS(H16)))&gt;=1,"n.m.",(I16/ABS(H16))))</f>
        <v>-0.40625</v>
      </c>
    </row>
    <row r="17" spans="1:14" s="176" customFormat="1" ht="18" customHeight="1" x14ac:dyDescent="0.2">
      <c r="A17" s="147"/>
      <c r="B17" s="478"/>
      <c r="C17" s="271"/>
      <c r="D17" s="210"/>
      <c r="E17" s="482"/>
      <c r="F17" s="253"/>
      <c r="G17" s="478"/>
      <c r="H17" s="271"/>
      <c r="I17" s="210"/>
      <c r="J17" s="482"/>
    </row>
    <row r="18" spans="1:14" s="176" customFormat="1" ht="18" customHeight="1" x14ac:dyDescent="0.25">
      <c r="A18" s="204" t="s">
        <v>217</v>
      </c>
      <c r="B18" s="399">
        <f>'Wireline Stats History'!C18</f>
        <v>1043</v>
      </c>
      <c r="C18" s="136">
        <f>'Wireline Stats History'!G18</f>
        <v>980</v>
      </c>
      <c r="D18" s="209">
        <f>B18-C18</f>
        <v>63</v>
      </c>
      <c r="E18" s="610">
        <f>IF(ISERROR(D18/C18),"n.m.",IF(ABS((D18/ABS(C18)))&gt;=1,"n.m.",(D18/ABS(C18))))</f>
        <v>6.4285714285714279E-2</v>
      </c>
      <c r="F18" s="253"/>
      <c r="G18" s="399">
        <f>'Wireline Stats History'!C18</f>
        <v>1043</v>
      </c>
      <c r="H18" s="136">
        <f>'Wireline Stats History'!G18</f>
        <v>980</v>
      </c>
      <c r="I18" s="209">
        <f>G18-H18</f>
        <v>63</v>
      </c>
      <c r="J18" s="610">
        <f>IF(ISERROR(I18/H18),"n.m.",IF(ABS((I18/ABS(H18)))&gt;=1,"n.m.",(I18/ABS(H18))))</f>
        <v>6.4285714285714279E-2</v>
      </c>
    </row>
    <row r="19" spans="1:14" s="176" customFormat="1" ht="18" customHeight="1" x14ac:dyDescent="0.25">
      <c r="A19" s="204"/>
      <c r="B19" s="399"/>
      <c r="C19" s="136"/>
      <c r="D19" s="209"/>
      <c r="E19" s="610"/>
      <c r="F19" s="253"/>
      <c r="G19" s="399"/>
      <c r="H19" s="136"/>
      <c r="I19" s="209"/>
      <c r="J19" s="610"/>
    </row>
    <row r="20" spans="1:14" s="176" customFormat="1" ht="18" customHeight="1" x14ac:dyDescent="0.25">
      <c r="A20" s="204" t="s">
        <v>224</v>
      </c>
      <c r="B20" s="399">
        <f>'Wireline Stats History'!C20</f>
        <v>3</v>
      </c>
      <c r="C20" s="136">
        <f>'Wireline Stats History'!G20</f>
        <v>25</v>
      </c>
      <c r="D20" s="209">
        <f>B20-C20</f>
        <v>-22</v>
      </c>
      <c r="E20" s="610">
        <f>IF(ISERROR(D20/C20),"n.m.",IF(ABS((D20/ABS(C20)))&gt;=2,"n.m.",(D20/ABS(C20))))</f>
        <v>-0.88</v>
      </c>
      <c r="F20" s="253"/>
      <c r="G20" s="399">
        <f>SUM('Wireline Stats History'!C20:E20)</f>
        <v>11</v>
      </c>
      <c r="H20" s="136">
        <f>SUM('Wireline Stats History'!G20:I20)</f>
        <v>68</v>
      </c>
      <c r="I20" s="209">
        <f>G20-H20</f>
        <v>-57</v>
      </c>
      <c r="J20" s="610">
        <f>IF(ISERROR(I20/H20),"n.m.",IF(ABS((I20/ABS(H20)))&gt;=1,"n.m.",(I20/ABS(H20))))</f>
        <v>-0.83823529411764708</v>
      </c>
    </row>
    <row r="21" spans="1:14" s="176" customFormat="1" ht="18" customHeight="1" x14ac:dyDescent="0.25">
      <c r="A21" s="204"/>
      <c r="B21" s="399"/>
      <c r="C21" s="136"/>
      <c r="D21" s="209"/>
      <c r="E21" s="610"/>
      <c r="F21" s="253"/>
      <c r="G21" s="399"/>
      <c r="H21" s="136"/>
      <c r="I21" s="209"/>
      <c r="J21" s="610"/>
    </row>
    <row r="22" spans="1:14" s="176" customFormat="1" ht="18" customHeight="1" x14ac:dyDescent="0.25">
      <c r="A22" s="204" t="s">
        <v>256</v>
      </c>
      <c r="B22" s="399">
        <f>'Wireline Stats History'!C22</f>
        <v>4070</v>
      </c>
      <c r="C22" s="136">
        <f>'Wireline Stats History'!G22</f>
        <v>4015</v>
      </c>
      <c r="D22" s="209">
        <f>B22-C22</f>
        <v>55</v>
      </c>
      <c r="E22" s="610">
        <f>IF(ISERROR(D22/C22),"n.m.",IF(ABS((D22/ABS(C22)))&gt;=1,"n.m.",(D22/ABS(C22))))</f>
        <v>1.3698630136986301E-2</v>
      </c>
      <c r="F22" s="253"/>
      <c r="G22" s="399">
        <f>'Wireline Stats History'!C22</f>
        <v>4070</v>
      </c>
      <c r="H22" s="136">
        <f>'Wireline Stats History'!G22</f>
        <v>4015</v>
      </c>
      <c r="I22" s="209">
        <f>G22-H22</f>
        <v>55</v>
      </c>
      <c r="J22" s="610">
        <f>IF(ISERROR(I22/H22),"n.m.",IF(ABS((I22/ABS(H22)))&gt;=1,"n.m.",(I22/ABS(H22))))</f>
        <v>1.3698630136986301E-2</v>
      </c>
      <c r="N22" s="272"/>
    </row>
    <row r="23" spans="1:14" s="176" customFormat="1" ht="14.25" x14ac:dyDescent="0.2">
      <c r="A23" s="338" t="s">
        <v>3</v>
      </c>
      <c r="B23" s="339"/>
      <c r="C23" s="340"/>
      <c r="D23" s="340"/>
      <c r="E23" s="341"/>
      <c r="F23" s="199"/>
      <c r="G23" s="294"/>
      <c r="H23" s="254"/>
      <c r="I23" s="254"/>
      <c r="J23" s="342"/>
    </row>
    <row r="24" spans="1:14" s="176" customFormat="1" ht="5.25" customHeight="1" x14ac:dyDescent="0.2">
      <c r="A24" s="343"/>
      <c r="B24" s="175"/>
      <c r="C24" s="175"/>
      <c r="D24" s="175"/>
      <c r="E24" s="175"/>
      <c r="G24" s="175"/>
      <c r="H24" s="175"/>
      <c r="I24" s="175"/>
      <c r="J24" s="175"/>
    </row>
    <row r="25" spans="1:14" s="147" customFormat="1" ht="18" customHeight="1" x14ac:dyDescent="0.2">
      <c r="A25" s="791" t="s">
        <v>165</v>
      </c>
      <c r="B25" s="791"/>
      <c r="C25" s="791"/>
      <c r="D25" s="791"/>
      <c r="E25" s="791"/>
      <c r="F25" s="791"/>
      <c r="G25" s="791"/>
      <c r="H25" s="791"/>
      <c r="I25" s="791"/>
      <c r="J25" s="791"/>
      <c r="K25" s="791"/>
      <c r="L25" s="791"/>
    </row>
    <row r="26" spans="1:14" s="147" customFormat="1" ht="25.5" customHeight="1" x14ac:dyDescent="0.25">
      <c r="A26" s="790" t="s">
        <v>262</v>
      </c>
      <c r="B26" s="790"/>
      <c r="C26" s="790"/>
      <c r="D26" s="790"/>
      <c r="E26" s="790"/>
      <c r="F26" s="790"/>
      <c r="G26" s="790"/>
      <c r="H26" s="790"/>
      <c r="I26" s="790"/>
      <c r="J26" s="790"/>
      <c r="K26" s="790"/>
      <c r="L26" s="547"/>
      <c r="M26" s="550"/>
    </row>
    <row r="27" spans="1:14" s="147" customFormat="1" ht="18" customHeight="1" x14ac:dyDescent="0.2">
      <c r="A27" s="790"/>
      <c r="B27" s="790"/>
      <c r="C27" s="790"/>
      <c r="D27" s="790"/>
      <c r="E27" s="790"/>
      <c r="F27" s="790"/>
      <c r="G27" s="790"/>
      <c r="H27" s="790"/>
      <c r="I27" s="790"/>
      <c r="J27" s="790"/>
      <c r="K27" s="790"/>
      <c r="L27" s="547"/>
    </row>
    <row r="28" spans="1:14" s="200" customFormat="1" ht="16.5" customHeight="1" x14ac:dyDescent="0.2">
      <c r="A28" s="790"/>
      <c r="B28" s="790"/>
      <c r="C28" s="790"/>
      <c r="D28" s="790"/>
      <c r="E28" s="790"/>
      <c r="F28" s="790"/>
      <c r="G28" s="790"/>
      <c r="H28" s="790"/>
      <c r="I28" s="790"/>
      <c r="J28" s="790"/>
      <c r="K28" s="790"/>
      <c r="L28" s="547"/>
      <c r="N28" s="448"/>
    </row>
    <row r="29" spans="1:14" ht="18" customHeight="1" x14ac:dyDescent="0.2">
      <c r="A29" s="547"/>
      <c r="B29" s="547"/>
      <c r="C29" s="547"/>
      <c r="D29" s="547"/>
      <c r="E29" s="547"/>
      <c r="F29" s="547"/>
      <c r="G29" s="547"/>
      <c r="H29" s="547"/>
      <c r="I29" s="547"/>
      <c r="J29" s="547"/>
      <c r="K29" s="547"/>
      <c r="L29" s="547"/>
    </row>
    <row r="45" spans="1:1" ht="21" customHeight="1" x14ac:dyDescent="0.2"/>
    <row r="46" spans="1:1" ht="21" customHeight="1" x14ac:dyDescent="0.2">
      <c r="A46" s="393"/>
    </row>
  </sheetData>
  <mergeCells count="6">
    <mergeCell ref="A26:K28"/>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52" orientation="portrait" r:id="rId1"/>
  <headerFooter scaleWithDoc="0">
    <oddHeader xml:space="preserve">&amp;C </oddHeader>
    <oddFooter>&amp;L&amp;9Supplemental Investor Information (Unaudited)
Third Quarter, 2016&amp;R&amp;9TELUS Corporation
Page &amp;P</oddFooter>
  </headerFooter>
  <ignoredErrors>
    <ignoredError sqref="A24:I24 J24 E16:F16 E15:F15 E14:F14 E13:F13 F8 E7:F7 E11:F11 E12:F12 G7 G13 H13 H15 G15 G11:H11 G8:H10 G12:H12 G16:H18 G14:H14"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showGridLines="0" defaultGridColor="0" colorId="8" zoomScale="75" zoomScaleNormal="75" zoomScaleSheetLayoutView="70" zoomScalePageLayoutView="75" workbookViewId="0">
      <selection activeCell="M16" sqref="M16"/>
    </sheetView>
  </sheetViews>
  <sheetFormatPr defaultColWidth="8.85546875" defaultRowHeight="18" customHeight="1" x14ac:dyDescent="0.2"/>
  <cols>
    <col min="1" max="1" width="61" style="146" bestFit="1" customWidth="1"/>
    <col min="2" max="2" width="7.5703125" style="146" hidden="1" customWidth="1"/>
    <col min="3" max="3" width="10.5703125" style="146" customWidth="1"/>
    <col min="4" max="6" width="12.28515625" style="146" customWidth="1"/>
    <col min="7" max="9" width="12.7109375" style="146" customWidth="1"/>
    <col min="10" max="10" width="4" style="146" customWidth="1"/>
    <col min="11" max="11" width="14.140625" style="146" customWidth="1"/>
    <col min="12" max="12" width="12.7109375" style="146" customWidth="1"/>
    <col min="13" max="13" width="10.140625" style="146" bestFit="1" customWidth="1"/>
    <col min="14" max="14" width="11" style="146" bestFit="1" customWidth="1"/>
    <col min="15" max="16384" width="8.85546875" style="146"/>
  </cols>
  <sheetData>
    <row r="1" spans="1:17" s="176" customFormat="1" ht="24" customHeight="1" x14ac:dyDescent="0.35">
      <c r="A1" s="763" t="s">
        <v>49</v>
      </c>
      <c r="B1" s="763"/>
      <c r="C1" s="763"/>
      <c r="D1" s="763"/>
      <c r="E1" s="763"/>
      <c r="F1" s="763"/>
      <c r="G1" s="763"/>
      <c r="H1" s="763"/>
      <c r="I1" s="763"/>
      <c r="J1" s="763"/>
      <c r="K1" s="763"/>
      <c r="L1" s="763"/>
      <c r="M1" s="272"/>
    </row>
    <row r="2" spans="1:17" s="176" customFormat="1" ht="24" customHeight="1" x14ac:dyDescent="0.3">
      <c r="A2" s="764" t="s">
        <v>166</v>
      </c>
      <c r="B2" s="764"/>
      <c r="C2" s="764"/>
      <c r="D2" s="764"/>
      <c r="E2" s="764"/>
      <c r="F2" s="764"/>
      <c r="G2" s="764"/>
      <c r="H2" s="764"/>
      <c r="I2" s="764"/>
      <c r="J2" s="764"/>
      <c r="K2" s="764"/>
      <c r="L2" s="764"/>
    </row>
    <row r="3" spans="1:17" s="176" customFormat="1" ht="18" customHeight="1" x14ac:dyDescent="0.3">
      <c r="A3" s="241"/>
      <c r="B3" s="241"/>
      <c r="C3" s="241"/>
      <c r="D3" s="241"/>
      <c r="E3" s="241"/>
      <c r="F3" s="538"/>
      <c r="G3" s="538"/>
      <c r="H3" s="538"/>
      <c r="I3" s="538"/>
      <c r="L3" s="174" t="s">
        <v>3</v>
      </c>
    </row>
    <row r="4" spans="1:17" s="176" customFormat="1" ht="18" customHeight="1" x14ac:dyDescent="0.2">
      <c r="C4" s="272"/>
      <c r="E4" s="146"/>
      <c r="G4" s="272"/>
      <c r="I4" s="146"/>
    </row>
    <row r="5" spans="1:17" s="176" customFormat="1" ht="18" customHeight="1" x14ac:dyDescent="0.25">
      <c r="B5" s="543"/>
      <c r="C5" s="787" t="s">
        <v>25</v>
      </c>
      <c r="D5" s="788"/>
      <c r="E5" s="788"/>
      <c r="F5" s="788"/>
      <c r="G5" s="788"/>
      <c r="H5" s="788"/>
      <c r="I5" s="789"/>
      <c r="J5" s="296"/>
      <c r="K5" s="152" t="s">
        <v>268</v>
      </c>
      <c r="L5" s="152" t="s">
        <v>26</v>
      </c>
    </row>
    <row r="6" spans="1:17" s="176" customFormat="1" ht="18" customHeight="1" x14ac:dyDescent="0.25">
      <c r="A6" s="177" t="s">
        <v>176</v>
      </c>
      <c r="B6" s="155" t="s">
        <v>247</v>
      </c>
      <c r="C6" s="155" t="s">
        <v>248</v>
      </c>
      <c r="D6" s="156" t="s">
        <v>249</v>
      </c>
      <c r="E6" s="156" t="s">
        <v>250</v>
      </c>
      <c r="F6" s="156" t="s">
        <v>184</v>
      </c>
      <c r="G6" s="156" t="s">
        <v>185</v>
      </c>
      <c r="H6" s="156" t="s">
        <v>186</v>
      </c>
      <c r="I6" s="157" t="s">
        <v>187</v>
      </c>
      <c r="J6" s="146"/>
      <c r="K6" s="155">
        <v>2016</v>
      </c>
      <c r="L6" s="158">
        <v>2015</v>
      </c>
    </row>
    <row r="7" spans="1:17" s="176" customFormat="1" ht="18" customHeight="1" x14ac:dyDescent="0.25">
      <c r="A7" s="150"/>
      <c r="B7" s="123"/>
      <c r="C7" s="121"/>
      <c r="D7" s="118"/>
      <c r="E7" s="222"/>
      <c r="F7" s="118"/>
      <c r="G7" s="118"/>
      <c r="H7" s="118"/>
      <c r="I7" s="222"/>
      <c r="J7" s="186"/>
      <c r="K7" s="121"/>
      <c r="L7" s="221"/>
      <c r="M7" s="344"/>
      <c r="N7" s="272"/>
    </row>
    <row r="8" spans="1:17" s="176" customFormat="1" ht="18" customHeight="1" x14ac:dyDescent="0.25">
      <c r="A8" s="150" t="s">
        <v>230</v>
      </c>
      <c r="B8" s="230"/>
      <c r="C8" s="399">
        <v>-25</v>
      </c>
      <c r="D8" s="136">
        <v>-20</v>
      </c>
      <c r="E8" s="421">
        <v>-26</v>
      </c>
      <c r="F8" s="209">
        <v>-24</v>
      </c>
      <c r="G8" s="136">
        <v>-25</v>
      </c>
      <c r="H8" s="136">
        <v>-20</v>
      </c>
      <c r="I8" s="421">
        <v>-20</v>
      </c>
      <c r="J8" s="253"/>
      <c r="K8" s="402">
        <f>SUM(B8:E8)</f>
        <v>-71</v>
      </c>
      <c r="L8" s="621">
        <f>SUM(F8:I8)</f>
        <v>-89</v>
      </c>
      <c r="M8" s="344"/>
      <c r="N8" s="272"/>
      <c r="O8" s="459"/>
      <c r="P8" s="459"/>
      <c r="Q8" s="459"/>
    </row>
    <row r="9" spans="1:17" s="176" customFormat="1" ht="18" customHeight="1" x14ac:dyDescent="0.25">
      <c r="A9" s="150"/>
      <c r="B9" s="139"/>
      <c r="C9" s="404"/>
      <c r="D9" s="271"/>
      <c r="E9" s="405"/>
      <c r="F9" s="271"/>
      <c r="G9" s="271"/>
      <c r="H9" s="210"/>
      <c r="I9" s="405"/>
      <c r="J9" s="253"/>
      <c r="K9" s="604"/>
      <c r="L9" s="629"/>
      <c r="M9" s="344"/>
    </row>
    <row r="10" spans="1:17" s="176" customFormat="1" ht="18" customHeight="1" x14ac:dyDescent="0.25">
      <c r="A10" s="150" t="s">
        <v>229</v>
      </c>
      <c r="B10" s="230"/>
      <c r="C10" s="399">
        <f>+C8+D10</f>
        <v>1396</v>
      </c>
      <c r="D10" s="136">
        <f>+E10+D8</f>
        <v>1421</v>
      </c>
      <c r="E10" s="421">
        <f>+F10+E8</f>
        <v>1441</v>
      </c>
      <c r="F10" s="209">
        <v>1467</v>
      </c>
      <c r="G10" s="136">
        <v>1491</v>
      </c>
      <c r="H10" s="136">
        <v>1516</v>
      </c>
      <c r="I10" s="421">
        <v>1536</v>
      </c>
      <c r="J10" s="253"/>
      <c r="K10" s="402">
        <f>C10</f>
        <v>1396</v>
      </c>
      <c r="L10" s="621">
        <f>F10</f>
        <v>1467</v>
      </c>
      <c r="M10" s="344"/>
      <c r="N10" s="272"/>
    </row>
    <row r="11" spans="1:17" s="176" customFormat="1" ht="18" customHeight="1" x14ac:dyDescent="0.25">
      <c r="A11" s="150"/>
      <c r="B11" s="124"/>
      <c r="C11" s="404"/>
      <c r="D11" s="210"/>
      <c r="E11" s="405"/>
      <c r="F11" s="210"/>
      <c r="G11" s="210"/>
      <c r="H11" s="210"/>
      <c r="I11" s="405"/>
      <c r="J11" s="253"/>
      <c r="K11" s="604"/>
      <c r="L11" s="629"/>
      <c r="N11" s="272"/>
      <c r="O11" s="272"/>
    </row>
    <row r="12" spans="1:17" s="176" customFormat="1" ht="18" customHeight="1" x14ac:dyDescent="0.25">
      <c r="A12" s="150" t="s">
        <v>179</v>
      </c>
      <c r="B12" s="230"/>
      <c r="C12" s="399">
        <v>14</v>
      </c>
      <c r="D12" s="136">
        <v>18</v>
      </c>
      <c r="E12" s="421">
        <v>12</v>
      </c>
      <c r="F12" s="209">
        <v>22</v>
      </c>
      <c r="G12" s="136">
        <v>24</v>
      </c>
      <c r="H12" s="136">
        <v>22</v>
      </c>
      <c r="I12" s="421">
        <v>23</v>
      </c>
      <c r="J12" s="737"/>
      <c r="K12" s="402">
        <f>SUM(B12:E12)</f>
        <v>44</v>
      </c>
      <c r="L12" s="630">
        <f>SUM(F12:I12)</f>
        <v>91</v>
      </c>
      <c r="M12" s="344"/>
    </row>
    <row r="13" spans="1:17" s="176" customFormat="1" ht="18" customHeight="1" x14ac:dyDescent="0.25">
      <c r="A13" s="204"/>
      <c r="B13" s="345"/>
      <c r="C13" s="404"/>
      <c r="D13" s="210"/>
      <c r="E13" s="405"/>
      <c r="F13" s="738"/>
      <c r="G13" s="210"/>
      <c r="H13" s="210"/>
      <c r="I13" s="405"/>
      <c r="J13" s="253"/>
      <c r="K13" s="604"/>
      <c r="L13" s="629"/>
      <c r="M13" s="344"/>
    </row>
    <row r="14" spans="1:17" s="176" customFormat="1" ht="18" customHeight="1" x14ac:dyDescent="0.25">
      <c r="A14" s="204" t="s">
        <v>251</v>
      </c>
      <c r="B14" s="230"/>
      <c r="C14" s="399">
        <f>+C12+D14</f>
        <v>1631</v>
      </c>
      <c r="D14" s="136">
        <f>+E14+D12</f>
        <v>1617</v>
      </c>
      <c r="E14" s="421">
        <f>F14+E12+21</f>
        <v>1599</v>
      </c>
      <c r="F14" s="209">
        <f>+G14+F12</f>
        <v>1566</v>
      </c>
      <c r="G14" s="136">
        <f>+H14+G12</f>
        <v>1544</v>
      </c>
      <c r="H14" s="136">
        <f>+I14+H12</f>
        <v>1520</v>
      </c>
      <c r="I14" s="421">
        <f>1519-21</f>
        <v>1498</v>
      </c>
      <c r="J14" s="737"/>
      <c r="K14" s="399">
        <f>C14</f>
        <v>1631</v>
      </c>
      <c r="L14" s="621">
        <f>F14</f>
        <v>1566</v>
      </c>
      <c r="M14" s="344"/>
    </row>
    <row r="15" spans="1:17" s="176" customFormat="1" ht="18" customHeight="1" x14ac:dyDescent="0.2">
      <c r="A15" s="147"/>
      <c r="B15" s="121"/>
      <c r="C15" s="399"/>
      <c r="D15" s="136"/>
      <c r="E15" s="416"/>
      <c r="F15" s="136"/>
      <c r="G15" s="136"/>
      <c r="H15" s="136"/>
      <c r="I15" s="416"/>
      <c r="J15" s="737"/>
      <c r="K15" s="399"/>
      <c r="L15" s="621"/>
      <c r="M15" s="344"/>
      <c r="O15" s="272"/>
    </row>
    <row r="16" spans="1:17" s="176" customFormat="1" ht="18" customHeight="1" x14ac:dyDescent="0.25">
      <c r="A16" s="204" t="s">
        <v>216</v>
      </c>
      <c r="B16" s="230"/>
      <c r="C16" s="399">
        <v>14</v>
      </c>
      <c r="D16" s="136">
        <v>13</v>
      </c>
      <c r="E16" s="421">
        <v>11</v>
      </c>
      <c r="F16" s="209">
        <v>25</v>
      </c>
      <c r="G16" s="136">
        <v>26</v>
      </c>
      <c r="H16" s="136">
        <v>17</v>
      </c>
      <c r="I16" s="421">
        <v>21</v>
      </c>
      <c r="J16" s="737"/>
      <c r="K16" s="402">
        <f>SUM(B16:E16)</f>
        <v>38</v>
      </c>
      <c r="L16" s="630">
        <f>SUM(F16:I16)</f>
        <v>89</v>
      </c>
      <c r="M16" s="344"/>
      <c r="O16" s="272"/>
    </row>
    <row r="17" spans="1:15" s="176" customFormat="1" ht="18" customHeight="1" x14ac:dyDescent="0.2">
      <c r="A17" s="147"/>
      <c r="B17" s="139"/>
      <c r="C17" s="402"/>
      <c r="D17" s="209"/>
      <c r="E17" s="405"/>
      <c r="F17" s="209"/>
      <c r="G17" s="209"/>
      <c r="H17" s="209"/>
      <c r="I17" s="405"/>
      <c r="J17" s="253"/>
      <c r="K17" s="604"/>
      <c r="L17" s="629"/>
      <c r="M17" s="344"/>
    </row>
    <row r="18" spans="1:15" s="176" customFormat="1" ht="18" customHeight="1" x14ac:dyDescent="0.25">
      <c r="A18" s="204" t="s">
        <v>217</v>
      </c>
      <c r="B18" s="518"/>
      <c r="C18" s="399">
        <f>+D18+C16</f>
        <v>1043</v>
      </c>
      <c r="D18" s="136">
        <f>+D16+E18</f>
        <v>1029</v>
      </c>
      <c r="E18" s="421">
        <f>+F18+E16</f>
        <v>1016</v>
      </c>
      <c r="F18" s="209">
        <v>1005</v>
      </c>
      <c r="G18" s="136">
        <v>980</v>
      </c>
      <c r="H18" s="136">
        <v>954</v>
      </c>
      <c r="I18" s="421">
        <v>937</v>
      </c>
      <c r="J18" s="737"/>
      <c r="K18" s="402">
        <f>C18</f>
        <v>1043</v>
      </c>
      <c r="L18" s="630">
        <f>F18</f>
        <v>1005</v>
      </c>
      <c r="M18" s="344"/>
    </row>
    <row r="19" spans="1:15" s="176" customFormat="1" ht="18" customHeight="1" x14ac:dyDescent="0.25">
      <c r="A19" s="204"/>
      <c r="B19" s="230"/>
      <c r="C19" s="399"/>
      <c r="D19" s="136"/>
      <c r="E19" s="421"/>
      <c r="F19" s="209"/>
      <c r="G19" s="136"/>
      <c r="H19" s="136"/>
      <c r="I19" s="421"/>
      <c r="J19" s="737"/>
      <c r="K19" s="402"/>
      <c r="L19" s="630"/>
      <c r="M19" s="344"/>
    </row>
    <row r="20" spans="1:15" s="176" customFormat="1" ht="18" customHeight="1" x14ac:dyDescent="0.25">
      <c r="A20" s="204" t="s">
        <v>224</v>
      </c>
      <c r="B20" s="121"/>
      <c r="C20" s="399">
        <f>+C16+C12+C8</f>
        <v>3</v>
      </c>
      <c r="D20" s="136">
        <f>+D8+D12+D16</f>
        <v>11</v>
      </c>
      <c r="E20" s="421">
        <f>+E8+E12+E16</f>
        <v>-3</v>
      </c>
      <c r="F20" s="209">
        <f>+F16+F12+F8</f>
        <v>23</v>
      </c>
      <c r="G20" s="136">
        <f>+G16+G12+G8</f>
        <v>25</v>
      </c>
      <c r="H20" s="136">
        <f>+H16+H12+H8</f>
        <v>19</v>
      </c>
      <c r="I20" s="421">
        <f>+I16+I12+I8</f>
        <v>24</v>
      </c>
      <c r="J20" s="737"/>
      <c r="K20" s="402">
        <f>+K16+K12+K8</f>
        <v>11</v>
      </c>
      <c r="L20" s="630">
        <f>+L16+L12+L8</f>
        <v>91</v>
      </c>
      <c r="M20" s="344"/>
    </row>
    <row r="21" spans="1:15" s="176" customFormat="1" ht="18" customHeight="1" x14ac:dyDescent="0.25">
      <c r="A21" s="204"/>
      <c r="B21" s="230"/>
      <c r="C21" s="399"/>
      <c r="D21" s="136"/>
      <c r="E21" s="421"/>
      <c r="F21" s="209"/>
      <c r="G21" s="136"/>
      <c r="H21" s="136"/>
      <c r="I21" s="421"/>
      <c r="J21" s="737"/>
      <c r="K21" s="402"/>
      <c r="L21" s="630"/>
      <c r="M21" s="344"/>
    </row>
    <row r="22" spans="1:15" s="176" customFormat="1" ht="18" customHeight="1" x14ac:dyDescent="0.25">
      <c r="A22" s="204" t="s">
        <v>256</v>
      </c>
      <c r="B22" s="230"/>
      <c r="C22" s="399">
        <f>+C20+D22</f>
        <v>4070</v>
      </c>
      <c r="D22" s="136">
        <f t="shared" ref="D22:I22" si="0">+D18+D14+D10</f>
        <v>4067</v>
      </c>
      <c r="E22" s="421">
        <f t="shared" si="0"/>
        <v>4056</v>
      </c>
      <c r="F22" s="209">
        <f t="shared" si="0"/>
        <v>4038</v>
      </c>
      <c r="G22" s="136">
        <f t="shared" si="0"/>
        <v>4015</v>
      </c>
      <c r="H22" s="136">
        <f t="shared" si="0"/>
        <v>3990</v>
      </c>
      <c r="I22" s="421">
        <f t="shared" si="0"/>
        <v>3971</v>
      </c>
      <c r="J22" s="737"/>
      <c r="K22" s="402">
        <f>+K18+K14+K10</f>
        <v>4070</v>
      </c>
      <c r="L22" s="630">
        <f>+L18+L14+L10</f>
        <v>4038</v>
      </c>
      <c r="M22" s="344"/>
    </row>
    <row r="23" spans="1:15" s="176" customFormat="1" ht="18" customHeight="1" x14ac:dyDescent="0.2">
      <c r="A23" s="469" t="s">
        <v>3</v>
      </c>
      <c r="B23" s="226"/>
      <c r="C23" s="403"/>
      <c r="D23" s="591"/>
      <c r="E23" s="739"/>
      <c r="F23" s="655"/>
      <c r="G23" s="591"/>
      <c r="H23" s="591"/>
      <c r="I23" s="739"/>
      <c r="J23" s="737"/>
      <c r="K23" s="623"/>
      <c r="L23" s="648"/>
      <c r="M23" s="344"/>
    </row>
    <row r="24" spans="1:15" s="176" customFormat="1" ht="7.5" customHeight="1" x14ac:dyDescent="0.2">
      <c r="A24" s="346"/>
      <c r="B24" s="466"/>
      <c r="C24" s="466"/>
      <c r="D24" s="346"/>
      <c r="E24" s="346"/>
      <c r="F24" s="346"/>
      <c r="G24" s="346"/>
      <c r="H24" s="346"/>
      <c r="I24" s="346"/>
      <c r="J24" s="346"/>
      <c r="K24" s="346"/>
      <c r="L24" s="130"/>
      <c r="M24" s="344"/>
      <c r="O24" s="272"/>
    </row>
    <row r="25" spans="1:15" s="191" customFormat="1" ht="18" customHeight="1" x14ac:dyDescent="0.2">
      <c r="A25" s="773" t="s">
        <v>165</v>
      </c>
      <c r="B25" s="773"/>
      <c r="C25" s="773"/>
      <c r="D25" s="773"/>
      <c r="E25" s="773"/>
      <c r="F25" s="773"/>
      <c r="G25" s="773"/>
      <c r="H25" s="773"/>
      <c r="I25" s="773"/>
      <c r="J25" s="773"/>
      <c r="K25" s="773"/>
      <c r="L25" s="773"/>
    </row>
    <row r="26" spans="1:15" s="191" customFormat="1" ht="18" customHeight="1" x14ac:dyDescent="0.2">
      <c r="A26" s="790" t="s">
        <v>262</v>
      </c>
      <c r="B26" s="790"/>
      <c r="C26" s="790"/>
      <c r="D26" s="790"/>
      <c r="E26" s="790"/>
      <c r="F26" s="790"/>
      <c r="G26" s="790"/>
      <c r="H26" s="790"/>
      <c r="I26" s="790"/>
      <c r="J26" s="790"/>
      <c r="K26" s="790"/>
      <c r="L26" s="790"/>
    </row>
    <row r="27" spans="1:15" s="147" customFormat="1" ht="18" customHeight="1" x14ac:dyDescent="0.2">
      <c r="A27" s="790"/>
      <c r="B27" s="790"/>
      <c r="C27" s="790"/>
      <c r="D27" s="790"/>
      <c r="E27" s="790"/>
      <c r="F27" s="790"/>
      <c r="G27" s="790"/>
      <c r="H27" s="790"/>
      <c r="I27" s="790"/>
      <c r="J27" s="790"/>
      <c r="K27" s="790"/>
      <c r="L27" s="790"/>
    </row>
    <row r="28" spans="1:15" s="176" customFormat="1" ht="12.6" customHeight="1" x14ac:dyDescent="0.2">
      <c r="A28" s="790"/>
      <c r="B28" s="790"/>
      <c r="C28" s="790"/>
      <c r="D28" s="790"/>
      <c r="E28" s="790"/>
      <c r="F28" s="790"/>
      <c r="G28" s="790"/>
      <c r="H28" s="790"/>
      <c r="I28" s="790"/>
      <c r="J28" s="790"/>
      <c r="K28" s="790"/>
      <c r="L28" s="790"/>
      <c r="M28" s="344"/>
      <c r="N28" s="272"/>
    </row>
    <row r="29" spans="1:15" s="176" customFormat="1" ht="16.5" customHeight="1" x14ac:dyDescent="0.2">
      <c r="A29" s="547"/>
      <c r="B29" s="547"/>
      <c r="C29" s="547"/>
      <c r="D29" s="547"/>
      <c r="E29" s="547"/>
      <c r="F29" s="547"/>
      <c r="G29" s="547"/>
      <c r="H29" s="547"/>
      <c r="I29" s="547"/>
      <c r="J29" s="547"/>
      <c r="K29" s="547"/>
      <c r="L29" s="547"/>
      <c r="M29" s="344"/>
    </row>
    <row r="30" spans="1:15" s="176" customFormat="1" ht="18" customHeight="1" x14ac:dyDescent="0.25">
      <c r="A30" s="347"/>
      <c r="E30" s="175"/>
      <c r="F30" s="348"/>
      <c r="G30" s="175"/>
      <c r="H30" s="175"/>
      <c r="I30" s="175"/>
      <c r="K30" s="175"/>
      <c r="L30" s="175"/>
      <c r="M30" s="344"/>
    </row>
    <row r="31" spans="1:15" s="176" customFormat="1" ht="18" customHeight="1" x14ac:dyDescent="0.2">
      <c r="A31" s="795"/>
      <c r="B31" s="795"/>
      <c r="C31" s="795"/>
      <c r="D31" s="795"/>
      <c r="E31" s="795"/>
      <c r="F31" s="795"/>
      <c r="G31" s="795"/>
      <c r="H31" s="795"/>
      <c r="I31" s="795"/>
      <c r="J31" s="795"/>
      <c r="K31" s="795"/>
      <c r="L31" s="175"/>
      <c r="M31" s="344"/>
    </row>
    <row r="32" spans="1:15" s="176" customFormat="1" ht="18" customHeight="1" x14ac:dyDescent="0.2">
      <c r="A32" s="795"/>
      <c r="B32" s="795"/>
      <c r="C32" s="795"/>
      <c r="D32" s="795"/>
      <c r="E32" s="795"/>
      <c r="F32" s="795"/>
      <c r="G32" s="795"/>
      <c r="H32" s="795"/>
      <c r="I32" s="795"/>
      <c r="J32" s="795"/>
      <c r="K32" s="795"/>
      <c r="L32" s="175"/>
      <c r="M32" s="344"/>
    </row>
    <row r="33" spans="1:12" s="176" customFormat="1" ht="12.75" customHeight="1" x14ac:dyDescent="0.2">
      <c r="A33" s="794"/>
      <c r="B33" s="794"/>
      <c r="C33" s="794"/>
      <c r="D33" s="794"/>
      <c r="E33" s="794"/>
      <c r="F33" s="794"/>
      <c r="G33" s="794"/>
      <c r="H33" s="794"/>
      <c r="I33" s="794"/>
      <c r="J33" s="794"/>
      <c r="K33" s="794"/>
      <c r="L33" s="794"/>
    </row>
    <row r="34" spans="1:12" s="176" customFormat="1" ht="18" customHeight="1" x14ac:dyDescent="0.2">
      <c r="A34" s="792"/>
      <c r="B34" s="792"/>
      <c r="C34" s="793"/>
      <c r="D34" s="793"/>
      <c r="E34" s="793"/>
      <c r="F34" s="793"/>
      <c r="G34" s="793"/>
      <c r="H34" s="793"/>
      <c r="I34" s="793"/>
      <c r="J34" s="793"/>
      <c r="K34" s="793"/>
      <c r="L34" s="793"/>
    </row>
    <row r="35" spans="1:12" s="176" customFormat="1" ht="18" customHeight="1" x14ac:dyDescent="0.2">
      <c r="E35" s="146"/>
    </row>
    <row r="36" spans="1:12" s="176" customFormat="1" ht="18" customHeight="1" x14ac:dyDescent="0.2">
      <c r="E36" s="146"/>
    </row>
    <row r="37" spans="1:12" s="176" customFormat="1" ht="18" customHeight="1" x14ac:dyDescent="0.2">
      <c r="E37" s="146"/>
    </row>
    <row r="38" spans="1:12" s="176" customFormat="1" ht="18" customHeight="1" x14ac:dyDescent="0.2">
      <c r="E38" s="146"/>
    </row>
    <row r="39" spans="1:12" s="176" customFormat="1" ht="18" customHeight="1" x14ac:dyDescent="0.2">
      <c r="E39" s="146"/>
    </row>
    <row r="40" spans="1:12" s="176" customFormat="1" ht="18" customHeight="1" x14ac:dyDescent="0.2">
      <c r="E40" s="146"/>
    </row>
    <row r="41" spans="1:12" s="176" customFormat="1" ht="18" customHeight="1" x14ac:dyDescent="0.2">
      <c r="E41" s="146"/>
    </row>
    <row r="42" spans="1:12" s="176" customFormat="1" ht="18" customHeight="1" x14ac:dyDescent="0.2">
      <c r="E42" s="146"/>
    </row>
    <row r="43" spans="1:12" s="176" customFormat="1" ht="18" customHeight="1" x14ac:dyDescent="0.2">
      <c r="E43" s="146"/>
    </row>
    <row r="44" spans="1:12" s="176" customFormat="1" ht="18" customHeight="1" x14ac:dyDescent="0.2">
      <c r="E44" s="146"/>
    </row>
    <row r="45" spans="1:12" s="176" customFormat="1" ht="21" customHeight="1" x14ac:dyDescent="0.2">
      <c r="E45" s="146"/>
    </row>
    <row r="46" spans="1:12" ht="21" customHeight="1" x14ac:dyDescent="0.2">
      <c r="A46" s="393"/>
    </row>
    <row r="47" spans="1:12" ht="18" customHeight="1" x14ac:dyDescent="0.25">
      <c r="A47" s="349"/>
    </row>
  </sheetData>
  <mergeCells count="9">
    <mergeCell ref="A25:L25"/>
    <mergeCell ref="A34:L34"/>
    <mergeCell ref="A33:L33"/>
    <mergeCell ref="A1:L1"/>
    <mergeCell ref="A2:L2"/>
    <mergeCell ref="A32:K32"/>
    <mergeCell ref="A31:K31"/>
    <mergeCell ref="A26:L28"/>
    <mergeCell ref="C5:I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Third Quarter, 2016&amp;R&amp;9TELUS Corporation
Page &amp;P</oddFooter>
  </headerFooter>
  <ignoredErrors>
    <ignoredError sqref="K23:L23" formulaRange="1"/>
    <ignoredError sqref="J16 J12 J14 J8 D11:J11 D13:J13 E15:J15 L16 L14 L12 L13 L15 K11 K15 K13 K16 K12 K14 K8 K9:K10" formula="1" formulaRange="1"/>
    <ignoredError sqref="D7:L7 D17:L18 D15 D14:I14 D12:I12 D16:I16 L11 D9:J10 D8:I8 L8 L9:L1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T31" sqref="T31"/>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77</v>
      </c>
    </row>
    <row r="2" spans="1:17" ht="7.5" customHeight="1" x14ac:dyDescent="0.2"/>
    <row r="3" spans="1:17" ht="25.5" customHeight="1" x14ac:dyDescent="0.2">
      <c r="A3" s="796" t="s">
        <v>151</v>
      </c>
      <c r="B3" s="797"/>
      <c r="C3" s="797"/>
      <c r="D3" s="797"/>
      <c r="E3" s="797"/>
      <c r="F3" s="797"/>
      <c r="G3" s="797"/>
      <c r="H3" s="797"/>
      <c r="I3" s="797"/>
      <c r="J3" s="797"/>
      <c r="K3" s="797"/>
      <c r="L3" s="797"/>
      <c r="M3" s="797"/>
    </row>
    <row r="4" spans="1:17" ht="7.5" customHeight="1" x14ac:dyDescent="0.2">
      <c r="A4" s="100"/>
      <c r="B4" s="798"/>
      <c r="C4" s="798"/>
      <c r="D4" s="798"/>
      <c r="E4" s="798"/>
      <c r="F4" s="798"/>
      <c r="G4" s="798"/>
      <c r="H4" s="798"/>
      <c r="I4" s="798"/>
      <c r="J4" s="798"/>
      <c r="K4" s="798"/>
      <c r="L4" s="798"/>
      <c r="M4" s="798"/>
      <c r="N4" s="798"/>
    </row>
    <row r="5" spans="1:17" s="44" customFormat="1" ht="54" customHeight="1" x14ac:dyDescent="0.25">
      <c r="A5" s="798" t="s">
        <v>241</v>
      </c>
      <c r="B5" s="798"/>
      <c r="C5" s="798"/>
      <c r="D5" s="798"/>
      <c r="E5" s="798"/>
      <c r="F5" s="798"/>
      <c r="G5" s="798"/>
      <c r="H5" s="798"/>
      <c r="I5" s="798"/>
      <c r="J5" s="798"/>
      <c r="K5" s="798"/>
      <c r="L5" s="798"/>
      <c r="M5" s="798"/>
      <c r="N5" s="43"/>
      <c r="O5" s="43"/>
      <c r="P5" s="9"/>
      <c r="Q5" s="9"/>
    </row>
    <row r="6" spans="1:17" s="44" customFormat="1" ht="7.5" customHeight="1" x14ac:dyDescent="0.25">
      <c r="A6" s="574"/>
      <c r="B6" s="574"/>
      <c r="C6" s="574"/>
      <c r="D6" s="574"/>
      <c r="E6" s="574"/>
      <c r="F6" s="574"/>
      <c r="G6" s="574"/>
      <c r="H6" s="574"/>
      <c r="I6" s="574"/>
      <c r="J6" s="574"/>
      <c r="K6" s="574"/>
      <c r="L6" s="574"/>
      <c r="M6" s="574"/>
      <c r="N6" s="43"/>
      <c r="O6" s="43"/>
      <c r="P6" s="9"/>
      <c r="Q6" s="9"/>
    </row>
    <row r="7" spans="1:17" ht="64.5" customHeight="1" x14ac:dyDescent="0.2">
      <c r="A7" s="796" t="s">
        <v>275</v>
      </c>
      <c r="B7" s="797"/>
      <c r="C7" s="797"/>
      <c r="D7" s="797"/>
      <c r="E7" s="797"/>
      <c r="F7" s="797"/>
      <c r="G7" s="797"/>
      <c r="H7" s="797"/>
      <c r="I7" s="797"/>
      <c r="J7" s="797"/>
      <c r="K7" s="797"/>
      <c r="L7" s="797"/>
      <c r="M7" s="797"/>
    </row>
    <row r="8" spans="1:17" ht="7.5" customHeight="1" x14ac:dyDescent="0.2">
      <c r="A8" s="100"/>
      <c r="B8" s="100"/>
      <c r="C8" s="100"/>
      <c r="D8" s="100"/>
      <c r="E8" s="100"/>
      <c r="F8" s="100"/>
      <c r="G8" s="100"/>
      <c r="H8" s="100"/>
      <c r="I8" s="100"/>
      <c r="J8" s="100"/>
      <c r="K8" s="100"/>
      <c r="L8" s="100"/>
      <c r="M8" s="100"/>
    </row>
    <row r="9" spans="1:17" ht="28.5" customHeight="1" x14ac:dyDescent="0.2">
      <c r="A9" s="798" t="s">
        <v>266</v>
      </c>
      <c r="B9" s="799"/>
      <c r="C9" s="799"/>
      <c r="D9" s="799"/>
      <c r="E9" s="799"/>
      <c r="F9" s="799"/>
      <c r="G9" s="799"/>
      <c r="H9" s="799"/>
      <c r="I9" s="799"/>
      <c r="J9" s="799"/>
      <c r="K9" s="799"/>
      <c r="L9" s="799"/>
      <c r="M9" s="799"/>
      <c r="P9" s="396"/>
    </row>
    <row r="10" spans="1:17" ht="7.5" customHeight="1" x14ac:dyDescent="0.2">
      <c r="A10" s="100"/>
      <c r="B10" s="100"/>
      <c r="C10" s="100"/>
      <c r="D10" s="100"/>
      <c r="E10" s="100"/>
      <c r="F10" s="100"/>
      <c r="G10" s="100"/>
      <c r="H10" s="100"/>
      <c r="I10" s="100"/>
      <c r="J10" s="100"/>
      <c r="K10" s="100"/>
      <c r="L10" s="100"/>
      <c r="M10" s="100"/>
    </row>
    <row r="11" spans="1:17" ht="28.5" hidden="1" customHeight="1" x14ac:dyDescent="0.2">
      <c r="A11" s="798" t="s">
        <v>146</v>
      </c>
      <c r="B11" s="798"/>
      <c r="C11" s="798"/>
      <c r="D11" s="798"/>
      <c r="E11" s="798"/>
      <c r="F11" s="798"/>
      <c r="G11" s="798"/>
      <c r="H11" s="798"/>
      <c r="I11" s="798"/>
      <c r="J11" s="798"/>
      <c r="K11" s="798"/>
      <c r="L11" s="798"/>
      <c r="M11" s="798"/>
    </row>
    <row r="12" spans="1:17" ht="9" hidden="1" customHeight="1" x14ac:dyDescent="0.2">
      <c r="A12" s="100"/>
      <c r="B12" s="100"/>
      <c r="C12" s="100"/>
      <c r="D12" s="100"/>
      <c r="E12" s="100"/>
      <c r="F12" s="100"/>
      <c r="G12" s="100"/>
      <c r="H12" s="100"/>
      <c r="I12" s="100"/>
      <c r="J12" s="100"/>
      <c r="K12" s="100"/>
      <c r="L12" s="100"/>
      <c r="M12" s="100"/>
    </row>
    <row r="13" spans="1:17" s="18" customFormat="1" ht="39" customHeight="1" x14ac:dyDescent="0.2">
      <c r="A13" s="796" t="s">
        <v>242</v>
      </c>
      <c r="B13" s="797"/>
      <c r="C13" s="797"/>
      <c r="D13" s="797"/>
      <c r="E13" s="797"/>
      <c r="F13" s="797"/>
      <c r="G13" s="797"/>
      <c r="H13" s="797"/>
      <c r="I13" s="797"/>
      <c r="J13" s="797"/>
      <c r="K13" s="797"/>
      <c r="L13" s="797"/>
      <c r="M13" s="797"/>
    </row>
    <row r="14" spans="1:17" ht="7.5" customHeight="1" x14ac:dyDescent="0.2">
      <c r="A14" s="100"/>
      <c r="B14" s="100"/>
      <c r="C14" s="100"/>
      <c r="D14" s="100"/>
      <c r="E14" s="100"/>
      <c r="F14" s="100"/>
      <c r="G14" s="100"/>
      <c r="H14" s="100"/>
      <c r="I14" s="100"/>
      <c r="J14" s="100"/>
      <c r="K14" s="100"/>
      <c r="L14" s="100"/>
      <c r="M14" s="100"/>
    </row>
    <row r="15" spans="1:17" ht="28.5" customHeight="1" x14ac:dyDescent="0.2">
      <c r="A15" s="796" t="s">
        <v>225</v>
      </c>
      <c r="B15" s="797"/>
      <c r="C15" s="797"/>
      <c r="D15" s="797"/>
      <c r="E15" s="797"/>
      <c r="F15" s="797"/>
      <c r="G15" s="797"/>
      <c r="H15" s="797"/>
      <c r="I15" s="797"/>
      <c r="J15" s="797"/>
      <c r="K15" s="797"/>
      <c r="L15" s="797"/>
      <c r="M15" s="797"/>
    </row>
    <row r="16" spans="1:17" ht="10.5" customHeight="1" x14ac:dyDescent="0.2">
      <c r="A16" s="100"/>
      <c r="B16" s="100"/>
      <c r="C16" s="100"/>
      <c r="D16" s="100"/>
      <c r="E16" s="100"/>
      <c r="F16" s="100"/>
      <c r="G16" s="100"/>
      <c r="H16" s="100"/>
      <c r="I16" s="100"/>
      <c r="J16" s="100"/>
      <c r="K16" s="100"/>
      <c r="L16" s="100"/>
      <c r="M16" s="100"/>
    </row>
    <row r="17" spans="1:13" ht="28.5" customHeight="1" x14ac:dyDescent="0.2">
      <c r="A17" s="798" t="s">
        <v>273</v>
      </c>
      <c r="B17" s="798"/>
      <c r="C17" s="798"/>
      <c r="D17" s="798"/>
      <c r="E17" s="798"/>
      <c r="F17" s="798"/>
      <c r="G17" s="798"/>
      <c r="H17" s="798"/>
      <c r="I17" s="798"/>
      <c r="J17" s="798"/>
      <c r="K17" s="798"/>
      <c r="L17" s="798"/>
      <c r="M17" s="798"/>
    </row>
    <row r="18" spans="1:13" ht="12.75" customHeight="1" x14ac:dyDescent="0.2">
      <c r="A18" s="100"/>
      <c r="B18" s="100"/>
      <c r="C18" s="100"/>
      <c r="D18" s="100"/>
      <c r="E18" s="100"/>
      <c r="F18" s="100"/>
      <c r="G18" s="100"/>
      <c r="H18" s="100"/>
      <c r="I18" s="100"/>
      <c r="J18" s="100"/>
      <c r="K18" s="100"/>
      <c r="L18" s="100"/>
      <c r="M18" s="100"/>
    </row>
    <row r="19" spans="1:13" ht="36.75" customHeight="1" x14ac:dyDescent="0.2">
      <c r="A19" s="796" t="s">
        <v>274</v>
      </c>
      <c r="B19" s="796"/>
      <c r="C19" s="796"/>
      <c r="D19" s="796"/>
      <c r="E19" s="796"/>
      <c r="F19" s="796"/>
      <c r="G19" s="796"/>
      <c r="H19" s="796"/>
      <c r="I19" s="796"/>
      <c r="J19" s="796"/>
      <c r="K19" s="796"/>
      <c r="L19" s="796"/>
      <c r="M19" s="796"/>
    </row>
    <row r="20" spans="1:13" ht="11.25" customHeight="1" x14ac:dyDescent="0.2">
      <c r="A20" s="100"/>
      <c r="B20" s="100"/>
      <c r="C20" s="100"/>
      <c r="D20" s="100"/>
      <c r="E20" s="100"/>
      <c r="F20" s="100"/>
      <c r="G20" s="100"/>
      <c r="H20" s="100"/>
      <c r="I20" s="100"/>
      <c r="J20" s="100"/>
      <c r="K20" s="100"/>
      <c r="L20" s="100"/>
      <c r="M20" s="100"/>
    </row>
    <row r="21" spans="1:13" ht="38.25" customHeight="1" x14ac:dyDescent="0.2">
      <c r="A21" s="796" t="s">
        <v>209</v>
      </c>
      <c r="B21" s="797"/>
      <c r="C21" s="797"/>
      <c r="D21" s="797"/>
      <c r="E21" s="797"/>
      <c r="F21" s="797"/>
      <c r="G21" s="797"/>
      <c r="H21" s="797"/>
      <c r="I21" s="797"/>
      <c r="J21" s="797"/>
      <c r="K21" s="797"/>
      <c r="L21" s="797"/>
      <c r="M21" s="797"/>
    </row>
    <row r="22" spans="1:13" ht="12" customHeight="1" x14ac:dyDescent="0.2">
      <c r="A22" s="100"/>
      <c r="B22" s="100"/>
      <c r="C22" s="100"/>
      <c r="D22" s="100"/>
      <c r="E22" s="100"/>
      <c r="F22" s="100"/>
      <c r="G22" s="100"/>
      <c r="H22" s="100"/>
      <c r="I22" s="100"/>
      <c r="J22" s="100"/>
      <c r="K22" s="100"/>
      <c r="L22" s="100"/>
      <c r="M22" s="100"/>
    </row>
    <row r="23" spans="1:13" ht="12.75" customHeight="1" x14ac:dyDescent="0.2">
      <c r="A23" s="796" t="s">
        <v>210</v>
      </c>
      <c r="B23" s="797"/>
      <c r="C23" s="797"/>
      <c r="D23" s="797"/>
      <c r="E23" s="797"/>
      <c r="F23" s="797"/>
      <c r="G23" s="797"/>
      <c r="H23" s="797"/>
      <c r="I23" s="797"/>
      <c r="J23" s="797"/>
      <c r="K23" s="797"/>
      <c r="L23" s="797"/>
      <c r="M23" s="797"/>
    </row>
    <row r="25" spans="1:13" ht="53.25" customHeight="1" x14ac:dyDescent="0.2"/>
    <row r="33" spans="1:6" x14ac:dyDescent="0.2">
      <c r="A33" s="96"/>
      <c r="B33" s="96"/>
      <c r="C33" s="96"/>
      <c r="D33" s="96"/>
      <c r="E33" s="96"/>
      <c r="F33" s="96"/>
    </row>
    <row r="50" spans="1:1" ht="21" customHeight="1" x14ac:dyDescent="0.2"/>
    <row r="51" spans="1:1" ht="21" customHeight="1" x14ac:dyDescent="0.2">
      <c r="A51" s="392"/>
    </row>
    <row r="366" ht="9.75" customHeight="1" x14ac:dyDescent="0.2"/>
  </sheetData>
  <mergeCells count="12">
    <mergeCell ref="A13:M13"/>
    <mergeCell ref="A11:M11"/>
    <mergeCell ref="A15:M15"/>
    <mergeCell ref="A23:M23"/>
    <mergeCell ref="A19:M19"/>
    <mergeCell ref="A21:M21"/>
    <mergeCell ref="A17:M17"/>
    <mergeCell ref="A3:M3"/>
    <mergeCell ref="A5:M5"/>
    <mergeCell ref="A7:M7"/>
    <mergeCell ref="A9:M9"/>
    <mergeCell ref="B4:N4"/>
  </mergeCells>
  <phoneticPr fontId="20" type="noConversion"/>
  <printOptions horizontalCentered="1"/>
  <pageMargins left="0.70866141732283472" right="0.51181102362204722" top="0.51181102362204722" bottom="0.51181102362204722" header="0.51181102362204722" footer="0.51181102362204722"/>
  <pageSetup scale="80" orientation="portrait" r:id="rId1"/>
  <headerFooter scaleWithDoc="0">
    <oddHeader xml:space="preserve">&amp;C </oddHeader>
    <oddFooter>&amp;L&amp;9Supplemental Investor Information (Unaudited)
Third Quarter, 2016&amp;R&amp;9TELUS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T179"/>
  <sheetViews>
    <sheetView topLeftCell="A71" zoomScale="85" zoomScaleNormal="85" workbookViewId="0">
      <selection activeCell="H118" sqref="H118"/>
    </sheetView>
  </sheetViews>
  <sheetFormatPr defaultRowHeight="12.75"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800" t="s">
        <v>63</v>
      </c>
      <c r="K1" s="800"/>
      <c r="L1" s="2"/>
      <c r="M1" s="2" t="s">
        <v>64</v>
      </c>
      <c r="N1" s="2"/>
      <c r="O1" s="2"/>
      <c r="P1" s="2"/>
      <c r="Q1" s="2" t="s">
        <v>70</v>
      </c>
      <c r="R1" s="2"/>
      <c r="S1" s="2"/>
      <c r="T1" s="2"/>
      <c r="U1" s="2"/>
      <c r="W1" s="2" t="s">
        <v>0</v>
      </c>
      <c r="X1" s="2"/>
      <c r="Y1" s="2"/>
      <c r="AA1" s="3" t="s">
        <v>74</v>
      </c>
      <c r="AD1" s="3" t="s">
        <v>84</v>
      </c>
      <c r="AH1" s="801" t="s">
        <v>85</v>
      </c>
      <c r="AI1" s="801"/>
      <c r="AJ1" s="74" t="s">
        <v>86</v>
      </c>
      <c r="AK1" s="74"/>
      <c r="AO1" s="3" t="s">
        <v>152</v>
      </c>
      <c r="AR1" s="3" t="s">
        <v>153</v>
      </c>
      <c r="AU1" s="3" t="s">
        <v>154</v>
      </c>
      <c r="AV1" s="801" t="s">
        <v>85</v>
      </c>
      <c r="AW1" s="801"/>
      <c r="AX1" s="74" t="s">
        <v>86</v>
      </c>
      <c r="AY1" s="74"/>
      <c r="BA1" s="3" t="s">
        <v>175</v>
      </c>
      <c r="BC1" s="3" t="s">
        <v>131</v>
      </c>
    </row>
    <row r="2" spans="1:56" x14ac:dyDescent="0.2">
      <c r="A2" s="71" t="s">
        <v>87</v>
      </c>
      <c r="B2" s="4">
        <v>1131</v>
      </c>
      <c r="C2" s="5"/>
      <c r="F2" s="71" t="s">
        <v>87</v>
      </c>
      <c r="G2" s="505">
        <v>6575</v>
      </c>
      <c r="H2" s="5"/>
      <c r="J2" s="71" t="s">
        <v>87</v>
      </c>
      <c r="K2" s="79">
        <v>558</v>
      </c>
      <c r="M2" s="71" t="s">
        <v>87</v>
      </c>
      <c r="N2" s="352">
        <v>493</v>
      </c>
      <c r="Q2" s="353">
        <v>428</v>
      </c>
      <c r="W2" s="71" t="s">
        <v>87</v>
      </c>
      <c r="X2" s="12">
        <v>23.75</v>
      </c>
      <c r="AA2" s="71" t="s">
        <v>87</v>
      </c>
      <c r="AB2" s="70">
        <v>0.125</v>
      </c>
      <c r="AD2" s="71" t="s">
        <v>87</v>
      </c>
      <c r="AE2" s="73">
        <f>+AZ2</f>
        <v>10158</v>
      </c>
      <c r="AH2" s="71" t="s">
        <v>87</v>
      </c>
      <c r="AI2" s="5">
        <f>AW2</f>
        <v>3583</v>
      </c>
      <c r="AJ2" s="71" t="s">
        <v>87</v>
      </c>
      <c r="AK2" s="5">
        <v>6575</v>
      </c>
      <c r="AL2" s="5">
        <f>AK2+AI2</f>
        <v>10158</v>
      </c>
      <c r="AM2" t="b">
        <f t="shared" ref="AM2:AM22" si="0">AL2=AE2</f>
        <v>1</v>
      </c>
      <c r="AN2" s="71" t="s">
        <v>87</v>
      </c>
      <c r="AO2" s="56">
        <v>199</v>
      </c>
      <c r="AQ2" s="71" t="s">
        <v>87</v>
      </c>
      <c r="AR2" s="56">
        <v>29</v>
      </c>
      <c r="AT2" s="71" t="s">
        <v>87</v>
      </c>
      <c r="AU2" s="56">
        <v>3</v>
      </c>
      <c r="AV2" s="85" t="s">
        <v>87</v>
      </c>
      <c r="AW2" s="86">
        <f>'[21]Q1 connections'!$F$20</f>
        <v>3583</v>
      </c>
      <c r="AX2" s="85" t="s">
        <v>87</v>
      </c>
      <c r="AY2" s="86">
        <v>6575</v>
      </c>
      <c r="AZ2" s="86">
        <f t="shared" ref="AZ2:AZ29" si="1">+AW2+AY2</f>
        <v>10158</v>
      </c>
      <c r="BA2" s="449" t="s">
        <v>87</v>
      </c>
      <c r="BB2" s="451">
        <v>55.8</v>
      </c>
    </row>
    <row r="3" spans="1:56" x14ac:dyDescent="0.2">
      <c r="A3" s="71" t="s">
        <v>90</v>
      </c>
      <c r="B3" s="4">
        <v>1134</v>
      </c>
      <c r="C3" s="5"/>
      <c r="F3" s="71" t="s">
        <v>90</v>
      </c>
      <c r="G3" s="4">
        <v>6699</v>
      </c>
      <c r="H3" s="5"/>
      <c r="J3" s="71" t="s">
        <v>90</v>
      </c>
      <c r="K3" s="79">
        <v>557</v>
      </c>
      <c r="M3" s="71" t="s">
        <v>90</v>
      </c>
      <c r="N3" s="352">
        <v>519</v>
      </c>
      <c r="Q3" s="353">
        <v>385</v>
      </c>
      <c r="W3" s="71" t="s">
        <v>90</v>
      </c>
      <c r="X3" s="12">
        <v>0.25</v>
      </c>
      <c r="AA3" s="71" t="s">
        <v>90</v>
      </c>
      <c r="AB3" s="70">
        <v>0.13</v>
      </c>
      <c r="AD3" s="71" t="s">
        <v>90</v>
      </c>
      <c r="AE3" s="73">
        <f>AZ9</f>
        <v>10256</v>
      </c>
      <c r="AH3" s="71" t="s">
        <v>90</v>
      </c>
      <c r="AI3" s="5">
        <f>AW9</f>
        <v>3557</v>
      </c>
      <c r="AJ3" s="71" t="s">
        <v>90</v>
      </c>
      <c r="AK3" s="5">
        <v>6699</v>
      </c>
      <c r="AL3" s="5">
        <f>AK3+AI3</f>
        <v>10256</v>
      </c>
      <c r="AM3" t="b">
        <f t="shared" si="0"/>
        <v>1</v>
      </c>
      <c r="AN3" s="71" t="s">
        <v>90</v>
      </c>
      <c r="AO3" s="56">
        <v>228</v>
      </c>
      <c r="AQ3" s="71" t="s">
        <v>90</v>
      </c>
      <c r="AR3" s="56">
        <v>29</v>
      </c>
      <c r="AT3" s="71" t="s">
        <v>90</v>
      </c>
      <c r="AU3" s="56">
        <v>3</v>
      </c>
      <c r="AV3" s="85" t="s">
        <v>97</v>
      </c>
      <c r="AW3" s="86">
        <f>'[21]Q1 connections'!$G$20</f>
        <v>3610</v>
      </c>
      <c r="AX3" s="85" t="s">
        <v>97</v>
      </c>
      <c r="AY3" s="86">
        <v>7003</v>
      </c>
      <c r="AZ3" s="86">
        <f t="shared" si="1"/>
        <v>10613</v>
      </c>
      <c r="BA3" s="449" t="s">
        <v>90</v>
      </c>
      <c r="BB3" s="451">
        <v>57.47</v>
      </c>
    </row>
    <row r="4" spans="1:56" x14ac:dyDescent="0.2">
      <c r="A4" s="71" t="s">
        <v>92</v>
      </c>
      <c r="B4" s="4">
        <v>1149</v>
      </c>
      <c r="C4" s="5"/>
      <c r="F4" s="71" t="s">
        <v>92</v>
      </c>
      <c r="G4" s="4">
        <v>6852</v>
      </c>
      <c r="H4" s="5"/>
      <c r="J4" s="71" t="s">
        <v>92</v>
      </c>
      <c r="K4" s="79">
        <v>562</v>
      </c>
      <c r="M4" s="71" t="s">
        <v>92</v>
      </c>
      <c r="N4" s="352">
        <v>532</v>
      </c>
      <c r="Q4" s="353">
        <v>387</v>
      </c>
      <c r="W4" s="71" t="s">
        <v>92</v>
      </c>
      <c r="X4" s="87">
        <v>0.25</v>
      </c>
      <c r="AA4" s="71" t="s">
        <v>92</v>
      </c>
      <c r="AB4" s="70">
        <v>0.123</v>
      </c>
      <c r="AD4" s="71" t="s">
        <v>92</v>
      </c>
      <c r="AE4" s="73">
        <f>AZ16</f>
        <v>10418</v>
      </c>
      <c r="AH4" s="71" t="s">
        <v>92</v>
      </c>
      <c r="AI4" s="5">
        <f>AW16</f>
        <v>3566</v>
      </c>
      <c r="AJ4" s="71" t="s">
        <v>92</v>
      </c>
      <c r="AK4" s="5">
        <v>6852</v>
      </c>
      <c r="AL4" s="5">
        <f>AK4+AI4</f>
        <v>10418</v>
      </c>
      <c r="AM4" t="b">
        <f t="shared" si="0"/>
        <v>1</v>
      </c>
      <c r="AN4" s="71" t="s">
        <v>92</v>
      </c>
      <c r="AO4" s="56">
        <v>266</v>
      </c>
      <c r="AQ4" s="71" t="s">
        <v>92</v>
      </c>
      <c r="AR4" s="56">
        <v>38</v>
      </c>
      <c r="AT4" s="71" t="s">
        <v>92</v>
      </c>
      <c r="AU4" s="56">
        <v>15</v>
      </c>
      <c r="AV4" s="85" t="s">
        <v>122</v>
      </c>
      <c r="AW4" s="86">
        <f>'[21]Q1 connections'!$H$20</f>
        <v>3719</v>
      </c>
      <c r="AX4" s="85" t="s">
        <v>122</v>
      </c>
      <c r="AY4" s="86">
        <v>7362</v>
      </c>
      <c r="AZ4" s="86">
        <f t="shared" si="1"/>
        <v>11081</v>
      </c>
      <c r="BA4" s="449" t="s">
        <v>92</v>
      </c>
      <c r="BB4" s="451">
        <v>58.75</v>
      </c>
    </row>
    <row r="5" spans="1:56" x14ac:dyDescent="0.2">
      <c r="A5" s="71" t="s">
        <v>94</v>
      </c>
      <c r="B5" s="4">
        <v>1167</v>
      </c>
      <c r="C5" s="5"/>
      <c r="F5" s="71" t="s">
        <v>94</v>
      </c>
      <c r="G5" s="4">
        <v>6971</v>
      </c>
      <c r="H5" s="5"/>
      <c r="J5" s="71" t="s">
        <v>94</v>
      </c>
      <c r="K5" s="79">
        <v>591</v>
      </c>
      <c r="M5" s="71" t="s">
        <v>94</v>
      </c>
      <c r="N5" s="352">
        <v>470</v>
      </c>
      <c r="Q5" s="353">
        <v>354</v>
      </c>
      <c r="W5" s="71" t="s">
        <v>94</v>
      </c>
      <c r="X5" s="87">
        <v>0.26250000000000001</v>
      </c>
      <c r="AA5" s="71" t="s">
        <v>94</v>
      </c>
      <c r="AB5" s="70">
        <v>0.13100000000000001</v>
      </c>
      <c r="AD5" s="71" t="s">
        <v>94</v>
      </c>
      <c r="AE5" s="73">
        <f>AZ23</f>
        <v>10560</v>
      </c>
      <c r="AH5" s="71" t="s">
        <v>94</v>
      </c>
      <c r="AI5" s="5">
        <f>AW23</f>
        <v>3589</v>
      </c>
      <c r="AJ5" s="71" t="s">
        <v>94</v>
      </c>
      <c r="AK5" s="5">
        <v>6971</v>
      </c>
      <c r="AL5" s="5">
        <f>AK5+AI5</f>
        <v>10560</v>
      </c>
      <c r="AM5" t="b">
        <f t="shared" si="0"/>
        <v>1</v>
      </c>
      <c r="AN5" s="71" t="s">
        <v>94</v>
      </c>
      <c r="AO5" s="56">
        <v>314</v>
      </c>
      <c r="AQ5" s="71" t="s">
        <v>94</v>
      </c>
      <c r="AR5" s="56">
        <v>48</v>
      </c>
      <c r="AT5" s="71" t="s">
        <v>94</v>
      </c>
      <c r="AU5" s="56">
        <v>18</v>
      </c>
      <c r="AV5" s="112" t="s">
        <v>134</v>
      </c>
      <c r="AW5" s="86">
        <f>'[21]Q1 connections'!$I$20</f>
        <v>3817</v>
      </c>
      <c r="AX5" s="112" t="s">
        <v>134</v>
      </c>
      <c r="AY5" s="86">
        <v>7703</v>
      </c>
      <c r="AZ5" s="86">
        <f t="shared" si="1"/>
        <v>11520</v>
      </c>
      <c r="BA5" s="449" t="s">
        <v>94</v>
      </c>
      <c r="BB5" s="451">
        <v>58.48</v>
      </c>
    </row>
    <row r="6" spans="1:56" x14ac:dyDescent="0.2">
      <c r="A6" s="71" t="s">
        <v>97</v>
      </c>
      <c r="B6" s="4">
        <v>1183</v>
      </c>
      <c r="C6" s="5"/>
      <c r="F6" s="71" t="s">
        <v>97</v>
      </c>
      <c r="G6" s="505">
        <v>7003</v>
      </c>
      <c r="H6" s="5"/>
      <c r="J6" s="71" t="s">
        <v>97</v>
      </c>
      <c r="K6" s="79">
        <v>619</v>
      </c>
      <c r="M6" s="71" t="s">
        <v>97</v>
      </c>
      <c r="N6" s="143">
        <v>548</v>
      </c>
      <c r="O6" s="144"/>
      <c r="P6" s="144"/>
      <c r="Q6" s="141">
        <v>409</v>
      </c>
      <c r="W6" s="71" t="s">
        <v>97</v>
      </c>
      <c r="X6" s="87">
        <v>0.26250000000000001</v>
      </c>
      <c r="AA6" s="71" t="s">
        <v>97</v>
      </c>
      <c r="AB6" s="70">
        <v>0.14000000000000001</v>
      </c>
      <c r="AD6" s="71" t="s">
        <v>97</v>
      </c>
      <c r="AE6" s="73">
        <f>AZ3</f>
        <v>10613</v>
      </c>
      <c r="AH6" s="71" t="s">
        <v>97</v>
      </c>
      <c r="AI6" s="5">
        <f>AW3</f>
        <v>3610</v>
      </c>
      <c r="AJ6" s="71" t="s">
        <v>97</v>
      </c>
      <c r="AK6" s="5">
        <v>7003</v>
      </c>
      <c r="AL6" s="5">
        <f>AK6+AI6</f>
        <v>10613</v>
      </c>
      <c r="AM6" t="b">
        <f t="shared" si="0"/>
        <v>1</v>
      </c>
      <c r="AN6" s="71" t="s">
        <v>97</v>
      </c>
      <c r="AO6" s="56">
        <v>358</v>
      </c>
      <c r="AQ6" s="71" t="s">
        <v>97</v>
      </c>
      <c r="AR6" s="56">
        <v>44</v>
      </c>
      <c r="AT6" s="71" t="s">
        <v>97</v>
      </c>
      <c r="AU6" s="56">
        <v>16</v>
      </c>
      <c r="AV6" s="112" t="s">
        <v>155</v>
      </c>
      <c r="AW6" s="86">
        <f>'[21]Q1 connections'!$J$20</f>
        <v>3877</v>
      </c>
      <c r="AX6" s="112" t="s">
        <v>155</v>
      </c>
      <c r="AY6" s="86">
        <v>8039</v>
      </c>
      <c r="AZ6" s="86">
        <f t="shared" si="1"/>
        <v>11916</v>
      </c>
      <c r="BA6" s="449" t="s">
        <v>97</v>
      </c>
      <c r="BB6" s="451">
        <v>57.89</v>
      </c>
      <c r="BC6" s="449" t="s">
        <v>97</v>
      </c>
      <c r="BD6" s="452">
        <v>1.3311435194449808</v>
      </c>
    </row>
    <row r="7" spans="1:56" x14ac:dyDescent="0.2">
      <c r="A7" s="103" t="s">
        <v>98</v>
      </c>
      <c r="B7" s="4">
        <v>1196</v>
      </c>
      <c r="C7" s="5"/>
      <c r="F7" s="71" t="str">
        <f t="shared" ref="F7:F12" si="2">A7</f>
        <v>Q2-11</v>
      </c>
      <c r="G7" s="4">
        <v>7097</v>
      </c>
      <c r="H7" s="5"/>
      <c r="J7" s="71" t="str">
        <f t="shared" ref="J7:J12" si="3">F7</f>
        <v>Q2-11</v>
      </c>
      <c r="K7" s="79">
        <v>635</v>
      </c>
      <c r="M7" s="71" t="str">
        <f>J7</f>
        <v>Q2-11</v>
      </c>
      <c r="N7" s="143">
        <v>563</v>
      </c>
      <c r="O7" s="144"/>
      <c r="P7" s="144"/>
      <c r="Q7" s="141">
        <v>359</v>
      </c>
      <c r="W7" s="71" t="str">
        <f t="shared" ref="W7:W12" si="4">M7</f>
        <v>Q2-11</v>
      </c>
      <c r="X7" s="87">
        <v>0.27500000000000002</v>
      </c>
      <c r="AA7" s="103" t="s">
        <v>98</v>
      </c>
      <c r="AB7" s="70">
        <v>0.14000000000000001</v>
      </c>
      <c r="AD7" s="103" t="s">
        <v>98</v>
      </c>
      <c r="AE7" s="73">
        <f>AZ10</f>
        <v>10729</v>
      </c>
      <c r="AH7" s="103" t="s">
        <v>98</v>
      </c>
      <c r="AI7" s="5">
        <f>AW10</f>
        <v>3632</v>
      </c>
      <c r="AJ7" s="103" t="s">
        <v>98</v>
      </c>
      <c r="AK7" s="5">
        <v>7097</v>
      </c>
      <c r="AL7" s="5">
        <f t="shared" ref="AL7:AL12" si="5">AK7+AI7</f>
        <v>10729</v>
      </c>
      <c r="AM7" t="b">
        <f t="shared" si="0"/>
        <v>1</v>
      </c>
      <c r="AN7" s="103" t="s">
        <v>98</v>
      </c>
      <c r="AO7" s="56">
        <v>403</v>
      </c>
      <c r="AQ7" s="103" t="s">
        <v>98</v>
      </c>
      <c r="AR7" s="56">
        <v>46</v>
      </c>
      <c r="AT7" s="103" t="s">
        <v>98</v>
      </c>
      <c r="AU7" s="56">
        <v>13</v>
      </c>
      <c r="AV7" s="112" t="s">
        <v>189</v>
      </c>
      <c r="AW7" s="86">
        <f>'Wireline Stats History'!I22</f>
        <v>3971</v>
      </c>
      <c r="AX7" s="112" t="s">
        <v>189</v>
      </c>
      <c r="AY7" s="86">
        <f>'[21]Q1 connections'!$K$27</f>
        <v>8289</v>
      </c>
      <c r="AZ7" s="86">
        <f t="shared" si="1"/>
        <v>12260</v>
      </c>
      <c r="BA7" s="449" t="s">
        <v>98</v>
      </c>
      <c r="BB7" s="451">
        <v>58.88</v>
      </c>
      <c r="BC7" s="449" t="s">
        <v>98</v>
      </c>
      <c r="BD7" s="452">
        <v>1.34</v>
      </c>
    </row>
    <row r="8" spans="1:56" x14ac:dyDescent="0.2">
      <c r="A8" s="103" t="s">
        <v>99</v>
      </c>
      <c r="B8" s="4">
        <v>1218</v>
      </c>
      <c r="C8" s="5"/>
      <c r="F8" s="71" t="str">
        <f t="shared" si="2"/>
        <v>Q3-11</v>
      </c>
      <c r="G8" s="4">
        <v>7211</v>
      </c>
      <c r="H8" s="5"/>
      <c r="J8" s="71" t="str">
        <f t="shared" si="3"/>
        <v>Q3-11</v>
      </c>
      <c r="K8" s="79">
        <v>644</v>
      </c>
      <c r="M8" s="71" t="str">
        <f t="shared" ref="M8:M17" si="6">J8</f>
        <v>Q3-11</v>
      </c>
      <c r="N8" s="143">
        <v>568</v>
      </c>
      <c r="O8" s="144"/>
      <c r="P8" s="144"/>
      <c r="Q8" s="141">
        <v>372</v>
      </c>
      <c r="W8" s="71" t="str">
        <f t="shared" si="4"/>
        <v>Q3-11</v>
      </c>
      <c r="X8" s="87">
        <v>0.27500000000000002</v>
      </c>
      <c r="AA8" s="103" t="s">
        <v>99</v>
      </c>
      <c r="AB8" s="70">
        <v>0.151</v>
      </c>
      <c r="AD8" s="103" t="s">
        <v>99</v>
      </c>
      <c r="AE8" s="73">
        <f>AZ17</f>
        <v>10882</v>
      </c>
      <c r="AH8" s="103" t="s">
        <v>99</v>
      </c>
      <c r="AI8" s="5">
        <f>AW17</f>
        <v>3671</v>
      </c>
      <c r="AJ8" s="103" t="s">
        <v>99</v>
      </c>
      <c r="AK8" s="5">
        <v>7211</v>
      </c>
      <c r="AL8" s="5">
        <f t="shared" si="5"/>
        <v>10882</v>
      </c>
      <c r="AM8" t="b">
        <f t="shared" si="0"/>
        <v>1</v>
      </c>
      <c r="AN8" s="103" t="s">
        <v>99</v>
      </c>
      <c r="AO8" s="56">
        <v>453</v>
      </c>
      <c r="AQ8" s="103" t="s">
        <v>99</v>
      </c>
      <c r="AR8" s="56">
        <v>50</v>
      </c>
      <c r="AT8" s="103" t="s">
        <v>99</v>
      </c>
      <c r="AU8" s="56">
        <v>22</v>
      </c>
      <c r="AV8" s="112" t="s">
        <v>243</v>
      </c>
      <c r="AW8" s="86">
        <v>4056</v>
      </c>
      <c r="AX8" s="112" t="s">
        <v>189</v>
      </c>
      <c r="AY8" s="86">
        <f>'Wireless Stats History'!E20</f>
        <v>8387</v>
      </c>
      <c r="AZ8" s="86">
        <f>+AW8+AY8</f>
        <v>12443</v>
      </c>
      <c r="BA8" s="449" t="s">
        <v>99</v>
      </c>
      <c r="BB8" s="451">
        <v>60.52</v>
      </c>
      <c r="BC8" s="449" t="s">
        <v>99</v>
      </c>
      <c r="BD8" s="452">
        <v>1.3299999999999998</v>
      </c>
    </row>
    <row r="9" spans="1:56" x14ac:dyDescent="0.2">
      <c r="A9" s="103" t="s">
        <v>119</v>
      </c>
      <c r="B9" s="4">
        <v>1242</v>
      </c>
      <c r="C9" s="5"/>
      <c r="F9" s="71" t="str">
        <f t="shared" si="2"/>
        <v>Q4-11</v>
      </c>
      <c r="G9" s="4">
        <v>7340</v>
      </c>
      <c r="H9" s="5"/>
      <c r="J9" s="71" t="str">
        <f t="shared" si="3"/>
        <v>Q4-11</v>
      </c>
      <c r="K9" s="79">
        <v>680</v>
      </c>
      <c r="M9" s="71" t="str">
        <f t="shared" si="6"/>
        <v>Q4-11</v>
      </c>
      <c r="N9" s="143">
        <v>498</v>
      </c>
      <c r="O9" s="144"/>
      <c r="P9" s="144"/>
      <c r="Q9" s="141">
        <v>348</v>
      </c>
      <c r="W9" s="71" t="str">
        <f t="shared" si="4"/>
        <v>Q4-11</v>
      </c>
      <c r="X9" s="87">
        <v>0.28999999999999998</v>
      </c>
      <c r="AA9" s="103" t="s">
        <v>119</v>
      </c>
      <c r="AB9" s="70">
        <v>0.155</v>
      </c>
      <c r="AD9" s="103" t="s">
        <v>119</v>
      </c>
      <c r="AE9" s="73">
        <f>AZ24</f>
        <v>11050</v>
      </c>
      <c r="AH9" s="103" t="s">
        <v>119</v>
      </c>
      <c r="AI9" s="5">
        <f>AW24</f>
        <v>3710</v>
      </c>
      <c r="AJ9" s="103" t="s">
        <v>119</v>
      </c>
      <c r="AK9" s="5">
        <v>7340</v>
      </c>
      <c r="AL9" s="5">
        <f t="shared" si="5"/>
        <v>11050</v>
      </c>
      <c r="AM9" t="b">
        <f t="shared" si="0"/>
        <v>1</v>
      </c>
      <c r="AN9" s="103" t="s">
        <v>119</v>
      </c>
      <c r="AO9" s="56">
        <v>509</v>
      </c>
      <c r="AQ9" s="103" t="s">
        <v>119</v>
      </c>
      <c r="AR9" s="56">
        <v>56</v>
      </c>
      <c r="AT9" s="103" t="s">
        <v>119</v>
      </c>
      <c r="AU9" s="56">
        <v>24</v>
      </c>
      <c r="AV9" s="88" t="s">
        <v>90</v>
      </c>
      <c r="AW9" s="89">
        <f>'[21]Q2 connections'!$F$20</f>
        <v>3557</v>
      </c>
      <c r="AX9" s="88" t="s">
        <v>90</v>
      </c>
      <c r="AY9" s="89">
        <v>6699</v>
      </c>
      <c r="AZ9" s="89">
        <f t="shared" si="1"/>
        <v>10256</v>
      </c>
      <c r="BA9" s="449" t="s">
        <v>119</v>
      </c>
      <c r="BB9" s="451">
        <v>59.08</v>
      </c>
      <c r="BC9" s="449" t="s">
        <v>119</v>
      </c>
      <c r="BD9" s="452">
        <v>1.23</v>
      </c>
    </row>
    <row r="10" spans="1:56" x14ac:dyDescent="0.2">
      <c r="A10" s="103" t="s">
        <v>122</v>
      </c>
      <c r="B10" s="4">
        <v>1257</v>
      </c>
      <c r="C10" s="5"/>
      <c r="F10" s="71" t="str">
        <f t="shared" si="2"/>
        <v>Q1-12</v>
      </c>
      <c r="G10" s="505">
        <v>7362</v>
      </c>
      <c r="H10" s="5"/>
      <c r="J10" s="71" t="str">
        <f t="shared" si="3"/>
        <v>Q1-12</v>
      </c>
      <c r="K10" s="79">
        <v>700</v>
      </c>
      <c r="M10" s="71" t="str">
        <f t="shared" si="6"/>
        <v>Q1-12</v>
      </c>
      <c r="N10" s="143">
        <v>620</v>
      </c>
      <c r="O10" s="144"/>
      <c r="P10" s="144"/>
      <c r="Q10" s="141">
        <v>361</v>
      </c>
      <c r="W10" s="71" t="str">
        <f t="shared" si="4"/>
        <v>Q1-12</v>
      </c>
      <c r="X10" s="144">
        <v>0.59499999999999997</v>
      </c>
      <c r="AA10" s="103" t="str">
        <f t="shared" ref="AA10:AA15" si="7">W10</f>
        <v>Q1-12</v>
      </c>
      <c r="AB10" s="145">
        <v>0.14699999999999999</v>
      </c>
      <c r="AD10" s="103" t="str">
        <f t="shared" ref="AD10:AD15" si="8">AA10</f>
        <v>Q1-12</v>
      </c>
      <c r="AE10" s="73">
        <f>AZ4</f>
        <v>11081</v>
      </c>
      <c r="AH10" s="103" t="str">
        <f t="shared" ref="AH10:AH22" si="9">AA10</f>
        <v>Q1-12</v>
      </c>
      <c r="AI10" s="5">
        <f>AW4</f>
        <v>3719</v>
      </c>
      <c r="AJ10" s="103" t="str">
        <f t="shared" ref="AJ10:AJ22" si="10">AA10</f>
        <v>Q1-12</v>
      </c>
      <c r="AK10" s="5">
        <v>7362</v>
      </c>
      <c r="AL10" s="5">
        <f t="shared" si="5"/>
        <v>11081</v>
      </c>
      <c r="AM10" t="b">
        <f t="shared" si="0"/>
        <v>1</v>
      </c>
      <c r="AN10" s="103" t="str">
        <f t="shared" ref="AN10:AN22" si="11">AH10</f>
        <v>Q1-12</v>
      </c>
      <c r="AO10" s="56">
        <v>553</v>
      </c>
      <c r="AQ10" s="103" t="str">
        <f t="shared" ref="AQ10:AQ22" si="12">AJ10</f>
        <v>Q1-12</v>
      </c>
      <c r="AR10" s="56">
        <v>44</v>
      </c>
      <c r="AT10" s="103" t="str">
        <f t="shared" ref="AT10:AT15" si="13">AQ10</f>
        <v>Q1-12</v>
      </c>
      <c r="AU10" s="56">
        <v>16</v>
      </c>
      <c r="AV10" s="88" t="s">
        <v>98</v>
      </c>
      <c r="AW10" s="89">
        <f>'[21]Q2 connections'!$G$20</f>
        <v>3632</v>
      </c>
      <c r="AX10" s="88" t="s">
        <v>98</v>
      </c>
      <c r="AY10" s="89">
        <v>7097</v>
      </c>
      <c r="AZ10" s="89">
        <f t="shared" si="1"/>
        <v>10729</v>
      </c>
      <c r="BA10" s="449" t="s">
        <v>122</v>
      </c>
      <c r="BB10" s="451">
        <v>58.87</v>
      </c>
      <c r="BC10" s="449" t="s">
        <v>122</v>
      </c>
      <c r="BD10" s="452">
        <v>1.1400000000000001</v>
      </c>
    </row>
    <row r="11" spans="1:56" x14ac:dyDescent="0.2">
      <c r="A11" s="103" t="s">
        <v>123</v>
      </c>
      <c r="B11" s="4">
        <v>1277</v>
      </c>
      <c r="C11" s="5"/>
      <c r="F11" s="71" t="str">
        <f t="shared" si="2"/>
        <v>Q2-12</v>
      </c>
      <c r="G11" s="4">
        <v>7447</v>
      </c>
      <c r="H11" s="5"/>
      <c r="J11" s="71" t="str">
        <f t="shared" si="3"/>
        <v>Q2-12</v>
      </c>
      <c r="K11" s="79">
        <v>689</v>
      </c>
      <c r="M11" s="71" t="str">
        <f t="shared" si="6"/>
        <v>Q2-12</v>
      </c>
      <c r="N11" s="143">
        <v>634</v>
      </c>
      <c r="O11" s="144"/>
      <c r="P11" s="144"/>
      <c r="Q11" s="141">
        <v>336</v>
      </c>
      <c r="W11" s="71" t="str">
        <f t="shared" si="4"/>
        <v>Q2-12</v>
      </c>
      <c r="X11" s="144" t="s">
        <v>129</v>
      </c>
      <c r="AA11" s="103" t="str">
        <f t="shared" si="7"/>
        <v>Q2-12</v>
      </c>
      <c r="AB11" s="145">
        <v>0.14699999999999999</v>
      </c>
      <c r="AD11" s="103" t="str">
        <f t="shared" si="8"/>
        <v>Q2-12</v>
      </c>
      <c r="AE11" s="73">
        <f>AZ11</f>
        <v>11189</v>
      </c>
      <c r="AH11" s="103" t="str">
        <f t="shared" si="9"/>
        <v>Q2-12</v>
      </c>
      <c r="AI11" s="5">
        <f>AW11</f>
        <v>3741.9999999999995</v>
      </c>
      <c r="AJ11" s="103" t="str">
        <f t="shared" si="10"/>
        <v>Q2-12</v>
      </c>
      <c r="AK11" s="5">
        <v>7447</v>
      </c>
      <c r="AL11" s="5">
        <f t="shared" si="5"/>
        <v>11189</v>
      </c>
      <c r="AM11" t="b">
        <f t="shared" si="0"/>
        <v>1</v>
      </c>
      <c r="AN11" s="103" t="str">
        <f t="shared" si="11"/>
        <v>Q2-12</v>
      </c>
      <c r="AO11" s="56">
        <v>595</v>
      </c>
      <c r="AQ11" s="103" t="str">
        <f t="shared" si="12"/>
        <v>Q2-12</v>
      </c>
      <c r="AR11" s="56">
        <v>43</v>
      </c>
      <c r="AT11" s="103" t="str">
        <f t="shared" si="13"/>
        <v>Q2-12</v>
      </c>
      <c r="AU11" s="56">
        <v>20</v>
      </c>
      <c r="AV11" s="88" t="s">
        <v>123</v>
      </c>
      <c r="AW11" s="89">
        <f>'[21]Q2 connections'!$H$20</f>
        <v>3741.9999999999995</v>
      </c>
      <c r="AX11" s="88" t="s">
        <v>123</v>
      </c>
      <c r="AY11" s="89">
        <v>7447</v>
      </c>
      <c r="AZ11" s="89">
        <f t="shared" si="1"/>
        <v>11189</v>
      </c>
      <c r="BA11" s="449" t="s">
        <v>123</v>
      </c>
      <c r="BB11" s="451">
        <v>60.29</v>
      </c>
      <c r="BC11" s="449" t="s">
        <v>123</v>
      </c>
      <c r="BD11" s="452">
        <v>1</v>
      </c>
    </row>
    <row r="12" spans="1:56" x14ac:dyDescent="0.2">
      <c r="A12" s="103" t="s">
        <v>124</v>
      </c>
      <c r="B12" s="4">
        <v>1303</v>
      </c>
      <c r="C12" s="5"/>
      <c r="F12" s="71" t="str">
        <f t="shared" si="2"/>
        <v>Q3-12</v>
      </c>
      <c r="G12" s="4">
        <v>7558</v>
      </c>
      <c r="H12" s="5"/>
      <c r="J12" s="71" t="str">
        <f t="shared" si="3"/>
        <v>Q3-12</v>
      </c>
      <c r="K12" s="79">
        <v>737</v>
      </c>
      <c r="M12" s="71" t="str">
        <f t="shared" si="6"/>
        <v>Q3-12</v>
      </c>
      <c r="N12" s="143">
        <v>638</v>
      </c>
      <c r="O12" s="144"/>
      <c r="P12" s="144"/>
      <c r="Q12" s="141">
        <v>352</v>
      </c>
      <c r="W12" s="71" t="str">
        <f t="shared" si="4"/>
        <v>Q3-12</v>
      </c>
      <c r="X12" s="144">
        <v>0.30499999999999999</v>
      </c>
      <c r="AA12" s="103" t="str">
        <f t="shared" si="7"/>
        <v>Q3-12</v>
      </c>
      <c r="AB12" s="145">
        <v>0.15</v>
      </c>
      <c r="AD12" s="103" t="str">
        <f t="shared" si="8"/>
        <v>Q3-12</v>
      </c>
      <c r="AE12" s="73">
        <f>AZ18</f>
        <v>11335</v>
      </c>
      <c r="AH12" s="103" t="str">
        <f t="shared" si="9"/>
        <v>Q3-12</v>
      </c>
      <c r="AI12" s="5">
        <f>AW18</f>
        <v>3777</v>
      </c>
      <c r="AJ12" s="103" t="str">
        <f t="shared" si="10"/>
        <v>Q3-12</v>
      </c>
      <c r="AK12" s="5">
        <v>7558</v>
      </c>
      <c r="AL12" s="5">
        <f t="shared" si="5"/>
        <v>11335</v>
      </c>
      <c r="AM12" t="b">
        <f t="shared" si="0"/>
        <v>1</v>
      </c>
      <c r="AN12" s="103" t="str">
        <f t="shared" si="11"/>
        <v>Q3-12</v>
      </c>
      <c r="AO12" s="56">
        <v>637</v>
      </c>
      <c r="AQ12" s="103" t="str">
        <f t="shared" si="12"/>
        <v>Q3-12</v>
      </c>
      <c r="AR12" s="56">
        <v>42</v>
      </c>
      <c r="AT12" s="103" t="str">
        <f t="shared" si="13"/>
        <v>Q3-12</v>
      </c>
      <c r="AU12" s="56">
        <v>26</v>
      </c>
      <c r="AV12" s="113" t="s">
        <v>135</v>
      </c>
      <c r="AW12" s="89">
        <f>'[21]Q2 connections'!$I$20</f>
        <v>3827</v>
      </c>
      <c r="AX12" s="88" t="s">
        <v>135</v>
      </c>
      <c r="AY12" s="89">
        <v>7706</v>
      </c>
      <c r="AZ12" s="89">
        <f t="shared" si="1"/>
        <v>11533</v>
      </c>
      <c r="BA12" s="449" t="s">
        <v>124</v>
      </c>
      <c r="BB12" s="451">
        <v>61.42</v>
      </c>
      <c r="BC12" s="449" t="s">
        <v>124</v>
      </c>
      <c r="BD12" s="452">
        <v>1.0999999999999999</v>
      </c>
    </row>
    <row r="13" spans="1:56" x14ac:dyDescent="0.2">
      <c r="A13" s="103" t="s">
        <v>125</v>
      </c>
      <c r="B13" s="4">
        <v>1326</v>
      </c>
      <c r="C13" s="5"/>
      <c r="F13" s="71" t="str">
        <f t="shared" ref="F13:F18" si="14">A13</f>
        <v>Q4-12</v>
      </c>
      <c r="G13" s="4">
        <v>7670</v>
      </c>
      <c r="H13" s="5"/>
      <c r="J13" s="71" t="str">
        <f t="shared" ref="J13:J18" si="15">F13</f>
        <v>Q4-12</v>
      </c>
      <c r="K13" s="79">
        <v>770</v>
      </c>
      <c r="M13" s="71" t="str">
        <f t="shared" si="6"/>
        <v>Q4-12</v>
      </c>
      <c r="N13" s="143">
        <v>566</v>
      </c>
      <c r="O13" s="144"/>
      <c r="P13" s="144"/>
      <c r="Q13" s="141">
        <v>352</v>
      </c>
      <c r="W13" s="71" t="str">
        <f t="shared" ref="W13:W18" si="16">M13</f>
        <v>Q4-12</v>
      </c>
      <c r="X13" s="144">
        <v>0.32</v>
      </c>
      <c r="AA13" s="103" t="str">
        <f t="shared" si="7"/>
        <v>Q4-12</v>
      </c>
      <c r="AB13" s="145">
        <v>0.156</v>
      </c>
      <c r="AD13" s="103" t="str">
        <f t="shared" si="8"/>
        <v>Q4-12</v>
      </c>
      <c r="AE13" s="73">
        <f>AZ25</f>
        <v>11474</v>
      </c>
      <c r="AH13" s="103" t="str">
        <f t="shared" si="9"/>
        <v>Q4-12</v>
      </c>
      <c r="AI13" s="5">
        <f>AW25</f>
        <v>3804</v>
      </c>
      <c r="AJ13" s="103" t="str">
        <f t="shared" si="10"/>
        <v>Q4-12</v>
      </c>
      <c r="AK13" s="5">
        <v>7670</v>
      </c>
      <c r="AL13" s="5">
        <f t="shared" ref="AL13:AL18" si="17">AK13+AI13</f>
        <v>11474</v>
      </c>
      <c r="AM13" t="b">
        <f t="shared" si="0"/>
        <v>1</v>
      </c>
      <c r="AN13" s="103" t="str">
        <f t="shared" si="11"/>
        <v>Q4-12</v>
      </c>
      <c r="AO13" s="56">
        <v>678</v>
      </c>
      <c r="AQ13" s="103" t="str">
        <f t="shared" si="12"/>
        <v>Q4-12</v>
      </c>
      <c r="AR13" s="56">
        <v>41</v>
      </c>
      <c r="AT13" s="103" t="str">
        <f t="shared" si="13"/>
        <v>Q4-12</v>
      </c>
      <c r="AU13" s="56">
        <v>23</v>
      </c>
      <c r="AV13" s="113" t="s">
        <v>158</v>
      </c>
      <c r="AW13" s="89">
        <f>'[21]Q2 connections'!$J$20</f>
        <v>3896</v>
      </c>
      <c r="AX13" s="113" t="s">
        <v>158</v>
      </c>
      <c r="AY13" s="89">
        <f>'[21]Q2 connections'!$J$27</f>
        <v>8088</v>
      </c>
      <c r="AZ13" s="89">
        <f t="shared" si="1"/>
        <v>11984</v>
      </c>
      <c r="BA13" s="449" t="s">
        <v>125</v>
      </c>
      <c r="BB13" s="451">
        <v>60.95</v>
      </c>
      <c r="BC13" s="449" t="s">
        <v>125</v>
      </c>
      <c r="BD13" s="452">
        <v>1.1199999999999999</v>
      </c>
    </row>
    <row r="14" spans="1:56" x14ac:dyDescent="0.2">
      <c r="A14" s="103" t="s">
        <v>134</v>
      </c>
      <c r="B14" s="4">
        <v>1342</v>
      </c>
      <c r="C14" s="5"/>
      <c r="F14" s="71" t="str">
        <f t="shared" si="14"/>
        <v>Q1-13</v>
      </c>
      <c r="G14" s="505">
        <v>7703</v>
      </c>
      <c r="H14" s="5"/>
      <c r="J14" s="71" t="str">
        <f t="shared" si="15"/>
        <v>Q1-13</v>
      </c>
      <c r="K14" s="79">
        <v>764</v>
      </c>
      <c r="M14" s="71" t="str">
        <f t="shared" si="6"/>
        <v>Q1-13</v>
      </c>
      <c r="N14" s="143">
        <v>666</v>
      </c>
      <c r="O14" s="144"/>
      <c r="P14" s="144"/>
      <c r="Q14" s="141">
        <v>368</v>
      </c>
      <c r="W14" s="71" t="str">
        <f t="shared" si="16"/>
        <v>Q1-13</v>
      </c>
      <c r="X14" s="87">
        <v>0.32</v>
      </c>
      <c r="AA14" s="103" t="str">
        <f t="shared" si="7"/>
        <v>Q1-13</v>
      </c>
      <c r="AB14" s="70">
        <v>0.159</v>
      </c>
      <c r="AD14" s="103" t="str">
        <f t="shared" si="8"/>
        <v>Q1-13</v>
      </c>
      <c r="AE14" s="73">
        <f>AZ5</f>
        <v>11520</v>
      </c>
      <c r="AH14" s="103" t="str">
        <f t="shared" si="9"/>
        <v>Q1-13</v>
      </c>
      <c r="AI14" s="5">
        <f>AW5</f>
        <v>3817</v>
      </c>
      <c r="AJ14" s="103" t="str">
        <f t="shared" si="10"/>
        <v>Q1-13</v>
      </c>
      <c r="AK14" s="5">
        <v>7703</v>
      </c>
      <c r="AL14" s="5">
        <f t="shared" si="17"/>
        <v>11520</v>
      </c>
      <c r="AM14" t="b">
        <f t="shared" si="0"/>
        <v>1</v>
      </c>
      <c r="AN14" s="103" t="str">
        <f t="shared" si="11"/>
        <v>Q1-13</v>
      </c>
      <c r="AO14" s="56">
        <v>712</v>
      </c>
      <c r="AQ14" s="103" t="str">
        <f t="shared" si="12"/>
        <v>Q1-13</v>
      </c>
      <c r="AR14" s="56">
        <v>34</v>
      </c>
      <c r="AT14" s="103" t="str">
        <f t="shared" si="13"/>
        <v>Q1-13</v>
      </c>
      <c r="AU14" s="56">
        <v>16</v>
      </c>
      <c r="AV14" s="113" t="s">
        <v>190</v>
      </c>
      <c r="AW14" s="89">
        <f>'Wireline Stats History'!H22</f>
        <v>3990</v>
      </c>
      <c r="AX14" s="113" t="s">
        <v>190</v>
      </c>
      <c r="AY14" s="89">
        <f>'[21]Q2 connections'!$K$27</f>
        <v>8352</v>
      </c>
      <c r="AZ14" s="89">
        <f>ROUND(+AW14+AY14,0)</f>
        <v>12342</v>
      </c>
      <c r="BA14" s="449" t="s">
        <v>134</v>
      </c>
      <c r="BB14" s="451">
        <v>60.04</v>
      </c>
      <c r="BC14" s="449" t="s">
        <v>134</v>
      </c>
      <c r="BD14" s="452">
        <v>1.1100000000000001</v>
      </c>
    </row>
    <row r="15" spans="1:56" x14ac:dyDescent="0.2">
      <c r="A15" s="103" t="s">
        <v>135</v>
      </c>
      <c r="B15" s="4">
        <v>1355</v>
      </c>
      <c r="C15" s="5"/>
      <c r="F15" s="71" t="str">
        <f t="shared" si="14"/>
        <v>Q2-13</v>
      </c>
      <c r="G15" s="4">
        <v>7706</v>
      </c>
      <c r="H15" s="5"/>
      <c r="J15" s="71" t="str">
        <f t="shared" si="15"/>
        <v>Q2-13</v>
      </c>
      <c r="K15" s="79">
        <v>792</v>
      </c>
      <c r="M15" s="71" t="str">
        <f t="shared" si="6"/>
        <v>Q2-13</v>
      </c>
      <c r="N15" s="143">
        <v>666</v>
      </c>
      <c r="O15" s="144"/>
      <c r="P15" s="144"/>
      <c r="Q15" s="141">
        <v>332</v>
      </c>
      <c r="W15" s="71" t="str">
        <f t="shared" si="16"/>
        <v>Q2-13</v>
      </c>
      <c r="X15" s="87">
        <v>0.34</v>
      </c>
      <c r="AA15" s="103" t="str">
        <f t="shared" si="7"/>
        <v>Q2-13</v>
      </c>
      <c r="AB15" s="70">
        <v>0.158</v>
      </c>
      <c r="AD15" s="103" t="str">
        <f t="shared" si="8"/>
        <v>Q2-13</v>
      </c>
      <c r="AE15" s="73">
        <f>AZ12</f>
        <v>11533</v>
      </c>
      <c r="AH15" s="103" t="str">
        <f t="shared" si="9"/>
        <v>Q2-13</v>
      </c>
      <c r="AI15" s="5">
        <f>AW12</f>
        <v>3827</v>
      </c>
      <c r="AJ15" s="103" t="str">
        <f t="shared" si="10"/>
        <v>Q2-13</v>
      </c>
      <c r="AK15" s="5">
        <v>7706</v>
      </c>
      <c r="AL15" s="5">
        <f t="shared" si="17"/>
        <v>11533</v>
      </c>
      <c r="AM15" t="b">
        <f t="shared" si="0"/>
        <v>1</v>
      </c>
      <c r="AN15" s="103" t="str">
        <f t="shared" si="11"/>
        <v>Q2-13</v>
      </c>
      <c r="AO15" s="56">
        <v>743</v>
      </c>
      <c r="AQ15" s="103" t="str">
        <f t="shared" si="12"/>
        <v>Q2-13</v>
      </c>
      <c r="AR15" s="56">
        <v>31</v>
      </c>
      <c r="AT15" s="103" t="str">
        <f t="shared" si="13"/>
        <v>Q2-13</v>
      </c>
      <c r="AU15" s="56">
        <v>13</v>
      </c>
      <c r="AV15" s="113" t="s">
        <v>244</v>
      </c>
      <c r="AW15" s="89">
        <f>'Wireline Stats History'!D22</f>
        <v>4067</v>
      </c>
      <c r="AX15" s="113" t="s">
        <v>190</v>
      </c>
      <c r="AY15" s="89">
        <f>+'Wireless Stats History'!D20</f>
        <v>8427</v>
      </c>
      <c r="AZ15" s="89">
        <f>ROUND(+AW15+AY15,0)</f>
        <v>12494</v>
      </c>
      <c r="BA15" s="449" t="s">
        <v>135</v>
      </c>
      <c r="BB15" s="451">
        <v>61.12</v>
      </c>
      <c r="BC15" s="449" t="s">
        <v>135</v>
      </c>
      <c r="BD15" s="452">
        <v>1.03</v>
      </c>
    </row>
    <row r="16" spans="1:56" x14ac:dyDescent="0.2">
      <c r="A16" s="103" t="s">
        <v>136</v>
      </c>
      <c r="B16" s="4">
        <v>1374</v>
      </c>
      <c r="C16" s="5"/>
      <c r="F16" s="71" t="str">
        <f t="shared" si="14"/>
        <v>Q3-13</v>
      </c>
      <c r="G16" s="4">
        <v>7810</v>
      </c>
      <c r="H16" s="5"/>
      <c r="J16" s="71" t="str">
        <f t="shared" si="15"/>
        <v>Q3-13</v>
      </c>
      <c r="K16" s="79">
        <v>801</v>
      </c>
      <c r="M16" s="71" t="str">
        <f t="shared" si="6"/>
        <v>Q3-13</v>
      </c>
      <c r="N16" s="143">
        <v>680</v>
      </c>
      <c r="O16" s="144"/>
      <c r="P16" s="144"/>
      <c r="Q16" s="141">
        <v>355</v>
      </c>
      <c r="W16" s="71" t="str">
        <f t="shared" si="16"/>
        <v>Q3-13</v>
      </c>
      <c r="X16" s="87">
        <v>0.34</v>
      </c>
      <c r="AA16" s="103" t="str">
        <f t="shared" ref="AA16:AA21" si="18">W16</f>
        <v>Q3-13</v>
      </c>
      <c r="AB16" s="70">
        <v>0.16500000000000001</v>
      </c>
      <c r="AD16" s="103" t="str">
        <f t="shared" ref="AD16:AD21" si="19">AA16</f>
        <v>Q3-13</v>
      </c>
      <c r="AE16" s="73">
        <f>AZ19</f>
        <v>11654</v>
      </c>
      <c r="AH16" s="103" t="str">
        <f t="shared" si="9"/>
        <v>Q3-13</v>
      </c>
      <c r="AI16" s="5">
        <f>AW19</f>
        <v>3843.9999999999995</v>
      </c>
      <c r="AJ16" s="103" t="str">
        <f t="shared" si="10"/>
        <v>Q3-13</v>
      </c>
      <c r="AK16" s="5">
        <v>7810</v>
      </c>
      <c r="AL16" s="5">
        <f t="shared" si="17"/>
        <v>11654</v>
      </c>
      <c r="AM16" t="b">
        <f t="shared" si="0"/>
        <v>1</v>
      </c>
      <c r="AN16" s="103" t="str">
        <f t="shared" si="11"/>
        <v>Q3-13</v>
      </c>
      <c r="AO16" s="56">
        <v>776</v>
      </c>
      <c r="AQ16" s="103" t="str">
        <f t="shared" si="12"/>
        <v>Q3-13</v>
      </c>
      <c r="AR16" s="56">
        <v>34</v>
      </c>
      <c r="AT16" s="103" t="str">
        <f t="shared" ref="AT16:AT21" si="20">AQ16</f>
        <v>Q3-13</v>
      </c>
      <c r="AU16" s="56">
        <v>19</v>
      </c>
      <c r="AV16" s="90" t="s">
        <v>92</v>
      </c>
      <c r="AW16" s="91">
        <f>'[21]Q3 connections'!$F$20</f>
        <v>3566</v>
      </c>
      <c r="AX16" s="90" t="s">
        <v>92</v>
      </c>
      <c r="AY16" s="91">
        <v>6852</v>
      </c>
      <c r="AZ16" s="92">
        <f t="shared" si="1"/>
        <v>10418</v>
      </c>
      <c r="BA16" s="449" t="s">
        <v>136</v>
      </c>
      <c r="BB16" s="451">
        <v>62.49</v>
      </c>
      <c r="BC16" s="449" t="s">
        <v>136</v>
      </c>
      <c r="BD16" s="452">
        <v>0.9900000000000001</v>
      </c>
    </row>
    <row r="17" spans="1:56" x14ac:dyDescent="0.2">
      <c r="A17" s="103" t="s">
        <v>137</v>
      </c>
      <c r="B17" s="4">
        <v>1395</v>
      </c>
      <c r="C17" s="5"/>
      <c r="F17" s="71" t="str">
        <f t="shared" si="14"/>
        <v>Q4-13</v>
      </c>
      <c r="G17" s="4">
        <v>7807</v>
      </c>
      <c r="H17" s="5"/>
      <c r="J17" s="71" t="str">
        <f t="shared" si="15"/>
        <v>Q4-13</v>
      </c>
      <c r="K17" s="79">
        <v>851</v>
      </c>
      <c r="M17" s="71" t="str">
        <f t="shared" si="6"/>
        <v>Q4-13</v>
      </c>
      <c r="N17" s="143">
        <v>592</v>
      </c>
      <c r="O17" s="144"/>
      <c r="P17" s="144"/>
      <c r="Q17" s="141">
        <v>359</v>
      </c>
      <c r="W17" s="71" t="str">
        <f t="shared" si="16"/>
        <v>Q4-13</v>
      </c>
      <c r="X17" s="87">
        <v>0.36</v>
      </c>
      <c r="AA17" s="103" t="str">
        <f t="shared" si="18"/>
        <v>Q4-13</v>
      </c>
      <c r="AB17" s="70">
        <v>0.16800000000000001</v>
      </c>
      <c r="AD17" s="103" t="str">
        <f t="shared" si="19"/>
        <v>Q4-13</v>
      </c>
      <c r="AE17" s="73">
        <f>AZ26</f>
        <v>11685</v>
      </c>
      <c r="AH17" s="103" t="str">
        <f t="shared" si="9"/>
        <v>Q4-13</v>
      </c>
      <c r="AI17" s="5">
        <f>AW26</f>
        <v>3878</v>
      </c>
      <c r="AJ17" s="103" t="str">
        <f t="shared" si="10"/>
        <v>Q4-13</v>
      </c>
      <c r="AK17" s="5">
        <v>7807</v>
      </c>
      <c r="AL17" s="5">
        <f t="shared" si="17"/>
        <v>11685</v>
      </c>
      <c r="AM17" t="b">
        <f t="shared" si="0"/>
        <v>1</v>
      </c>
      <c r="AN17" s="103" t="str">
        <f t="shared" si="11"/>
        <v>Q4-13</v>
      </c>
      <c r="AO17" s="56">
        <v>815</v>
      </c>
      <c r="AQ17" s="103" t="str">
        <f t="shared" si="12"/>
        <v>Q4-13</v>
      </c>
      <c r="AR17" s="56">
        <v>38</v>
      </c>
      <c r="AT17" s="103" t="str">
        <f t="shared" si="20"/>
        <v>Q4-13</v>
      </c>
      <c r="AU17" s="56">
        <v>21</v>
      </c>
      <c r="AV17" s="90" t="s">
        <v>99</v>
      </c>
      <c r="AW17" s="91">
        <f>'[21]Q3 connections'!$G$20</f>
        <v>3671</v>
      </c>
      <c r="AX17" s="90" t="s">
        <v>99</v>
      </c>
      <c r="AY17" s="91">
        <v>7211</v>
      </c>
      <c r="AZ17" s="92">
        <f t="shared" si="1"/>
        <v>10882</v>
      </c>
      <c r="BA17" s="449" t="s">
        <v>137</v>
      </c>
      <c r="BB17" s="451">
        <v>61.86</v>
      </c>
      <c r="BC17" s="449" t="s">
        <v>137</v>
      </c>
      <c r="BD17" s="452">
        <v>0.97442586507790385</v>
      </c>
    </row>
    <row r="18" spans="1:56" x14ac:dyDescent="0.2">
      <c r="A18" s="103" t="s">
        <v>155</v>
      </c>
      <c r="B18" s="4">
        <v>1416</v>
      </c>
      <c r="C18" s="5"/>
      <c r="F18" s="71" t="str">
        <f t="shared" si="14"/>
        <v>Q1-14</v>
      </c>
      <c r="G18" s="505">
        <v>8039</v>
      </c>
      <c r="H18" s="5"/>
      <c r="J18" s="71" t="str">
        <f t="shared" si="15"/>
        <v>Q1-14</v>
      </c>
      <c r="K18" s="79">
        <v>842</v>
      </c>
      <c r="M18" s="71" t="str">
        <f t="shared" ref="M18:M23" si="21">J18</f>
        <v>Q1-14</v>
      </c>
      <c r="N18" s="143">
        <v>690</v>
      </c>
      <c r="O18" s="144"/>
      <c r="P18" s="144"/>
      <c r="Q18" s="141">
        <v>387</v>
      </c>
      <c r="W18" s="71" t="str">
        <f t="shared" si="16"/>
        <v>Q1-14</v>
      </c>
      <c r="X18" s="87">
        <v>0.36</v>
      </c>
      <c r="AA18" s="103" t="str">
        <f t="shared" si="18"/>
        <v>Q1-14</v>
      </c>
      <c r="AB18" s="70">
        <v>0.16800000000000001</v>
      </c>
      <c r="AD18" s="103" t="str">
        <f t="shared" si="19"/>
        <v>Q1-14</v>
      </c>
      <c r="AE18" s="73">
        <f>AW6+AY6</f>
        <v>11916</v>
      </c>
      <c r="AF18">
        <v>13329</v>
      </c>
      <c r="AH18" s="103" t="str">
        <f t="shared" si="9"/>
        <v>Q1-14</v>
      </c>
      <c r="AI18" s="5">
        <f>AW6</f>
        <v>3877</v>
      </c>
      <c r="AJ18" s="103" t="str">
        <f t="shared" si="10"/>
        <v>Q1-14</v>
      </c>
      <c r="AK18" s="5">
        <v>8039</v>
      </c>
      <c r="AL18" s="5">
        <f t="shared" si="17"/>
        <v>11916</v>
      </c>
      <c r="AM18" t="b">
        <f t="shared" si="0"/>
        <v>1</v>
      </c>
      <c r="AN18" s="103" t="str">
        <f t="shared" si="11"/>
        <v>Q1-14</v>
      </c>
      <c r="AO18" s="56">
        <v>842</v>
      </c>
      <c r="AQ18" s="103" t="str">
        <f t="shared" si="12"/>
        <v>Q1-14</v>
      </c>
      <c r="AR18" s="56">
        <v>27</v>
      </c>
      <c r="AT18" s="103" t="str">
        <f t="shared" si="20"/>
        <v>Q1-14</v>
      </c>
      <c r="AU18" s="56">
        <v>21</v>
      </c>
      <c r="AV18" s="90" t="s">
        <v>124</v>
      </c>
      <c r="AW18" s="91">
        <f>'[21]Q3 connections'!$H$20</f>
        <v>3777</v>
      </c>
      <c r="AX18" s="90" t="s">
        <v>124</v>
      </c>
      <c r="AY18" s="91">
        <v>7558</v>
      </c>
      <c r="AZ18" s="92">
        <f t="shared" si="1"/>
        <v>11335</v>
      </c>
      <c r="BA18" s="449" t="s">
        <v>155</v>
      </c>
      <c r="BB18" s="451">
        <v>61.24</v>
      </c>
      <c r="BC18" s="449" t="s">
        <v>155</v>
      </c>
      <c r="BD18" s="452">
        <v>0.9900000000000001</v>
      </c>
    </row>
    <row r="19" spans="1:56" x14ac:dyDescent="0.2">
      <c r="A19" s="103" t="s">
        <v>158</v>
      </c>
      <c r="B19" s="4">
        <v>1431</v>
      </c>
      <c r="C19" s="5"/>
      <c r="F19" s="71" t="str">
        <f t="shared" ref="F19:F24" si="22">A19</f>
        <v>Q2-14</v>
      </c>
      <c r="G19" s="4">
        <v>8088</v>
      </c>
      <c r="H19" s="5"/>
      <c r="J19" s="71" t="str">
        <f t="shared" ref="J19:J24" si="23">F19</f>
        <v>Q2-14</v>
      </c>
      <c r="K19" s="79">
        <v>861</v>
      </c>
      <c r="M19" s="71" t="str">
        <f t="shared" si="21"/>
        <v>Q2-14</v>
      </c>
      <c r="N19" s="143">
        <v>708</v>
      </c>
      <c r="O19" s="144"/>
      <c r="P19" s="144"/>
      <c r="Q19" s="141">
        <v>365</v>
      </c>
      <c r="W19" s="71" t="str">
        <f t="shared" ref="W19:W24" si="24">M19</f>
        <v>Q2-14</v>
      </c>
      <c r="X19" s="87">
        <v>0.38</v>
      </c>
      <c r="AA19" s="103" t="str">
        <f t="shared" si="18"/>
        <v>Q2-14</v>
      </c>
      <c r="AB19" s="70">
        <v>0.18</v>
      </c>
      <c r="AD19" s="103" t="str">
        <f t="shared" si="19"/>
        <v>Q2-14</v>
      </c>
      <c r="AE19" s="73">
        <f>AW13+AY13</f>
        <v>11984</v>
      </c>
      <c r="AF19">
        <v>13409</v>
      </c>
      <c r="AH19" s="103" t="str">
        <f t="shared" si="9"/>
        <v>Q2-14</v>
      </c>
      <c r="AI19" s="5">
        <f>AW13</f>
        <v>3896</v>
      </c>
      <c r="AJ19" s="103" t="str">
        <f t="shared" si="10"/>
        <v>Q2-14</v>
      </c>
      <c r="AK19" s="5">
        <v>8088</v>
      </c>
      <c r="AL19" s="5">
        <f>AK19+AI19</f>
        <v>11984</v>
      </c>
      <c r="AM19" t="b">
        <f t="shared" si="0"/>
        <v>1</v>
      </c>
      <c r="AN19" s="103" t="str">
        <f t="shared" si="11"/>
        <v>Q2-14</v>
      </c>
      <c r="AO19" s="56">
        <v>865</v>
      </c>
      <c r="AQ19" s="103" t="str">
        <f t="shared" si="12"/>
        <v>Q2-14</v>
      </c>
      <c r="AR19" s="56">
        <v>23</v>
      </c>
      <c r="AT19" s="103" t="str">
        <f t="shared" si="20"/>
        <v>Q2-14</v>
      </c>
      <c r="AU19" s="56">
        <v>15</v>
      </c>
      <c r="AV19" s="114" t="s">
        <v>136</v>
      </c>
      <c r="AW19" s="91">
        <f>'[21]Q3 connections'!$I$20</f>
        <v>3843.9999999999995</v>
      </c>
      <c r="AX19" s="90" t="s">
        <v>136</v>
      </c>
      <c r="AY19" s="91">
        <v>7810</v>
      </c>
      <c r="AZ19" s="92">
        <f t="shared" si="1"/>
        <v>11654</v>
      </c>
      <c r="BA19" s="449" t="s">
        <v>158</v>
      </c>
      <c r="BB19" s="451">
        <v>62.51</v>
      </c>
      <c r="BC19" s="449" t="s">
        <v>158</v>
      </c>
      <c r="BD19" s="452">
        <v>0.89999999999999991</v>
      </c>
    </row>
    <row r="20" spans="1:56" x14ac:dyDescent="0.2">
      <c r="A20" s="103" t="s">
        <v>159</v>
      </c>
      <c r="B20" s="4">
        <v>1453</v>
      </c>
      <c r="C20" s="5"/>
      <c r="F20" s="71" t="str">
        <f t="shared" si="22"/>
        <v>Q3-14</v>
      </c>
      <c r="G20" s="4">
        <v>8195</v>
      </c>
      <c r="H20" s="5"/>
      <c r="J20" s="71" t="str">
        <f t="shared" si="23"/>
        <v>Q3-14</v>
      </c>
      <c r="K20" s="79">
        <v>858</v>
      </c>
      <c r="M20" s="71" t="str">
        <f t="shared" si="21"/>
        <v>Q3-14</v>
      </c>
      <c r="N20" s="143">
        <v>700</v>
      </c>
      <c r="O20" s="144"/>
      <c r="P20" s="144"/>
      <c r="Q20" s="141">
        <v>365</v>
      </c>
      <c r="W20" s="71" t="str">
        <f t="shared" si="24"/>
        <v>Q3-14</v>
      </c>
      <c r="X20" s="87">
        <v>0.38</v>
      </c>
      <c r="AA20" s="103" t="str">
        <f t="shared" si="18"/>
        <v>Q3-14</v>
      </c>
      <c r="AB20" s="70">
        <v>0.17599999999999999</v>
      </c>
      <c r="AD20" s="103" t="str">
        <f t="shared" si="19"/>
        <v>Q3-14</v>
      </c>
      <c r="AE20" s="73">
        <f>AW20+AY20</f>
        <v>12112</v>
      </c>
      <c r="AF20">
        <v>13545</v>
      </c>
      <c r="AH20" s="103" t="str">
        <f t="shared" si="9"/>
        <v>Q3-14</v>
      </c>
      <c r="AI20" s="5">
        <f>AW20</f>
        <v>3916.9999999999995</v>
      </c>
      <c r="AJ20" s="103" t="str">
        <f t="shared" si="10"/>
        <v>Q3-14</v>
      </c>
      <c r="AK20" s="5">
        <f>AY20</f>
        <v>8195</v>
      </c>
      <c r="AL20" s="5">
        <f>AK20+AI20</f>
        <v>12112</v>
      </c>
      <c r="AM20" t="b">
        <f>AL20=AE20</f>
        <v>1</v>
      </c>
      <c r="AN20" s="103" t="str">
        <f t="shared" si="11"/>
        <v>Q3-14</v>
      </c>
      <c r="AO20" s="56">
        <v>888</v>
      </c>
      <c r="AQ20" s="103" t="str">
        <f t="shared" si="12"/>
        <v>Q3-14</v>
      </c>
      <c r="AR20" s="56">
        <v>23</v>
      </c>
      <c r="AT20" s="103" t="str">
        <f t="shared" si="20"/>
        <v>Q3-14</v>
      </c>
      <c r="AU20" s="56">
        <v>22</v>
      </c>
      <c r="AV20" s="114" t="s">
        <v>159</v>
      </c>
      <c r="AW20" s="91">
        <f>'[21]Q3 connections'!$J$20</f>
        <v>3916.9999999999995</v>
      </c>
      <c r="AX20" s="90" t="s">
        <v>159</v>
      </c>
      <c r="AY20" s="91">
        <v>8195</v>
      </c>
      <c r="AZ20" s="92">
        <f t="shared" si="1"/>
        <v>12112</v>
      </c>
      <c r="BA20" s="449" t="s">
        <v>159</v>
      </c>
      <c r="BB20" s="451">
        <v>64.510573860582312</v>
      </c>
      <c r="BC20" s="449" t="s">
        <v>159</v>
      </c>
      <c r="BD20" s="452">
        <v>0.89999999999999991</v>
      </c>
    </row>
    <row r="21" spans="1:56" x14ac:dyDescent="0.2">
      <c r="A21" s="103" t="s">
        <v>156</v>
      </c>
      <c r="B21" s="4">
        <v>1475</v>
      </c>
      <c r="C21" s="5"/>
      <c r="F21" s="71" t="str">
        <f t="shared" si="22"/>
        <v>Q4-14</v>
      </c>
      <c r="G21" s="4">
        <v>8281</v>
      </c>
      <c r="H21" s="5"/>
      <c r="J21" s="71" t="str">
        <f t="shared" si="23"/>
        <v>Q4-14</v>
      </c>
      <c r="K21" s="79">
        <v>911</v>
      </c>
      <c r="M21" s="71" t="str">
        <f t="shared" si="21"/>
        <v>Q4-14</v>
      </c>
      <c r="N21" s="143">
        <v>629</v>
      </c>
      <c r="O21" s="144"/>
      <c r="P21" s="144"/>
      <c r="Q21" s="141">
        <v>372</v>
      </c>
      <c r="W21" s="71" t="str">
        <f t="shared" si="24"/>
        <v>Q4-14</v>
      </c>
      <c r="X21" s="87">
        <v>0.4</v>
      </c>
      <c r="AA21" s="103" t="str">
        <f t="shared" si="18"/>
        <v>Q4-14</v>
      </c>
      <c r="AB21" s="70">
        <v>0.17799999999999999</v>
      </c>
      <c r="AD21" s="103" t="str">
        <f t="shared" si="19"/>
        <v>Q4-14</v>
      </c>
      <c r="AE21" s="73">
        <f>AW29+AY29</f>
        <v>12228</v>
      </c>
      <c r="AH21" s="103" t="str">
        <f t="shared" si="9"/>
        <v>Q4-14</v>
      </c>
      <c r="AI21" s="5">
        <f>AW29</f>
        <v>3947</v>
      </c>
      <c r="AJ21" s="103" t="str">
        <f t="shared" si="10"/>
        <v>Q4-14</v>
      </c>
      <c r="AK21" s="5">
        <v>8281</v>
      </c>
      <c r="AL21" s="5">
        <f>AK21+AI21</f>
        <v>12228</v>
      </c>
      <c r="AM21" t="b">
        <f t="shared" si="0"/>
        <v>1</v>
      </c>
      <c r="AN21" s="103" t="str">
        <f t="shared" si="11"/>
        <v>Q4-14</v>
      </c>
      <c r="AO21" s="56">
        <v>916</v>
      </c>
      <c r="AQ21" s="103" t="str">
        <f t="shared" si="12"/>
        <v>Q4-14</v>
      </c>
      <c r="AR21" s="56">
        <v>28</v>
      </c>
      <c r="AT21" s="103" t="str">
        <f t="shared" si="20"/>
        <v>Q4-14</v>
      </c>
      <c r="AU21" s="56">
        <v>22</v>
      </c>
      <c r="AV21" s="114" t="s">
        <v>191</v>
      </c>
      <c r="AW21" s="91">
        <f>'Wireline Stats History'!G22</f>
        <v>4015</v>
      </c>
      <c r="AX21" s="90" t="str">
        <f>AV21</f>
        <v>Q3-15</v>
      </c>
      <c r="AY21" s="91">
        <v>8421</v>
      </c>
      <c r="AZ21" s="92">
        <f t="shared" si="1"/>
        <v>12436</v>
      </c>
      <c r="BA21" s="449" t="s">
        <v>156</v>
      </c>
      <c r="BB21" s="451">
        <v>63.339946899838743</v>
      </c>
      <c r="BC21" s="449" t="s">
        <v>156</v>
      </c>
      <c r="BD21" s="452">
        <v>0.94000000000000006</v>
      </c>
    </row>
    <row r="22" spans="1:56" ht="13.5" customHeight="1" x14ac:dyDescent="0.2">
      <c r="A22" s="485" t="s">
        <v>189</v>
      </c>
      <c r="B22" s="486">
        <f>'Wireline Stats History'!I14</f>
        <v>1498</v>
      </c>
      <c r="C22" s="487"/>
      <c r="D22" s="488"/>
      <c r="E22" s="488"/>
      <c r="F22" s="489" t="str">
        <f t="shared" si="22"/>
        <v>Q1-15</v>
      </c>
      <c r="G22" s="505">
        <v>8289</v>
      </c>
      <c r="H22" s="487"/>
      <c r="I22" s="488"/>
      <c r="J22" s="489" t="str">
        <f t="shared" si="23"/>
        <v>Q1-15</v>
      </c>
      <c r="K22" s="490">
        <v>903</v>
      </c>
      <c r="L22" s="488"/>
      <c r="M22" s="489" t="str">
        <f t="shared" si="21"/>
        <v>Q1-15</v>
      </c>
      <c r="N22" s="491">
        <v>744</v>
      </c>
      <c r="O22" s="488"/>
      <c r="P22" s="488"/>
      <c r="Q22" s="492">
        <v>391</v>
      </c>
      <c r="R22" s="488"/>
      <c r="S22" s="488"/>
      <c r="T22" s="488"/>
      <c r="U22" s="488"/>
      <c r="V22" s="488"/>
      <c r="W22" s="489" t="str">
        <f t="shared" si="24"/>
        <v>Q1-15</v>
      </c>
      <c r="X22" s="488">
        <v>0.4</v>
      </c>
      <c r="Y22" s="488"/>
      <c r="Z22" s="488"/>
      <c r="AA22" s="485" t="str">
        <f t="shared" ref="AA22:AA27" si="25">W22</f>
        <v>Q1-15</v>
      </c>
      <c r="AB22" s="493">
        <v>0.185</v>
      </c>
      <c r="AC22" s="488"/>
      <c r="AD22" s="485" t="str">
        <f t="shared" ref="AD22:AD27" si="26">AA22</f>
        <v>Q1-15</v>
      </c>
      <c r="AE22" s="494">
        <f>ROUND(+AW7+AY7,0)</f>
        <v>12260</v>
      </c>
      <c r="AF22" s="488"/>
      <c r="AG22" s="488"/>
      <c r="AH22" s="485" t="str">
        <f t="shared" si="9"/>
        <v>Q1-15</v>
      </c>
      <c r="AI22" s="487">
        <f>AW7</f>
        <v>3971</v>
      </c>
      <c r="AJ22" s="485" t="str">
        <f t="shared" si="10"/>
        <v>Q1-15</v>
      </c>
      <c r="AK22" s="487">
        <f>AY7</f>
        <v>8289</v>
      </c>
      <c r="AL22" s="487">
        <f t="shared" ref="AL22:AL27" si="27">ROUND(AK22+AI22,0)</f>
        <v>12260</v>
      </c>
      <c r="AM22" s="488" t="b">
        <f t="shared" si="0"/>
        <v>1</v>
      </c>
      <c r="AN22" s="485" t="str">
        <f t="shared" si="11"/>
        <v>Q1-15</v>
      </c>
      <c r="AO22" s="494">
        <v>937</v>
      </c>
      <c r="AP22" s="488"/>
      <c r="AQ22" s="485" t="str">
        <f t="shared" si="12"/>
        <v>Q1-15</v>
      </c>
      <c r="AR22" s="494">
        <v>21</v>
      </c>
      <c r="AS22" s="488"/>
      <c r="AT22" s="485" t="str">
        <f t="shared" ref="AT22:AT28" si="28">AQ22</f>
        <v>Q1-15</v>
      </c>
      <c r="AU22" s="494">
        <v>23</v>
      </c>
      <c r="AV22" s="114" t="s">
        <v>245</v>
      </c>
      <c r="AW22" s="91">
        <f>'Wireline Stats History'!C22</f>
        <v>4070</v>
      </c>
      <c r="AX22" s="90" t="str">
        <f>AV22</f>
        <v>Q3-16</v>
      </c>
      <c r="AY22" s="91">
        <f>+'Wireless Stats History'!C20</f>
        <v>8507</v>
      </c>
      <c r="AZ22" s="92">
        <f>+AW22+AY22</f>
        <v>12577</v>
      </c>
      <c r="BA22" s="449" t="s">
        <v>189</v>
      </c>
      <c r="BB22" s="451">
        <v>62.34</v>
      </c>
      <c r="BC22" s="449" t="s">
        <v>189</v>
      </c>
      <c r="BD22" s="452">
        <v>0.91</v>
      </c>
    </row>
    <row r="23" spans="1:56" ht="13.5" customHeight="1" x14ac:dyDescent="0.2">
      <c r="A23" s="485" t="s">
        <v>190</v>
      </c>
      <c r="B23" s="486">
        <f>'Wireline Stats History'!H14</f>
        <v>1520</v>
      </c>
      <c r="C23" s="487"/>
      <c r="D23" s="488"/>
      <c r="E23" s="488"/>
      <c r="F23" s="489" t="str">
        <f t="shared" si="22"/>
        <v>Q2-15</v>
      </c>
      <c r="G23" s="505">
        <v>8352</v>
      </c>
      <c r="H23" s="487"/>
      <c r="I23" s="488"/>
      <c r="J23" s="489" t="str">
        <f t="shared" si="23"/>
        <v>Q2-15</v>
      </c>
      <c r="K23" s="490">
        <v>928</v>
      </c>
      <c r="L23" s="488"/>
      <c r="M23" s="489" t="str">
        <f t="shared" si="21"/>
        <v>Q2-15</v>
      </c>
      <c r="N23" s="491">
        <v>719</v>
      </c>
      <c r="O23" s="488"/>
      <c r="P23" s="488"/>
      <c r="Q23" s="492">
        <v>362</v>
      </c>
      <c r="R23" s="488"/>
      <c r="S23" s="488"/>
      <c r="T23" s="488"/>
      <c r="U23" s="488"/>
      <c r="V23" s="488"/>
      <c r="W23" s="489" t="str">
        <f t="shared" si="24"/>
        <v>Q2-15</v>
      </c>
      <c r="X23" s="488">
        <v>0.42</v>
      </c>
      <c r="Y23" s="488"/>
      <c r="Z23" s="488"/>
      <c r="AA23" s="485" t="str">
        <f t="shared" si="25"/>
        <v>Q2-15</v>
      </c>
      <c r="AB23" s="493">
        <v>0.183</v>
      </c>
      <c r="AC23" s="488"/>
      <c r="AD23" s="485" t="str">
        <f t="shared" si="26"/>
        <v>Q2-15</v>
      </c>
      <c r="AE23" s="494">
        <f>ROUND(+AW14+AY14,0)</f>
        <v>12342</v>
      </c>
      <c r="AF23" s="488"/>
      <c r="AG23" s="488"/>
      <c r="AH23" s="485" t="str">
        <f t="shared" ref="AH23:AH28" si="29">AA23</f>
        <v>Q2-15</v>
      </c>
      <c r="AI23" s="487">
        <f>AW14</f>
        <v>3990</v>
      </c>
      <c r="AJ23" s="485" t="str">
        <f t="shared" ref="AJ23:AJ28" si="30">AA23</f>
        <v>Q2-15</v>
      </c>
      <c r="AK23" s="487">
        <f>AY14</f>
        <v>8352</v>
      </c>
      <c r="AL23" s="487">
        <f t="shared" si="27"/>
        <v>12342</v>
      </c>
      <c r="AM23" s="488" t="b">
        <f t="shared" ref="AM23:AM28" si="31">AL23=AE23</f>
        <v>1</v>
      </c>
      <c r="AN23" s="485" t="str">
        <f t="shared" ref="AN23:AN28" si="32">AH23</f>
        <v>Q2-15</v>
      </c>
      <c r="AO23" s="494">
        <v>954</v>
      </c>
      <c r="AP23" s="488"/>
      <c r="AQ23" s="485" t="str">
        <f t="shared" ref="AQ23:AQ28" si="33">AJ23</f>
        <v>Q2-15</v>
      </c>
      <c r="AR23" s="494">
        <v>17</v>
      </c>
      <c r="AS23" s="488"/>
      <c r="AT23" s="485" t="str">
        <f t="shared" si="28"/>
        <v>Q2-15</v>
      </c>
      <c r="AU23" s="494">
        <v>22</v>
      </c>
      <c r="AV23" s="93" t="s">
        <v>94</v>
      </c>
      <c r="AW23" s="94">
        <f>'[21]Q4 connections'!$F$19</f>
        <v>3589</v>
      </c>
      <c r="AX23" s="93" t="s">
        <v>94</v>
      </c>
      <c r="AY23" s="94">
        <v>6971</v>
      </c>
      <c r="AZ23" s="95">
        <f t="shared" si="1"/>
        <v>10560</v>
      </c>
      <c r="BA23" s="449" t="str">
        <f t="shared" ref="BA23:BA28" si="34">AT23</f>
        <v>Q2-15</v>
      </c>
      <c r="BB23" s="451">
        <v>63.48</v>
      </c>
      <c r="BC23" s="449" t="str">
        <f t="shared" ref="BC23:BC28" si="35">BA23</f>
        <v>Q2-15</v>
      </c>
      <c r="BD23" s="452">
        <v>0.86</v>
      </c>
    </row>
    <row r="24" spans="1:56" x14ac:dyDescent="0.2">
      <c r="A24" s="485" t="s">
        <v>191</v>
      </c>
      <c r="B24" s="486">
        <f>'Wireline Stats History'!G14</f>
        <v>1544</v>
      </c>
      <c r="C24" s="487"/>
      <c r="D24" s="488"/>
      <c r="E24" s="488"/>
      <c r="F24" s="489" t="str">
        <f t="shared" si="22"/>
        <v>Q3-15</v>
      </c>
      <c r="G24" s="505">
        <v>8421</v>
      </c>
      <c r="H24" s="487"/>
      <c r="I24" s="488"/>
      <c r="J24" s="489" t="str">
        <f t="shared" si="23"/>
        <v>Q3-15</v>
      </c>
      <c r="K24" s="490">
        <v>950</v>
      </c>
      <c r="L24" s="488"/>
      <c r="M24" s="489" t="str">
        <f>J24</f>
        <v>Q3-15</v>
      </c>
      <c r="N24" s="491">
        <v>715</v>
      </c>
      <c r="O24" s="488"/>
      <c r="P24" s="488"/>
      <c r="Q24" s="492">
        <v>353</v>
      </c>
      <c r="R24" s="488"/>
      <c r="S24" s="488"/>
      <c r="T24" s="488"/>
      <c r="U24" s="488"/>
      <c r="V24" s="488"/>
      <c r="W24" s="489" t="str">
        <f t="shared" si="24"/>
        <v>Q3-15</v>
      </c>
      <c r="X24" s="488">
        <v>0.42</v>
      </c>
      <c r="Y24" s="488"/>
      <c r="Z24" s="488"/>
      <c r="AA24" s="485" t="str">
        <f t="shared" si="25"/>
        <v>Q3-15</v>
      </c>
      <c r="AB24" s="493">
        <v>0.187</v>
      </c>
      <c r="AC24" s="488"/>
      <c r="AD24" s="485" t="str">
        <f t="shared" si="26"/>
        <v>Q3-15</v>
      </c>
      <c r="AE24" s="494">
        <f>ROUND(+AW21+AY21,0)</f>
        <v>12436</v>
      </c>
      <c r="AF24" s="488"/>
      <c r="AG24" s="488"/>
      <c r="AH24" s="485" t="str">
        <f t="shared" si="29"/>
        <v>Q3-15</v>
      </c>
      <c r="AI24" s="487">
        <f>AW21</f>
        <v>4015</v>
      </c>
      <c r="AJ24" s="485" t="str">
        <f t="shared" si="30"/>
        <v>Q3-15</v>
      </c>
      <c r="AK24" s="487">
        <f>AY21</f>
        <v>8421</v>
      </c>
      <c r="AL24" s="487">
        <f t="shared" si="27"/>
        <v>12436</v>
      </c>
      <c r="AM24" s="488" t="b">
        <f t="shared" si="31"/>
        <v>1</v>
      </c>
      <c r="AN24" s="485" t="str">
        <f t="shared" si="32"/>
        <v>Q3-15</v>
      </c>
      <c r="AO24" s="494">
        <v>980</v>
      </c>
      <c r="AP24" s="488"/>
      <c r="AQ24" s="485" t="str">
        <f t="shared" si="33"/>
        <v>Q3-15</v>
      </c>
      <c r="AR24" s="494">
        <v>26</v>
      </c>
      <c r="AS24" s="488"/>
      <c r="AT24" s="485" t="str">
        <f t="shared" si="28"/>
        <v>Q3-15</v>
      </c>
      <c r="AU24" s="494">
        <v>24</v>
      </c>
      <c r="AV24" s="93" t="s">
        <v>119</v>
      </c>
      <c r="AW24" s="94">
        <f>'[21]Q4 connections'!$G$19</f>
        <v>3710</v>
      </c>
      <c r="AX24" s="93" t="s">
        <v>119</v>
      </c>
      <c r="AY24" s="94">
        <v>7340</v>
      </c>
      <c r="AZ24" s="95">
        <f t="shared" si="1"/>
        <v>11050</v>
      </c>
      <c r="BA24" s="449" t="str">
        <f t="shared" si="34"/>
        <v>Q3-15</v>
      </c>
      <c r="BB24" s="451">
        <v>64.22</v>
      </c>
      <c r="BC24" s="449" t="str">
        <f t="shared" si="35"/>
        <v>Q3-15</v>
      </c>
      <c r="BD24" s="452">
        <v>0.97</v>
      </c>
    </row>
    <row r="25" spans="1:56" x14ac:dyDescent="0.2">
      <c r="A25" s="485" t="s">
        <v>188</v>
      </c>
      <c r="B25" s="486">
        <f>'Wireline Stats History'!F14</f>
        <v>1566</v>
      </c>
      <c r="C25" s="487"/>
      <c r="D25" s="488"/>
      <c r="E25" s="488"/>
      <c r="F25" s="489" t="str">
        <f>A25</f>
        <v>Q4-15</v>
      </c>
      <c r="G25" s="505">
        <v>8457</v>
      </c>
      <c r="H25" s="487"/>
      <c r="I25" s="488"/>
      <c r="J25" s="489" t="str">
        <f>F25</f>
        <v>Q4-15</v>
      </c>
      <c r="K25" s="490">
        <v>991</v>
      </c>
      <c r="L25" s="488"/>
      <c r="M25" s="489" t="str">
        <f>J25</f>
        <v>Q4-15</v>
      </c>
      <c r="N25" s="491">
        <v>628</v>
      </c>
      <c r="O25" s="488"/>
      <c r="P25" s="488"/>
      <c r="Q25" s="492">
        <v>350</v>
      </c>
      <c r="R25" s="488"/>
      <c r="S25" s="488"/>
      <c r="T25" s="488"/>
      <c r="U25" s="488"/>
      <c r="V25" s="488"/>
      <c r="W25" s="489" t="str">
        <f>M25</f>
        <v>Q4-15</v>
      </c>
      <c r="X25" s="488">
        <v>0.44</v>
      </c>
      <c r="Y25" s="488"/>
      <c r="Z25" s="488"/>
      <c r="AA25" s="485" t="str">
        <f t="shared" si="25"/>
        <v>Q4-15</v>
      </c>
      <c r="AB25" s="493">
        <v>0.183</v>
      </c>
      <c r="AC25" s="488"/>
      <c r="AD25" s="485" t="str">
        <f t="shared" si="26"/>
        <v>Q4-15</v>
      </c>
      <c r="AE25" s="494">
        <f>ROUND(+AW30+AY30,0)</f>
        <v>12495</v>
      </c>
      <c r="AF25" s="488"/>
      <c r="AG25" s="488"/>
      <c r="AH25" s="485" t="str">
        <f t="shared" si="29"/>
        <v>Q4-15</v>
      </c>
      <c r="AI25" s="487">
        <f>AW30</f>
        <v>4038</v>
      </c>
      <c r="AJ25" s="485" t="str">
        <f t="shared" si="30"/>
        <v>Q4-15</v>
      </c>
      <c r="AK25" s="487">
        <f>AY30</f>
        <v>8457</v>
      </c>
      <c r="AL25" s="487">
        <f t="shared" si="27"/>
        <v>12495</v>
      </c>
      <c r="AM25" s="488" t="b">
        <f t="shared" si="31"/>
        <v>1</v>
      </c>
      <c r="AN25" s="485" t="str">
        <f t="shared" si="32"/>
        <v>Q4-15</v>
      </c>
      <c r="AO25" s="494">
        <v>1005</v>
      </c>
      <c r="AP25" s="488"/>
      <c r="AQ25" s="485" t="str">
        <f t="shared" si="33"/>
        <v>Q4-15</v>
      </c>
      <c r="AR25" s="494">
        <v>25</v>
      </c>
      <c r="AS25" s="488"/>
      <c r="AT25" s="485" t="str">
        <f t="shared" si="28"/>
        <v>Q4-15</v>
      </c>
      <c r="AU25" s="494">
        <v>22</v>
      </c>
      <c r="AV25" s="104" t="s">
        <v>125</v>
      </c>
      <c r="AW25" s="94">
        <f>'[21]Q4 connections'!$H$19</f>
        <v>3804</v>
      </c>
      <c r="AX25" s="104" t="s">
        <v>125</v>
      </c>
      <c r="AY25" s="94">
        <v>7670</v>
      </c>
      <c r="AZ25" s="95">
        <f t="shared" si="1"/>
        <v>11474</v>
      </c>
      <c r="BA25" s="449" t="str">
        <f t="shared" si="34"/>
        <v>Q4-15</v>
      </c>
      <c r="BB25" s="451">
        <v>63.74</v>
      </c>
      <c r="BC25" s="449" t="str">
        <f t="shared" si="35"/>
        <v>Q4-15</v>
      </c>
      <c r="BD25" s="452">
        <v>1.0077423512774375</v>
      </c>
    </row>
    <row r="26" spans="1:56" x14ac:dyDescent="0.2">
      <c r="A26" s="485" t="s">
        <v>243</v>
      </c>
      <c r="B26" s="486">
        <f>'Wireline Stats History'!E14</f>
        <v>1599</v>
      </c>
      <c r="C26" s="487"/>
      <c r="D26" s="488"/>
      <c r="E26" s="488"/>
      <c r="F26" s="489" t="str">
        <f>A26</f>
        <v>Q1-16</v>
      </c>
      <c r="G26" s="505">
        <f>'Wireless Stats History'!E20</f>
        <v>8387</v>
      </c>
      <c r="H26" s="487"/>
      <c r="I26" s="488"/>
      <c r="J26" s="489" t="str">
        <f>F26</f>
        <v>Q1-16</v>
      </c>
      <c r="K26" s="490">
        <f>'Wireline History'!E8</f>
        <v>993</v>
      </c>
      <c r="L26" s="488"/>
      <c r="M26" s="489" t="str">
        <f>J26</f>
        <v>Q1-16</v>
      </c>
      <c r="N26" s="491">
        <f>'Wireless History'!E20</f>
        <v>756</v>
      </c>
      <c r="O26" s="488"/>
      <c r="P26" s="488"/>
      <c r="Q26" s="492">
        <f>'Wireline History'!E21</f>
        <v>384</v>
      </c>
      <c r="R26" s="488"/>
      <c r="S26" s="488"/>
      <c r="T26" s="488"/>
      <c r="U26" s="488"/>
      <c r="V26" s="488"/>
      <c r="W26" s="489" t="str">
        <f>M26</f>
        <v>Q1-16</v>
      </c>
      <c r="X26" s="488">
        <f>Consolidated!E12</f>
        <v>0.44</v>
      </c>
      <c r="Y26" s="488"/>
      <c r="Z26" s="488"/>
      <c r="AA26" s="485" t="str">
        <f t="shared" si="25"/>
        <v>Q1-16</v>
      </c>
      <c r="AB26" s="493">
        <f>Consolidated!E14</f>
        <v>0.17699999999999999</v>
      </c>
      <c r="AC26" s="488"/>
      <c r="AD26" s="485" t="str">
        <f t="shared" si="26"/>
        <v>Q1-16</v>
      </c>
      <c r="AE26" s="494">
        <f>ROUND(+AW8+AY8,0)</f>
        <v>12443</v>
      </c>
      <c r="AF26" s="488"/>
      <c r="AG26" s="488"/>
      <c r="AH26" s="485" t="str">
        <f t="shared" si="29"/>
        <v>Q1-16</v>
      </c>
      <c r="AI26" s="487">
        <f>AW8</f>
        <v>4056</v>
      </c>
      <c r="AJ26" s="485" t="str">
        <f t="shared" si="30"/>
        <v>Q1-16</v>
      </c>
      <c r="AK26" s="487">
        <f>AY8</f>
        <v>8387</v>
      </c>
      <c r="AL26" s="487">
        <f t="shared" si="27"/>
        <v>12443</v>
      </c>
      <c r="AM26" s="488" t="b">
        <f t="shared" si="31"/>
        <v>1</v>
      </c>
      <c r="AN26" s="485" t="str">
        <f t="shared" si="32"/>
        <v>Q1-16</v>
      </c>
      <c r="AO26" s="494">
        <f>'Wireline Stats History'!$E$18</f>
        <v>1016</v>
      </c>
      <c r="AP26" s="488"/>
      <c r="AQ26" s="485" t="str">
        <f t="shared" si="33"/>
        <v>Q1-16</v>
      </c>
      <c r="AR26" s="494">
        <f>'Wireline Stats History'!E16</f>
        <v>11</v>
      </c>
      <c r="AS26" s="488"/>
      <c r="AT26" s="485" t="str">
        <f t="shared" si="28"/>
        <v>Q1-16</v>
      </c>
      <c r="AU26" s="494">
        <f>'Wireline Stats History'!E12</f>
        <v>12</v>
      </c>
      <c r="AV26" s="104" t="s">
        <v>137</v>
      </c>
      <c r="AW26" s="94">
        <f>'[21]Q4 connections'!$I$19</f>
        <v>3878</v>
      </c>
      <c r="AX26" s="104" t="s">
        <v>137</v>
      </c>
      <c r="AY26" s="94">
        <v>7807</v>
      </c>
      <c r="AZ26" s="95">
        <f t="shared" si="1"/>
        <v>11685</v>
      </c>
      <c r="BA26" s="449" t="str">
        <f t="shared" si="34"/>
        <v>Q1-16</v>
      </c>
      <c r="BB26" s="451">
        <f>'Wireless Stats History'!E22</f>
        <v>63.08</v>
      </c>
      <c r="BC26" s="449" t="str">
        <f t="shared" si="35"/>
        <v>Q1-16</v>
      </c>
      <c r="BD26" s="452">
        <f>'Wireless Stats History'!E26*100</f>
        <v>0.97</v>
      </c>
    </row>
    <row r="27" spans="1:56" x14ac:dyDescent="0.2">
      <c r="A27" s="485" t="s">
        <v>244</v>
      </c>
      <c r="B27" s="486">
        <f>'Wireline Stats History'!D14</f>
        <v>1617</v>
      </c>
      <c r="C27" s="487"/>
      <c r="D27" s="488"/>
      <c r="E27" s="488"/>
      <c r="F27" s="489" t="str">
        <f>A27</f>
        <v>Q2-16</v>
      </c>
      <c r="G27" s="505">
        <f>'Wireless Stats History'!D20</f>
        <v>8427</v>
      </c>
      <c r="H27" s="487"/>
      <c r="I27" s="488"/>
      <c r="J27" s="489" t="str">
        <f>F27</f>
        <v>Q2-16</v>
      </c>
      <c r="K27" s="490">
        <f>'Wireline History'!D8</f>
        <v>990</v>
      </c>
      <c r="L27" s="488"/>
      <c r="M27" s="489" t="str">
        <f>J27</f>
        <v>Q2-16</v>
      </c>
      <c r="N27" s="491">
        <f>'Wireless History'!D20</f>
        <v>793</v>
      </c>
      <c r="O27" s="488"/>
      <c r="P27" s="488"/>
      <c r="Q27" s="492">
        <f>'Wireline History'!D21</f>
        <v>396</v>
      </c>
      <c r="R27" s="488"/>
      <c r="S27" s="488"/>
      <c r="T27" s="488"/>
      <c r="U27" s="488"/>
      <c r="V27" s="488"/>
      <c r="W27" s="489" t="str">
        <f>M27</f>
        <v>Q2-16</v>
      </c>
      <c r="X27" s="488">
        <f>Consolidated!D12</f>
        <v>0.46</v>
      </c>
      <c r="Y27" s="488"/>
      <c r="Z27" s="488"/>
      <c r="AA27" s="485" t="str">
        <f t="shared" si="25"/>
        <v>Q2-16</v>
      </c>
      <c r="AB27" s="493">
        <f>Consolidated!D14</f>
        <v>0.185</v>
      </c>
      <c r="AC27" s="488"/>
      <c r="AD27" s="485" t="str">
        <f t="shared" si="26"/>
        <v>Q2-16</v>
      </c>
      <c r="AE27" s="494">
        <f>ROUND(+AW15+AY15,0)</f>
        <v>12494</v>
      </c>
      <c r="AF27" s="488"/>
      <c r="AG27" s="488"/>
      <c r="AH27" s="485" t="str">
        <f t="shared" si="29"/>
        <v>Q2-16</v>
      </c>
      <c r="AI27" s="487">
        <f>AW15</f>
        <v>4067</v>
      </c>
      <c r="AJ27" s="485" t="str">
        <f t="shared" si="30"/>
        <v>Q2-16</v>
      </c>
      <c r="AK27" s="487">
        <f>AY15</f>
        <v>8427</v>
      </c>
      <c r="AL27" s="487">
        <f t="shared" si="27"/>
        <v>12494</v>
      </c>
      <c r="AM27" s="488" t="b">
        <f t="shared" si="31"/>
        <v>1</v>
      </c>
      <c r="AN27" s="485" t="str">
        <f t="shared" si="32"/>
        <v>Q2-16</v>
      </c>
      <c r="AO27" s="494">
        <f>'Wireline Stats History'!$D$18</f>
        <v>1029</v>
      </c>
      <c r="AP27" s="488"/>
      <c r="AQ27" s="485" t="str">
        <f t="shared" si="33"/>
        <v>Q2-16</v>
      </c>
      <c r="AR27" s="494">
        <f>'Wireline Stats History'!D16</f>
        <v>13</v>
      </c>
      <c r="AS27" s="488"/>
      <c r="AT27" s="485" t="str">
        <f t="shared" si="28"/>
        <v>Q2-16</v>
      </c>
      <c r="AU27" s="494">
        <f>'Wireline Stats History'!D12</f>
        <v>18</v>
      </c>
      <c r="AV27" s="104" t="s">
        <v>137</v>
      </c>
      <c r="AW27" s="94">
        <f>'[21]Q4 connections'!$I$19</f>
        <v>3878</v>
      </c>
      <c r="AX27" s="104" t="s">
        <v>137</v>
      </c>
      <c r="AY27" s="94">
        <v>7807</v>
      </c>
      <c r="AZ27" s="95">
        <f>+AW27+AY27</f>
        <v>11685</v>
      </c>
      <c r="BA27" s="449" t="str">
        <f t="shared" si="34"/>
        <v>Q2-16</v>
      </c>
      <c r="BB27" s="451">
        <f>'Wireless Stats History'!D22</f>
        <v>64.38</v>
      </c>
      <c r="BC27" s="449" t="str">
        <f t="shared" si="35"/>
        <v>Q2-16</v>
      </c>
      <c r="BD27" s="452">
        <f>'Wireless Stats History'!D26*100</f>
        <v>0.89999999999999991</v>
      </c>
    </row>
    <row r="28" spans="1:56" x14ac:dyDescent="0.2">
      <c r="A28" s="485" t="s">
        <v>245</v>
      </c>
      <c r="B28" s="486">
        <f>'Wireline Stats History'!C14</f>
        <v>1631</v>
      </c>
      <c r="C28" s="487"/>
      <c r="D28" s="488"/>
      <c r="E28" s="488"/>
      <c r="F28" s="489" t="str">
        <f>A28</f>
        <v>Q3-16</v>
      </c>
      <c r="G28" s="505">
        <f>'Wireless Stats History'!C20</f>
        <v>8507</v>
      </c>
      <c r="H28" s="487"/>
      <c r="I28" s="488"/>
      <c r="J28" s="489" t="str">
        <f>F28</f>
        <v>Q3-16</v>
      </c>
      <c r="K28" s="490">
        <f>'Wireline History'!C8</f>
        <v>1025</v>
      </c>
      <c r="L28" s="488"/>
      <c r="M28" s="489" t="str">
        <f>J28</f>
        <v>Q3-16</v>
      </c>
      <c r="N28" s="491">
        <f>'Wireless History'!C20</f>
        <v>759</v>
      </c>
      <c r="O28" s="488"/>
      <c r="P28" s="488"/>
      <c r="Q28" s="492">
        <f>'Wireline History'!C21</f>
        <v>372</v>
      </c>
      <c r="R28" s="488"/>
      <c r="S28" s="488"/>
      <c r="T28" s="488"/>
      <c r="U28" s="488"/>
      <c r="V28" s="488"/>
      <c r="W28" s="489" t="str">
        <f>M28</f>
        <v>Q3-16</v>
      </c>
      <c r="X28" s="488">
        <f>Consolidated!C12</f>
        <v>0.46</v>
      </c>
      <c r="Y28" s="488"/>
      <c r="Z28" s="488"/>
      <c r="AA28" s="485" t="str">
        <f>W28</f>
        <v>Q3-16</v>
      </c>
      <c r="AB28" s="493">
        <f>Consolidated!C14</f>
        <v>0.17899999999999999</v>
      </c>
      <c r="AC28" s="488"/>
      <c r="AD28" s="485" t="str">
        <f>AA28</f>
        <v>Q3-16</v>
      </c>
      <c r="AE28" s="494">
        <f>ROUND(+AW22+AY22,0)</f>
        <v>12577</v>
      </c>
      <c r="AF28" s="488"/>
      <c r="AG28" s="488"/>
      <c r="AH28" s="485" t="str">
        <f t="shared" si="29"/>
        <v>Q3-16</v>
      </c>
      <c r="AI28" s="487">
        <f>AW22</f>
        <v>4070</v>
      </c>
      <c r="AJ28" s="485" t="str">
        <f t="shared" si="30"/>
        <v>Q3-16</v>
      </c>
      <c r="AK28" s="487">
        <f>AY22</f>
        <v>8507</v>
      </c>
      <c r="AL28" s="487">
        <f>ROUND(AK28+AI28,0)</f>
        <v>12577</v>
      </c>
      <c r="AM28" s="488" t="b">
        <f t="shared" si="31"/>
        <v>1</v>
      </c>
      <c r="AN28" s="485" t="str">
        <f t="shared" si="32"/>
        <v>Q3-16</v>
      </c>
      <c r="AO28" s="494">
        <f>'Wireline Stats History'!$C$18</f>
        <v>1043</v>
      </c>
      <c r="AP28" s="488"/>
      <c r="AQ28" s="485" t="str">
        <f t="shared" si="33"/>
        <v>Q3-16</v>
      </c>
      <c r="AR28" s="494">
        <f>'Wireline Stats History'!C16</f>
        <v>14</v>
      </c>
      <c r="AS28" s="488"/>
      <c r="AT28" s="485" t="str">
        <f t="shared" si="28"/>
        <v>Q3-16</v>
      </c>
      <c r="AU28" s="494">
        <f>'Wireline Stats History'!C12</f>
        <v>14</v>
      </c>
      <c r="AV28" s="104" t="s">
        <v>137</v>
      </c>
      <c r="AW28" s="94">
        <f>'[21]Q4 connections'!$I$19</f>
        <v>3878</v>
      </c>
      <c r="AX28" s="104" t="s">
        <v>137</v>
      </c>
      <c r="AY28" s="94">
        <v>7807</v>
      </c>
      <c r="AZ28" s="95">
        <f>+AW28+AY28</f>
        <v>11685</v>
      </c>
      <c r="BA28" s="449" t="str">
        <f t="shared" si="34"/>
        <v>Q3-16</v>
      </c>
      <c r="BB28" s="451">
        <f>'Wireless Stats History'!C22</f>
        <v>66.67</v>
      </c>
      <c r="BC28" s="449" t="str">
        <f t="shared" si="35"/>
        <v>Q3-16</v>
      </c>
      <c r="BD28" s="452">
        <f>'Wireless Stats History'!C26*100</f>
        <v>0.94000000000000006</v>
      </c>
    </row>
    <row r="29" spans="1:56" x14ac:dyDescent="0.2">
      <c r="B29" s="4"/>
      <c r="C29" s="5"/>
      <c r="G29" s="4"/>
      <c r="H29" s="5"/>
      <c r="Q29" s="67"/>
      <c r="AE29" s="70"/>
      <c r="AO29" s="5"/>
      <c r="AV29" s="104" t="s">
        <v>156</v>
      </c>
      <c r="AW29" s="94">
        <f>'[21]Q4 connections'!$J$19</f>
        <v>3947</v>
      </c>
      <c r="AX29" s="104" t="s">
        <v>156</v>
      </c>
      <c r="AY29" s="94">
        <v>8281</v>
      </c>
      <c r="AZ29" s="95">
        <f t="shared" si="1"/>
        <v>12228</v>
      </c>
      <c r="BC29" s="450"/>
    </row>
    <row r="30" spans="1:56" x14ac:dyDescent="0.2">
      <c r="A30" s="2" t="s">
        <v>43</v>
      </c>
      <c r="B30" s="6"/>
      <c r="C30" s="6"/>
      <c r="D30" s="6"/>
      <c r="E30" s="6"/>
      <c r="F30" s="6"/>
      <c r="G30" s="6"/>
      <c r="H30" s="6"/>
      <c r="I30" s="6"/>
      <c r="AV30" s="104" t="s">
        <v>188</v>
      </c>
      <c r="AW30" s="94">
        <f>'Wireline Stats History'!F22</f>
        <v>4038</v>
      </c>
      <c r="AX30" s="104" t="str">
        <f>AV30</f>
        <v>Q4-15</v>
      </c>
      <c r="AY30" s="94">
        <v>8457</v>
      </c>
      <c r="AZ30" s="95">
        <f>+AW30+AY30</f>
        <v>12495</v>
      </c>
      <c r="BC30" s="450"/>
    </row>
    <row r="31" spans="1:56" x14ac:dyDescent="0.2">
      <c r="A31" s="6"/>
      <c r="B31" s="7">
        <v>2010</v>
      </c>
      <c r="C31" s="7">
        <v>2011</v>
      </c>
      <c r="D31" s="7">
        <v>2012</v>
      </c>
      <c r="E31" s="7">
        <v>2013</v>
      </c>
      <c r="F31" s="7">
        <v>2014</v>
      </c>
      <c r="G31" s="7">
        <v>2015</v>
      </c>
      <c r="H31" s="539">
        <v>2016</v>
      </c>
      <c r="AV31" s="104" t="s">
        <v>246</v>
      </c>
      <c r="AW31" s="94">
        <v>0</v>
      </c>
      <c r="AX31" s="104" t="str">
        <f>AV31</f>
        <v>Q4-16</v>
      </c>
      <c r="AY31" s="94"/>
      <c r="AZ31" s="95">
        <f>+AW31+AY31</f>
        <v>0</v>
      </c>
      <c r="BC31" s="450"/>
    </row>
    <row r="32" spans="1:56" x14ac:dyDescent="0.2">
      <c r="A32" s="3" t="s">
        <v>44</v>
      </c>
      <c r="B32" s="4">
        <v>1089</v>
      </c>
      <c r="C32" s="4">
        <v>1203</v>
      </c>
      <c r="D32" s="4">
        <v>1288</v>
      </c>
      <c r="E32" s="4">
        <v>1371</v>
      </c>
      <c r="F32" s="4">
        <v>1443</v>
      </c>
      <c r="G32" s="4">
        <v>1535</v>
      </c>
      <c r="H32">
        <f>'Wireless History'!E8</f>
        <v>1573</v>
      </c>
      <c r="K32" s="68"/>
      <c r="L32" s="68"/>
    </row>
    <row r="33" spans="1:49" x14ac:dyDescent="0.2">
      <c r="A33" s="3" t="s">
        <v>45</v>
      </c>
      <c r="B33" s="4">
        <v>1135</v>
      </c>
      <c r="C33" s="4">
        <v>1235</v>
      </c>
      <c r="D33" s="4">
        <v>1329</v>
      </c>
      <c r="E33" s="4">
        <v>1393</v>
      </c>
      <c r="F33" s="4">
        <v>1478</v>
      </c>
      <c r="G33" s="4">
        <v>1568</v>
      </c>
      <c r="H33">
        <f>'Wireless History'!D8</f>
        <v>1608</v>
      </c>
      <c r="K33" s="68"/>
      <c r="L33" s="68"/>
    </row>
    <row r="34" spans="1:49" x14ac:dyDescent="0.2">
      <c r="A34" s="3" t="s">
        <v>46</v>
      </c>
      <c r="B34" s="4">
        <v>1187</v>
      </c>
      <c r="C34" s="4">
        <v>1289</v>
      </c>
      <c r="D34" s="4">
        <v>1372</v>
      </c>
      <c r="E34" s="4">
        <v>1443</v>
      </c>
      <c r="F34" s="4">
        <v>1538</v>
      </c>
      <c r="G34" s="4">
        <v>1600</v>
      </c>
      <c r="H34">
        <f>'Wireless History'!C8</f>
        <v>1679</v>
      </c>
      <c r="K34" s="68"/>
      <c r="L34" s="68"/>
    </row>
    <row r="35" spans="1:49" x14ac:dyDescent="0.2">
      <c r="A35" s="3" t="s">
        <v>47</v>
      </c>
      <c r="B35" s="4">
        <v>1200</v>
      </c>
      <c r="C35" s="4">
        <v>1277</v>
      </c>
      <c r="D35" s="4">
        <v>1378</v>
      </c>
      <c r="E35" s="4">
        <v>1434</v>
      </c>
      <c r="F35" s="4">
        <v>1549</v>
      </c>
      <c r="G35" s="4">
        <v>1595</v>
      </c>
      <c r="K35" s="68"/>
      <c r="AW35" s="5"/>
    </row>
    <row r="36" spans="1:49" x14ac:dyDescent="0.2">
      <c r="K36" s="68"/>
      <c r="AP36" s="54"/>
    </row>
    <row r="37" spans="1:49" x14ac:dyDescent="0.2">
      <c r="A37" s="2" t="s">
        <v>82</v>
      </c>
      <c r="B37" s="6"/>
      <c r="C37" s="13"/>
      <c r="D37" s="6"/>
      <c r="E37" s="6"/>
      <c r="G37" s="2" t="s">
        <v>150</v>
      </c>
      <c r="H37" s="6"/>
      <c r="I37" s="13"/>
      <c r="J37" s="6"/>
      <c r="K37" s="6"/>
    </row>
    <row r="38" spans="1:49" x14ac:dyDescent="0.2">
      <c r="A38" s="6"/>
      <c r="B38" s="7" t="s">
        <v>44</v>
      </c>
      <c r="C38" s="7" t="s">
        <v>45</v>
      </c>
      <c r="D38" s="7" t="s">
        <v>55</v>
      </c>
      <c r="E38" s="7" t="s">
        <v>47</v>
      </c>
      <c r="G38" s="6"/>
      <c r="H38" s="7" t="s">
        <v>44</v>
      </c>
      <c r="I38" s="7" t="s">
        <v>45</v>
      </c>
      <c r="J38" s="7" t="s">
        <v>55</v>
      </c>
      <c r="K38" s="7" t="s">
        <v>47</v>
      </c>
    </row>
    <row r="39" spans="1:49" x14ac:dyDescent="0.2">
      <c r="A39" s="3">
        <v>2010</v>
      </c>
      <c r="B39" s="56">
        <v>-50</v>
      </c>
      <c r="C39" s="56">
        <v>-51</v>
      </c>
      <c r="D39" s="56">
        <v>-39</v>
      </c>
      <c r="E39" s="56">
        <f>Y60-Z60</f>
        <v>-37</v>
      </c>
      <c r="G39" s="3">
        <v>2010</v>
      </c>
      <c r="H39" s="56">
        <v>1131</v>
      </c>
      <c r="I39" s="56">
        <v>1134</v>
      </c>
      <c r="J39" s="56">
        <v>1149</v>
      </c>
      <c r="K39" s="56">
        <v>1167</v>
      </c>
    </row>
    <row r="40" spans="1:49" x14ac:dyDescent="0.2">
      <c r="A40" s="3">
        <v>2011</v>
      </c>
      <c r="B40" s="56">
        <f>X60-Y60</f>
        <v>-33</v>
      </c>
      <c r="C40" s="56">
        <f>W60-X60</f>
        <v>-31</v>
      </c>
      <c r="D40" s="56">
        <f>V60-W60</f>
        <v>-30</v>
      </c>
      <c r="E40" s="56">
        <f>U60-V60</f>
        <v>-37</v>
      </c>
      <c r="G40" s="3">
        <v>2011</v>
      </c>
      <c r="H40" s="56">
        <v>1183</v>
      </c>
      <c r="I40" s="56">
        <v>1196</v>
      </c>
      <c r="J40" s="56">
        <v>1218</v>
      </c>
      <c r="K40" s="56">
        <v>1242</v>
      </c>
    </row>
    <row r="41" spans="1:49" x14ac:dyDescent="0.2">
      <c r="A41" s="3">
        <v>2012</v>
      </c>
      <c r="B41" s="56">
        <f>T60-U60</f>
        <v>-47</v>
      </c>
      <c r="C41" s="56">
        <f>S60-T60</f>
        <v>-36</v>
      </c>
      <c r="D41" s="56">
        <f>R60-S60</f>
        <v>-30</v>
      </c>
      <c r="E41" s="56">
        <f>Q60-R60</f>
        <v>-35</v>
      </c>
      <c r="G41" s="3">
        <v>2012</v>
      </c>
      <c r="H41" s="56">
        <v>1257</v>
      </c>
      <c r="I41" s="56">
        <v>1277</v>
      </c>
      <c r="J41" s="56">
        <v>1303</v>
      </c>
      <c r="K41" s="56">
        <v>1326</v>
      </c>
    </row>
    <row r="42" spans="1:49" x14ac:dyDescent="0.2">
      <c r="A42" s="3">
        <v>2013</v>
      </c>
      <c r="B42" s="56">
        <f>P60-Q60</f>
        <v>-34</v>
      </c>
      <c r="C42" s="56">
        <f>O60-P60</f>
        <v>-32</v>
      </c>
      <c r="D42" s="56">
        <f>N60-O60</f>
        <v>-33</v>
      </c>
      <c r="E42" s="56">
        <f>M60-N60</f>
        <v>-25</v>
      </c>
      <c r="G42" s="3">
        <v>2013</v>
      </c>
      <c r="H42" s="56">
        <v>1342</v>
      </c>
      <c r="I42" s="56">
        <v>1355</v>
      </c>
      <c r="J42" s="56">
        <v>1374</v>
      </c>
      <c r="K42" s="56">
        <v>1395</v>
      </c>
    </row>
    <row r="43" spans="1:49" x14ac:dyDescent="0.2">
      <c r="A43" s="3">
        <v>2014</v>
      </c>
      <c r="B43" s="56">
        <f>L60-M60</f>
        <v>-24</v>
      </c>
      <c r="C43" s="56">
        <f>K60-L60</f>
        <v>-19</v>
      </c>
      <c r="D43" s="56">
        <f>J60-K60</f>
        <v>-24</v>
      </c>
      <c r="E43" s="56">
        <f>I60-J60</f>
        <v>-20</v>
      </c>
      <c r="G43" s="3">
        <v>2014</v>
      </c>
      <c r="H43" s="56">
        <v>1416</v>
      </c>
      <c r="I43" s="56">
        <v>1431</v>
      </c>
      <c r="J43" s="56">
        <v>1453</v>
      </c>
      <c r="K43" s="56">
        <v>1475</v>
      </c>
      <c r="AQ43" s="59"/>
      <c r="AR43" s="59"/>
      <c r="AS43" s="59"/>
    </row>
    <row r="44" spans="1:49" x14ac:dyDescent="0.2">
      <c r="A44" s="3">
        <v>2015</v>
      </c>
      <c r="B44" s="56">
        <v>-20</v>
      </c>
      <c r="C44" s="56">
        <v>-20</v>
      </c>
      <c r="D44" s="56">
        <v>-25</v>
      </c>
      <c r="E44" s="56">
        <v>-24</v>
      </c>
      <c r="G44" s="3">
        <v>2015</v>
      </c>
      <c r="H44" s="56">
        <v>1519</v>
      </c>
      <c r="I44" s="56">
        <v>1541</v>
      </c>
      <c r="J44" s="56">
        <v>1565</v>
      </c>
      <c r="K44" s="56">
        <v>1587</v>
      </c>
    </row>
    <row r="45" spans="1:49" x14ac:dyDescent="0.2">
      <c r="A45" s="3">
        <v>2016</v>
      </c>
      <c r="B45" s="56">
        <f>'Wireline Stats History'!E8</f>
        <v>-26</v>
      </c>
      <c r="C45" s="56">
        <f>'Wireline Stats History'!D8</f>
        <v>-20</v>
      </c>
      <c r="D45" s="56">
        <f>'Wireline Stats History'!C8</f>
        <v>-25</v>
      </c>
      <c r="E45" s="56"/>
      <c r="F45" s="56"/>
      <c r="G45" s="3">
        <v>2016</v>
      </c>
      <c r="H45" s="56">
        <f>'Wireline Stats History'!E14</f>
        <v>1599</v>
      </c>
      <c r="I45" s="56">
        <f>'Wireline Stats History'!D14</f>
        <v>1617</v>
      </c>
      <c r="J45" s="56">
        <f>'Wireline Stats History'!C14</f>
        <v>1631</v>
      </c>
      <c r="K45" s="56"/>
    </row>
    <row r="46" spans="1:49" x14ac:dyDescent="0.2">
      <c r="B46" s="56"/>
      <c r="C46" s="56"/>
      <c r="D46" s="56"/>
      <c r="E46" s="56"/>
      <c r="F46" s="56"/>
      <c r="G46" s="56"/>
    </row>
    <row r="47" spans="1:49" x14ac:dyDescent="0.2">
      <c r="B47" s="56"/>
      <c r="C47" s="56"/>
      <c r="D47" s="56"/>
      <c r="E47" s="56"/>
      <c r="F47" s="56"/>
      <c r="G47" s="56"/>
    </row>
    <row r="48" spans="1:49" x14ac:dyDescent="0.2">
      <c r="B48" s="56"/>
      <c r="C48" s="56"/>
      <c r="D48" s="56"/>
      <c r="E48" s="56"/>
      <c r="F48" s="56"/>
      <c r="G48" s="56"/>
    </row>
    <row r="49" spans="1:98" x14ac:dyDescent="0.2">
      <c r="B49" s="56"/>
      <c r="C49" s="56"/>
      <c r="D49" s="56"/>
      <c r="E49" s="56"/>
      <c r="F49" s="56"/>
      <c r="G49" s="56"/>
    </row>
    <row r="51" spans="1:98" x14ac:dyDescent="0.2">
      <c r="A51" s="7" t="s">
        <v>127</v>
      </c>
      <c r="B51" s="7" t="s">
        <v>87</v>
      </c>
      <c r="C51" s="7" t="s">
        <v>90</v>
      </c>
      <c r="D51" s="7" t="s">
        <v>92</v>
      </c>
      <c r="E51" s="7" t="s">
        <v>94</v>
      </c>
      <c r="F51" s="7" t="s">
        <v>97</v>
      </c>
      <c r="G51" s="7" t="s">
        <v>98</v>
      </c>
      <c r="H51" s="7" t="s">
        <v>99</v>
      </c>
      <c r="I51" s="7" t="s">
        <v>119</v>
      </c>
      <c r="J51" s="7" t="s">
        <v>122</v>
      </c>
      <c r="K51" s="7" t="s">
        <v>123</v>
      </c>
      <c r="L51" s="7" t="s">
        <v>124</v>
      </c>
      <c r="M51" s="7" t="s">
        <v>125</v>
      </c>
      <c r="N51" s="7" t="s">
        <v>134</v>
      </c>
      <c r="O51" s="7" t="s">
        <v>135</v>
      </c>
      <c r="P51" s="7" t="s">
        <v>136</v>
      </c>
      <c r="Q51" s="7" t="s">
        <v>137</v>
      </c>
      <c r="R51" s="7" t="s">
        <v>155</v>
      </c>
      <c r="S51" s="7" t="s">
        <v>158</v>
      </c>
      <c r="T51" s="7" t="s">
        <v>159</v>
      </c>
      <c r="U51" s="7" t="s">
        <v>156</v>
      </c>
      <c r="V51" s="7" t="s">
        <v>189</v>
      </c>
      <c r="W51" s="7" t="s">
        <v>190</v>
      </c>
      <c r="X51" s="7" t="s">
        <v>191</v>
      </c>
      <c r="Y51" s="7" t="s">
        <v>188</v>
      </c>
      <c r="Z51" s="539" t="s">
        <v>243</v>
      </c>
      <c r="AA51" s="549" t="s">
        <v>244</v>
      </c>
      <c r="AB51" s="581" t="s">
        <v>245</v>
      </c>
      <c r="AM51" s="59"/>
      <c r="AN51" s="59"/>
      <c r="AO51" s="59"/>
      <c r="AP51" s="59"/>
      <c r="AQ51" s="59"/>
    </row>
    <row r="52" spans="1:98" x14ac:dyDescent="0.2">
      <c r="A52" t="s">
        <v>56</v>
      </c>
      <c r="B52" s="56">
        <f>B39</f>
        <v>-50</v>
      </c>
      <c r="C52" s="56">
        <f>C39</f>
        <v>-51</v>
      </c>
      <c r="D52" s="56">
        <f>D39</f>
        <v>-39</v>
      </c>
      <c r="E52" s="56">
        <f>E39</f>
        <v>-37</v>
      </c>
      <c r="F52" s="56">
        <f>B40</f>
        <v>-33</v>
      </c>
      <c r="G52" s="56">
        <f>C40</f>
        <v>-31</v>
      </c>
      <c r="H52" s="56">
        <f>D40</f>
        <v>-30</v>
      </c>
      <c r="I52" s="56">
        <v>-37</v>
      </c>
      <c r="J52" s="56">
        <v>-47</v>
      </c>
      <c r="K52" s="56">
        <v>-36</v>
      </c>
      <c r="L52" s="56">
        <v>-30</v>
      </c>
      <c r="M52" s="56">
        <v>-35</v>
      </c>
      <c r="N52" s="56">
        <v>-34</v>
      </c>
      <c r="O52" s="56">
        <v>-32</v>
      </c>
      <c r="P52" s="56">
        <v>-33</v>
      </c>
      <c r="Q52" s="56">
        <v>-25</v>
      </c>
      <c r="R52" s="56">
        <v>-24</v>
      </c>
      <c r="S52" s="56">
        <v>-19</v>
      </c>
      <c r="T52" s="56">
        <v>-24</v>
      </c>
      <c r="U52" s="56">
        <v>-20</v>
      </c>
      <c r="V52" s="56">
        <v>-20</v>
      </c>
      <c r="W52" s="56">
        <v>-20</v>
      </c>
      <c r="X52" s="56">
        <v>-25</v>
      </c>
      <c r="Y52" s="56">
        <v>-24</v>
      </c>
      <c r="Z52" s="56">
        <f>'Wireline Stats History'!E8</f>
        <v>-26</v>
      </c>
      <c r="AA52" s="56">
        <f>'Wireline Stats History'!$D$8</f>
        <v>-20</v>
      </c>
      <c r="AB52" s="56">
        <f>'Wireline Stats History'!$C$8</f>
        <v>-25</v>
      </c>
    </row>
    <row r="53" spans="1:98" x14ac:dyDescent="0.2">
      <c r="AA53" s="78"/>
    </row>
    <row r="54" spans="1:98" x14ac:dyDescent="0.2">
      <c r="AA54" s="78"/>
    </row>
    <row r="55" spans="1:98" x14ac:dyDescent="0.2">
      <c r="A55" t="s">
        <v>57</v>
      </c>
      <c r="B55" s="84"/>
      <c r="C55" s="84"/>
      <c r="D55" s="84"/>
      <c r="E55" s="84"/>
      <c r="F55" s="84"/>
      <c r="G55" s="84"/>
      <c r="H55" s="84"/>
      <c r="I55" s="84"/>
      <c r="J55" s="84"/>
      <c r="K55" s="84"/>
      <c r="L55" s="84"/>
      <c r="M55" s="84"/>
      <c r="N55" s="84"/>
      <c r="O55" s="84"/>
      <c r="P55" s="84"/>
      <c r="Q55" s="84"/>
      <c r="R55" s="84"/>
      <c r="S55" s="84"/>
      <c r="T55" s="84"/>
      <c r="U55" s="84"/>
      <c r="V55" s="84"/>
      <c r="W55" s="84"/>
      <c r="X55" s="84"/>
      <c r="Y55" s="84"/>
      <c r="Z55" s="84" t="s">
        <v>89</v>
      </c>
      <c r="AA55" s="84"/>
    </row>
    <row r="56" spans="1:98" x14ac:dyDescent="0.2">
      <c r="A56" s="3"/>
      <c r="B56" s="75" t="s">
        <v>245</v>
      </c>
      <c r="C56" s="75" t="s">
        <v>244</v>
      </c>
      <c r="D56" s="75" t="s">
        <v>243</v>
      </c>
      <c r="E56" s="75" t="s">
        <v>188</v>
      </c>
      <c r="F56" s="75" t="s">
        <v>191</v>
      </c>
      <c r="G56" s="75" t="s">
        <v>190</v>
      </c>
      <c r="H56" s="75" t="s">
        <v>189</v>
      </c>
      <c r="I56" s="75" t="s">
        <v>156</v>
      </c>
      <c r="J56" s="75" t="s">
        <v>159</v>
      </c>
      <c r="K56" s="75" t="s">
        <v>158</v>
      </c>
      <c r="L56" s="75" t="s">
        <v>155</v>
      </c>
      <c r="M56" s="75" t="s">
        <v>137</v>
      </c>
      <c r="N56" s="75" t="s">
        <v>136</v>
      </c>
      <c r="O56" s="75" t="s">
        <v>135</v>
      </c>
      <c r="P56" s="75" t="s">
        <v>134</v>
      </c>
      <c r="Q56" s="75" t="s">
        <v>125</v>
      </c>
      <c r="R56" s="75" t="s">
        <v>124</v>
      </c>
      <c r="S56" s="75" t="s">
        <v>123</v>
      </c>
      <c r="T56" s="75" t="s">
        <v>122</v>
      </c>
      <c r="U56" s="75" t="s">
        <v>119</v>
      </c>
      <c r="V56" s="75" t="s">
        <v>99</v>
      </c>
      <c r="W56" s="75" t="s">
        <v>98</v>
      </c>
      <c r="X56" s="75" t="s">
        <v>97</v>
      </c>
      <c r="Y56" s="75" t="s">
        <v>94</v>
      </c>
      <c r="Z56" s="75" t="s">
        <v>92</v>
      </c>
      <c r="AA56" s="75" t="s">
        <v>90</v>
      </c>
      <c r="AB56" s="75" t="s">
        <v>87</v>
      </c>
    </row>
    <row r="57" spans="1:98" x14ac:dyDescent="0.2">
      <c r="A57" t="s">
        <v>58</v>
      </c>
      <c r="B57" s="504">
        <f>'Wireline Stats History'!C10</f>
        <v>1396</v>
      </c>
      <c r="C57" s="504">
        <f>'Wireline Stats History'!$D$10</f>
        <v>1421</v>
      </c>
      <c r="D57" s="504">
        <f>'Wireline Stats History'!E10</f>
        <v>1441</v>
      </c>
      <c r="E57" s="504">
        <v>1467</v>
      </c>
      <c r="F57" s="504">
        <v>1491</v>
      </c>
      <c r="G57" s="504">
        <v>1516</v>
      </c>
      <c r="H57" s="504">
        <v>1536</v>
      </c>
      <c r="I57" s="76">
        <v>1556</v>
      </c>
      <c r="J57" s="76">
        <v>1576</v>
      </c>
      <c r="K57" s="76">
        <v>1600</v>
      </c>
      <c r="L57" s="76">
        <v>1619</v>
      </c>
      <c r="M57" s="76">
        <v>1643</v>
      </c>
      <c r="N57" s="76">
        <v>1668</v>
      </c>
      <c r="O57" s="76">
        <v>1701</v>
      </c>
      <c r="P57" s="76">
        <v>1733</v>
      </c>
      <c r="Q57" s="76">
        <v>1767</v>
      </c>
      <c r="R57" s="76">
        <v>1802</v>
      </c>
      <c r="S57" s="76">
        <v>1832</v>
      </c>
      <c r="T57" s="76">
        <v>1868</v>
      </c>
      <c r="U57" s="76">
        <f>'[22]Wireline Stats History'!$B$8</f>
        <v>1915</v>
      </c>
      <c r="V57" s="76">
        <f>'[22]Wireline Stats History'!$C$8</f>
        <v>1952</v>
      </c>
      <c r="W57" s="76">
        <f>'[22]Wireline Stats History'!$D$8</f>
        <v>1982</v>
      </c>
      <c r="X57" s="76">
        <f>'[22]Wireline Stats History'!$E$8</f>
        <v>2013</v>
      </c>
      <c r="Y57" s="76">
        <f>'[22]Wireline Stats History'!$F$8</f>
        <v>2046</v>
      </c>
      <c r="Z57" s="76">
        <f>'[22]Wireline Stats History'!$G$8</f>
        <v>2083</v>
      </c>
      <c r="AA57" s="76">
        <f>'[22]Wireline Stats History'!$H$8</f>
        <v>2122</v>
      </c>
      <c r="AB57" s="76">
        <f>'[22]Wireline Stats History'!$I$8</f>
        <v>2173</v>
      </c>
    </row>
    <row r="58" spans="1:98" x14ac:dyDescent="0.2">
      <c r="A58" t="s">
        <v>59</v>
      </c>
      <c r="B58" s="77">
        <f t="shared" ref="B58:T58" si="36">+B57-C57</f>
        <v>-25</v>
      </c>
      <c r="C58" s="77">
        <f t="shared" si="36"/>
        <v>-20</v>
      </c>
      <c r="D58" s="77">
        <f t="shared" si="36"/>
        <v>-26</v>
      </c>
      <c r="E58" s="77">
        <f t="shared" si="36"/>
        <v>-24</v>
      </c>
      <c r="F58" s="77">
        <f t="shared" si="36"/>
        <v>-25</v>
      </c>
      <c r="G58" s="77">
        <f t="shared" si="36"/>
        <v>-20</v>
      </c>
      <c r="H58" s="77">
        <f t="shared" si="36"/>
        <v>-20</v>
      </c>
      <c r="I58" s="77">
        <f t="shared" si="36"/>
        <v>-20</v>
      </c>
      <c r="J58" s="77">
        <f t="shared" si="36"/>
        <v>-24</v>
      </c>
      <c r="K58" s="77">
        <f t="shared" si="36"/>
        <v>-19</v>
      </c>
      <c r="L58" s="77">
        <f t="shared" si="36"/>
        <v>-24</v>
      </c>
      <c r="M58" s="77">
        <f t="shared" si="36"/>
        <v>-25</v>
      </c>
      <c r="N58" s="77">
        <f t="shared" si="36"/>
        <v>-33</v>
      </c>
      <c r="O58" s="77">
        <f t="shared" si="36"/>
        <v>-32</v>
      </c>
      <c r="P58" s="77">
        <f t="shared" si="36"/>
        <v>-34</v>
      </c>
      <c r="Q58" s="77">
        <f t="shared" si="36"/>
        <v>-35</v>
      </c>
      <c r="R58" s="77">
        <f t="shared" si="36"/>
        <v>-30</v>
      </c>
      <c r="S58" s="77">
        <f t="shared" si="36"/>
        <v>-36</v>
      </c>
      <c r="T58" s="77">
        <f t="shared" si="36"/>
        <v>-47</v>
      </c>
      <c r="U58" s="77">
        <f t="shared" ref="U58:AA58" si="37">U57-V57</f>
        <v>-37</v>
      </c>
      <c r="V58" s="77">
        <f t="shared" si="37"/>
        <v>-30</v>
      </c>
      <c r="W58" s="77">
        <f t="shared" si="37"/>
        <v>-31</v>
      </c>
      <c r="X58" s="77">
        <f t="shared" si="37"/>
        <v>-33</v>
      </c>
      <c r="Y58" s="77">
        <f t="shared" si="37"/>
        <v>-37</v>
      </c>
      <c r="Z58" s="77">
        <f t="shared" si="37"/>
        <v>-39</v>
      </c>
      <c r="AA58" s="77">
        <f t="shared" si="37"/>
        <v>-51</v>
      </c>
      <c r="AB58" s="77">
        <f>'[22]Wireline Stats History'!$I$13</f>
        <v>-50</v>
      </c>
      <c r="AY58" s="54"/>
    </row>
    <row r="59" spans="1:98" s="488" customFormat="1" x14ac:dyDescent="0.2">
      <c r="A59"/>
      <c r="B59" s="57">
        <f t="shared" ref="B59:X59" si="38">B57/F57-1</f>
        <v>-6.3715627095908833E-2</v>
      </c>
      <c r="C59" s="57">
        <f t="shared" si="38"/>
        <v>-6.2664907651715063E-2</v>
      </c>
      <c r="D59" s="57">
        <f t="shared" si="38"/>
        <v>-6.184895833333337E-2</v>
      </c>
      <c r="E59" s="57">
        <f t="shared" si="38"/>
        <v>-5.7197943444730059E-2</v>
      </c>
      <c r="F59" s="57">
        <f t="shared" si="38"/>
        <v>-5.3934010152284273E-2</v>
      </c>
      <c r="G59" s="57">
        <f t="shared" si="38"/>
        <v>-5.2499999999999991E-2</v>
      </c>
      <c r="H59" s="57">
        <f t="shared" si="38"/>
        <v>-5.1266213712167996E-2</v>
      </c>
      <c r="I59" s="57">
        <f t="shared" si="38"/>
        <v>-5.295191722458914E-2</v>
      </c>
      <c r="J59" s="57">
        <f t="shared" si="38"/>
        <v>-5.5155875299760182E-2</v>
      </c>
      <c r="K59" s="57">
        <f t="shared" si="38"/>
        <v>-5.9376837154614948E-2</v>
      </c>
      <c r="L59" s="57">
        <f t="shared" si="38"/>
        <v>-6.5781881130986708E-2</v>
      </c>
      <c r="M59" s="57">
        <f t="shared" si="38"/>
        <v>-7.0175438596491224E-2</v>
      </c>
      <c r="N59" s="57">
        <f t="shared" si="38"/>
        <v>-7.4361820199777995E-2</v>
      </c>
      <c r="O59" s="57">
        <f t="shared" si="38"/>
        <v>-7.1506550218340625E-2</v>
      </c>
      <c r="P59" s="57">
        <f t="shared" si="38"/>
        <v>-7.2269807280513909E-2</v>
      </c>
      <c r="Q59" s="57">
        <f t="shared" si="38"/>
        <v>-7.7284595300261105E-2</v>
      </c>
      <c r="R59" s="57">
        <f t="shared" si="38"/>
        <v>-7.6844262295082011E-2</v>
      </c>
      <c r="S59" s="57">
        <f t="shared" si="38"/>
        <v>-7.5681130171543876E-2</v>
      </c>
      <c r="T59" s="57">
        <f t="shared" si="38"/>
        <v>-7.2031793343268702E-2</v>
      </c>
      <c r="U59" s="57">
        <f t="shared" si="38"/>
        <v>-6.4027370478983436E-2</v>
      </c>
      <c r="V59" s="57">
        <f t="shared" si="38"/>
        <v>-6.2890062409985625E-2</v>
      </c>
      <c r="W59" s="57">
        <f t="shared" si="38"/>
        <v>-6.5975494816211122E-2</v>
      </c>
      <c r="X59" s="57">
        <f t="shared" si="38"/>
        <v>-7.3630924988495217E-2</v>
      </c>
      <c r="Y59" s="57" t="e">
        <f>Y57/#REF!-1</f>
        <v>#REF!</v>
      </c>
      <c r="Z59" s="57" t="e">
        <f>Z57/AC57-1</f>
        <v>#DIV/0!</v>
      </c>
      <c r="AA59" s="57" t="e">
        <f>AA57/AD57-1</f>
        <v>#DIV/0!</v>
      </c>
      <c r="AB59" s="57" t="e">
        <f>AB57/AE57-1</f>
        <v>#DIV/0!</v>
      </c>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row>
    <row r="60" spans="1:98" x14ac:dyDescent="0.2">
      <c r="A60" t="s">
        <v>60</v>
      </c>
      <c r="B60" s="56">
        <f>'Wireline Stats History'!C10</f>
        <v>1396</v>
      </c>
      <c r="C60" s="56">
        <f>'Wireline Stats History'!D10</f>
        <v>1421</v>
      </c>
      <c r="D60" s="56">
        <f>'Wireline Stats History'!E10</f>
        <v>1441</v>
      </c>
      <c r="E60" s="56">
        <v>1467</v>
      </c>
      <c r="F60" s="56">
        <v>1491</v>
      </c>
      <c r="G60" s="56">
        <v>1516</v>
      </c>
      <c r="H60" s="56">
        <v>1536</v>
      </c>
      <c r="I60" s="56">
        <v>1556</v>
      </c>
      <c r="J60" s="56">
        <v>1576</v>
      </c>
      <c r="K60" s="56">
        <v>1600</v>
      </c>
      <c r="L60" s="56">
        <v>1619</v>
      </c>
      <c r="M60" s="56">
        <v>1643</v>
      </c>
      <c r="N60" s="56">
        <v>1668</v>
      </c>
      <c r="O60" s="56">
        <v>1701</v>
      </c>
      <c r="P60" s="56">
        <v>1733</v>
      </c>
      <c r="Q60" s="56">
        <v>1767</v>
      </c>
      <c r="R60" s="56">
        <v>1802</v>
      </c>
      <c r="S60" s="56">
        <v>1832</v>
      </c>
      <c r="T60" s="56">
        <v>1868</v>
      </c>
      <c r="U60" s="56">
        <v>1915</v>
      </c>
      <c r="V60">
        <v>1952</v>
      </c>
      <c r="W60">
        <v>1982</v>
      </c>
      <c r="X60">
        <v>2013</v>
      </c>
      <c r="Y60">
        <v>2046</v>
      </c>
      <c r="Z60">
        <v>2083</v>
      </c>
      <c r="AA60">
        <v>2122</v>
      </c>
      <c r="AB60">
        <v>2173</v>
      </c>
    </row>
    <row r="61" spans="1:98" x14ac:dyDescent="0.2">
      <c r="B61" s="58">
        <f t="shared" ref="B61:X61" si="39">B60/F60-1</f>
        <v>-6.3715627095908833E-2</v>
      </c>
      <c r="C61" s="58">
        <f t="shared" si="39"/>
        <v>-6.2664907651715063E-2</v>
      </c>
      <c r="D61" s="58">
        <f t="shared" si="39"/>
        <v>-6.184895833333337E-2</v>
      </c>
      <c r="E61" s="58">
        <f t="shared" si="39"/>
        <v>-5.7197943444730059E-2</v>
      </c>
      <c r="F61" s="58">
        <f t="shared" si="39"/>
        <v>-5.3934010152284273E-2</v>
      </c>
      <c r="G61" s="58">
        <f t="shared" si="39"/>
        <v>-5.2499999999999991E-2</v>
      </c>
      <c r="H61" s="58">
        <f t="shared" si="39"/>
        <v>-5.1266213712167996E-2</v>
      </c>
      <c r="I61" s="58">
        <f t="shared" si="39"/>
        <v>-5.295191722458914E-2</v>
      </c>
      <c r="J61" s="58">
        <f t="shared" si="39"/>
        <v>-5.5155875299760182E-2</v>
      </c>
      <c r="K61" s="58">
        <f t="shared" si="39"/>
        <v>-5.9376837154614948E-2</v>
      </c>
      <c r="L61" s="58">
        <f t="shared" si="39"/>
        <v>-6.5781881130986708E-2</v>
      </c>
      <c r="M61" s="58">
        <f t="shared" si="39"/>
        <v>-7.0175438596491224E-2</v>
      </c>
      <c r="N61" s="58">
        <f t="shared" si="39"/>
        <v>-7.4361820199777995E-2</v>
      </c>
      <c r="O61" s="58">
        <f t="shared" si="39"/>
        <v>-7.1506550218340625E-2</v>
      </c>
      <c r="P61" s="58">
        <f t="shared" si="39"/>
        <v>-7.2269807280513909E-2</v>
      </c>
      <c r="Q61" s="58">
        <f t="shared" si="39"/>
        <v>-7.7284595300261105E-2</v>
      </c>
      <c r="R61" s="58">
        <f t="shared" si="39"/>
        <v>-7.6844262295082011E-2</v>
      </c>
      <c r="S61" s="58">
        <f t="shared" si="39"/>
        <v>-7.5681130171543876E-2</v>
      </c>
      <c r="T61" s="58">
        <f t="shared" si="39"/>
        <v>-7.2031793343268702E-2</v>
      </c>
      <c r="U61" s="58">
        <f t="shared" si="39"/>
        <v>-6.4027370478983436E-2</v>
      </c>
      <c r="V61" s="58">
        <f t="shared" si="39"/>
        <v>-6.2890062409985625E-2</v>
      </c>
      <c r="W61" s="58">
        <f t="shared" si="39"/>
        <v>-6.5975494816211122E-2</v>
      </c>
      <c r="X61" s="58">
        <f t="shared" si="39"/>
        <v>-7.3630924988495217E-2</v>
      </c>
      <c r="Y61" s="58" t="e">
        <f>Y60/#REF!-1</f>
        <v>#REF!</v>
      </c>
      <c r="Z61" s="58" t="e">
        <f>Z60/AC60-1</f>
        <v>#DIV/0!</v>
      </c>
      <c r="AA61" s="58" t="e">
        <f>AA60/AD60-1</f>
        <v>#DIV/0!</v>
      </c>
      <c r="AB61" s="58" t="e">
        <f>AB60/AE60-1</f>
        <v>#DIV/0!</v>
      </c>
    </row>
    <row r="64" spans="1:98" x14ac:dyDescent="0.2">
      <c r="A64" s="2" t="s">
        <v>62</v>
      </c>
      <c r="B64" s="6"/>
      <c r="C64" s="6"/>
      <c r="D64" s="6"/>
      <c r="E64" s="6"/>
      <c r="F64" s="6"/>
      <c r="G64" s="6"/>
      <c r="H64" s="6"/>
    </row>
    <row r="65" spans="1:54" x14ac:dyDescent="0.2">
      <c r="A65" s="6"/>
      <c r="B65" s="7">
        <v>2010</v>
      </c>
      <c r="C65" s="7">
        <v>2011</v>
      </c>
      <c r="D65" s="7">
        <v>2012</v>
      </c>
      <c r="E65" s="7">
        <v>2013</v>
      </c>
      <c r="F65" s="7">
        <v>2014</v>
      </c>
      <c r="G65" s="7">
        <v>2015</v>
      </c>
      <c r="H65" s="539">
        <v>2016</v>
      </c>
    </row>
    <row r="66" spans="1:54" x14ac:dyDescent="0.2">
      <c r="A66" t="s">
        <v>44</v>
      </c>
      <c r="B66" s="5">
        <f>K2</f>
        <v>558</v>
      </c>
      <c r="C66" s="5">
        <f>K6</f>
        <v>619</v>
      </c>
      <c r="D66" s="5">
        <f>K10</f>
        <v>700</v>
      </c>
      <c r="E66" s="5">
        <f>K14</f>
        <v>764</v>
      </c>
      <c r="F66" s="5">
        <f>K18</f>
        <v>842</v>
      </c>
      <c r="G66" s="5">
        <f t="shared" ref="G66:H68" si="40">G144</f>
        <v>903</v>
      </c>
      <c r="H66" s="5">
        <f t="shared" si="40"/>
        <v>993</v>
      </c>
    </row>
    <row r="67" spans="1:54" x14ac:dyDescent="0.2">
      <c r="A67" t="s">
        <v>45</v>
      </c>
      <c r="B67" s="5">
        <f>K3</f>
        <v>557</v>
      </c>
      <c r="C67" s="5">
        <f>K7</f>
        <v>635</v>
      </c>
      <c r="D67" s="5">
        <f>K11</f>
        <v>689</v>
      </c>
      <c r="E67" s="5">
        <f>K15</f>
        <v>792</v>
      </c>
      <c r="F67" s="5">
        <f>K19</f>
        <v>861</v>
      </c>
      <c r="G67" s="5">
        <f t="shared" si="40"/>
        <v>928</v>
      </c>
      <c r="H67" s="5">
        <f t="shared" si="40"/>
        <v>990</v>
      </c>
    </row>
    <row r="68" spans="1:54" x14ac:dyDescent="0.2">
      <c r="A68" t="s">
        <v>46</v>
      </c>
      <c r="B68" s="5">
        <f>K4</f>
        <v>562</v>
      </c>
      <c r="C68" s="5">
        <f>K8</f>
        <v>644</v>
      </c>
      <c r="D68" s="5">
        <f>K12</f>
        <v>737</v>
      </c>
      <c r="E68" s="5">
        <f>K16</f>
        <v>801</v>
      </c>
      <c r="F68" s="5">
        <f>K20</f>
        <v>858</v>
      </c>
      <c r="G68" s="5">
        <f t="shared" si="40"/>
        <v>950</v>
      </c>
      <c r="H68" s="5">
        <f t="shared" si="40"/>
        <v>1025</v>
      </c>
    </row>
    <row r="69" spans="1:54" x14ac:dyDescent="0.2">
      <c r="A69" t="s">
        <v>47</v>
      </c>
      <c r="B69" s="5">
        <f>K5</f>
        <v>591</v>
      </c>
      <c r="C69" s="5">
        <f>K9</f>
        <v>680</v>
      </c>
      <c r="D69" s="5">
        <f>K13</f>
        <v>770</v>
      </c>
      <c r="E69" s="5">
        <f>K17</f>
        <v>851</v>
      </c>
      <c r="F69" s="5">
        <f>K21</f>
        <v>911</v>
      </c>
      <c r="G69" s="5">
        <f>G147</f>
        <v>991</v>
      </c>
      <c r="AV69" s="54"/>
      <c r="AW69" s="54"/>
      <c r="AX69" s="54"/>
      <c r="AY69" s="54" t="s">
        <v>42</v>
      </c>
      <c r="AZ69" s="3"/>
    </row>
    <row r="70" spans="1:54" x14ac:dyDescent="0.2">
      <c r="AY70">
        <v>4848</v>
      </c>
      <c r="BA70" s="5"/>
    </row>
    <row r="71" spans="1:54" x14ac:dyDescent="0.2">
      <c r="A71" s="2" t="s">
        <v>64</v>
      </c>
      <c r="B71" s="6"/>
      <c r="C71" s="6"/>
      <c r="D71" s="6"/>
      <c r="E71" s="6"/>
      <c r="F71" s="6"/>
      <c r="G71" s="6"/>
      <c r="H71" s="6"/>
    </row>
    <row r="72" spans="1:54" x14ac:dyDescent="0.2">
      <c r="A72" s="6"/>
      <c r="B72" s="7">
        <v>2010</v>
      </c>
      <c r="C72" s="7">
        <v>2011</v>
      </c>
      <c r="D72" s="7">
        <v>2012</v>
      </c>
      <c r="E72" s="7">
        <v>2013</v>
      </c>
      <c r="F72" s="7">
        <v>2014</v>
      </c>
      <c r="G72" s="7">
        <v>2015</v>
      </c>
      <c r="H72" s="539">
        <v>2016</v>
      </c>
    </row>
    <row r="73" spans="1:54" x14ac:dyDescent="0.2">
      <c r="A73" t="s">
        <v>44</v>
      </c>
      <c r="B73" s="56">
        <v>493</v>
      </c>
      <c r="C73" s="141">
        <v>548</v>
      </c>
      <c r="D73" s="141">
        <v>620</v>
      </c>
      <c r="E73" s="141">
        <v>666</v>
      </c>
      <c r="F73" s="141">
        <f>N18</f>
        <v>690</v>
      </c>
      <c r="G73" s="141">
        <f>N22</f>
        <v>744</v>
      </c>
      <c r="H73" s="141">
        <f>N26</f>
        <v>756</v>
      </c>
    </row>
    <row r="74" spans="1:54" x14ac:dyDescent="0.2">
      <c r="A74" t="s">
        <v>45</v>
      </c>
      <c r="B74" s="56">
        <v>519</v>
      </c>
      <c r="C74" s="141">
        <v>563</v>
      </c>
      <c r="D74" s="141">
        <v>634</v>
      </c>
      <c r="E74" s="141">
        <v>666</v>
      </c>
      <c r="F74" s="141">
        <f>N19</f>
        <v>708</v>
      </c>
      <c r="G74" s="141">
        <f>N23</f>
        <v>719</v>
      </c>
      <c r="H74" s="141">
        <f>N27</f>
        <v>793</v>
      </c>
    </row>
    <row r="75" spans="1:54" x14ac:dyDescent="0.2">
      <c r="A75" t="s">
        <v>46</v>
      </c>
      <c r="B75" s="56">
        <v>532</v>
      </c>
      <c r="C75" s="141">
        <v>568</v>
      </c>
      <c r="D75" s="141">
        <v>638</v>
      </c>
      <c r="E75" s="141">
        <v>680</v>
      </c>
      <c r="F75" s="141">
        <f>N20</f>
        <v>700</v>
      </c>
      <c r="G75" s="141">
        <f>N24</f>
        <v>715</v>
      </c>
      <c r="H75" s="141">
        <f>N28</f>
        <v>759</v>
      </c>
    </row>
    <row r="76" spans="1:54" x14ac:dyDescent="0.2">
      <c r="A76" t="s">
        <v>47</v>
      </c>
      <c r="B76" s="56">
        <v>470</v>
      </c>
      <c r="C76" s="141">
        <v>498</v>
      </c>
      <c r="D76" s="141">
        <v>566</v>
      </c>
      <c r="E76" s="141">
        <v>592</v>
      </c>
      <c r="F76" s="141">
        <f>N21</f>
        <v>629</v>
      </c>
      <c r="G76" s="141">
        <f>N25</f>
        <v>628</v>
      </c>
    </row>
    <row r="77" spans="1:54" x14ac:dyDescent="0.2">
      <c r="A77" t="s">
        <v>58</v>
      </c>
      <c r="B77" s="97">
        <f t="shared" ref="B77:H77" si="41">SUM(B73:B76)</f>
        <v>2014</v>
      </c>
      <c r="C77" s="97">
        <f t="shared" si="41"/>
        <v>2177</v>
      </c>
      <c r="D77" s="97">
        <f t="shared" si="41"/>
        <v>2458</v>
      </c>
      <c r="E77" s="97">
        <f t="shared" si="41"/>
        <v>2604</v>
      </c>
      <c r="F77" s="97">
        <f t="shared" si="41"/>
        <v>2727</v>
      </c>
      <c r="G77" s="97">
        <f t="shared" si="41"/>
        <v>2806</v>
      </c>
      <c r="H77" s="97">
        <f t="shared" si="41"/>
        <v>2308</v>
      </c>
    </row>
    <row r="79" spans="1:54" x14ac:dyDescent="0.2">
      <c r="A79" s="2" t="s">
        <v>70</v>
      </c>
      <c r="B79" s="6"/>
      <c r="C79" s="6"/>
      <c r="D79" s="6"/>
      <c r="E79" s="6"/>
      <c r="F79" s="6"/>
      <c r="G79" s="6"/>
      <c r="H79" s="6"/>
      <c r="BA79" s="3"/>
      <c r="BB79" s="3"/>
    </row>
    <row r="80" spans="1:54" x14ac:dyDescent="0.2">
      <c r="A80" s="6"/>
      <c r="B80" s="7">
        <f t="shared" ref="B80:G80" si="42">B72</f>
        <v>2010</v>
      </c>
      <c r="C80" s="7">
        <f t="shared" si="42"/>
        <v>2011</v>
      </c>
      <c r="D80" s="7">
        <f t="shared" si="42"/>
        <v>2012</v>
      </c>
      <c r="E80" s="7">
        <f t="shared" si="42"/>
        <v>2013</v>
      </c>
      <c r="F80" s="7">
        <f t="shared" si="42"/>
        <v>2014</v>
      </c>
      <c r="G80" s="7">
        <f t="shared" si="42"/>
        <v>2015</v>
      </c>
      <c r="H80" s="539">
        <f>H72</f>
        <v>2016</v>
      </c>
    </row>
    <row r="81" spans="1:67" x14ac:dyDescent="0.2">
      <c r="A81" t="s">
        <v>44</v>
      </c>
      <c r="B81" s="56">
        <v>428</v>
      </c>
      <c r="C81" s="141">
        <v>409</v>
      </c>
      <c r="D81" s="141">
        <v>361</v>
      </c>
      <c r="E81" s="141">
        <v>368</v>
      </c>
      <c r="F81" s="141">
        <f>Q18</f>
        <v>387</v>
      </c>
      <c r="G81" s="141">
        <f>Q22</f>
        <v>391</v>
      </c>
      <c r="H81" s="141">
        <f>Q26</f>
        <v>384</v>
      </c>
    </row>
    <row r="82" spans="1:67" s="59" customFormat="1" x14ac:dyDescent="0.2">
      <c r="A82" t="s">
        <v>45</v>
      </c>
      <c r="B82" s="56">
        <v>385</v>
      </c>
      <c r="C82" s="141">
        <v>359</v>
      </c>
      <c r="D82" s="141">
        <v>336</v>
      </c>
      <c r="E82" s="141">
        <v>332</v>
      </c>
      <c r="F82" s="141">
        <f>Q19</f>
        <v>365</v>
      </c>
      <c r="G82" s="141">
        <f>Q23</f>
        <v>362</v>
      </c>
      <c r="H82" s="141">
        <f>Q27</f>
        <v>396</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row>
    <row r="83" spans="1:67" x14ac:dyDescent="0.2">
      <c r="A83" t="s">
        <v>46</v>
      </c>
      <c r="B83" s="56">
        <v>387</v>
      </c>
      <c r="C83" s="141">
        <v>372</v>
      </c>
      <c r="D83" s="141">
        <v>352</v>
      </c>
      <c r="E83" s="141">
        <v>355</v>
      </c>
      <c r="F83" s="141">
        <f>Q20</f>
        <v>365</v>
      </c>
      <c r="G83" s="141">
        <f>Q24</f>
        <v>353</v>
      </c>
      <c r="H83" s="141">
        <f>Q28</f>
        <v>372</v>
      </c>
      <c r="BA83" s="59"/>
    </row>
    <row r="84" spans="1:67" x14ac:dyDescent="0.2">
      <c r="A84" t="s">
        <v>47</v>
      </c>
      <c r="B84" s="56">
        <v>354</v>
      </c>
      <c r="C84" s="141">
        <v>348</v>
      </c>
      <c r="D84" s="141">
        <v>352</v>
      </c>
      <c r="E84" s="141">
        <v>359</v>
      </c>
      <c r="F84" s="141">
        <f>Q21</f>
        <v>372</v>
      </c>
      <c r="G84" s="141">
        <f>Q25</f>
        <v>350</v>
      </c>
    </row>
    <row r="85" spans="1:67" x14ac:dyDescent="0.2">
      <c r="A85" t="s">
        <v>58</v>
      </c>
      <c r="B85" s="98">
        <f t="shared" ref="B85:H85" si="43">SUM(B81:B84)</f>
        <v>1554</v>
      </c>
      <c r="C85" s="98">
        <f t="shared" si="43"/>
        <v>1488</v>
      </c>
      <c r="D85" s="97">
        <f t="shared" si="43"/>
        <v>1401</v>
      </c>
      <c r="E85" s="97">
        <f t="shared" si="43"/>
        <v>1414</v>
      </c>
      <c r="F85" s="97">
        <f t="shared" si="43"/>
        <v>1489</v>
      </c>
      <c r="G85" s="97">
        <f t="shared" si="43"/>
        <v>1456</v>
      </c>
      <c r="H85" s="97">
        <f t="shared" si="43"/>
        <v>1152</v>
      </c>
    </row>
    <row r="87" spans="1:67" s="3" customFormat="1" x14ac:dyDescent="0.2">
      <c r="A87" s="2" t="s">
        <v>71</v>
      </c>
      <c r="B87" s="6"/>
      <c r="C87" s="6"/>
      <c r="D87" s="6"/>
      <c r="E87" s="6"/>
      <c r="F87" s="6"/>
      <c r="G87" s="6"/>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s="59"/>
      <c r="AZ87" s="59"/>
      <c r="BB87"/>
      <c r="BC87"/>
      <c r="BD87"/>
      <c r="BE87"/>
      <c r="BF87"/>
      <c r="BG87"/>
      <c r="BH87"/>
      <c r="BI87"/>
      <c r="BJ87"/>
      <c r="BK87"/>
      <c r="BL87"/>
      <c r="BM87"/>
      <c r="BN87"/>
      <c r="BO87"/>
    </row>
    <row r="88" spans="1:67" x14ac:dyDescent="0.2">
      <c r="A88" s="6"/>
      <c r="B88" s="7">
        <f t="shared" ref="B88:H88" si="44">B80</f>
        <v>2010</v>
      </c>
      <c r="C88" s="7">
        <f t="shared" si="44"/>
        <v>2011</v>
      </c>
      <c r="D88" s="7">
        <f t="shared" si="44"/>
        <v>2012</v>
      </c>
      <c r="E88" s="7">
        <f t="shared" si="44"/>
        <v>2013</v>
      </c>
      <c r="F88" s="7">
        <f t="shared" si="44"/>
        <v>2014</v>
      </c>
      <c r="G88" s="7">
        <f t="shared" si="44"/>
        <v>2015</v>
      </c>
      <c r="H88" s="539">
        <f t="shared" si="44"/>
        <v>2016</v>
      </c>
      <c r="BB88" s="59"/>
      <c r="BC88" s="59"/>
      <c r="BH88" s="59"/>
      <c r="BI88" s="59"/>
      <c r="BJ88" s="59"/>
      <c r="BO88" s="3"/>
    </row>
    <row r="89" spans="1:67" x14ac:dyDescent="0.2">
      <c r="A89" t="s">
        <v>44</v>
      </c>
      <c r="B89" s="4">
        <f t="shared" ref="B89:H89" si="45">B81+B73</f>
        <v>921</v>
      </c>
      <c r="C89" s="142">
        <f t="shared" si="45"/>
        <v>957</v>
      </c>
      <c r="D89" s="142">
        <f t="shared" si="45"/>
        <v>981</v>
      </c>
      <c r="E89" s="142">
        <f t="shared" si="45"/>
        <v>1034</v>
      </c>
      <c r="F89" s="142">
        <f t="shared" si="45"/>
        <v>1077</v>
      </c>
      <c r="G89" s="142">
        <f t="shared" si="45"/>
        <v>1135</v>
      </c>
      <c r="H89" s="142">
        <f t="shared" si="45"/>
        <v>1140</v>
      </c>
      <c r="AX89" s="3"/>
      <c r="AY89" s="3"/>
      <c r="AZ89" s="3"/>
    </row>
    <row r="90" spans="1:67" x14ac:dyDescent="0.2">
      <c r="A90" t="s">
        <v>45</v>
      </c>
      <c r="B90" s="4">
        <f t="shared" ref="B90:F92" si="46">B82+B74</f>
        <v>904</v>
      </c>
      <c r="C90" s="142">
        <f t="shared" si="46"/>
        <v>922</v>
      </c>
      <c r="D90" s="142">
        <f t="shared" si="46"/>
        <v>970</v>
      </c>
      <c r="E90" s="142">
        <f t="shared" si="46"/>
        <v>998</v>
      </c>
      <c r="F90" s="142">
        <f t="shared" si="46"/>
        <v>1073</v>
      </c>
      <c r="G90" s="142">
        <f>G82+G74</f>
        <v>1081</v>
      </c>
      <c r="H90" s="142">
        <f>H82+H74</f>
        <v>1189</v>
      </c>
      <c r="BB90" s="3"/>
      <c r="BC90" s="3"/>
      <c r="BD90" s="3"/>
      <c r="BE90" s="3"/>
      <c r="BG90" s="3"/>
      <c r="BH90" s="3"/>
      <c r="BI90" s="3"/>
      <c r="BK90" s="3"/>
      <c r="BL90" s="3"/>
      <c r="BM90" s="3"/>
      <c r="BN90" s="3"/>
    </row>
    <row r="91" spans="1:67" x14ac:dyDescent="0.2">
      <c r="A91" t="s">
        <v>46</v>
      </c>
      <c r="B91" s="4">
        <f t="shared" si="46"/>
        <v>919</v>
      </c>
      <c r="C91" s="142">
        <f t="shared" si="46"/>
        <v>940</v>
      </c>
      <c r="D91" s="142">
        <f t="shared" si="46"/>
        <v>990</v>
      </c>
      <c r="E91" s="142">
        <f t="shared" si="46"/>
        <v>1035</v>
      </c>
      <c r="F91" s="142">
        <f t="shared" si="46"/>
        <v>1065</v>
      </c>
      <c r="G91" s="142">
        <f>G83+G75</f>
        <v>1068</v>
      </c>
      <c r="H91" s="142">
        <f>H83+H75</f>
        <v>1131</v>
      </c>
    </row>
    <row r="92" spans="1:67" x14ac:dyDescent="0.2">
      <c r="A92" t="s">
        <v>47</v>
      </c>
      <c r="B92" s="4">
        <f t="shared" si="46"/>
        <v>824</v>
      </c>
      <c r="C92" s="142">
        <f t="shared" si="46"/>
        <v>846</v>
      </c>
      <c r="D92" s="142">
        <f t="shared" si="46"/>
        <v>918</v>
      </c>
      <c r="E92" s="142">
        <f t="shared" si="46"/>
        <v>951</v>
      </c>
      <c r="F92" s="142">
        <f t="shared" si="46"/>
        <v>1001</v>
      </c>
      <c r="G92" s="142">
        <f>G84+G76</f>
        <v>978</v>
      </c>
    </row>
    <row r="93" spans="1:67" x14ac:dyDescent="0.2">
      <c r="A93" t="s">
        <v>58</v>
      </c>
      <c r="B93" s="97">
        <f t="shared" ref="B93:H93" si="47">SUM(B89:B92)</f>
        <v>3568</v>
      </c>
      <c r="C93" s="97">
        <f t="shared" si="47"/>
        <v>3665</v>
      </c>
      <c r="D93" s="97">
        <f t="shared" si="47"/>
        <v>3859</v>
      </c>
      <c r="E93" s="97">
        <f t="shared" si="47"/>
        <v>4018</v>
      </c>
      <c r="F93" s="97">
        <f t="shared" si="47"/>
        <v>4216</v>
      </c>
      <c r="G93" s="97">
        <f t="shared" si="47"/>
        <v>4262</v>
      </c>
      <c r="H93" s="97">
        <f t="shared" si="47"/>
        <v>3460</v>
      </c>
      <c r="BB93" s="3"/>
    </row>
    <row r="94" spans="1:67" x14ac:dyDescent="0.2">
      <c r="K94" s="55"/>
    </row>
    <row r="95" spans="1:67" x14ac:dyDescent="0.2">
      <c r="B95" s="61" t="s">
        <v>92</v>
      </c>
      <c r="C95" s="61" t="s">
        <v>99</v>
      </c>
      <c r="D95" s="61" t="s">
        <v>124</v>
      </c>
      <c r="E95" s="61" t="s">
        <v>136</v>
      </c>
      <c r="F95" s="61" t="s">
        <v>159</v>
      </c>
      <c r="G95" s="61" t="s">
        <v>191</v>
      </c>
      <c r="H95" s="61" t="s">
        <v>245</v>
      </c>
    </row>
    <row r="96" spans="1:67" x14ac:dyDescent="0.2">
      <c r="A96" t="s">
        <v>76</v>
      </c>
      <c r="B96" s="60" t="s">
        <v>46</v>
      </c>
      <c r="C96" s="60" t="s">
        <v>46</v>
      </c>
      <c r="D96" s="60" t="s">
        <v>46</v>
      </c>
      <c r="E96" s="140" t="s">
        <v>46</v>
      </c>
      <c r="F96" s="140" t="s">
        <v>46</v>
      </c>
      <c r="G96" s="140" t="s">
        <v>46</v>
      </c>
      <c r="H96" s="140" t="s">
        <v>46</v>
      </c>
    </row>
    <row r="97" spans="1:50" x14ac:dyDescent="0.2">
      <c r="A97" t="s">
        <v>67</v>
      </c>
      <c r="B97" s="80">
        <f t="shared" ref="B97:H97" si="48">B75</f>
        <v>532</v>
      </c>
      <c r="C97" s="80">
        <f t="shared" si="48"/>
        <v>568</v>
      </c>
      <c r="D97" s="80">
        <f t="shared" si="48"/>
        <v>638</v>
      </c>
      <c r="E97" s="80">
        <f t="shared" si="48"/>
        <v>680</v>
      </c>
      <c r="F97" s="80">
        <f t="shared" si="48"/>
        <v>700</v>
      </c>
      <c r="G97" s="80">
        <f t="shared" si="48"/>
        <v>715</v>
      </c>
      <c r="H97" s="80">
        <f t="shared" si="48"/>
        <v>759</v>
      </c>
    </row>
    <row r="98" spans="1:50" x14ac:dyDescent="0.2">
      <c r="A98" t="s">
        <v>72</v>
      </c>
      <c r="B98" s="81">
        <f t="shared" ref="B98:H98" si="49">B83</f>
        <v>387</v>
      </c>
      <c r="C98" s="81">
        <f t="shared" si="49"/>
        <v>372</v>
      </c>
      <c r="D98" s="81">
        <f t="shared" si="49"/>
        <v>352</v>
      </c>
      <c r="E98" s="81">
        <f t="shared" si="49"/>
        <v>355</v>
      </c>
      <c r="F98" s="81">
        <f t="shared" si="49"/>
        <v>365</v>
      </c>
      <c r="G98" s="81">
        <f t="shared" si="49"/>
        <v>353</v>
      </c>
      <c r="H98" s="81">
        <f t="shared" si="49"/>
        <v>372</v>
      </c>
      <c r="AX98" s="3"/>
    </row>
    <row r="99" spans="1:50" x14ac:dyDescent="0.2">
      <c r="A99" t="s">
        <v>73</v>
      </c>
      <c r="B99" s="81">
        <f t="shared" ref="B99:G99" si="50">SUM(B97:B98)</f>
        <v>919</v>
      </c>
      <c r="C99" s="81">
        <f t="shared" si="50"/>
        <v>940</v>
      </c>
      <c r="D99" s="81">
        <f t="shared" si="50"/>
        <v>990</v>
      </c>
      <c r="E99" s="81">
        <f t="shared" si="50"/>
        <v>1035</v>
      </c>
      <c r="F99" s="81">
        <f t="shared" si="50"/>
        <v>1065</v>
      </c>
      <c r="G99" s="81">
        <f t="shared" si="50"/>
        <v>1068</v>
      </c>
      <c r="H99" s="81">
        <f>SUM(H97:H98)</f>
        <v>1131</v>
      </c>
    </row>
    <row r="101" spans="1:50" x14ac:dyDescent="0.2">
      <c r="A101" t="s">
        <v>75</v>
      </c>
      <c r="B101" s="61" t="str">
        <f t="shared" ref="B101:H101" si="51">B95</f>
        <v>Q3-10</v>
      </c>
      <c r="C101" s="61" t="str">
        <f t="shared" si="51"/>
        <v>Q3-11</v>
      </c>
      <c r="D101" s="61" t="str">
        <f t="shared" si="51"/>
        <v>Q3-12</v>
      </c>
      <c r="E101" s="61" t="str">
        <f t="shared" si="51"/>
        <v>Q3-13</v>
      </c>
      <c r="F101" s="61" t="str">
        <f t="shared" si="51"/>
        <v>Q3-14</v>
      </c>
      <c r="G101" s="61" t="str">
        <f t="shared" si="51"/>
        <v>Q3-15</v>
      </c>
      <c r="H101" s="61" t="str">
        <f t="shared" si="51"/>
        <v>Q3-16</v>
      </c>
    </row>
    <row r="102" spans="1:50" x14ac:dyDescent="0.2">
      <c r="A102" t="s">
        <v>67</v>
      </c>
      <c r="B102" s="14">
        <f>SUM(AC132:AC133)/AC135</f>
        <v>0.50666666666666671</v>
      </c>
      <c r="C102" s="14">
        <f>SUM(Y132:Y133)/Y135</f>
        <v>0.58511722731906213</v>
      </c>
      <c r="D102" s="14">
        <f>SUM(U132:U133)/U135</f>
        <v>0.53583489681050656</v>
      </c>
      <c r="E102" s="14">
        <f>SUM(Q132:Q133)/Q135</f>
        <v>0.53432413305024773</v>
      </c>
      <c r="F102" s="14">
        <f>SUM(M132:M133)/M135</f>
        <v>0.54354456116570649</v>
      </c>
      <c r="G102" s="14">
        <f>SUM(I132:I133)/I135</f>
        <v>0.55512572533849125</v>
      </c>
      <c r="H102" s="14">
        <f>SUM(E132:E133)/E135</f>
        <v>0.55717916137229984</v>
      </c>
    </row>
    <row r="103" spans="1:50" x14ac:dyDescent="0.2">
      <c r="A103" t="s">
        <v>72</v>
      </c>
      <c r="B103" s="14">
        <f t="shared" ref="B103:H103" si="52">1-B102</f>
        <v>0.49333333333333329</v>
      </c>
      <c r="C103" s="14">
        <f t="shared" si="52"/>
        <v>0.41488277268093787</v>
      </c>
      <c r="D103" s="14">
        <f t="shared" si="52"/>
        <v>0.46416510318949344</v>
      </c>
      <c r="E103" s="14">
        <f t="shared" si="52"/>
        <v>0.46567586694975227</v>
      </c>
      <c r="F103" s="14">
        <f t="shared" si="52"/>
        <v>0.45645543883429351</v>
      </c>
      <c r="G103" s="14">
        <f t="shared" si="52"/>
        <v>0.44487427466150875</v>
      </c>
      <c r="H103" s="14">
        <f t="shared" si="52"/>
        <v>0.44282083862770016</v>
      </c>
    </row>
    <row r="104" spans="1:50" x14ac:dyDescent="0.2">
      <c r="B104" s="62"/>
      <c r="C104" s="62"/>
      <c r="D104" s="62"/>
    </row>
    <row r="105" spans="1:50" x14ac:dyDescent="0.2">
      <c r="A105" t="s">
        <v>83</v>
      </c>
      <c r="B105" s="60" t="str">
        <f t="shared" ref="B105:H105" si="53">B101</f>
        <v>Q3-10</v>
      </c>
      <c r="C105" s="60" t="str">
        <f t="shared" si="53"/>
        <v>Q3-11</v>
      </c>
      <c r="D105" s="60" t="str">
        <f t="shared" si="53"/>
        <v>Q3-12</v>
      </c>
      <c r="E105" s="60" t="str">
        <f t="shared" si="53"/>
        <v>Q3-13</v>
      </c>
      <c r="F105" s="60" t="str">
        <f t="shared" si="53"/>
        <v>Q3-14</v>
      </c>
      <c r="G105" s="60" t="str">
        <f t="shared" si="53"/>
        <v>Q3-15</v>
      </c>
      <c r="H105" s="60" t="str">
        <f t="shared" si="53"/>
        <v>Q3-16</v>
      </c>
    </row>
    <row r="106" spans="1:50" x14ac:dyDescent="0.2">
      <c r="A106" t="s">
        <v>67</v>
      </c>
      <c r="B106" s="14">
        <f t="shared" ref="B106:H106" si="54">B97/B99</f>
        <v>0.57889009793253532</v>
      </c>
      <c r="C106" s="14">
        <f t="shared" si="54"/>
        <v>0.60425531914893615</v>
      </c>
      <c r="D106" s="14">
        <f t="shared" si="54"/>
        <v>0.64444444444444449</v>
      </c>
      <c r="E106" s="14">
        <f t="shared" si="54"/>
        <v>0.65700483091787443</v>
      </c>
      <c r="F106" s="14">
        <f t="shared" si="54"/>
        <v>0.65727699530516437</v>
      </c>
      <c r="G106" s="14">
        <f t="shared" si="54"/>
        <v>0.66947565543071164</v>
      </c>
      <c r="H106" s="14">
        <f t="shared" si="54"/>
        <v>0.67108753315649872</v>
      </c>
    </row>
    <row r="107" spans="1:50" x14ac:dyDescent="0.2">
      <c r="A107" t="s">
        <v>72</v>
      </c>
      <c r="B107" s="14">
        <f t="shared" ref="B107:H107" si="55">B98/B99</f>
        <v>0.42110990206746463</v>
      </c>
      <c r="C107" s="14">
        <f t="shared" si="55"/>
        <v>0.39574468085106385</v>
      </c>
      <c r="D107" s="14">
        <f t="shared" si="55"/>
        <v>0.35555555555555557</v>
      </c>
      <c r="E107" s="14">
        <f t="shared" si="55"/>
        <v>0.34299516908212563</v>
      </c>
      <c r="F107" s="14">
        <f t="shared" si="55"/>
        <v>0.34272300469483569</v>
      </c>
      <c r="G107" s="14">
        <f t="shared" si="55"/>
        <v>0.33052434456928836</v>
      </c>
      <c r="H107" s="14">
        <f t="shared" si="55"/>
        <v>0.32891246684350134</v>
      </c>
    </row>
    <row r="108" spans="1:50" x14ac:dyDescent="0.2">
      <c r="B108" s="62"/>
      <c r="C108" s="62"/>
      <c r="D108" s="62"/>
    </row>
    <row r="109" spans="1:50" x14ac:dyDescent="0.2">
      <c r="A109" t="s">
        <v>5</v>
      </c>
      <c r="B109" s="59" t="str">
        <f t="shared" ref="B109:H109" si="56">B95</f>
        <v>Q3-10</v>
      </c>
      <c r="C109" s="59" t="str">
        <f t="shared" si="56"/>
        <v>Q3-11</v>
      </c>
      <c r="D109" s="59" t="str">
        <f t="shared" si="56"/>
        <v>Q3-12</v>
      </c>
      <c r="E109" s="59" t="str">
        <f t="shared" si="56"/>
        <v>Q3-13</v>
      </c>
      <c r="F109" s="59" t="str">
        <f t="shared" si="56"/>
        <v>Q3-14</v>
      </c>
      <c r="G109" s="59" t="str">
        <f t="shared" si="56"/>
        <v>Q3-15</v>
      </c>
      <c r="H109" s="540" t="str">
        <f t="shared" si="56"/>
        <v>Q3-16</v>
      </c>
    </row>
    <row r="110" spans="1:50" x14ac:dyDescent="0.2">
      <c r="A110" s="101" t="s">
        <v>114</v>
      </c>
      <c r="B110" s="56">
        <f t="shared" ref="B110:H110" si="57">B146</f>
        <v>562</v>
      </c>
      <c r="C110" s="56">
        <f t="shared" si="57"/>
        <v>644</v>
      </c>
      <c r="D110" s="56">
        <f t="shared" si="57"/>
        <v>737</v>
      </c>
      <c r="E110" s="56">
        <f t="shared" si="57"/>
        <v>801</v>
      </c>
      <c r="F110" s="56">
        <f t="shared" si="57"/>
        <v>858</v>
      </c>
      <c r="G110" s="56">
        <f t="shared" si="57"/>
        <v>950</v>
      </c>
      <c r="H110" s="56">
        <f t="shared" si="57"/>
        <v>1025</v>
      </c>
    </row>
    <row r="111" spans="1:50" x14ac:dyDescent="0.2">
      <c r="A111" s="101" t="s">
        <v>115</v>
      </c>
      <c r="B111" s="56">
        <f t="shared" ref="B111:H111" si="58">B167</f>
        <v>64.000000000000014</v>
      </c>
      <c r="C111" s="56">
        <f t="shared" si="58"/>
        <v>75</v>
      </c>
      <c r="D111" s="56">
        <f t="shared" si="58"/>
        <v>65</v>
      </c>
      <c r="E111" s="56">
        <f t="shared" si="58"/>
        <v>63</v>
      </c>
      <c r="F111" s="56">
        <f t="shared" si="58"/>
        <v>58</v>
      </c>
      <c r="G111" s="56">
        <f t="shared" si="58"/>
        <v>53</v>
      </c>
      <c r="H111" s="56">
        <f t="shared" si="58"/>
        <v>51</v>
      </c>
    </row>
    <row r="112" spans="1:50" x14ac:dyDescent="0.2">
      <c r="A112" s="102" t="s">
        <v>116</v>
      </c>
      <c r="B112" s="56">
        <f t="shared" ref="B112:H112" si="59">B174</f>
        <v>15</v>
      </c>
      <c r="C112" s="56">
        <f t="shared" si="59"/>
        <v>11</v>
      </c>
      <c r="D112" s="56">
        <f t="shared" si="59"/>
        <v>17</v>
      </c>
      <c r="E112" s="56">
        <f t="shared" si="59"/>
        <v>17</v>
      </c>
      <c r="F112" s="56">
        <f t="shared" si="59"/>
        <v>29</v>
      </c>
      <c r="G112" s="56">
        <f t="shared" si="59"/>
        <v>12</v>
      </c>
      <c r="H112" s="56">
        <f t="shared" si="59"/>
        <v>9</v>
      </c>
    </row>
    <row r="113" spans="1:30" x14ac:dyDescent="0.2">
      <c r="A113" t="s">
        <v>13</v>
      </c>
      <c r="B113" s="82">
        <f t="shared" ref="B113:H113" si="60">B153</f>
        <v>538</v>
      </c>
      <c r="C113" s="82">
        <f t="shared" si="60"/>
        <v>495</v>
      </c>
      <c r="D113" s="82">
        <f t="shared" si="60"/>
        <v>454</v>
      </c>
      <c r="E113" s="82">
        <f t="shared" si="60"/>
        <v>430</v>
      </c>
      <c r="F113" s="82">
        <f t="shared" si="60"/>
        <v>399</v>
      </c>
      <c r="G113" s="82">
        <f t="shared" si="60"/>
        <v>373</v>
      </c>
      <c r="H113" s="82">
        <f t="shared" si="60"/>
        <v>335</v>
      </c>
    </row>
    <row r="114" spans="1:30" x14ac:dyDescent="0.2">
      <c r="A114" t="s">
        <v>1</v>
      </c>
      <c r="B114" s="56">
        <f t="shared" ref="B114:H114" si="61">SUM(B110:B113)</f>
        <v>1179</v>
      </c>
      <c r="C114" s="56">
        <f t="shared" si="61"/>
        <v>1225</v>
      </c>
      <c r="D114" s="56">
        <f t="shared" si="61"/>
        <v>1273</v>
      </c>
      <c r="E114" s="56">
        <f t="shared" si="61"/>
        <v>1311</v>
      </c>
      <c r="F114" s="56">
        <f t="shared" si="61"/>
        <v>1344</v>
      </c>
      <c r="G114" s="56">
        <f t="shared" si="61"/>
        <v>1388</v>
      </c>
      <c r="H114" s="56">
        <f t="shared" si="61"/>
        <v>1420</v>
      </c>
    </row>
    <row r="115" spans="1:30" x14ac:dyDescent="0.2">
      <c r="B115" s="72"/>
    </row>
    <row r="116" spans="1:30" x14ac:dyDescent="0.2">
      <c r="B116" s="59"/>
    </row>
    <row r="117" spans="1:30" x14ac:dyDescent="0.2">
      <c r="A117" t="s">
        <v>75</v>
      </c>
      <c r="B117" s="59" t="str">
        <f t="shared" ref="B117:G117" si="62">+B109</f>
        <v>Q3-10</v>
      </c>
      <c r="C117" s="59" t="str">
        <f t="shared" si="62"/>
        <v>Q3-11</v>
      </c>
      <c r="D117" s="59" t="str">
        <f t="shared" si="62"/>
        <v>Q3-12</v>
      </c>
      <c r="E117" s="59" t="str">
        <f t="shared" si="62"/>
        <v>Q3-13</v>
      </c>
      <c r="F117" s="59" t="str">
        <f t="shared" si="62"/>
        <v>Q3-14</v>
      </c>
      <c r="G117" s="59" t="str">
        <f t="shared" si="62"/>
        <v>Q3-15</v>
      </c>
      <c r="H117" s="540" t="str">
        <f>+H109</f>
        <v>Q3-16</v>
      </c>
      <c r="I117" s="68"/>
    </row>
    <row r="118" spans="1:30" x14ac:dyDescent="0.2">
      <c r="A118" s="101" t="s">
        <v>114</v>
      </c>
      <c r="B118" s="69">
        <f t="shared" ref="B118:G118" si="63">1-B119-B120-B121</f>
        <v>0.48368108566581841</v>
      </c>
      <c r="C118" s="69">
        <f t="shared" si="63"/>
        <v>0.52999999999999992</v>
      </c>
      <c r="D118" s="69">
        <f t="shared" si="63"/>
        <v>0.56999999999999995</v>
      </c>
      <c r="E118" s="69">
        <f t="shared" si="63"/>
        <v>0.60999999999999988</v>
      </c>
      <c r="F118" s="69">
        <f t="shared" si="63"/>
        <v>0.6399999999999999</v>
      </c>
      <c r="G118" s="69">
        <f t="shared" si="63"/>
        <v>0.67999999999999994</v>
      </c>
      <c r="H118" s="69">
        <f>1-H119-H120-H121</f>
        <v>0.71</v>
      </c>
    </row>
    <row r="119" spans="1:30" x14ac:dyDescent="0.2">
      <c r="A119" s="101" t="s">
        <v>115</v>
      </c>
      <c r="B119" s="69">
        <f t="shared" ref="B119:G119" si="64">ROUND(B111/B114,2)</f>
        <v>0.05</v>
      </c>
      <c r="C119" s="69">
        <f t="shared" si="64"/>
        <v>0.06</v>
      </c>
      <c r="D119" s="69">
        <f t="shared" si="64"/>
        <v>0.05</v>
      </c>
      <c r="E119" s="69">
        <f t="shared" si="64"/>
        <v>0.05</v>
      </c>
      <c r="F119" s="69">
        <f t="shared" si="64"/>
        <v>0.04</v>
      </c>
      <c r="G119" s="69">
        <f t="shared" si="64"/>
        <v>0.04</v>
      </c>
      <c r="H119" s="69">
        <f>ROUND(H111/H114,2)</f>
        <v>0.04</v>
      </c>
    </row>
    <row r="120" spans="1:30" x14ac:dyDescent="0.2">
      <c r="A120" s="102" t="s">
        <v>116</v>
      </c>
      <c r="B120" s="69">
        <f t="shared" ref="B120:G120" si="65">ROUND(B112/B114,2)</f>
        <v>0.01</v>
      </c>
      <c r="C120" s="69">
        <f t="shared" si="65"/>
        <v>0.01</v>
      </c>
      <c r="D120" s="69">
        <f t="shared" si="65"/>
        <v>0.01</v>
      </c>
      <c r="E120" s="69">
        <f t="shared" si="65"/>
        <v>0.01</v>
      </c>
      <c r="F120" s="69">
        <f t="shared" si="65"/>
        <v>0.02</v>
      </c>
      <c r="G120" s="69">
        <f t="shared" si="65"/>
        <v>0.01</v>
      </c>
      <c r="H120" s="69">
        <f>ROUND(H112/H114,2)</f>
        <v>0.01</v>
      </c>
    </row>
    <row r="121" spans="1:30" x14ac:dyDescent="0.2">
      <c r="A121" t="s">
        <v>181</v>
      </c>
      <c r="B121" s="69">
        <f>(B113/B114)</f>
        <v>0.45631891433418154</v>
      </c>
      <c r="C121" s="69">
        <f t="shared" ref="C121:H121" si="66">ROUND(C113/C114,2)</f>
        <v>0.4</v>
      </c>
      <c r="D121" s="69">
        <f>ROUND(D113/D114,2)+0.01</f>
        <v>0.37</v>
      </c>
      <c r="E121" s="69">
        <f t="shared" si="66"/>
        <v>0.33</v>
      </c>
      <c r="F121" s="69">
        <f t="shared" si="66"/>
        <v>0.3</v>
      </c>
      <c r="G121" s="69">
        <f t="shared" si="66"/>
        <v>0.27</v>
      </c>
      <c r="H121" s="69">
        <f t="shared" si="66"/>
        <v>0.24</v>
      </c>
      <c r="J121" s="575" t="s">
        <v>264</v>
      </c>
      <c r="K121" s="575"/>
      <c r="L121" s="575"/>
      <c r="M121" s="575"/>
      <c r="N121" s="575"/>
      <c r="O121" s="101"/>
    </row>
    <row r="122" spans="1:30" x14ac:dyDescent="0.2">
      <c r="A122" t="s">
        <v>1</v>
      </c>
      <c r="B122" s="63">
        <f t="shared" ref="B122:G122" si="67">B114/B$114</f>
        <v>1</v>
      </c>
      <c r="C122" s="63">
        <f t="shared" si="67"/>
        <v>1</v>
      </c>
      <c r="D122" s="63">
        <f t="shared" si="67"/>
        <v>1</v>
      </c>
      <c r="E122" s="63">
        <f t="shared" si="67"/>
        <v>1</v>
      </c>
      <c r="F122" s="63">
        <f t="shared" si="67"/>
        <v>1</v>
      </c>
      <c r="G122" s="63">
        <f t="shared" si="67"/>
        <v>1</v>
      </c>
      <c r="H122" s="63">
        <f>H114/H$114</f>
        <v>1</v>
      </c>
    </row>
    <row r="125" spans="1:30" ht="13.5" thickBot="1" x14ac:dyDescent="0.25"/>
    <row r="126" spans="1:30" ht="13.5" thickBot="1" x14ac:dyDescent="0.25">
      <c r="A126" s="10"/>
      <c r="B126" s="10"/>
      <c r="C126" s="48" t="s">
        <v>65</v>
      </c>
      <c r="D126" s="49" t="s">
        <v>271</v>
      </c>
      <c r="E126" s="49" t="s">
        <v>263</v>
      </c>
      <c r="F126" s="49" t="s">
        <v>252</v>
      </c>
      <c r="G126" s="49" t="s">
        <v>231</v>
      </c>
      <c r="H126" s="49" t="s">
        <v>226</v>
      </c>
      <c r="I126" s="49" t="s">
        <v>218</v>
      </c>
      <c r="J126" s="49" t="s">
        <v>192</v>
      </c>
      <c r="K126" s="49" t="s">
        <v>180</v>
      </c>
      <c r="L126" s="49" t="s">
        <v>178</v>
      </c>
      <c r="M126" s="49" t="s">
        <v>177</v>
      </c>
      <c r="N126" s="49" t="s">
        <v>157</v>
      </c>
      <c r="O126" s="49" t="s">
        <v>147</v>
      </c>
      <c r="P126" s="49" t="s">
        <v>145</v>
      </c>
      <c r="Q126" s="49" t="s">
        <v>141</v>
      </c>
      <c r="R126" s="49" t="s">
        <v>138</v>
      </c>
      <c r="S126" s="49" t="s">
        <v>133</v>
      </c>
      <c r="T126" s="49" t="s">
        <v>132</v>
      </c>
      <c r="U126" s="49" t="s">
        <v>128</v>
      </c>
      <c r="V126" s="49" t="s">
        <v>126</v>
      </c>
      <c r="W126" s="49" t="s">
        <v>121</v>
      </c>
      <c r="X126" s="49" t="s">
        <v>120</v>
      </c>
      <c r="Y126" s="49" t="s">
        <v>117</v>
      </c>
      <c r="Z126" s="49" t="s">
        <v>100</v>
      </c>
      <c r="AA126" s="49" t="s">
        <v>95</v>
      </c>
      <c r="AB126" s="49" t="s">
        <v>93</v>
      </c>
      <c r="AC126" s="49" t="s">
        <v>91</v>
      </c>
      <c r="AD126" s="49" t="s">
        <v>88</v>
      </c>
    </row>
    <row r="127" spans="1:30" x14ac:dyDescent="0.2">
      <c r="A127" s="45"/>
    </row>
    <row r="128" spans="1:30" x14ac:dyDescent="0.2">
      <c r="A128" s="8" t="s">
        <v>183</v>
      </c>
      <c r="B128" s="46">
        <f t="shared" ref="B128:B133" si="68">C128/$C$135</f>
        <v>0.10864605459837935</v>
      </c>
      <c r="C128" s="83">
        <f t="shared" ref="C128:C133" si="69">+D128+E128+F128+G128</f>
        <v>1381</v>
      </c>
      <c r="D128" s="83">
        <f>H153</f>
        <v>335</v>
      </c>
      <c r="E128" s="83">
        <f>H152</f>
        <v>340</v>
      </c>
      <c r="F128" s="83">
        <f>H151</f>
        <v>348</v>
      </c>
      <c r="G128" s="83">
        <f>G154</f>
        <v>358</v>
      </c>
      <c r="H128" s="83">
        <f>G153</f>
        <v>373</v>
      </c>
      <c r="I128" s="83">
        <f>G152</f>
        <v>383</v>
      </c>
      <c r="J128" s="83">
        <f>G151</f>
        <v>382</v>
      </c>
      <c r="K128" s="83">
        <f>F154</f>
        <v>393</v>
      </c>
      <c r="L128" s="83">
        <f>F153</f>
        <v>399</v>
      </c>
      <c r="M128" s="83">
        <f>F152</f>
        <v>410</v>
      </c>
      <c r="N128" s="83">
        <f>F151</f>
        <v>413</v>
      </c>
      <c r="O128" s="83">
        <v>419</v>
      </c>
      <c r="P128" s="83">
        <v>430</v>
      </c>
      <c r="Q128" s="83">
        <v>445</v>
      </c>
      <c r="R128" s="83">
        <v>441</v>
      </c>
      <c r="S128" s="83">
        <v>455</v>
      </c>
      <c r="T128" s="83">
        <v>454</v>
      </c>
      <c r="U128" s="83">
        <v>463</v>
      </c>
      <c r="V128" s="83">
        <v>469</v>
      </c>
      <c r="W128" s="83">
        <v>483</v>
      </c>
      <c r="X128" s="83">
        <v>495</v>
      </c>
      <c r="Y128" s="83">
        <v>502</v>
      </c>
      <c r="Z128" s="83">
        <v>511</v>
      </c>
      <c r="AA128" s="83">
        <v>525</v>
      </c>
      <c r="AB128" s="83">
        <v>538</v>
      </c>
      <c r="AC128" s="83">
        <v>552</v>
      </c>
      <c r="AD128" s="83">
        <v>562</v>
      </c>
    </row>
    <row r="129" spans="1:43" x14ac:dyDescent="0.2">
      <c r="A129" s="47" t="s">
        <v>68</v>
      </c>
      <c r="B129" s="46">
        <f t="shared" si="68"/>
        <v>0.31460939343875383</v>
      </c>
      <c r="C129" s="83">
        <f t="shared" si="69"/>
        <v>3999</v>
      </c>
      <c r="D129" s="83">
        <f>H146</f>
        <v>1025</v>
      </c>
      <c r="E129" s="83">
        <f>H145</f>
        <v>990</v>
      </c>
      <c r="F129" s="83">
        <f>H144</f>
        <v>993</v>
      </c>
      <c r="G129" s="83">
        <f>G147</f>
        <v>991</v>
      </c>
      <c r="H129" s="83">
        <f>G146</f>
        <v>950</v>
      </c>
      <c r="I129" s="83">
        <f>G145</f>
        <v>928</v>
      </c>
      <c r="J129" s="83">
        <f>G144</f>
        <v>903</v>
      </c>
      <c r="K129" s="83">
        <f>F147</f>
        <v>911</v>
      </c>
      <c r="L129" s="83">
        <f>F146</f>
        <v>858</v>
      </c>
      <c r="M129" s="83">
        <f>F145</f>
        <v>861</v>
      </c>
      <c r="N129" s="83">
        <f>F144</f>
        <v>842</v>
      </c>
      <c r="O129" s="83">
        <v>851</v>
      </c>
      <c r="P129" s="83">
        <v>801</v>
      </c>
      <c r="Q129" s="83">
        <v>792</v>
      </c>
      <c r="R129" s="83">
        <v>764</v>
      </c>
      <c r="S129" s="83">
        <v>770</v>
      </c>
      <c r="T129" s="83">
        <v>737</v>
      </c>
      <c r="U129" s="83">
        <v>689</v>
      </c>
      <c r="V129" s="83">
        <v>700</v>
      </c>
      <c r="W129" s="83">
        <f>C147</f>
        <v>680</v>
      </c>
      <c r="X129" s="83">
        <f>C146</f>
        <v>644</v>
      </c>
      <c r="Y129" s="83">
        <f>C145</f>
        <v>635</v>
      </c>
      <c r="Z129" s="83">
        <f>C144</f>
        <v>619</v>
      </c>
      <c r="AA129" s="83">
        <v>591</v>
      </c>
      <c r="AB129" s="83">
        <v>562</v>
      </c>
      <c r="AC129" s="83">
        <v>557</v>
      </c>
      <c r="AD129" s="83">
        <v>558</v>
      </c>
      <c r="AQ129" s="50"/>
    </row>
    <row r="130" spans="1:43" x14ac:dyDescent="0.2">
      <c r="A130" s="47" t="s">
        <v>69</v>
      </c>
      <c r="B130" s="46">
        <f t="shared" si="68"/>
        <v>1.8566595861851939E-2</v>
      </c>
      <c r="C130" s="83">
        <f t="shared" si="69"/>
        <v>236</v>
      </c>
      <c r="D130" s="83">
        <f>H167</f>
        <v>51</v>
      </c>
      <c r="E130" s="83">
        <f>H166</f>
        <v>55</v>
      </c>
      <c r="F130" s="83">
        <f>H165</f>
        <v>58</v>
      </c>
      <c r="G130" s="83">
        <f>G168</f>
        <v>72</v>
      </c>
      <c r="H130" s="83">
        <f>G167</f>
        <v>53</v>
      </c>
      <c r="I130" s="83">
        <f>G166</f>
        <v>57</v>
      </c>
      <c r="J130" s="83">
        <f>G165</f>
        <v>56</v>
      </c>
      <c r="K130" s="83">
        <f>F168</f>
        <v>67</v>
      </c>
      <c r="L130" s="83">
        <f>F167</f>
        <v>58</v>
      </c>
      <c r="M130" s="83">
        <f>F166</f>
        <v>63</v>
      </c>
      <c r="N130" s="83">
        <f>F165</f>
        <v>67</v>
      </c>
      <c r="O130" s="83">
        <v>75</v>
      </c>
      <c r="P130" s="83">
        <v>63</v>
      </c>
      <c r="Q130" s="83">
        <v>63</v>
      </c>
      <c r="R130" s="83">
        <v>66</v>
      </c>
      <c r="S130" s="83">
        <v>76</v>
      </c>
      <c r="T130" s="83">
        <v>65</v>
      </c>
      <c r="U130" s="83">
        <v>64</v>
      </c>
      <c r="V130" s="83">
        <v>67</v>
      </c>
      <c r="W130" s="83">
        <f>C168</f>
        <v>79</v>
      </c>
      <c r="X130" s="83">
        <f>C167</f>
        <v>75</v>
      </c>
      <c r="Y130" s="83">
        <f>C166</f>
        <v>74</v>
      </c>
      <c r="Z130" s="83">
        <f>C165</f>
        <v>68</v>
      </c>
      <c r="AA130" s="83">
        <v>89</v>
      </c>
      <c r="AB130" s="83">
        <v>64.000000000000014</v>
      </c>
      <c r="AC130" s="83">
        <v>62</v>
      </c>
      <c r="AD130" s="83">
        <v>68</v>
      </c>
    </row>
    <row r="131" spans="1:43" x14ac:dyDescent="0.2">
      <c r="A131" s="8" t="s">
        <v>104</v>
      </c>
      <c r="B131" s="46">
        <f t="shared" si="68"/>
        <v>3.854928801825191E-3</v>
      </c>
      <c r="C131" s="83">
        <f t="shared" si="69"/>
        <v>49</v>
      </c>
      <c r="D131" s="83">
        <f>H174</f>
        <v>9</v>
      </c>
      <c r="E131" s="83">
        <f>H173</f>
        <v>9</v>
      </c>
      <c r="F131" s="83">
        <f>H172</f>
        <v>7</v>
      </c>
      <c r="G131" s="83">
        <f>G175</f>
        <v>24</v>
      </c>
      <c r="H131" s="83">
        <f>G174</f>
        <v>12</v>
      </c>
      <c r="I131" s="83">
        <f>G173</f>
        <v>12</v>
      </c>
      <c r="J131" s="83">
        <f>G172</f>
        <v>15</v>
      </c>
      <c r="K131" s="83">
        <f>F175</f>
        <v>13</v>
      </c>
      <c r="L131" s="83">
        <f>F174</f>
        <v>29</v>
      </c>
      <c r="M131" s="83">
        <f>F173</f>
        <v>13</v>
      </c>
      <c r="N131" s="83">
        <f>F172</f>
        <v>18</v>
      </c>
      <c r="O131" s="83">
        <v>18</v>
      </c>
      <c r="P131" s="83">
        <v>17</v>
      </c>
      <c r="Q131" s="83">
        <v>16</v>
      </c>
      <c r="R131" s="83">
        <v>13</v>
      </c>
      <c r="S131" s="83">
        <v>17</v>
      </c>
      <c r="T131" s="83">
        <v>17</v>
      </c>
      <c r="U131" s="83">
        <v>21</v>
      </c>
      <c r="V131" s="83">
        <v>12</v>
      </c>
      <c r="W131" s="83">
        <f>C175</f>
        <v>24</v>
      </c>
      <c r="X131" s="83">
        <f>C174</f>
        <v>11</v>
      </c>
      <c r="Y131" s="83">
        <f>C173</f>
        <v>10</v>
      </c>
      <c r="Z131" s="83">
        <f>C172</f>
        <v>25</v>
      </c>
      <c r="AA131" s="83">
        <v>12</v>
      </c>
      <c r="AB131" s="83">
        <v>15</v>
      </c>
      <c r="AC131" s="83">
        <v>13</v>
      </c>
      <c r="AD131" s="83">
        <v>12</v>
      </c>
    </row>
    <row r="132" spans="1:43" x14ac:dyDescent="0.2">
      <c r="A132" s="47" t="s">
        <v>67</v>
      </c>
      <c r="B132" s="46">
        <f t="shared" si="68"/>
        <v>0.55125481866100223</v>
      </c>
      <c r="C132" s="83">
        <f t="shared" si="69"/>
        <v>7007</v>
      </c>
      <c r="D132" s="83">
        <f>'Wireless History'!C10</f>
        <v>1814</v>
      </c>
      <c r="E132" s="83">
        <f>'Wireless History'!D10</f>
        <v>1731</v>
      </c>
      <c r="F132" s="83">
        <f>'Wireless History'!E10</f>
        <v>1697</v>
      </c>
      <c r="G132" s="83">
        <v>1765</v>
      </c>
      <c r="H132" s="83">
        <v>1765</v>
      </c>
      <c r="I132" s="83">
        <v>1724</v>
      </c>
      <c r="J132" s="83">
        <v>1670</v>
      </c>
      <c r="K132" s="83">
        <v>1744</v>
      </c>
      <c r="L132" s="83">
        <v>1684</v>
      </c>
      <c r="M132" s="83">
        <v>1604</v>
      </c>
      <c r="N132" s="83">
        <v>1552</v>
      </c>
      <c r="O132" s="83">
        <v>1583</v>
      </c>
      <c r="P132" s="83">
        <v>1561</v>
      </c>
      <c r="Q132" s="83">
        <v>1510</v>
      </c>
      <c r="R132" s="83">
        <v>1472</v>
      </c>
      <c r="S132" s="83">
        <v>1533</v>
      </c>
      <c r="T132" s="83" t="s">
        <v>228</v>
      </c>
      <c r="U132" s="83">
        <v>1428</v>
      </c>
      <c r="V132" s="83">
        <v>1383</v>
      </c>
      <c r="W132" s="83">
        <f>'Wireless History'!F10</f>
        <v>1765</v>
      </c>
      <c r="X132" s="83">
        <f>'Wireless History'!G10</f>
        <v>1765</v>
      </c>
      <c r="Y132" s="83">
        <f>'Wireless History'!H10</f>
        <v>1724</v>
      </c>
      <c r="Z132" s="83">
        <f>'Wireless History'!I10</f>
        <v>1670</v>
      </c>
      <c r="AA132" s="83">
        <v>1338</v>
      </c>
      <c r="AB132" s="83">
        <v>1282</v>
      </c>
      <c r="AC132" s="83">
        <v>1217</v>
      </c>
      <c r="AD132" s="83">
        <v>1177</v>
      </c>
    </row>
    <row r="133" spans="1:43" x14ac:dyDescent="0.2">
      <c r="A133" s="8" t="s">
        <v>105</v>
      </c>
      <c r="B133" s="46">
        <f t="shared" si="68"/>
        <v>3.0682086381873968E-3</v>
      </c>
      <c r="C133" s="83">
        <f t="shared" si="69"/>
        <v>39</v>
      </c>
      <c r="D133" s="83">
        <f>'Wireless History'!C11</f>
        <v>4</v>
      </c>
      <c r="E133" s="83">
        <f>'Wireless History'!D11</f>
        <v>23</v>
      </c>
      <c r="F133" s="83">
        <f>'Wireless History'!E11</f>
        <v>5</v>
      </c>
      <c r="G133" s="83">
        <v>7</v>
      </c>
      <c r="H133" s="83">
        <v>2</v>
      </c>
      <c r="I133" s="83">
        <v>-2</v>
      </c>
      <c r="J133" s="83">
        <v>2</v>
      </c>
      <c r="K133" s="83">
        <v>0</v>
      </c>
      <c r="L133" s="83">
        <v>0</v>
      </c>
      <c r="M133" s="83">
        <v>0</v>
      </c>
      <c r="N133" s="83">
        <v>3</v>
      </c>
      <c r="O133" s="83">
        <v>2</v>
      </c>
      <c r="P133" s="83">
        <v>2</v>
      </c>
      <c r="Q133" s="83">
        <v>0</v>
      </c>
      <c r="R133" s="83">
        <v>0</v>
      </c>
      <c r="S133" s="83">
        <v>0</v>
      </c>
      <c r="T133" s="83">
        <v>2</v>
      </c>
      <c r="U133" s="83">
        <v>0</v>
      </c>
      <c r="V133" s="83">
        <v>0</v>
      </c>
      <c r="W133" s="83">
        <f>'Wireless History'!F11</f>
        <v>7</v>
      </c>
      <c r="X133" s="83">
        <f>'Wireless History'!G11</f>
        <v>2</v>
      </c>
      <c r="Y133" s="83">
        <f>'Wireless History'!H11</f>
        <v>-2</v>
      </c>
      <c r="Z133" s="83">
        <f>'Wireless History'!I11</f>
        <v>2</v>
      </c>
      <c r="AA133" s="83">
        <v>-1</v>
      </c>
      <c r="AB133" s="83">
        <v>0</v>
      </c>
      <c r="AC133" s="83">
        <v>-1</v>
      </c>
      <c r="AD133" s="83">
        <v>0</v>
      </c>
    </row>
    <row r="134" spans="1:43" ht="13.5" thickBot="1" x14ac:dyDescent="0.25">
      <c r="A134" s="47"/>
      <c r="B134" s="4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row>
    <row r="135" spans="1:43" ht="13.5" thickBot="1" x14ac:dyDescent="0.25">
      <c r="A135" s="51" t="s">
        <v>66</v>
      </c>
      <c r="B135" s="52">
        <f>SUM(B128:B132)</f>
        <v>0.99693179136181254</v>
      </c>
      <c r="C135" s="99">
        <f t="shared" ref="C135:J135" si="70">SUM(C128:C133)</f>
        <v>12711</v>
      </c>
      <c r="D135" s="99">
        <f t="shared" si="70"/>
        <v>3238</v>
      </c>
      <c r="E135" s="99">
        <f t="shared" si="70"/>
        <v>3148</v>
      </c>
      <c r="F135" s="99">
        <f t="shared" si="70"/>
        <v>3108</v>
      </c>
      <c r="G135" s="99">
        <f t="shared" si="70"/>
        <v>3217</v>
      </c>
      <c r="H135" s="99">
        <f t="shared" si="70"/>
        <v>3155</v>
      </c>
      <c r="I135" s="99">
        <f t="shared" si="70"/>
        <v>3102</v>
      </c>
      <c r="J135" s="99">
        <f t="shared" si="70"/>
        <v>3028</v>
      </c>
      <c r="K135" s="99">
        <f t="shared" ref="K135:AD135" si="71">SUM(K128:K133)</f>
        <v>3128</v>
      </c>
      <c r="L135" s="99">
        <f t="shared" si="71"/>
        <v>3028</v>
      </c>
      <c r="M135" s="99">
        <f t="shared" si="71"/>
        <v>2951</v>
      </c>
      <c r="N135" s="99">
        <f t="shared" si="71"/>
        <v>2895</v>
      </c>
      <c r="O135" s="99">
        <f t="shared" si="71"/>
        <v>2948</v>
      </c>
      <c r="P135" s="99">
        <f t="shared" si="71"/>
        <v>2874</v>
      </c>
      <c r="Q135" s="99">
        <f t="shared" si="71"/>
        <v>2826</v>
      </c>
      <c r="R135" s="99">
        <f t="shared" si="71"/>
        <v>2756</v>
      </c>
      <c r="S135" s="99">
        <f t="shared" si="71"/>
        <v>2851</v>
      </c>
      <c r="T135" s="99">
        <f t="shared" si="71"/>
        <v>1275</v>
      </c>
      <c r="U135" s="99">
        <f t="shared" si="71"/>
        <v>2665</v>
      </c>
      <c r="V135" s="99">
        <f t="shared" si="71"/>
        <v>2631</v>
      </c>
      <c r="W135" s="99">
        <f t="shared" si="71"/>
        <v>3038</v>
      </c>
      <c r="X135" s="99">
        <f t="shared" si="71"/>
        <v>2992</v>
      </c>
      <c r="Y135" s="99">
        <f t="shared" si="71"/>
        <v>2943</v>
      </c>
      <c r="Z135" s="99">
        <f t="shared" si="71"/>
        <v>2895</v>
      </c>
      <c r="AA135" s="99">
        <f t="shared" si="71"/>
        <v>2554</v>
      </c>
      <c r="AB135" s="99">
        <f t="shared" si="71"/>
        <v>2461</v>
      </c>
      <c r="AC135" s="99">
        <f t="shared" si="71"/>
        <v>2400</v>
      </c>
      <c r="AD135" s="99">
        <f t="shared" si="71"/>
        <v>2377</v>
      </c>
    </row>
    <row r="136" spans="1:43" ht="13.5" thickTop="1" x14ac:dyDescent="0.2">
      <c r="F136" s="68"/>
      <c r="G136" s="68"/>
      <c r="H136" s="68"/>
      <c r="I136" s="68"/>
      <c r="J136" s="68"/>
      <c r="K136" s="68"/>
      <c r="L136" s="68"/>
      <c r="M136" s="68"/>
      <c r="N136" s="68"/>
      <c r="O136" s="68"/>
      <c r="P136" s="68"/>
    </row>
    <row r="137" spans="1:43" x14ac:dyDescent="0.2">
      <c r="F137" s="72"/>
      <c r="G137" s="72"/>
      <c r="K137" s="72"/>
    </row>
    <row r="138" spans="1:43" x14ac:dyDescent="0.2">
      <c r="D138" s="68"/>
    </row>
    <row r="139" spans="1:43" x14ac:dyDescent="0.2">
      <c r="F139" s="68"/>
      <c r="G139" s="68"/>
      <c r="H139" s="68"/>
      <c r="I139" s="68"/>
      <c r="J139" s="68"/>
      <c r="K139" s="68"/>
      <c r="L139" s="68"/>
      <c r="M139" s="68"/>
      <c r="N139" s="68"/>
      <c r="O139" s="68"/>
      <c r="P139" s="68"/>
    </row>
    <row r="142" spans="1:43" x14ac:dyDescent="0.2">
      <c r="A142" t="s">
        <v>5</v>
      </c>
    </row>
    <row r="143" spans="1:43" x14ac:dyDescent="0.2">
      <c r="A143" s="71" t="s">
        <v>38</v>
      </c>
      <c r="B143" s="3">
        <v>2010</v>
      </c>
      <c r="C143" s="3">
        <v>2011</v>
      </c>
      <c r="D143" s="3">
        <v>2012</v>
      </c>
      <c r="E143" s="3">
        <v>2013</v>
      </c>
      <c r="F143" s="3">
        <v>2014</v>
      </c>
      <c r="G143" s="3">
        <v>2015</v>
      </c>
      <c r="H143" s="3">
        <v>2016</v>
      </c>
    </row>
    <row r="144" spans="1:43" x14ac:dyDescent="0.2">
      <c r="A144" t="s">
        <v>44</v>
      </c>
      <c r="B144" s="56">
        <f>K2</f>
        <v>558</v>
      </c>
      <c r="C144" s="56">
        <v>619</v>
      </c>
      <c r="D144" s="56">
        <v>700</v>
      </c>
      <c r="E144" s="56">
        <v>764</v>
      </c>
      <c r="F144" s="56">
        <v>842</v>
      </c>
      <c r="G144" s="56">
        <v>903</v>
      </c>
      <c r="H144" s="56">
        <f>'Wireline History'!E8</f>
        <v>993</v>
      </c>
    </row>
    <row r="145" spans="1:8" x14ac:dyDescent="0.2">
      <c r="A145" t="s">
        <v>45</v>
      </c>
      <c r="B145" s="56">
        <f>K3</f>
        <v>557</v>
      </c>
      <c r="C145" s="56">
        <v>635</v>
      </c>
      <c r="D145" s="56">
        <v>689</v>
      </c>
      <c r="E145" s="56">
        <v>792</v>
      </c>
      <c r="F145" s="56">
        <v>861</v>
      </c>
      <c r="G145" s="56">
        <v>928</v>
      </c>
      <c r="H145" s="56">
        <f>'Wireline History'!D8</f>
        <v>990</v>
      </c>
    </row>
    <row r="146" spans="1:8" x14ac:dyDescent="0.2">
      <c r="A146" t="s">
        <v>46</v>
      </c>
      <c r="B146" s="56">
        <f>K4</f>
        <v>562</v>
      </c>
      <c r="C146" s="56">
        <v>644</v>
      </c>
      <c r="D146" s="56">
        <v>737</v>
      </c>
      <c r="E146" s="56">
        <v>801</v>
      </c>
      <c r="F146" s="56">
        <v>858</v>
      </c>
      <c r="G146" s="56">
        <v>950</v>
      </c>
      <c r="H146" s="56">
        <f>'Wireline History'!C8</f>
        <v>1025</v>
      </c>
    </row>
    <row r="147" spans="1:8" x14ac:dyDescent="0.2">
      <c r="A147" t="s">
        <v>47</v>
      </c>
      <c r="B147" s="82">
        <f>K5</f>
        <v>591</v>
      </c>
      <c r="C147" s="82">
        <v>680</v>
      </c>
      <c r="D147" s="82">
        <v>770</v>
      </c>
      <c r="E147" s="82">
        <v>851</v>
      </c>
      <c r="F147" s="82">
        <v>911</v>
      </c>
      <c r="G147" s="82">
        <v>991</v>
      </c>
      <c r="H147" s="82"/>
    </row>
    <row r="148" spans="1:8" x14ac:dyDescent="0.2">
      <c r="A148" t="s">
        <v>58</v>
      </c>
      <c r="B148" s="56">
        <f t="shared" ref="B148:G148" si="72">SUM(B144:B147)</f>
        <v>2268</v>
      </c>
      <c r="C148" s="56">
        <f t="shared" si="72"/>
        <v>2578</v>
      </c>
      <c r="D148" s="56">
        <f t="shared" si="72"/>
        <v>2896</v>
      </c>
      <c r="E148" s="56">
        <f t="shared" si="72"/>
        <v>3208</v>
      </c>
      <c r="F148" s="56">
        <f t="shared" si="72"/>
        <v>3472</v>
      </c>
      <c r="G148" s="56">
        <f t="shared" si="72"/>
        <v>3772</v>
      </c>
      <c r="H148" s="56">
        <f>SUM(H144:H147)</f>
        <v>3008</v>
      </c>
    </row>
    <row r="150" spans="1:8" x14ac:dyDescent="0.2">
      <c r="A150" s="103" t="s">
        <v>182</v>
      </c>
      <c r="B150" s="3">
        <v>2010</v>
      </c>
      <c r="C150" s="3">
        <v>2011</v>
      </c>
      <c r="D150" s="3">
        <f>D143</f>
        <v>2012</v>
      </c>
      <c r="E150" s="3">
        <f>E143</f>
        <v>2013</v>
      </c>
      <c r="F150" s="3">
        <f>F143</f>
        <v>2014</v>
      </c>
      <c r="G150" s="3">
        <f>G143</f>
        <v>2015</v>
      </c>
      <c r="H150" s="3">
        <f>H143</f>
        <v>2016</v>
      </c>
    </row>
    <row r="151" spans="1:8" x14ac:dyDescent="0.2">
      <c r="A151" t="s">
        <v>44</v>
      </c>
      <c r="B151" s="56">
        <v>562</v>
      </c>
      <c r="C151" s="56">
        <v>511</v>
      </c>
      <c r="D151" s="56">
        <v>469</v>
      </c>
      <c r="E151" s="56">
        <v>441</v>
      </c>
      <c r="F151" s="56">
        <v>413</v>
      </c>
      <c r="G151" s="56">
        <v>382</v>
      </c>
      <c r="H151" s="56">
        <f>'Wireline History'!E9</f>
        <v>348</v>
      </c>
    </row>
    <row r="152" spans="1:8" x14ac:dyDescent="0.2">
      <c r="A152" t="s">
        <v>45</v>
      </c>
      <c r="B152" s="56">
        <v>552</v>
      </c>
      <c r="C152" s="56">
        <v>502</v>
      </c>
      <c r="D152" s="56">
        <v>463</v>
      </c>
      <c r="E152" s="56">
        <v>445</v>
      </c>
      <c r="F152" s="56">
        <v>410</v>
      </c>
      <c r="G152" s="56">
        <v>383</v>
      </c>
      <c r="H152" s="56">
        <f>'Wireline History'!D9</f>
        <v>340</v>
      </c>
    </row>
    <row r="153" spans="1:8" x14ac:dyDescent="0.2">
      <c r="A153" t="s">
        <v>46</v>
      </c>
      <c r="B153" s="56">
        <v>538</v>
      </c>
      <c r="C153" s="56">
        <v>495</v>
      </c>
      <c r="D153" s="56">
        <v>454</v>
      </c>
      <c r="E153" s="56">
        <v>430</v>
      </c>
      <c r="F153" s="56">
        <v>399</v>
      </c>
      <c r="G153" s="56">
        <v>373</v>
      </c>
      <c r="H153" s="56">
        <f>'Wireline History'!C9</f>
        <v>335</v>
      </c>
    </row>
    <row r="154" spans="1:8" x14ac:dyDescent="0.2">
      <c r="A154" t="s">
        <v>47</v>
      </c>
      <c r="B154" s="82">
        <v>525</v>
      </c>
      <c r="C154" s="82">
        <v>483</v>
      </c>
      <c r="D154" s="82">
        <v>455</v>
      </c>
      <c r="E154" s="82">
        <v>419</v>
      </c>
      <c r="F154" s="82">
        <v>393</v>
      </c>
      <c r="G154" s="82">
        <v>358</v>
      </c>
      <c r="H154" s="82"/>
    </row>
    <row r="155" spans="1:8" x14ac:dyDescent="0.2">
      <c r="A155" t="s">
        <v>58</v>
      </c>
      <c r="B155" s="56">
        <f t="shared" ref="B155:H155" si="73">SUM(B151:B154)</f>
        <v>2177</v>
      </c>
      <c r="C155" s="56">
        <f t="shared" si="73"/>
        <v>1991</v>
      </c>
      <c r="D155" s="56">
        <f t="shared" si="73"/>
        <v>1841</v>
      </c>
      <c r="E155" s="56">
        <f t="shared" si="73"/>
        <v>1735</v>
      </c>
      <c r="F155" s="56">
        <f t="shared" si="73"/>
        <v>1615</v>
      </c>
      <c r="G155" s="56">
        <f t="shared" si="73"/>
        <v>1496</v>
      </c>
      <c r="H155" s="56">
        <f t="shared" si="73"/>
        <v>1023</v>
      </c>
    </row>
    <row r="156" spans="1:8" x14ac:dyDescent="0.2">
      <c r="B156" s="56"/>
      <c r="C156" s="56"/>
      <c r="D156" s="56"/>
      <c r="E156" s="56"/>
      <c r="F156" s="56"/>
      <c r="G156" s="56"/>
    </row>
    <row r="157" spans="1:8" x14ac:dyDescent="0.2">
      <c r="A157" t="s">
        <v>79</v>
      </c>
      <c r="B157" s="3">
        <v>2010</v>
      </c>
      <c r="C157" s="3">
        <v>2011</v>
      </c>
      <c r="D157" s="3">
        <v>2012</v>
      </c>
      <c r="E157" s="3">
        <f>E150</f>
        <v>2013</v>
      </c>
      <c r="F157" s="3">
        <f>F150</f>
        <v>2014</v>
      </c>
      <c r="G157" s="3">
        <f>G150</f>
        <v>2015</v>
      </c>
      <c r="H157" s="3">
        <f>H150</f>
        <v>2016</v>
      </c>
    </row>
    <row r="158" spans="1:8" x14ac:dyDescent="0.2">
      <c r="A158" t="s">
        <v>44</v>
      </c>
      <c r="B158" s="56"/>
      <c r="C158" s="56"/>
      <c r="D158" s="56"/>
      <c r="E158" s="56"/>
      <c r="F158" s="56"/>
      <c r="G158" s="56"/>
    </row>
    <row r="159" spans="1:8" x14ac:dyDescent="0.2">
      <c r="A159" t="s">
        <v>45</v>
      </c>
      <c r="B159" s="56"/>
      <c r="C159" s="56"/>
      <c r="D159" s="56"/>
      <c r="E159" s="56"/>
      <c r="F159" s="56"/>
      <c r="G159" s="56"/>
    </row>
    <row r="160" spans="1:8" x14ac:dyDescent="0.2">
      <c r="A160" t="s">
        <v>46</v>
      </c>
      <c r="B160" s="56"/>
      <c r="C160" s="56"/>
      <c r="D160" s="56"/>
      <c r="E160" s="56"/>
      <c r="F160" s="56"/>
      <c r="G160" s="56"/>
    </row>
    <row r="161" spans="1:8" x14ac:dyDescent="0.2">
      <c r="A161" t="s">
        <v>47</v>
      </c>
      <c r="B161" s="82"/>
      <c r="C161" s="82"/>
      <c r="D161" s="82"/>
      <c r="E161" s="82"/>
      <c r="F161" s="82"/>
      <c r="G161" s="82"/>
      <c r="H161" s="82"/>
    </row>
    <row r="162" spans="1:8" x14ac:dyDescent="0.2">
      <c r="A162" t="s">
        <v>58</v>
      </c>
      <c r="B162" s="56">
        <f t="shared" ref="B162:G162" si="74">SUM(B158:B161)</f>
        <v>0</v>
      </c>
      <c r="C162" s="56">
        <f t="shared" si="74"/>
        <v>0</v>
      </c>
      <c r="D162" s="56">
        <f t="shared" si="74"/>
        <v>0</v>
      </c>
      <c r="E162" s="56">
        <f t="shared" si="74"/>
        <v>0</v>
      </c>
      <c r="F162" s="56">
        <f t="shared" si="74"/>
        <v>0</v>
      </c>
      <c r="G162" s="56">
        <f t="shared" si="74"/>
        <v>0</v>
      </c>
      <c r="H162" s="56">
        <f>SUM(H158:H161)</f>
        <v>0</v>
      </c>
    </row>
    <row r="164" spans="1:8" x14ac:dyDescent="0.2">
      <c r="A164" t="s">
        <v>80</v>
      </c>
      <c r="B164" s="3">
        <v>2010</v>
      </c>
      <c r="C164" s="3">
        <v>2011</v>
      </c>
      <c r="D164" s="3">
        <f>D157</f>
        <v>2012</v>
      </c>
      <c r="E164" s="3">
        <f>E157</f>
        <v>2013</v>
      </c>
      <c r="F164" s="3">
        <f>F157</f>
        <v>2014</v>
      </c>
      <c r="G164" s="3">
        <f>G157</f>
        <v>2015</v>
      </c>
      <c r="H164" s="3">
        <f>H157</f>
        <v>2016</v>
      </c>
    </row>
    <row r="165" spans="1:8" ht="11.25" customHeight="1" x14ac:dyDescent="0.2">
      <c r="A165" t="s">
        <v>44</v>
      </c>
      <c r="B165" s="56">
        <v>68</v>
      </c>
      <c r="C165" s="56">
        <v>68</v>
      </c>
      <c r="D165" s="56">
        <v>67</v>
      </c>
      <c r="E165" s="56">
        <v>66</v>
      </c>
      <c r="F165" s="56">
        <v>67</v>
      </c>
      <c r="G165" s="56">
        <v>56</v>
      </c>
      <c r="H165" s="56">
        <f>'Wireline History'!E10</f>
        <v>58</v>
      </c>
    </row>
    <row r="166" spans="1:8" x14ac:dyDescent="0.2">
      <c r="A166" t="s">
        <v>45</v>
      </c>
      <c r="B166" s="56">
        <v>62</v>
      </c>
      <c r="C166" s="56">
        <v>74</v>
      </c>
      <c r="D166" s="56">
        <v>64</v>
      </c>
      <c r="E166" s="56">
        <v>63</v>
      </c>
      <c r="F166" s="56">
        <v>63</v>
      </c>
      <c r="G166" s="56">
        <v>57</v>
      </c>
      <c r="H166" s="56">
        <f>'Wireline History'!D10</f>
        <v>55</v>
      </c>
    </row>
    <row r="167" spans="1:8" x14ac:dyDescent="0.2">
      <c r="A167" t="s">
        <v>46</v>
      </c>
      <c r="B167" s="56">
        <v>64.000000000000014</v>
      </c>
      <c r="C167" s="56">
        <v>75</v>
      </c>
      <c r="D167" s="56">
        <v>65</v>
      </c>
      <c r="E167" s="56">
        <v>63</v>
      </c>
      <c r="F167" s="56">
        <v>58</v>
      </c>
      <c r="G167" s="56">
        <v>53</v>
      </c>
      <c r="H167" s="56">
        <f>'Wireline History'!C10</f>
        <v>51</v>
      </c>
    </row>
    <row r="168" spans="1:8" x14ac:dyDescent="0.2">
      <c r="A168" t="s">
        <v>47</v>
      </c>
      <c r="B168" s="82">
        <v>89</v>
      </c>
      <c r="C168" s="82">
        <v>79</v>
      </c>
      <c r="D168" s="82">
        <v>76</v>
      </c>
      <c r="E168" s="82">
        <v>75</v>
      </c>
      <c r="F168" s="82">
        <v>67</v>
      </c>
      <c r="G168" s="82">
        <v>72</v>
      </c>
      <c r="H168" s="82"/>
    </row>
    <row r="169" spans="1:8" x14ac:dyDescent="0.2">
      <c r="A169" t="s">
        <v>58</v>
      </c>
      <c r="B169" s="56">
        <f t="shared" ref="B169:G169" si="75">SUM(B165:B168)</f>
        <v>283</v>
      </c>
      <c r="C169" s="56">
        <f t="shared" si="75"/>
        <v>296</v>
      </c>
      <c r="D169" s="56">
        <f t="shared" si="75"/>
        <v>272</v>
      </c>
      <c r="E169" s="56">
        <f t="shared" si="75"/>
        <v>267</v>
      </c>
      <c r="F169" s="56">
        <f t="shared" si="75"/>
        <v>255</v>
      </c>
      <c r="G169" s="56">
        <f t="shared" si="75"/>
        <v>238</v>
      </c>
      <c r="H169" s="56">
        <f>SUM(H165:H168)</f>
        <v>164</v>
      </c>
    </row>
    <row r="171" spans="1:8" x14ac:dyDescent="0.2">
      <c r="A171" s="71" t="s">
        <v>103</v>
      </c>
      <c r="B171" s="3">
        <v>2010</v>
      </c>
      <c r="C171" s="3">
        <v>2011</v>
      </c>
      <c r="D171" s="3">
        <f>D164</f>
        <v>2012</v>
      </c>
      <c r="E171" s="3">
        <f>E164</f>
        <v>2013</v>
      </c>
      <c r="F171" s="3">
        <f>F164</f>
        <v>2014</v>
      </c>
      <c r="G171" s="3">
        <f>G164</f>
        <v>2015</v>
      </c>
      <c r="H171" s="3">
        <f>H164</f>
        <v>2016</v>
      </c>
    </row>
    <row r="172" spans="1:8" x14ac:dyDescent="0.2">
      <c r="A172" t="s">
        <v>44</v>
      </c>
      <c r="B172" s="56">
        <v>12</v>
      </c>
      <c r="C172" s="56">
        <v>25</v>
      </c>
      <c r="D172" s="56">
        <v>12</v>
      </c>
      <c r="E172" s="56">
        <v>13</v>
      </c>
      <c r="F172" s="56">
        <v>18</v>
      </c>
      <c r="G172" s="56">
        <v>15</v>
      </c>
      <c r="H172" s="56">
        <f>'Wireline History'!E12</f>
        <v>7</v>
      </c>
    </row>
    <row r="173" spans="1:8" x14ac:dyDescent="0.2">
      <c r="A173" t="s">
        <v>45</v>
      </c>
      <c r="B173" s="56">
        <v>13</v>
      </c>
      <c r="C173" s="56">
        <v>10</v>
      </c>
      <c r="D173" s="56">
        <v>21</v>
      </c>
      <c r="E173" s="56">
        <v>16</v>
      </c>
      <c r="F173" s="56">
        <v>13</v>
      </c>
      <c r="G173" s="56">
        <v>12</v>
      </c>
      <c r="H173" s="56">
        <f>'Wireline History'!D12</f>
        <v>9</v>
      </c>
    </row>
    <row r="174" spans="1:8" x14ac:dyDescent="0.2">
      <c r="A174" t="s">
        <v>46</v>
      </c>
      <c r="B174" s="56">
        <v>15</v>
      </c>
      <c r="C174" s="56">
        <v>11</v>
      </c>
      <c r="D174" s="56">
        <v>17</v>
      </c>
      <c r="E174" s="56">
        <v>17</v>
      </c>
      <c r="F174" s="56">
        <v>29</v>
      </c>
      <c r="G174" s="56">
        <v>12</v>
      </c>
      <c r="H174" s="56">
        <f>'Wireline History'!C12</f>
        <v>9</v>
      </c>
    </row>
    <row r="175" spans="1:8" x14ac:dyDescent="0.2">
      <c r="A175" t="s">
        <v>47</v>
      </c>
      <c r="B175" s="82">
        <v>12</v>
      </c>
      <c r="C175" s="82">
        <v>24</v>
      </c>
      <c r="D175" s="82">
        <v>17</v>
      </c>
      <c r="E175" s="82">
        <v>18</v>
      </c>
      <c r="F175" s="82">
        <v>13</v>
      </c>
      <c r="G175" s="82">
        <v>24</v>
      </c>
      <c r="H175" s="82"/>
    </row>
    <row r="176" spans="1:8" x14ac:dyDescent="0.2">
      <c r="A176" t="s">
        <v>58</v>
      </c>
      <c r="B176" s="56">
        <f t="shared" ref="B176:G176" si="76">SUM(B172:B175)</f>
        <v>52</v>
      </c>
      <c r="C176" s="56">
        <f t="shared" si="76"/>
        <v>70</v>
      </c>
      <c r="D176" s="56">
        <f t="shared" si="76"/>
        <v>67</v>
      </c>
      <c r="E176" s="56">
        <f t="shared" si="76"/>
        <v>64</v>
      </c>
      <c r="F176" s="56">
        <f t="shared" si="76"/>
        <v>73</v>
      </c>
      <c r="G176" s="56">
        <f t="shared" si="76"/>
        <v>63</v>
      </c>
      <c r="H176" s="56">
        <f>SUM(H172:H175)</f>
        <v>25</v>
      </c>
    </row>
    <row r="179" spans="1:1" x14ac:dyDescent="0.2">
      <c r="A179" s="103"/>
    </row>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oddHeader xml:space="preserve">&amp;C </oddHeader>
    <oddFooter>&amp;L&amp;9Supplemental Investor Information (Unaudited)
Third Quarter, 2016&amp;R&amp;9TELUS Corporation
Page &amp;P</oddFooter>
  </headerFooter>
  <ignoredErrors>
    <ignoredError sqref="B148:E150 B162:C176 B155:E15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H118" sqref="H118"/>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defaultGridColor="0" colorId="8" zoomScale="75" zoomScaleNormal="75" zoomScaleSheetLayoutView="70" zoomScalePageLayoutView="60" workbookViewId="0">
      <selection activeCell="M24" sqref="M24"/>
    </sheetView>
  </sheetViews>
  <sheetFormatPr defaultColWidth="8.85546875" defaultRowHeight="18" customHeight="1" x14ac:dyDescent="0.2"/>
  <cols>
    <col min="1" max="1" width="61.28515625" style="146" bestFit="1" customWidth="1"/>
    <col min="2" max="2" width="7.5703125" style="146" hidden="1" customWidth="1"/>
    <col min="3" max="3" width="10.28515625" style="146" customWidth="1"/>
    <col min="4" max="4" width="10.5703125" style="146" bestFit="1" customWidth="1"/>
    <col min="5" max="5" width="10" style="146" bestFit="1" customWidth="1"/>
    <col min="6" max="9" width="12.7109375" style="146" customWidth="1"/>
    <col min="10" max="10" width="2.7109375" style="146" customWidth="1"/>
    <col min="11" max="11" width="13.7109375" style="146" customWidth="1"/>
    <col min="12" max="12" width="12.7109375" style="146" customWidth="1"/>
    <col min="13" max="13" width="10.85546875" style="146" customWidth="1"/>
    <col min="14" max="14" width="10" style="146" customWidth="1"/>
    <col min="15" max="16" width="10" style="146" bestFit="1" customWidth="1"/>
    <col min="17" max="16384" width="8.85546875" style="146"/>
  </cols>
  <sheetData>
    <row r="1" spans="1:15" ht="24" customHeight="1" x14ac:dyDescent="0.35">
      <c r="A1" s="763" t="s">
        <v>12</v>
      </c>
      <c r="B1" s="763"/>
      <c r="C1" s="763"/>
      <c r="D1" s="763"/>
      <c r="E1" s="763"/>
      <c r="F1" s="763"/>
      <c r="G1" s="763"/>
      <c r="H1" s="763"/>
      <c r="I1" s="763"/>
      <c r="J1" s="763"/>
      <c r="K1" s="763"/>
      <c r="L1" s="763"/>
      <c r="O1" s="147"/>
    </row>
    <row r="2" spans="1:15" ht="24" customHeight="1" x14ac:dyDescent="0.3">
      <c r="A2" s="764" t="s">
        <v>204</v>
      </c>
      <c r="B2" s="764"/>
      <c r="C2" s="764"/>
      <c r="D2" s="764"/>
      <c r="E2" s="764"/>
      <c r="F2" s="764"/>
      <c r="G2" s="764"/>
      <c r="H2" s="764"/>
      <c r="I2" s="764"/>
      <c r="J2" s="764"/>
      <c r="K2" s="764"/>
      <c r="L2" s="764"/>
    </row>
    <row r="3" spans="1:15" ht="18" customHeight="1" x14ac:dyDescent="0.2">
      <c r="G3" s="355"/>
      <c r="H3" s="148" t="s">
        <v>3</v>
      </c>
      <c r="L3" s="149"/>
    </row>
    <row r="4" spans="1:15" ht="18" customHeight="1" x14ac:dyDescent="0.25">
      <c r="A4" s="150" t="s">
        <v>3</v>
      </c>
      <c r="F4" s="355"/>
    </row>
    <row r="5" spans="1:15" ht="18" customHeight="1" x14ac:dyDescent="0.25">
      <c r="A5" s="151" t="s">
        <v>112</v>
      </c>
      <c r="B5" s="545"/>
      <c r="C5" s="765" t="s">
        <v>25</v>
      </c>
      <c r="D5" s="766"/>
      <c r="E5" s="766"/>
      <c r="F5" s="766"/>
      <c r="G5" s="766"/>
      <c r="H5" s="766"/>
      <c r="I5" s="767"/>
      <c r="K5" s="152" t="s">
        <v>268</v>
      </c>
      <c r="L5" s="152" t="s">
        <v>26</v>
      </c>
    </row>
    <row r="6" spans="1:15" ht="18" customHeight="1" x14ac:dyDescent="0.25">
      <c r="A6" s="153" t="s">
        <v>81</v>
      </c>
      <c r="B6" s="155" t="s">
        <v>247</v>
      </c>
      <c r="C6" s="155" t="s">
        <v>248</v>
      </c>
      <c r="D6" s="156" t="s">
        <v>249</v>
      </c>
      <c r="E6" s="156" t="s">
        <v>250</v>
      </c>
      <c r="F6" s="156" t="s">
        <v>184</v>
      </c>
      <c r="G6" s="156" t="s">
        <v>185</v>
      </c>
      <c r="H6" s="156" t="s">
        <v>186</v>
      </c>
      <c r="I6" s="157" t="s">
        <v>187</v>
      </c>
      <c r="K6" s="158">
        <v>2016</v>
      </c>
      <c r="L6" s="158">
        <v>2015</v>
      </c>
    </row>
    <row r="7" spans="1:15" ht="18" customHeight="1" x14ac:dyDescent="0.2">
      <c r="A7" s="159"/>
      <c r="B7" s="120"/>
      <c r="C7" s="120"/>
      <c r="D7" s="203"/>
      <c r="E7" s="385"/>
      <c r="F7" s="120"/>
      <c r="G7" s="203"/>
      <c r="H7" s="203"/>
      <c r="I7" s="385"/>
      <c r="J7" s="147"/>
      <c r="K7" s="120"/>
      <c r="L7" s="372"/>
    </row>
    <row r="8" spans="1:15" s="159" customFormat="1" ht="16.5" customHeight="1" x14ac:dyDescent="0.2">
      <c r="A8" s="159" t="s">
        <v>221</v>
      </c>
      <c r="B8" s="520"/>
      <c r="C8" s="520">
        <v>355</v>
      </c>
      <c r="D8" s="521">
        <v>416</v>
      </c>
      <c r="E8" s="522">
        <v>378</v>
      </c>
      <c r="F8" s="520">
        <v>261</v>
      </c>
      <c r="G8" s="521">
        <v>365</v>
      </c>
      <c r="H8" s="521">
        <v>341</v>
      </c>
      <c r="I8" s="522">
        <v>415</v>
      </c>
      <c r="J8" s="523"/>
      <c r="K8" s="520">
        <f>SUM(B8:E8)</f>
        <v>1149</v>
      </c>
      <c r="L8" s="373">
        <f>SUM(F8:I8)</f>
        <v>1382</v>
      </c>
      <c r="M8" s="474"/>
      <c r="N8" s="305"/>
      <c r="O8" s="472"/>
    </row>
    <row r="9" spans="1:15" s="159" customFormat="1" ht="12" customHeight="1" x14ac:dyDescent="0.2">
      <c r="B9" s="524"/>
      <c r="C9" s="524"/>
      <c r="D9" s="525"/>
      <c r="E9" s="526"/>
      <c r="F9" s="524"/>
      <c r="G9" s="525"/>
      <c r="H9" s="525"/>
      <c r="I9" s="526"/>
      <c r="J9" s="523"/>
      <c r="K9" s="524"/>
      <c r="L9" s="374"/>
    </row>
    <row r="10" spans="1:15" s="159" customFormat="1" ht="17.25" customHeight="1" x14ac:dyDescent="0.2">
      <c r="A10" s="159" t="s">
        <v>199</v>
      </c>
      <c r="B10" s="527"/>
      <c r="C10" s="527">
        <v>0.59</v>
      </c>
      <c r="D10" s="528">
        <v>0.7</v>
      </c>
      <c r="E10" s="529">
        <v>0.64</v>
      </c>
      <c r="F10" s="527">
        <v>0.44</v>
      </c>
      <c r="G10" s="528">
        <v>0.61</v>
      </c>
      <c r="H10" s="528">
        <v>0.56000000000000005</v>
      </c>
      <c r="I10" s="529">
        <v>0.68</v>
      </c>
      <c r="J10" s="530"/>
      <c r="K10" s="572">
        <f>SUM(B10:E10)</f>
        <v>1.9300000000000002</v>
      </c>
      <c r="L10" s="443">
        <v>2.29</v>
      </c>
      <c r="M10" s="483"/>
      <c r="N10" s="483"/>
    </row>
    <row r="11" spans="1:15" s="159" customFormat="1" ht="18" customHeight="1" x14ac:dyDescent="0.2">
      <c r="B11" s="357"/>
      <c r="C11" s="357"/>
      <c r="D11" s="363"/>
      <c r="E11" s="362"/>
      <c r="F11" s="357"/>
      <c r="G11" s="363"/>
      <c r="H11" s="363"/>
      <c r="I11" s="362"/>
      <c r="J11" s="169"/>
      <c r="K11" s="357"/>
      <c r="L11" s="163"/>
    </row>
    <row r="12" spans="1:15" s="159" customFormat="1" ht="18" customHeight="1" x14ac:dyDescent="0.2">
      <c r="A12" s="159" t="s">
        <v>200</v>
      </c>
      <c r="B12" s="463"/>
      <c r="C12" s="463">
        <v>0.46</v>
      </c>
      <c r="D12" s="464">
        <v>0.46</v>
      </c>
      <c r="E12" s="465">
        <v>0.44</v>
      </c>
      <c r="F12" s="463">
        <v>0.44</v>
      </c>
      <c r="G12" s="464">
        <v>0.42</v>
      </c>
      <c r="H12" s="464">
        <v>0.42</v>
      </c>
      <c r="I12" s="465">
        <v>0.4</v>
      </c>
      <c r="J12" s="531"/>
      <c r="K12" s="455">
        <f>SUM(B12:E12)</f>
        <v>1.36</v>
      </c>
      <c r="L12" s="456">
        <f>SUM(F12:I12)</f>
        <v>1.6800000000000002</v>
      </c>
      <c r="M12" s="473"/>
      <c r="N12" s="472"/>
    </row>
    <row r="13" spans="1:15" s="159" customFormat="1" ht="18" customHeight="1" x14ac:dyDescent="0.2">
      <c r="B13" s="357"/>
      <c r="C13" s="357"/>
      <c r="D13" s="363"/>
      <c r="E13" s="362"/>
      <c r="F13" s="357"/>
      <c r="G13" s="363"/>
      <c r="H13" s="363"/>
      <c r="I13" s="362"/>
      <c r="J13" s="169"/>
      <c r="K13" s="357"/>
      <c r="L13" s="163"/>
    </row>
    <row r="14" spans="1:15" s="159" customFormat="1" ht="18" customHeight="1" x14ac:dyDescent="0.2">
      <c r="A14" s="159" t="s">
        <v>201</v>
      </c>
      <c r="B14" s="358"/>
      <c r="C14" s="358">
        <v>0.17899999999999999</v>
      </c>
      <c r="D14" s="360">
        <v>0.185</v>
      </c>
      <c r="E14" s="359">
        <v>0.17699999999999999</v>
      </c>
      <c r="F14" s="358">
        <v>0.183</v>
      </c>
      <c r="G14" s="360">
        <v>0.187</v>
      </c>
      <c r="H14" s="360">
        <v>0.183</v>
      </c>
      <c r="I14" s="359">
        <v>0.185</v>
      </c>
      <c r="J14" s="361"/>
      <c r="K14" s="375">
        <f>C14</f>
        <v>0.17899999999999999</v>
      </c>
      <c r="L14" s="375">
        <f>F14</f>
        <v>0.183</v>
      </c>
    </row>
    <row r="15" spans="1:15" s="159" customFormat="1" ht="18" customHeight="1" x14ac:dyDescent="0.2">
      <c r="B15" s="357"/>
      <c r="C15" s="357"/>
      <c r="D15" s="363"/>
      <c r="E15" s="362"/>
      <c r="F15" s="357"/>
      <c r="G15" s="363"/>
      <c r="H15" s="363"/>
      <c r="I15" s="362"/>
      <c r="J15" s="169"/>
      <c r="K15" s="357"/>
      <c r="L15" s="364"/>
    </row>
    <row r="16" spans="1:15" s="147" customFormat="1" ht="18" customHeight="1" x14ac:dyDescent="0.2">
      <c r="A16" s="147" t="s">
        <v>219</v>
      </c>
      <c r="B16" s="512"/>
      <c r="C16" s="512">
        <v>8.5</v>
      </c>
      <c r="D16" s="514">
        <v>8.8000000000000007</v>
      </c>
      <c r="E16" s="513">
        <v>9.1999999999999993</v>
      </c>
      <c r="F16" s="512">
        <v>9.6999999999999993</v>
      </c>
      <c r="G16" s="514">
        <v>9.8000000000000007</v>
      </c>
      <c r="H16" s="514">
        <v>9.7899999999999991</v>
      </c>
      <c r="I16" s="513">
        <v>9.43</v>
      </c>
      <c r="J16" s="515"/>
      <c r="K16" s="512">
        <f>C16</f>
        <v>8.5</v>
      </c>
      <c r="L16" s="516">
        <f>F16</f>
        <v>9.6999999999999993</v>
      </c>
    </row>
    <row r="17" spans="1:16" s="159" customFormat="1" ht="18" customHeight="1" x14ac:dyDescent="0.2">
      <c r="B17" s="357"/>
      <c r="C17" s="357"/>
      <c r="D17" s="577"/>
      <c r="E17" s="576"/>
      <c r="F17" s="570"/>
      <c r="G17" s="577"/>
      <c r="H17" s="577"/>
      <c r="I17" s="576"/>
      <c r="J17" s="164"/>
      <c r="K17" s="357"/>
      <c r="L17" s="163"/>
    </row>
    <row r="18" spans="1:16" s="159" customFormat="1" ht="18" customHeight="1" x14ac:dyDescent="0.2">
      <c r="A18" s="159" t="s">
        <v>140</v>
      </c>
      <c r="B18" s="500"/>
      <c r="C18" s="500">
        <v>98</v>
      </c>
      <c r="D18" s="579">
        <v>126</v>
      </c>
      <c r="E18" s="578">
        <v>108</v>
      </c>
      <c r="F18" s="571">
        <v>197</v>
      </c>
      <c r="G18" s="579">
        <v>310</v>
      </c>
      <c r="H18" s="579">
        <v>300</v>
      </c>
      <c r="I18" s="578">
        <v>271</v>
      </c>
      <c r="J18" s="580"/>
      <c r="K18" s="500">
        <f>SUM(B18:E18)</f>
        <v>332</v>
      </c>
      <c r="L18" s="377">
        <f>SUM(F18:I18)</f>
        <v>1078</v>
      </c>
      <c r="N18" s="165"/>
    </row>
    <row r="19" spans="1:16" s="159" customFormat="1" ht="18" customHeight="1" x14ac:dyDescent="0.2">
      <c r="B19" s="357"/>
      <c r="C19" s="357"/>
      <c r="D19" s="363"/>
      <c r="E19" s="362"/>
      <c r="F19" s="357"/>
      <c r="G19" s="363"/>
      <c r="H19" s="363"/>
      <c r="I19" s="362"/>
      <c r="J19" s="169"/>
      <c r="K19" s="357"/>
      <c r="L19" s="364"/>
    </row>
    <row r="20" spans="1:16" s="159" customFormat="1" ht="18" customHeight="1" x14ac:dyDescent="0.2">
      <c r="A20" s="159" t="s">
        <v>139</v>
      </c>
      <c r="B20" s="500"/>
      <c r="C20" s="500">
        <v>12217</v>
      </c>
      <c r="D20" s="501">
        <v>12257</v>
      </c>
      <c r="E20" s="502">
        <v>12374</v>
      </c>
      <c r="F20" s="500">
        <v>11953</v>
      </c>
      <c r="G20" s="501">
        <v>11713</v>
      </c>
      <c r="H20" s="501">
        <v>11795</v>
      </c>
      <c r="I20" s="502">
        <v>10011</v>
      </c>
      <c r="J20" s="503"/>
      <c r="K20" s="500">
        <f>C20</f>
        <v>12217</v>
      </c>
      <c r="L20" s="376">
        <f>F20</f>
        <v>11953</v>
      </c>
      <c r="N20" s="167"/>
    </row>
    <row r="21" spans="1:16" ht="18" customHeight="1" x14ac:dyDescent="0.2">
      <c r="A21" s="159"/>
      <c r="B21" s="357"/>
      <c r="C21" s="357"/>
      <c r="D21" s="363"/>
      <c r="E21" s="362"/>
      <c r="F21" s="357"/>
      <c r="G21" s="363"/>
      <c r="H21" s="363"/>
      <c r="I21" s="362"/>
      <c r="J21" s="169"/>
      <c r="K21" s="357"/>
      <c r="L21" s="166"/>
    </row>
    <row r="22" spans="1:16" ht="18" customHeight="1" x14ac:dyDescent="0.2">
      <c r="A22" s="147" t="s">
        <v>211</v>
      </c>
      <c r="B22" s="463"/>
      <c r="C22" s="463">
        <v>2.62</v>
      </c>
      <c r="D22" s="464">
        <v>2.67</v>
      </c>
      <c r="E22" s="465">
        <v>2.74</v>
      </c>
      <c r="F22" s="463">
        <v>2.66</v>
      </c>
      <c r="G22" s="464">
        <v>2.64</v>
      </c>
      <c r="H22" s="464">
        <v>2.67</v>
      </c>
      <c r="I22" s="465">
        <v>2.2999999999999998</v>
      </c>
      <c r="J22" s="506"/>
      <c r="K22" s="455">
        <f>C22</f>
        <v>2.62</v>
      </c>
      <c r="L22" s="455">
        <f>F22</f>
        <v>2.66</v>
      </c>
    </row>
    <row r="23" spans="1:16" ht="18" customHeight="1" x14ac:dyDescent="0.2">
      <c r="A23" s="159"/>
      <c r="B23" s="357"/>
      <c r="C23" s="357"/>
      <c r="D23" s="363"/>
      <c r="E23" s="362"/>
      <c r="F23" s="357"/>
      <c r="G23" s="363"/>
      <c r="H23" s="363"/>
      <c r="I23" s="362"/>
      <c r="J23" s="507"/>
      <c r="K23" s="357"/>
      <c r="L23" s="163"/>
      <c r="M23" s="159"/>
      <c r="N23" s="159"/>
    </row>
    <row r="24" spans="1:16" s="159" customFormat="1" ht="18" customHeight="1" x14ac:dyDescent="0.2">
      <c r="A24" s="159" t="s">
        <v>202</v>
      </c>
      <c r="B24" s="500"/>
      <c r="C24" s="500">
        <v>591</v>
      </c>
      <c r="D24" s="501">
        <v>592</v>
      </c>
      <c r="E24" s="502">
        <v>593</v>
      </c>
      <c r="F24" s="500">
        <v>594</v>
      </c>
      <c r="G24" s="501">
        <v>600</v>
      </c>
      <c r="H24" s="501">
        <v>602</v>
      </c>
      <c r="I24" s="502">
        <v>605</v>
      </c>
      <c r="J24" s="523"/>
      <c r="K24" s="500">
        <f>C24</f>
        <v>591</v>
      </c>
      <c r="L24" s="377">
        <f>F24</f>
        <v>594</v>
      </c>
      <c r="N24" s="165"/>
      <c r="P24" s="517"/>
    </row>
    <row r="25" spans="1:16" s="159" customFormat="1" ht="18" customHeight="1" x14ac:dyDescent="0.2">
      <c r="B25" s="357"/>
      <c r="C25" s="357"/>
      <c r="D25" s="363"/>
      <c r="E25" s="362"/>
      <c r="F25" s="357"/>
      <c r="G25" s="363"/>
      <c r="H25" s="363"/>
      <c r="I25" s="362"/>
      <c r="J25" s="169"/>
      <c r="K25" s="357"/>
      <c r="L25" s="163"/>
    </row>
    <row r="26" spans="1:16" s="159" customFormat="1" ht="18" customHeight="1" x14ac:dyDescent="0.2">
      <c r="A26" s="159" t="s">
        <v>203</v>
      </c>
      <c r="B26" s="500"/>
      <c r="C26" s="500">
        <v>592</v>
      </c>
      <c r="D26" s="501">
        <v>593</v>
      </c>
      <c r="E26" s="502">
        <v>593</v>
      </c>
      <c r="F26" s="500">
        <v>598</v>
      </c>
      <c r="G26" s="501">
        <v>601</v>
      </c>
      <c r="H26" s="501">
        <v>605</v>
      </c>
      <c r="I26" s="502">
        <v>608</v>
      </c>
      <c r="J26" s="503"/>
      <c r="K26" s="500">
        <v>593</v>
      </c>
      <c r="L26" s="377">
        <v>603</v>
      </c>
      <c r="N26" s="471"/>
    </row>
    <row r="27" spans="1:16" ht="18" customHeight="1" x14ac:dyDescent="0.2">
      <c r="A27" s="159"/>
      <c r="B27" s="532"/>
      <c r="C27" s="532"/>
      <c r="D27" s="533"/>
      <c r="E27" s="534"/>
      <c r="F27" s="532"/>
      <c r="G27" s="533"/>
      <c r="H27" s="533"/>
      <c r="I27" s="534"/>
      <c r="J27" s="169"/>
      <c r="K27" s="532"/>
      <c r="L27" s="475"/>
      <c r="M27" s="159"/>
      <c r="N27" s="159"/>
    </row>
    <row r="28" spans="1:16" s="147" customFormat="1" ht="18" customHeight="1" x14ac:dyDescent="0.2">
      <c r="A28" s="147" t="s">
        <v>220</v>
      </c>
      <c r="B28" s="500">
        <f>+'Wireless Stats History'!B20+'Wireline Stats History'!B22</f>
        <v>0</v>
      </c>
      <c r="C28" s="500">
        <f>+'Wireless Stats History'!C20+'Wireline Stats History'!C22</f>
        <v>12577</v>
      </c>
      <c r="D28" s="501">
        <f>+'Wireless Stats History'!D20+'Wireline Stats History'!D22</f>
        <v>12494</v>
      </c>
      <c r="E28" s="502">
        <f>+'Wireless Stats History'!E20+'Wireline Stats History'!E22</f>
        <v>12443</v>
      </c>
      <c r="F28" s="500">
        <f>+'Wireless Stats History'!F20+'Wireline Stats History'!F22</f>
        <v>12495</v>
      </c>
      <c r="G28" s="501">
        <f>+'Wireless Stats History'!G20+'Wireline Stats History'!G22</f>
        <v>12436</v>
      </c>
      <c r="H28" s="501">
        <f>+'Wireless Stats History'!H20+'Wireline Stats History'!H22</f>
        <v>12342</v>
      </c>
      <c r="I28" s="502">
        <f>+'Wireless Stats History'!I20+'Wireline Stats History'!I22</f>
        <v>12260</v>
      </c>
      <c r="J28" s="503"/>
      <c r="K28" s="500">
        <f>C28</f>
        <v>12577</v>
      </c>
      <c r="L28" s="376">
        <f>F28</f>
        <v>12495</v>
      </c>
      <c r="N28" s="510"/>
    </row>
    <row r="29" spans="1:16" s="147" customFormat="1" ht="18" customHeight="1" x14ac:dyDescent="0.2">
      <c r="A29" s="159"/>
      <c r="B29" s="460"/>
      <c r="C29" s="460"/>
      <c r="D29" s="461"/>
      <c r="E29" s="462"/>
      <c r="F29" s="460"/>
      <c r="G29" s="461"/>
      <c r="H29" s="461"/>
      <c r="I29" s="462"/>
      <c r="J29" s="164"/>
      <c r="K29" s="573"/>
      <c r="L29" s="476"/>
      <c r="M29" s="305"/>
      <c r="N29" s="472"/>
    </row>
    <row r="30" spans="1:16" s="147" customFormat="1" ht="18" customHeight="1" x14ac:dyDescent="0.2">
      <c r="A30" s="386"/>
      <c r="B30" s="433"/>
      <c r="C30" s="433"/>
      <c r="D30" s="433"/>
      <c r="E30" s="433"/>
      <c r="F30" s="433"/>
      <c r="G30" s="433"/>
      <c r="H30" s="433"/>
      <c r="I30" s="433"/>
      <c r="J30" s="434"/>
      <c r="K30" s="433"/>
      <c r="L30" s="435"/>
      <c r="M30" s="170"/>
    </row>
    <row r="31" spans="1:16" s="147" customFormat="1" ht="16.5" hidden="1" x14ac:dyDescent="0.2">
      <c r="A31" s="762"/>
      <c r="B31" s="762"/>
      <c r="C31" s="762"/>
      <c r="D31" s="762"/>
      <c r="E31" s="762"/>
      <c r="F31" s="762"/>
      <c r="G31" s="762"/>
      <c r="H31" s="762"/>
      <c r="I31" s="762"/>
      <c r="J31" s="762"/>
      <c r="K31" s="762"/>
      <c r="L31" s="762"/>
      <c r="M31" s="170"/>
    </row>
    <row r="32" spans="1:16" s="171" customFormat="1" ht="15" customHeight="1" x14ac:dyDescent="0.2">
      <c r="A32" s="760"/>
      <c r="B32" s="761"/>
      <c r="C32" s="761"/>
      <c r="D32" s="761"/>
      <c r="E32" s="761"/>
      <c r="F32" s="761"/>
      <c r="G32" s="761"/>
      <c r="H32" s="761"/>
      <c r="I32" s="761"/>
      <c r="J32" s="761"/>
      <c r="K32" s="761"/>
      <c r="L32" s="761"/>
      <c r="M32" s="170"/>
    </row>
    <row r="33" spans="1:13" s="171" customFormat="1" ht="15" customHeight="1" x14ac:dyDescent="0.2">
      <c r="A33" s="760" t="s">
        <v>236</v>
      </c>
      <c r="B33" s="761"/>
      <c r="C33" s="761"/>
      <c r="D33" s="761"/>
      <c r="E33" s="761"/>
      <c r="F33" s="761"/>
      <c r="G33" s="761"/>
      <c r="H33" s="761"/>
      <c r="I33" s="761"/>
      <c r="J33" s="761"/>
      <c r="K33" s="761"/>
      <c r="L33" s="761"/>
      <c r="M33" s="170"/>
    </row>
    <row r="34" spans="1:13" s="171" customFormat="1" ht="15" customHeight="1" x14ac:dyDescent="0.2">
      <c r="A34" s="760"/>
      <c r="B34" s="761"/>
      <c r="C34" s="761"/>
      <c r="D34" s="761"/>
      <c r="E34" s="761"/>
      <c r="F34" s="761"/>
      <c r="G34" s="761"/>
      <c r="H34" s="761"/>
      <c r="I34" s="761"/>
      <c r="J34" s="761"/>
      <c r="K34" s="761"/>
      <c r="L34" s="761"/>
      <c r="M34" s="170"/>
    </row>
    <row r="35" spans="1:13" s="147" customFormat="1" ht="18" customHeight="1" x14ac:dyDescent="0.2">
      <c r="M35" s="172"/>
    </row>
    <row r="45" spans="1:13" ht="21" customHeight="1" x14ac:dyDescent="0.2"/>
    <row r="46" spans="1:13" ht="21" customHeight="1" x14ac:dyDescent="0.2">
      <c r="A46" s="393"/>
    </row>
    <row r="56" spans="1:12" ht="18" customHeight="1" x14ac:dyDescent="0.2">
      <c r="A56" s="759" t="s">
        <v>259</v>
      </c>
      <c r="B56" s="759"/>
      <c r="C56" s="759"/>
      <c r="D56" s="759"/>
      <c r="E56" s="759"/>
      <c r="F56" s="759"/>
      <c r="G56" s="759"/>
      <c r="H56" s="759"/>
      <c r="I56" s="759"/>
      <c r="J56" s="759"/>
      <c r="K56" s="759"/>
      <c r="L56" s="535"/>
    </row>
    <row r="57" spans="1:12" ht="18" customHeight="1" x14ac:dyDescent="0.2">
      <c r="A57" s="759"/>
      <c r="B57" s="759"/>
      <c r="C57" s="759"/>
      <c r="D57" s="759"/>
      <c r="E57" s="759"/>
      <c r="F57" s="759"/>
      <c r="G57" s="759"/>
      <c r="H57" s="759"/>
      <c r="I57" s="759"/>
      <c r="J57" s="759"/>
      <c r="K57" s="759"/>
      <c r="L57" s="535"/>
    </row>
    <row r="58" spans="1:12" ht="18" customHeight="1" x14ac:dyDescent="0.2">
      <c r="A58" s="759"/>
      <c r="B58" s="759"/>
      <c r="C58" s="759"/>
      <c r="D58" s="759"/>
      <c r="E58" s="759"/>
      <c r="F58" s="759"/>
      <c r="G58" s="759"/>
      <c r="H58" s="759"/>
      <c r="I58" s="759"/>
      <c r="J58" s="759"/>
      <c r="K58" s="759"/>
      <c r="L58" s="535"/>
    </row>
    <row r="59" spans="1:12" ht="18" customHeight="1" x14ac:dyDescent="0.2">
      <c r="A59" s="759"/>
      <c r="B59" s="759"/>
      <c r="C59" s="759"/>
      <c r="D59" s="759"/>
      <c r="E59" s="759"/>
      <c r="F59" s="759"/>
      <c r="G59" s="759"/>
      <c r="H59" s="759"/>
      <c r="I59" s="759"/>
      <c r="J59" s="759"/>
      <c r="K59" s="759"/>
      <c r="L59" s="509"/>
    </row>
    <row r="60" spans="1:12" ht="18" customHeight="1" x14ac:dyDescent="0.2">
      <c r="A60" s="759"/>
      <c r="B60" s="759"/>
      <c r="C60" s="759"/>
      <c r="D60" s="759"/>
      <c r="E60" s="759"/>
      <c r="F60" s="759"/>
      <c r="G60" s="759"/>
      <c r="H60" s="759"/>
      <c r="I60" s="759"/>
      <c r="J60" s="759"/>
      <c r="K60" s="759"/>
    </row>
  </sheetData>
  <mergeCells count="8">
    <mergeCell ref="A56:K60"/>
    <mergeCell ref="A34:L34"/>
    <mergeCell ref="A31:L31"/>
    <mergeCell ref="A32:L32"/>
    <mergeCell ref="A1:L1"/>
    <mergeCell ref="A2:L2"/>
    <mergeCell ref="A33:L33"/>
    <mergeCell ref="C5:I5"/>
  </mergeCells>
  <phoneticPr fontId="0" type="noConversion"/>
  <printOptions horizontalCentered="1"/>
  <pageMargins left="0.70866141732283472" right="0.51181102362204722" top="0.51181102362204722" bottom="0.51181102362204722" header="0.51181102362204722" footer="0.51181102362204722"/>
  <pageSetup scale="55" orientation="portrait" r:id="rId1"/>
  <headerFooter scaleWithDoc="0">
    <oddHeader xml:space="preserve">&amp;C </oddHeader>
    <oddFooter>&amp;L&amp;9Supplemental Investor Information (Unaudited)
Third Quarter, 2016&amp;R&amp;9TELUS Corporation
Page &amp;P</oddFooter>
  </headerFooter>
  <ignoredErrors>
    <ignoredError sqref="K27 K29 L8:L9 L21:L25 L11:L14 L27:L29 L18 K7:K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colorId="8" zoomScale="85" zoomScaleNormal="85" zoomScaleSheetLayoutView="70" zoomScalePageLayoutView="85" workbookViewId="0">
      <selection activeCell="A50" sqref="A50"/>
    </sheetView>
  </sheetViews>
  <sheetFormatPr defaultColWidth="8.85546875" defaultRowHeight="18" customHeight="1" x14ac:dyDescent="0.2"/>
  <cols>
    <col min="1" max="1" width="92.7109375" style="146" customWidth="1"/>
    <col min="2" max="2" width="14" style="159" customWidth="1"/>
    <col min="3" max="3" width="13.28515625" style="159" customWidth="1"/>
    <col min="4" max="4" width="15.140625" style="146" customWidth="1"/>
    <col min="5" max="5" width="14.5703125" style="146" customWidth="1"/>
    <col min="6" max="6" width="3.7109375" style="146" customWidth="1"/>
    <col min="7" max="10" width="12.7109375" style="146" customWidth="1"/>
    <col min="11" max="11" width="8.5703125" style="146" bestFit="1" customWidth="1"/>
    <col min="12" max="12" width="10.7109375" style="146" customWidth="1"/>
    <col min="13" max="13" width="11.7109375" style="146" bestFit="1" customWidth="1"/>
    <col min="14" max="14" width="8.85546875" style="146"/>
    <col min="15" max="16" width="11.7109375" style="146" bestFit="1" customWidth="1"/>
    <col min="17" max="16384" width="8.85546875" style="146"/>
  </cols>
  <sheetData>
    <row r="1" spans="1:19" ht="24" customHeight="1" x14ac:dyDescent="0.35">
      <c r="A1" s="763" t="s">
        <v>12</v>
      </c>
      <c r="B1" s="763"/>
      <c r="C1" s="763"/>
      <c r="D1" s="763"/>
      <c r="E1" s="763"/>
      <c r="F1" s="763"/>
      <c r="G1" s="769"/>
      <c r="H1" s="769"/>
      <c r="I1" s="769"/>
      <c r="J1" s="769"/>
      <c r="K1" s="769"/>
    </row>
    <row r="2" spans="1:19" ht="24" customHeight="1" x14ac:dyDescent="0.3">
      <c r="A2" s="764" t="s">
        <v>198</v>
      </c>
      <c r="B2" s="764"/>
      <c r="C2" s="764"/>
      <c r="D2" s="764"/>
      <c r="E2" s="764"/>
      <c r="F2" s="764"/>
      <c r="G2" s="770"/>
      <c r="H2" s="770"/>
      <c r="I2" s="770"/>
      <c r="J2" s="770"/>
      <c r="K2" s="770"/>
    </row>
    <row r="3" spans="1:19" ht="18" customHeight="1" x14ac:dyDescent="0.2">
      <c r="G3" s="173"/>
      <c r="H3" s="148" t="s">
        <v>3</v>
      </c>
      <c r="J3" s="174"/>
    </row>
    <row r="4" spans="1:19" s="176" customFormat="1" ht="18" customHeight="1" x14ac:dyDescent="0.25">
      <c r="A4" s="175"/>
      <c r="B4" s="765" t="s">
        <v>269</v>
      </c>
      <c r="C4" s="766"/>
      <c r="D4" s="766"/>
      <c r="E4" s="767"/>
      <c r="F4" s="146"/>
      <c r="G4" s="765" t="s">
        <v>267</v>
      </c>
      <c r="H4" s="766"/>
      <c r="I4" s="766"/>
      <c r="J4" s="767"/>
    </row>
    <row r="5" spans="1:19" s="176" customFormat="1" ht="18" customHeight="1" x14ac:dyDescent="0.25">
      <c r="A5" s="177" t="s">
        <v>36</v>
      </c>
      <c r="B5" s="155">
        <v>2016</v>
      </c>
      <c r="C5" s="156">
        <v>2015</v>
      </c>
      <c r="D5" s="178" t="s">
        <v>9</v>
      </c>
      <c r="E5" s="179" t="s">
        <v>10</v>
      </c>
      <c r="F5" s="180"/>
      <c r="G5" s="155">
        <v>2016</v>
      </c>
      <c r="H5" s="156">
        <v>2015</v>
      </c>
      <c r="I5" s="178" t="s">
        <v>9</v>
      </c>
      <c r="J5" s="179" t="s">
        <v>10</v>
      </c>
    </row>
    <row r="6" spans="1:19" s="186" customFormat="1" ht="18" customHeight="1" x14ac:dyDescent="0.25">
      <c r="A6" s="181"/>
      <c r="B6" s="182"/>
      <c r="C6" s="183"/>
      <c r="D6" s="184"/>
      <c r="E6" s="185"/>
      <c r="F6" s="160"/>
      <c r="G6" s="182"/>
      <c r="H6" s="183"/>
      <c r="I6" s="184"/>
      <c r="J6" s="185"/>
    </row>
    <row r="7" spans="1:19" ht="18" customHeight="1" x14ac:dyDescent="0.25">
      <c r="A7" s="187" t="s">
        <v>30</v>
      </c>
      <c r="B7" s="188"/>
      <c r="C7" s="175"/>
      <c r="D7" s="175"/>
      <c r="E7" s="189"/>
      <c r="F7" s="176"/>
      <c r="G7" s="188"/>
      <c r="H7" s="175"/>
      <c r="I7" s="175"/>
      <c r="J7" s="189"/>
      <c r="L7"/>
    </row>
    <row r="8" spans="1:19" ht="18" customHeight="1" x14ac:dyDescent="0.2">
      <c r="A8" s="147" t="s">
        <v>50</v>
      </c>
      <c r="B8" s="399">
        <f>'Seg History'!C8</f>
        <v>1833</v>
      </c>
      <c r="C8" s="136">
        <f>'Seg History'!G8</f>
        <v>1783</v>
      </c>
      <c r="D8" s="136">
        <f>B8-C8</f>
        <v>50</v>
      </c>
      <c r="E8" s="477">
        <f>(B8-C8)/C8</f>
        <v>2.8042624789680313E-2</v>
      </c>
      <c r="F8" s="191"/>
      <c r="G8" s="399">
        <f>SUM('Seg History'!C8:E8)</f>
        <v>5317</v>
      </c>
      <c r="H8" s="136">
        <f>SUM('Seg History'!G8:I8)</f>
        <v>5205</v>
      </c>
      <c r="I8" s="136">
        <f>G8-H8</f>
        <v>112</v>
      </c>
      <c r="J8" s="477">
        <f>(G8-H8)/H8</f>
        <v>2.1517771373679155E-2</v>
      </c>
      <c r="L8"/>
      <c r="M8" s="192"/>
      <c r="N8" s="160"/>
      <c r="O8" s="118"/>
      <c r="P8" s="118"/>
      <c r="Q8" s="118"/>
      <c r="R8" s="192"/>
      <c r="S8" s="192"/>
    </row>
    <row r="9" spans="1:19" ht="18" customHeight="1" x14ac:dyDescent="0.2">
      <c r="A9" s="147" t="s">
        <v>48</v>
      </c>
      <c r="B9" s="399">
        <f>'Seg History'!C9</f>
        <v>1468</v>
      </c>
      <c r="C9" s="136">
        <f>'Seg History'!G9</f>
        <v>1432</v>
      </c>
      <c r="D9" s="136">
        <f>B9-C9</f>
        <v>36</v>
      </c>
      <c r="E9" s="477">
        <f>(B9-C9)/C9</f>
        <v>2.5139664804469275E-2</v>
      </c>
      <c r="F9" s="191"/>
      <c r="G9" s="399">
        <f>SUM('Seg History'!C9:E9)</f>
        <v>4363</v>
      </c>
      <c r="H9" s="136">
        <f>SUM('Seg History'!G9:I9)</f>
        <v>4254</v>
      </c>
      <c r="I9" s="136">
        <f>G9-H9</f>
        <v>109</v>
      </c>
      <c r="J9" s="477">
        <f>(G9-H9)/H9</f>
        <v>2.5622943112364831E-2</v>
      </c>
      <c r="L9"/>
      <c r="M9" s="192"/>
      <c r="N9" s="160"/>
      <c r="O9" s="118"/>
      <c r="P9" s="118"/>
      <c r="Q9" s="118"/>
      <c r="R9" s="192"/>
      <c r="S9" s="192"/>
    </row>
    <row r="10" spans="1:19" ht="18" customHeight="1" x14ac:dyDescent="0.2">
      <c r="A10" s="147" t="s">
        <v>27</v>
      </c>
      <c r="B10" s="399">
        <f>'Seg History'!C10</f>
        <v>-63</v>
      </c>
      <c r="C10" s="136">
        <f>'Seg History'!G10</f>
        <v>-60</v>
      </c>
      <c r="D10" s="136">
        <f>B10-C10</f>
        <v>-3</v>
      </c>
      <c r="E10" s="588">
        <f>(B10-C10)/C10</f>
        <v>0.05</v>
      </c>
      <c r="F10" s="191"/>
      <c r="G10" s="399">
        <f>SUM('Seg History'!C10:E10)</f>
        <v>-186</v>
      </c>
      <c r="H10" s="136">
        <f>SUM('Seg History'!G10:I10)</f>
        <v>-174</v>
      </c>
      <c r="I10" s="136">
        <f>G10-H10</f>
        <v>-12</v>
      </c>
      <c r="J10" s="588">
        <f>(G10-H10)/H10</f>
        <v>6.8965517241379309E-2</v>
      </c>
      <c r="L10"/>
      <c r="M10" s="193"/>
      <c r="N10" s="160"/>
      <c r="O10" s="118"/>
      <c r="P10" s="118"/>
      <c r="Q10" s="118"/>
      <c r="R10" s="193"/>
      <c r="S10" s="193"/>
    </row>
    <row r="11" spans="1:19" ht="18" customHeight="1" x14ac:dyDescent="0.2">
      <c r="A11" s="147" t="s">
        <v>28</v>
      </c>
      <c r="B11" s="495">
        <f>SUM(B8:B10)</f>
        <v>3238</v>
      </c>
      <c r="C11" s="400">
        <f>SUM(C8:C10)</f>
        <v>3155</v>
      </c>
      <c r="D11" s="400">
        <f>SUM(D8:D10)</f>
        <v>83</v>
      </c>
      <c r="E11" s="477">
        <f>(B11-C11)/C11</f>
        <v>2.630744849445325E-2</v>
      </c>
      <c r="F11" s="191"/>
      <c r="G11" s="495">
        <f>SUM(G8:G10)</f>
        <v>9494</v>
      </c>
      <c r="H11" s="400">
        <f>SUM(H8:H10)</f>
        <v>9285</v>
      </c>
      <c r="I11" s="400">
        <f>SUM(I8:I10)</f>
        <v>209</v>
      </c>
      <c r="J11" s="477">
        <f>(G11-H11)/H11</f>
        <v>2.2509423801830911E-2</v>
      </c>
      <c r="L11"/>
      <c r="M11" s="192"/>
      <c r="N11" s="160"/>
      <c r="O11" s="118"/>
      <c r="P11" s="118"/>
      <c r="Q11" s="118"/>
      <c r="R11" s="192"/>
      <c r="S11" s="192"/>
    </row>
    <row r="12" spans="1:19" ht="5.25" customHeight="1" x14ac:dyDescent="0.2">
      <c r="A12" s="147"/>
      <c r="B12" s="418"/>
      <c r="C12" s="419"/>
      <c r="D12" s="419"/>
      <c r="E12" s="498"/>
      <c r="F12" s="191"/>
      <c r="G12" s="418"/>
      <c r="H12" s="419"/>
      <c r="I12" s="419"/>
      <c r="J12" s="498"/>
      <c r="K12" s="180"/>
      <c r="L12"/>
      <c r="M12" s="116"/>
      <c r="N12" s="192"/>
      <c r="O12" s="160"/>
      <c r="P12" s="116"/>
      <c r="Q12" s="116"/>
      <c r="R12" s="116"/>
      <c r="S12" s="192"/>
    </row>
    <row r="13" spans="1:19" ht="18" customHeight="1" x14ac:dyDescent="0.25">
      <c r="A13" s="187" t="s">
        <v>76</v>
      </c>
      <c r="B13" s="589"/>
      <c r="C13" s="590"/>
      <c r="D13" s="590"/>
      <c r="E13" s="565"/>
      <c r="F13" s="147"/>
      <c r="G13" s="589"/>
      <c r="H13" s="590"/>
      <c r="I13" s="590"/>
      <c r="J13" s="565"/>
      <c r="K13" s="180"/>
      <c r="L13"/>
      <c r="M13" s="129"/>
      <c r="N13" s="130"/>
      <c r="O13" s="160"/>
      <c r="P13" s="129"/>
      <c r="Q13" s="129"/>
      <c r="R13" s="129"/>
      <c r="S13" s="130"/>
    </row>
    <row r="14" spans="1:19" ht="18" customHeight="1" x14ac:dyDescent="0.2">
      <c r="A14" s="147" t="s">
        <v>50</v>
      </c>
      <c r="B14" s="399">
        <f>'Seg History'!C14</f>
        <v>759</v>
      </c>
      <c r="C14" s="136">
        <f>'Seg History'!G14</f>
        <v>715</v>
      </c>
      <c r="D14" s="136">
        <f>B14-C14</f>
        <v>44</v>
      </c>
      <c r="E14" s="477">
        <f>Wireless!E20</f>
        <v>6.1822587828437477E-2</v>
      </c>
      <c r="F14" s="147"/>
      <c r="G14" s="399">
        <f>SUM('Seg History'!C14:E14)</f>
        <v>2308</v>
      </c>
      <c r="H14" s="136">
        <f>SUM('Seg History'!G14:I14)</f>
        <v>2178</v>
      </c>
      <c r="I14" s="136">
        <f>G14-H14</f>
        <v>130</v>
      </c>
      <c r="J14" s="477">
        <f>Wireless!J20</f>
        <v>5.9717514406332474E-2</v>
      </c>
      <c r="K14" s="180"/>
      <c r="L14"/>
      <c r="M14" s="192"/>
      <c r="N14" s="160"/>
      <c r="O14" s="118"/>
      <c r="P14" s="118"/>
      <c r="Q14" s="118"/>
      <c r="R14" s="192"/>
      <c r="S14" s="192"/>
    </row>
    <row r="15" spans="1:19" ht="18" customHeight="1" x14ac:dyDescent="0.2">
      <c r="A15" s="147" t="s">
        <v>48</v>
      </c>
      <c r="B15" s="399">
        <f>'Wireline History'!C21</f>
        <v>372</v>
      </c>
      <c r="C15" s="136">
        <f>'Wireline History'!G21</f>
        <v>353</v>
      </c>
      <c r="D15" s="591">
        <f>B15-C15</f>
        <v>19</v>
      </c>
      <c r="E15" s="588">
        <f>Wireline!E21</f>
        <v>5.1406430989557571E-2</v>
      </c>
      <c r="F15" s="147"/>
      <c r="G15" s="399">
        <f>SUM('Seg History'!C15:E15)</f>
        <v>1152</v>
      </c>
      <c r="H15" s="136">
        <f>SUM('Seg History'!G15:I15)</f>
        <v>1106</v>
      </c>
      <c r="I15" s="591">
        <f>G15-H15</f>
        <v>46</v>
      </c>
      <c r="J15" s="588">
        <f>Wireline!J21</f>
        <v>4.122255700129944E-2</v>
      </c>
      <c r="K15" s="180"/>
      <c r="L15"/>
      <c r="M15" s="192"/>
      <c r="N15" s="160"/>
      <c r="O15" s="118"/>
      <c r="P15" s="118"/>
      <c r="Q15" s="118"/>
      <c r="R15" s="192"/>
      <c r="S15" s="192"/>
    </row>
    <row r="16" spans="1:19" ht="18" customHeight="1" x14ac:dyDescent="0.2">
      <c r="A16" s="147" t="s">
        <v>29</v>
      </c>
      <c r="B16" s="495">
        <f>SUM(B14:B15)</f>
        <v>1131</v>
      </c>
      <c r="C16" s="400">
        <f>SUM(C14:C15)</f>
        <v>1068</v>
      </c>
      <c r="D16" s="400">
        <f>SUM(D13:D15)</f>
        <v>63</v>
      </c>
      <c r="E16" s="477">
        <f>'[18]QTR Segmented'!$L$47</f>
        <v>5.8372455870235693E-2</v>
      </c>
      <c r="F16" s="147"/>
      <c r="G16" s="495">
        <f>SUM(G14:G15)</f>
        <v>3460</v>
      </c>
      <c r="H16" s="400">
        <f>SUM(H14:H15)</f>
        <v>3284</v>
      </c>
      <c r="I16" s="400">
        <f>SUM(I13:I15)</f>
        <v>176</v>
      </c>
      <c r="J16" s="477">
        <f>'[18]QTR Segmented'!$AB$47</f>
        <v>5.3486610109406654E-2</v>
      </c>
      <c r="K16" s="180"/>
      <c r="L16"/>
      <c r="M16" s="192"/>
      <c r="N16" s="160"/>
      <c r="O16" s="118"/>
      <c r="P16" s="118"/>
      <c r="Q16" s="118"/>
      <c r="R16" s="192"/>
      <c r="S16" s="193"/>
    </row>
    <row r="17" spans="1:19" ht="6" customHeight="1" x14ac:dyDescent="0.2">
      <c r="A17" s="147"/>
      <c r="B17" s="592"/>
      <c r="C17" s="593"/>
      <c r="D17" s="593"/>
      <c r="E17" s="565"/>
      <c r="F17" s="147"/>
      <c r="G17" s="592"/>
      <c r="H17" s="593"/>
      <c r="I17" s="593"/>
      <c r="J17" s="565"/>
      <c r="K17" s="180"/>
      <c r="L17"/>
      <c r="M17" s="192"/>
      <c r="N17" s="160"/>
      <c r="O17" s="118"/>
      <c r="P17" s="118"/>
      <c r="Q17" s="118"/>
      <c r="R17" s="192"/>
      <c r="S17" s="192"/>
    </row>
    <row r="18" spans="1:19" ht="18" customHeight="1" x14ac:dyDescent="0.25">
      <c r="A18" s="187" t="s">
        <v>163</v>
      </c>
      <c r="B18" s="589"/>
      <c r="C18" s="590"/>
      <c r="D18" s="136"/>
      <c r="E18" s="482"/>
      <c r="F18" s="147"/>
      <c r="G18" s="589"/>
      <c r="H18" s="590"/>
      <c r="I18" s="136"/>
      <c r="J18" s="482"/>
      <c r="L18"/>
      <c r="M18" s="118"/>
      <c r="N18" s="193"/>
      <c r="O18" s="160"/>
      <c r="P18" s="129"/>
      <c r="Q18" s="129"/>
      <c r="R18" s="118"/>
      <c r="S18" s="193"/>
    </row>
    <row r="19" spans="1:19" ht="18" customHeight="1" x14ac:dyDescent="0.2">
      <c r="A19" s="147" t="s">
        <v>50</v>
      </c>
      <c r="B19" s="496">
        <f>Wireless!B26</f>
        <v>0.41407528641571195</v>
      </c>
      <c r="C19" s="594">
        <f>Wireless!C26</f>
        <v>0.40100953449242849</v>
      </c>
      <c r="D19" s="595">
        <f>(ROUND(B19,3)-ROUND(C19,3))*100</f>
        <v>1.2999999999999956</v>
      </c>
      <c r="E19" s="499" t="s">
        <v>113</v>
      </c>
      <c r="F19" s="147"/>
      <c r="G19" s="496">
        <f>Wireless!G26</f>
        <v>0.43407936806469816</v>
      </c>
      <c r="H19" s="594">
        <f>Wireless!H26</f>
        <v>0.41844380403458215</v>
      </c>
      <c r="I19" s="595">
        <f>(ROUND(G19,3)-ROUND(H19,3))*100</f>
        <v>1.6000000000000014</v>
      </c>
      <c r="J19" s="499" t="s">
        <v>113</v>
      </c>
      <c r="L19"/>
      <c r="M19" s="160"/>
      <c r="N19" s="160"/>
      <c r="O19" s="131"/>
      <c r="P19" s="131"/>
      <c r="Q19" s="194"/>
      <c r="R19" s="192"/>
      <c r="S19" s="192"/>
    </row>
    <row r="20" spans="1:19" ht="18" customHeight="1" x14ac:dyDescent="0.2">
      <c r="A20" s="147" t="s">
        <v>48</v>
      </c>
      <c r="B20" s="596">
        <f>Wireline!B23</f>
        <v>0.253</v>
      </c>
      <c r="C20" s="597">
        <f>Wireline!C23</f>
        <v>0.247</v>
      </c>
      <c r="D20" s="598">
        <f>(ROUND(B20,3)-ROUND(C20,3))*100</f>
        <v>0.60000000000000053</v>
      </c>
      <c r="E20" s="499" t="s">
        <v>113</v>
      </c>
      <c r="F20" s="147"/>
      <c r="G20" s="596">
        <f>Wireline!G23</f>
        <v>0.26400000000000001</v>
      </c>
      <c r="H20" s="597">
        <f>Wireline!H23</f>
        <v>0.26</v>
      </c>
      <c r="I20" s="598">
        <f>(ROUND(G20,3)-ROUND(H20,3))*100</f>
        <v>0.40000000000000036</v>
      </c>
      <c r="J20" s="499" t="s">
        <v>113</v>
      </c>
      <c r="L20"/>
      <c r="M20" s="160"/>
      <c r="N20" s="160"/>
      <c r="O20" s="131"/>
      <c r="P20" s="131"/>
      <c r="Q20" s="116"/>
      <c r="R20" s="192"/>
      <c r="S20" s="192"/>
    </row>
    <row r="21" spans="1:19" ht="18" customHeight="1" x14ac:dyDescent="0.2">
      <c r="A21" s="147" t="s">
        <v>29</v>
      </c>
      <c r="B21" s="496">
        <f>B16/B11</f>
        <v>0.34928968499073504</v>
      </c>
      <c r="C21" s="594">
        <f>C16/C11</f>
        <v>0.33851030110935026</v>
      </c>
      <c r="D21" s="419">
        <f>(ROUND(B21,3)-ROUND(C21,3))*100</f>
        <v>0.99999999999999534</v>
      </c>
      <c r="E21" s="499" t="s">
        <v>113</v>
      </c>
      <c r="F21" s="147"/>
      <c r="G21" s="496">
        <f>G16/G11</f>
        <v>0.36444069938908785</v>
      </c>
      <c r="H21" s="594">
        <f>H16/H11</f>
        <v>0.35368874528809907</v>
      </c>
      <c r="I21" s="419">
        <f>(ROUND(G21,3)-ROUND(H21,3))*100</f>
        <v>1.0000000000000009</v>
      </c>
      <c r="J21" s="499" t="s">
        <v>113</v>
      </c>
      <c r="L21"/>
      <c r="M21" s="160"/>
      <c r="N21" s="160"/>
      <c r="O21" s="131"/>
      <c r="P21" s="131"/>
      <c r="Q21" s="116"/>
      <c r="R21" s="193"/>
      <c r="S21" s="193"/>
    </row>
    <row r="22" spans="1:19" ht="7.5" customHeight="1" x14ac:dyDescent="0.2">
      <c r="A22" s="147"/>
      <c r="B22" s="599"/>
      <c r="C22" s="600"/>
      <c r="D22" s="601"/>
      <c r="E22" s="498"/>
      <c r="F22" s="147"/>
      <c r="G22" s="599"/>
      <c r="H22" s="600"/>
      <c r="I22" s="601"/>
      <c r="J22" s="498"/>
      <c r="L22"/>
      <c r="M22" s="196"/>
      <c r="N22" s="192"/>
      <c r="O22" s="160"/>
      <c r="P22" s="132"/>
      <c r="Q22" s="132"/>
      <c r="R22" s="196"/>
      <c r="S22" s="192"/>
    </row>
    <row r="23" spans="1:19" s="191" customFormat="1" ht="18" customHeight="1" x14ac:dyDescent="0.25">
      <c r="A23" s="187" t="s">
        <v>11</v>
      </c>
      <c r="B23" s="592"/>
      <c r="C23" s="602"/>
      <c r="D23" s="603"/>
      <c r="E23" s="498"/>
      <c r="F23" s="147"/>
      <c r="G23" s="399"/>
      <c r="H23" s="136"/>
      <c r="I23" s="136"/>
      <c r="J23" s="498"/>
      <c r="L23"/>
      <c r="M23" s="197"/>
      <c r="N23" s="192"/>
      <c r="O23" s="160"/>
      <c r="P23" s="133"/>
      <c r="Q23" s="133"/>
      <c r="R23" s="197"/>
      <c r="S23" s="192"/>
    </row>
    <row r="24" spans="1:19" s="198" customFormat="1" ht="18" customHeight="1" x14ac:dyDescent="0.2">
      <c r="A24" s="147" t="s">
        <v>50</v>
      </c>
      <c r="B24" s="399">
        <f>Wireless!B28</f>
        <v>295</v>
      </c>
      <c r="C24" s="136">
        <f>Wireless!C28</f>
        <v>209</v>
      </c>
      <c r="D24" s="136">
        <f>B24-C24</f>
        <v>86</v>
      </c>
      <c r="E24" s="477">
        <f>(B24-C24)/C24</f>
        <v>0.41148325358851673</v>
      </c>
      <c r="F24" s="147"/>
      <c r="G24" s="399">
        <f>Wireless!G28</f>
        <v>733</v>
      </c>
      <c r="H24" s="136">
        <f>Wireless!H28</f>
        <v>684</v>
      </c>
      <c r="I24" s="136">
        <f>G24-H24</f>
        <v>49</v>
      </c>
      <c r="J24" s="477">
        <f>(G24-H24)/H24</f>
        <v>7.1637426900584791E-2</v>
      </c>
      <c r="L24"/>
      <c r="M24" s="192"/>
      <c r="N24" s="160"/>
      <c r="O24" s="118"/>
      <c r="P24" s="118"/>
      <c r="Q24" s="118"/>
      <c r="R24" s="192"/>
      <c r="S24" s="192"/>
    </row>
    <row r="25" spans="1:19" s="191" customFormat="1" ht="18" customHeight="1" x14ac:dyDescent="0.2">
      <c r="A25" s="147" t="s">
        <v>48</v>
      </c>
      <c r="B25" s="403">
        <f>Wireline!B25</f>
        <v>492</v>
      </c>
      <c r="C25" s="591">
        <f>Wireline!C25</f>
        <v>414</v>
      </c>
      <c r="D25" s="136">
        <f>B25-C25</f>
        <v>78</v>
      </c>
      <c r="E25" s="588">
        <f>(B25-C25)/C25</f>
        <v>0.18840579710144928</v>
      </c>
      <c r="F25" s="147"/>
      <c r="G25" s="403">
        <f>Wireline!G25</f>
        <v>1441</v>
      </c>
      <c r="H25" s="591">
        <f>Wireline!H25</f>
        <v>1238</v>
      </c>
      <c r="I25" s="136">
        <f>G25-H25</f>
        <v>203</v>
      </c>
      <c r="J25" s="588">
        <f>(G25-H25)/H25</f>
        <v>0.16397415185783523</v>
      </c>
      <c r="L25"/>
      <c r="M25" s="193"/>
      <c r="N25" s="160"/>
      <c r="O25" s="118"/>
      <c r="P25" s="118"/>
      <c r="Q25" s="118"/>
      <c r="R25" s="193"/>
      <c r="S25" s="192"/>
    </row>
    <row r="26" spans="1:19" s="191" customFormat="1" ht="18" customHeight="1" x14ac:dyDescent="0.2">
      <c r="A26" s="147" t="s">
        <v>29</v>
      </c>
      <c r="B26" s="495">
        <f>SUM(B24:B25)</f>
        <v>787</v>
      </c>
      <c r="C26" s="400">
        <f>SUM(C24:C25)</f>
        <v>623</v>
      </c>
      <c r="D26" s="400">
        <f>SUM(D23:D25)</f>
        <v>164</v>
      </c>
      <c r="E26" s="477">
        <f>(B26-C26)/C26</f>
        <v>0.26324237560192615</v>
      </c>
      <c r="F26" s="147"/>
      <c r="G26" s="495">
        <f>SUM(G24:G25)</f>
        <v>2174</v>
      </c>
      <c r="H26" s="400">
        <f>SUM(H24:H25)</f>
        <v>1922</v>
      </c>
      <c r="I26" s="400">
        <f>SUM(I23:I25)</f>
        <v>252</v>
      </c>
      <c r="J26" s="477">
        <f>(G26-H26)/H26</f>
        <v>0.13111342351716962</v>
      </c>
      <c r="L26"/>
      <c r="M26" s="192"/>
      <c r="N26" s="160"/>
      <c r="O26" s="118"/>
      <c r="P26" s="118"/>
      <c r="Q26" s="118"/>
      <c r="R26" s="193"/>
      <c r="S26" s="193"/>
    </row>
    <row r="27" spans="1:19" ht="7.5" customHeight="1" x14ac:dyDescent="0.2">
      <c r="A27" s="147"/>
      <c r="B27" s="599"/>
      <c r="C27" s="600"/>
      <c r="D27" s="601"/>
      <c r="E27" s="498"/>
      <c r="F27" s="147"/>
      <c r="G27" s="599"/>
      <c r="H27" s="600"/>
      <c r="I27" s="601"/>
      <c r="J27" s="498"/>
      <c r="L27"/>
      <c r="M27" s="196"/>
      <c r="N27" s="192"/>
      <c r="O27" s="160"/>
      <c r="P27" s="132"/>
      <c r="Q27" s="132"/>
      <c r="R27" s="196"/>
      <c r="S27" s="192"/>
    </row>
    <row r="28" spans="1:19" s="191" customFormat="1" ht="18" customHeight="1" x14ac:dyDescent="0.25">
      <c r="A28" s="187" t="s">
        <v>212</v>
      </c>
      <c r="B28" s="604"/>
      <c r="C28" s="593"/>
      <c r="D28" s="593"/>
      <c r="E28" s="565"/>
      <c r="F28" s="199"/>
      <c r="G28" s="604"/>
      <c r="H28" s="593"/>
      <c r="I28" s="593"/>
      <c r="J28" s="565"/>
      <c r="K28" s="147"/>
      <c r="L28"/>
      <c r="M28" s="130"/>
      <c r="N28" s="130"/>
      <c r="O28" s="130"/>
      <c r="P28" s="130"/>
      <c r="Q28" s="130"/>
      <c r="R28" s="130"/>
      <c r="S28" s="130"/>
    </row>
    <row r="29" spans="1:19" s="191" customFormat="1" ht="15" customHeight="1" x14ac:dyDescent="0.2">
      <c r="A29" s="147" t="s">
        <v>50</v>
      </c>
      <c r="B29" s="605">
        <f>Wireless!B30</f>
        <v>0.16093835242771412</v>
      </c>
      <c r="C29" s="606">
        <f>Wireless!C30</f>
        <v>0.11721817162086372</v>
      </c>
      <c r="D29" s="136">
        <f>(ROUND(B29,2)-ROUND(C29,2))*100</f>
        <v>4.0000000000000009</v>
      </c>
      <c r="E29" s="607" t="s">
        <v>113</v>
      </c>
      <c r="F29" s="147"/>
      <c r="G29" s="605">
        <f>Wireless!G30</f>
        <v>0.13785969531690803</v>
      </c>
      <c r="H29" s="606">
        <f>Wireless!H30</f>
        <v>0.1314121037463977</v>
      </c>
      <c r="I29" s="136">
        <f>(ROUND(G29,2)-ROUND(H29,2))*100</f>
        <v>1.0000000000000009</v>
      </c>
      <c r="J29" s="607" t="s">
        <v>113</v>
      </c>
      <c r="K29" s="147"/>
      <c r="L29"/>
      <c r="M29" s="168"/>
      <c r="N29" s="160"/>
      <c r="O29" s="134"/>
      <c r="P29" s="134"/>
      <c r="Q29" s="118"/>
      <c r="R29" s="192"/>
      <c r="S29" s="168"/>
    </row>
    <row r="30" spans="1:19" s="191" customFormat="1" ht="18" customHeight="1" x14ac:dyDescent="0.2">
      <c r="A30" s="147" t="s">
        <v>48</v>
      </c>
      <c r="B30" s="608">
        <f>Wireline!B27</f>
        <v>0.33514986376021799</v>
      </c>
      <c r="C30" s="609">
        <f>Wireline!C27</f>
        <v>0.28910614525139666</v>
      </c>
      <c r="D30" s="591">
        <f>(ROUND(B30,2)-ROUND(C30,2))*100</f>
        <v>5.0000000000000044</v>
      </c>
      <c r="E30" s="607" t="s">
        <v>113</v>
      </c>
      <c r="F30" s="147"/>
      <c r="G30" s="608">
        <f>Wireline!G27</f>
        <v>0.33027733211093285</v>
      </c>
      <c r="H30" s="609">
        <f>Wireline!H27</f>
        <v>0.29102021626704278</v>
      </c>
      <c r="I30" s="591">
        <f>(ROUND(G30,2)-ROUND(H30,2))*100</f>
        <v>4.0000000000000036</v>
      </c>
      <c r="J30" s="607" t="s">
        <v>113</v>
      </c>
      <c r="K30" s="147"/>
      <c r="L30"/>
      <c r="M30" s="168"/>
      <c r="N30" s="160"/>
      <c r="O30" s="134"/>
      <c r="P30" s="134"/>
      <c r="Q30" s="118"/>
      <c r="R30" s="193"/>
      <c r="S30" s="168"/>
    </row>
    <row r="31" spans="1:19" s="191" customFormat="1" ht="18" customHeight="1" x14ac:dyDescent="0.2">
      <c r="A31" s="147" t="s">
        <v>29</v>
      </c>
      <c r="B31" s="605">
        <f>B26/B11</f>
        <v>0.24305126621371217</v>
      </c>
      <c r="C31" s="606">
        <f>C26/C11</f>
        <v>0.19746434231378765</v>
      </c>
      <c r="D31" s="136">
        <f>(ROUND(B31,2)-ROUND(C31,2))*100</f>
        <v>3.9999999999999982</v>
      </c>
      <c r="E31" s="607" t="s">
        <v>113</v>
      </c>
      <c r="F31" s="147"/>
      <c r="G31" s="605">
        <f>G26/G11</f>
        <v>0.22898672846008006</v>
      </c>
      <c r="H31" s="606">
        <f>H26/H11</f>
        <v>0.20700053850296177</v>
      </c>
      <c r="I31" s="136">
        <f>(ROUND(G31,2)-ROUND(H31,2))*100</f>
        <v>2.0000000000000018</v>
      </c>
      <c r="J31" s="607" t="s">
        <v>113</v>
      </c>
      <c r="K31" s="147"/>
      <c r="L31"/>
      <c r="M31" s="168"/>
      <c r="N31" s="160"/>
      <c r="O31" s="134"/>
      <c r="P31" s="134"/>
      <c r="Q31" s="118"/>
      <c r="R31" s="193"/>
      <c r="S31" s="168"/>
    </row>
    <row r="32" spans="1:19" ht="7.5" customHeight="1" x14ac:dyDescent="0.2">
      <c r="A32" s="147"/>
      <c r="B32" s="599"/>
      <c r="C32" s="600"/>
      <c r="D32" s="601"/>
      <c r="E32" s="498"/>
      <c r="F32" s="147"/>
      <c r="G32" s="599"/>
      <c r="H32" s="600"/>
      <c r="I32" s="136"/>
      <c r="J32" s="421"/>
      <c r="K32" s="147"/>
      <c r="L32"/>
      <c r="M32" s="196"/>
      <c r="N32" s="192"/>
      <c r="O32" s="160"/>
      <c r="P32" s="132"/>
      <c r="Q32" s="132"/>
      <c r="R32" s="196"/>
      <c r="S32" s="192"/>
    </row>
    <row r="33" spans="1:20" s="191" customFormat="1" ht="18" customHeight="1" x14ac:dyDescent="0.25">
      <c r="A33" s="187" t="s">
        <v>162</v>
      </c>
      <c r="B33" s="604"/>
      <c r="C33" s="593"/>
      <c r="D33" s="593"/>
      <c r="E33" s="565"/>
      <c r="F33" s="199"/>
      <c r="G33" s="604"/>
      <c r="H33" s="593"/>
      <c r="I33" s="593"/>
      <c r="J33" s="565"/>
      <c r="K33" s="147"/>
      <c r="L33"/>
      <c r="M33" s="130"/>
      <c r="N33" s="130"/>
      <c r="O33" s="130"/>
      <c r="P33" s="130"/>
      <c r="Q33" s="130"/>
      <c r="R33" s="130"/>
      <c r="S33" s="130"/>
    </row>
    <row r="34" spans="1:20" s="198" customFormat="1" ht="18" customHeight="1" x14ac:dyDescent="0.2">
      <c r="A34" s="147" t="s">
        <v>50</v>
      </c>
      <c r="B34" s="399">
        <f>Wireless!B32</f>
        <v>464</v>
      </c>
      <c r="C34" s="136">
        <f>Wireless!C32</f>
        <v>506</v>
      </c>
      <c r="D34" s="136">
        <f>B34-C34</f>
        <v>-42</v>
      </c>
      <c r="E34" s="610">
        <f>IF(ISERROR(D34/C34),"n.m.",IF(ABS((D34/ABS(C34)))&gt;=1,"n.m.",(D34/ABS(C34))))</f>
        <v>-8.3003952569169967E-2</v>
      </c>
      <c r="F34" s="147"/>
      <c r="G34" s="399">
        <f>G14-G24</f>
        <v>1575</v>
      </c>
      <c r="H34" s="136">
        <f>H14-H24</f>
        <v>1494</v>
      </c>
      <c r="I34" s="136">
        <f>G34-H34</f>
        <v>81</v>
      </c>
      <c r="J34" s="477">
        <f>(G34-H34)/H34</f>
        <v>5.4216867469879519E-2</v>
      </c>
      <c r="K34" s="326"/>
      <c r="L34"/>
      <c r="M34" s="192"/>
      <c r="N34" s="160"/>
      <c r="O34" s="118"/>
      <c r="P34" s="118"/>
      <c r="Q34" s="118"/>
      <c r="R34" s="192"/>
      <c r="S34" s="193"/>
    </row>
    <row r="35" spans="1:20" s="191" customFormat="1" ht="18" customHeight="1" x14ac:dyDescent="0.2">
      <c r="A35" s="147" t="s">
        <v>48</v>
      </c>
      <c r="B35" s="399">
        <f>Wireline!B29</f>
        <v>-120</v>
      </c>
      <c r="C35" s="136">
        <f>Wireline!C29</f>
        <v>-61</v>
      </c>
      <c r="D35" s="136">
        <f>B35-C35</f>
        <v>-59</v>
      </c>
      <c r="E35" s="611">
        <f>IF(ISERROR(D35/C35),"n.m.",IF(ABS((D35/ABS(C35)))&gt;=1,"n.m.",(D35/ABS(C35))))</f>
        <v>-0.96721311475409832</v>
      </c>
      <c r="F35" s="147"/>
      <c r="G35" s="399">
        <f>G15-G25</f>
        <v>-289</v>
      </c>
      <c r="H35" s="136">
        <f>H15-H25</f>
        <v>-132</v>
      </c>
      <c r="I35" s="136">
        <f>G35-H35</f>
        <v>-157</v>
      </c>
      <c r="J35" s="611" t="str">
        <f>IF(ISERROR(I35/H35),"n.m.",IF(ABS((I35/ABS(H35)))&gt;=1,"n.m.",(I35/ABS(H35))))</f>
        <v>n.m.</v>
      </c>
      <c r="K35" s="170"/>
      <c r="L35"/>
      <c r="M35" s="193"/>
      <c r="N35" s="160"/>
      <c r="O35" s="118"/>
      <c r="P35" s="118"/>
      <c r="Q35" s="118"/>
      <c r="R35" s="193"/>
      <c r="S35" s="193"/>
    </row>
    <row r="36" spans="1:20" s="191" customFormat="1" ht="18" customHeight="1" x14ac:dyDescent="0.2">
      <c r="A36" s="147" t="s">
        <v>29</v>
      </c>
      <c r="B36" s="495">
        <f>SUM(B34:B35)</f>
        <v>344</v>
      </c>
      <c r="C36" s="400">
        <f>SUM(C34:C35)</f>
        <v>445</v>
      </c>
      <c r="D36" s="400">
        <f>SUM(D33:D35)</f>
        <v>-101</v>
      </c>
      <c r="E36" s="610">
        <f>IF(ISERROR(D36/C36),"n.m.",IF(ABS((D36/ABS(C36)))&gt;=1,"n.m.",(D36/ABS(C36))))</f>
        <v>-0.22696629213483147</v>
      </c>
      <c r="F36" s="147"/>
      <c r="G36" s="495">
        <f>SUM(G34:G35)</f>
        <v>1286</v>
      </c>
      <c r="H36" s="400">
        <f>SUM(H34:H35)</f>
        <v>1362</v>
      </c>
      <c r="I36" s="400">
        <f>SUM(I33:I35)</f>
        <v>-76</v>
      </c>
      <c r="J36" s="477">
        <f>(G36-H36)/H36</f>
        <v>-5.5800293685756244E-2</v>
      </c>
      <c r="K36" s="147"/>
      <c r="L36"/>
      <c r="M36" s="192"/>
      <c r="N36" s="160"/>
      <c r="O36" s="118"/>
      <c r="P36" s="118"/>
      <c r="Q36" s="118"/>
      <c r="R36" s="193"/>
      <c r="S36" s="193"/>
    </row>
    <row r="37" spans="1:20" s="191" customFormat="1" ht="15" x14ac:dyDescent="0.2">
      <c r="A37" s="147"/>
      <c r="B37" s="612"/>
      <c r="C37" s="613"/>
      <c r="D37" s="591"/>
      <c r="E37" s="614"/>
      <c r="F37" s="147"/>
      <c r="G37" s="618"/>
      <c r="H37" s="619"/>
      <c r="I37" s="619"/>
      <c r="J37" s="620"/>
      <c r="K37" s="147"/>
      <c r="L37"/>
      <c r="M37" s="118"/>
      <c r="N37" s="193"/>
      <c r="O37" s="160"/>
      <c r="P37" s="202"/>
      <c r="Q37" s="202"/>
      <c r="R37" s="118"/>
      <c r="S37" s="192"/>
    </row>
    <row r="38" spans="1:20" s="180" customFormat="1" ht="9.75" customHeight="1" x14ac:dyDescent="0.2">
      <c r="A38" s="203"/>
      <c r="B38" s="419"/>
      <c r="C38" s="419"/>
      <c r="D38" s="419"/>
      <c r="E38" s="207"/>
      <c r="F38" s="203"/>
      <c r="G38" s="419"/>
      <c r="H38" s="419"/>
      <c r="I38" s="419"/>
      <c r="J38" s="207"/>
      <c r="K38" s="203"/>
      <c r="L38"/>
      <c r="M38" s="116"/>
      <c r="N38" s="192"/>
      <c r="O38" s="160"/>
      <c r="P38" s="116"/>
      <c r="Q38" s="116"/>
      <c r="R38" s="116"/>
      <c r="S38" s="192"/>
    </row>
    <row r="39" spans="1:20" ht="18" customHeight="1" x14ac:dyDescent="0.25">
      <c r="A39" s="204" t="s">
        <v>237</v>
      </c>
      <c r="B39" s="615"/>
      <c r="C39" s="616"/>
      <c r="D39" s="616"/>
      <c r="E39" s="617"/>
      <c r="F39" s="147"/>
      <c r="G39" s="615"/>
      <c r="H39" s="616"/>
      <c r="I39" s="616"/>
      <c r="J39" s="617"/>
      <c r="K39" s="203"/>
      <c r="L39"/>
      <c r="M39" s="129"/>
      <c r="N39" s="130"/>
      <c r="O39" s="160"/>
      <c r="P39" s="129"/>
      <c r="Q39" s="129"/>
      <c r="R39" s="129"/>
      <c r="S39" s="130"/>
    </row>
    <row r="40" spans="1:20" ht="18" customHeight="1" x14ac:dyDescent="0.2">
      <c r="A40" s="147" t="s">
        <v>50</v>
      </c>
      <c r="B40" s="399">
        <f>Wireless!B35</f>
        <v>777</v>
      </c>
      <c r="C40" s="136">
        <f>Wireless!C35</f>
        <v>729</v>
      </c>
      <c r="D40" s="136">
        <f>B40-C40</f>
        <v>48</v>
      </c>
      <c r="E40" s="477">
        <f>Wireless!E35</f>
        <v>6.584362139917696E-2</v>
      </c>
      <c r="F40" s="147"/>
      <c r="G40" s="399">
        <f>Wireless!G35</f>
        <v>2344</v>
      </c>
      <c r="H40" s="136">
        <f>Wireless!H35</f>
        <v>2234</v>
      </c>
      <c r="I40" s="136">
        <f>G40-H40</f>
        <v>110</v>
      </c>
      <c r="J40" s="477">
        <f>Wireless!J35</f>
        <v>4.9239033124440466E-2</v>
      </c>
      <c r="K40" s="203"/>
      <c r="L40"/>
      <c r="M40" s="118"/>
      <c r="N40" s="118"/>
      <c r="O40" s="118"/>
      <c r="P40" s="118"/>
      <c r="Q40" s="118"/>
      <c r="R40" s="192"/>
      <c r="S40" s="207"/>
    </row>
    <row r="41" spans="1:20" ht="18" customHeight="1" x14ac:dyDescent="0.2">
      <c r="A41" s="147" t="s">
        <v>48</v>
      </c>
      <c r="B41" s="399">
        <f>Wireline!B32</f>
        <v>414</v>
      </c>
      <c r="C41" s="136">
        <f>Wireline!C32</f>
        <v>390</v>
      </c>
      <c r="D41" s="136">
        <f>B41-C41</f>
        <v>24</v>
      </c>
      <c r="E41" s="588">
        <f>Wireline!E32</f>
        <v>6.1538461538461542E-2</v>
      </c>
      <c r="F41" s="147"/>
      <c r="G41" s="399">
        <f>Wireline!G32</f>
        <v>1247</v>
      </c>
      <c r="H41" s="136">
        <f>Wireline!H32</f>
        <v>1177</v>
      </c>
      <c r="I41" s="136">
        <f>G41-H41</f>
        <v>70</v>
      </c>
      <c r="J41" s="588">
        <f>Wireline!J32</f>
        <v>5.9473237043330504E-2</v>
      </c>
      <c r="K41" s="203"/>
      <c r="L41"/>
      <c r="M41" s="118"/>
      <c r="N41" s="118"/>
      <c r="O41" s="118"/>
      <c r="P41" s="118"/>
      <c r="Q41" s="118"/>
      <c r="R41" s="118"/>
      <c r="S41" s="118"/>
    </row>
    <row r="42" spans="1:20" ht="18" customHeight="1" x14ac:dyDescent="0.2">
      <c r="A42" s="147" t="s">
        <v>29</v>
      </c>
      <c r="B42" s="495">
        <f>SUM(B40:B41)</f>
        <v>1191</v>
      </c>
      <c r="C42" s="400">
        <f>SUM(C40:C41)</f>
        <v>1119</v>
      </c>
      <c r="D42" s="400">
        <f>SUM(D39:D41)</f>
        <v>72</v>
      </c>
      <c r="E42" s="477">
        <f>(+B42-C42)/C42</f>
        <v>6.4343163538873996E-2</v>
      </c>
      <c r="F42" s="147"/>
      <c r="G42" s="495">
        <f>SUM(G40:G41)</f>
        <v>3591</v>
      </c>
      <c r="H42" s="400">
        <f>SUM(H40:H41)</f>
        <v>3411</v>
      </c>
      <c r="I42" s="400">
        <f>SUM(I39:I41)</f>
        <v>180</v>
      </c>
      <c r="J42" s="477">
        <f>(+G42-H42)/H42</f>
        <v>5.2770448548812667E-2</v>
      </c>
      <c r="K42" s="203"/>
      <c r="L42"/>
      <c r="M42" s="118"/>
      <c r="N42" s="118"/>
      <c r="O42" s="355"/>
      <c r="P42" s="355"/>
      <c r="Q42" s="118"/>
      <c r="R42" s="118"/>
      <c r="S42" s="118"/>
    </row>
    <row r="43" spans="1:20" ht="6" customHeight="1" x14ac:dyDescent="0.2">
      <c r="A43" s="147"/>
      <c r="B43" s="592"/>
      <c r="C43" s="593"/>
      <c r="D43" s="593"/>
      <c r="E43" s="565"/>
      <c r="F43" s="147"/>
      <c r="G43" s="592"/>
      <c r="H43" s="593"/>
      <c r="I43" s="593"/>
      <c r="J43" s="565"/>
      <c r="K43" s="203"/>
      <c r="L43"/>
      <c r="M43" s="130"/>
      <c r="N43" s="130"/>
      <c r="O43" s="160"/>
      <c r="P43" s="133"/>
      <c r="Q43" s="130"/>
      <c r="R43" s="118"/>
      <c r="S43" s="130"/>
    </row>
    <row r="44" spans="1:20" ht="18" customHeight="1" x14ac:dyDescent="0.25">
      <c r="A44" s="204" t="s">
        <v>238</v>
      </c>
      <c r="B44" s="589"/>
      <c r="C44" s="590"/>
      <c r="D44" s="136"/>
      <c r="E44" s="482"/>
      <c r="F44" s="147"/>
      <c r="G44" s="589"/>
      <c r="H44" s="590"/>
      <c r="I44" s="136"/>
      <c r="J44" s="482"/>
      <c r="K44" s="147"/>
      <c r="L44"/>
      <c r="M44" s="136"/>
      <c r="N44" s="136"/>
      <c r="O44" s="160"/>
      <c r="P44" s="129"/>
      <c r="Q44" s="129"/>
      <c r="R44" s="136"/>
      <c r="S44" s="136"/>
    </row>
    <row r="45" spans="1:20" ht="18" customHeight="1" x14ac:dyDescent="0.2">
      <c r="A45" s="147" t="s">
        <v>50</v>
      </c>
      <c r="B45" s="496">
        <f>Wireless!B37</f>
        <v>0.4238952536824877</v>
      </c>
      <c r="C45" s="594">
        <f>Wireless!C37</f>
        <v>0.40886146943353896</v>
      </c>
      <c r="D45" s="595">
        <f>(ROUND(B45,3)-ROUND(C45,3))*100</f>
        <v>1.5000000000000013</v>
      </c>
      <c r="E45" s="499" t="s">
        <v>113</v>
      </c>
      <c r="F45" s="147"/>
      <c r="G45" s="496">
        <f>Wireless!G37</f>
        <v>0.44085010344179049</v>
      </c>
      <c r="H45" s="594">
        <f>Wireless!H37</f>
        <v>0.42920268972142173</v>
      </c>
      <c r="I45" s="595">
        <f>(ROUND(G45,3)-ROUND(H45,3))*100</f>
        <v>1.2000000000000011</v>
      </c>
      <c r="J45" s="499" t="s">
        <v>113</v>
      </c>
      <c r="K45" s="147"/>
      <c r="L45"/>
      <c r="M45" s="194"/>
      <c r="N45" s="160"/>
      <c r="O45" s="116"/>
      <c r="P45" s="116"/>
      <c r="Q45" s="194"/>
      <c r="R45" s="192"/>
      <c r="S45" s="160"/>
    </row>
    <row r="46" spans="1:20" ht="18" customHeight="1" x14ac:dyDescent="0.2">
      <c r="A46" s="147" t="s">
        <v>48</v>
      </c>
      <c r="B46" s="596">
        <f>Wireline!B34</f>
        <v>0.28201634877384196</v>
      </c>
      <c r="C46" s="597">
        <f>Wireline!C34</f>
        <v>0.27300000000000002</v>
      </c>
      <c r="D46" s="568">
        <f>(ROUND(B46,3)-ROUND(C46,3))*100</f>
        <v>0.89999999999999525</v>
      </c>
      <c r="E46" s="499" t="s">
        <v>113</v>
      </c>
      <c r="F46" s="147"/>
      <c r="G46" s="596">
        <f>Wireline!G34</f>
        <v>0.28581251432500571</v>
      </c>
      <c r="H46" s="597">
        <f>Wireline!H34</f>
        <v>0.27668077103902211</v>
      </c>
      <c r="I46" s="568">
        <f>(ROUND(G46,3)-ROUND(H46,3))*100</f>
        <v>0.89999999999999525</v>
      </c>
      <c r="J46" s="499" t="s">
        <v>113</v>
      </c>
      <c r="K46" s="147"/>
      <c r="L46"/>
      <c r="M46" s="116"/>
      <c r="N46" s="116"/>
      <c r="O46" s="116"/>
      <c r="P46" s="116"/>
      <c r="Q46" s="116"/>
      <c r="R46" s="116"/>
      <c r="S46" s="116"/>
      <c r="T46" s="116"/>
    </row>
    <row r="47" spans="1:20" ht="18" customHeight="1" x14ac:dyDescent="0.2">
      <c r="A47" s="146" t="s">
        <v>29</v>
      </c>
      <c r="B47" s="496">
        <f>'Seg History'!C47</f>
        <v>0.36781964175416926</v>
      </c>
      <c r="C47" s="594">
        <f>'Seg History'!G47</f>
        <v>0.35467511885895403</v>
      </c>
      <c r="D47" s="419">
        <f>(ROUND(B47,3)-ROUND(C47,3))*100</f>
        <v>1.3000000000000012</v>
      </c>
      <c r="E47" s="499" t="s">
        <v>113</v>
      </c>
      <c r="F47" s="147"/>
      <c r="G47" s="496">
        <f>G42/G11</f>
        <v>0.37823888771855907</v>
      </c>
      <c r="H47" s="594">
        <f>H42/H11</f>
        <v>0.36736672051696284</v>
      </c>
      <c r="I47" s="419">
        <f>(ROUND(G47,3)-ROUND(H47,3))*100</f>
        <v>1.100000000000001</v>
      </c>
      <c r="J47" s="499" t="s">
        <v>113</v>
      </c>
      <c r="L47"/>
      <c r="M47" s="116"/>
      <c r="N47" s="116"/>
      <c r="O47" s="116"/>
      <c r="P47" s="116"/>
      <c r="Q47" s="116"/>
      <c r="R47" s="116"/>
      <c r="S47" s="116"/>
      <c r="T47" s="116"/>
    </row>
    <row r="48" spans="1:20" s="159" customFormat="1" ht="15" x14ac:dyDescent="0.2">
      <c r="B48" s="137"/>
      <c r="C48" s="138"/>
      <c r="D48" s="138"/>
      <c r="E48" s="208"/>
      <c r="F48" s="147"/>
      <c r="G48" s="367"/>
      <c r="H48" s="446"/>
      <c r="I48" s="446"/>
      <c r="J48" s="447"/>
      <c r="L48"/>
      <c r="M48" s="209"/>
      <c r="N48" s="209"/>
      <c r="O48" s="209"/>
      <c r="P48" s="209"/>
      <c r="Q48" s="209"/>
      <c r="R48" s="209"/>
      <c r="S48" s="209"/>
    </row>
    <row r="49" spans="1:19" s="191" customFormat="1" ht="15" x14ac:dyDescent="0.2">
      <c r="B49" s="211"/>
      <c r="C49" s="211"/>
      <c r="G49" s="211"/>
      <c r="H49" s="211"/>
      <c r="I49" s="211"/>
      <c r="L49"/>
      <c r="M49" s="175"/>
      <c r="N49" s="175"/>
      <c r="O49" s="175"/>
      <c r="P49" s="175"/>
      <c r="Q49" s="175"/>
      <c r="R49" s="175"/>
      <c r="S49" s="160"/>
    </row>
    <row r="50" spans="1:19" s="147" customFormat="1" ht="21" customHeight="1" x14ac:dyDescent="0.2">
      <c r="A50" s="386"/>
      <c r="B50" s="350"/>
      <c r="C50" s="350"/>
      <c r="D50" s="351"/>
      <c r="E50" s="351"/>
      <c r="F50" s="351"/>
      <c r="G50" s="350"/>
      <c r="H50" s="350"/>
      <c r="I50" s="350"/>
      <c r="J50" s="351"/>
      <c r="K50" s="351"/>
      <c r="L50"/>
      <c r="M50" s="199"/>
      <c r="N50" s="199"/>
      <c r="O50" s="199"/>
      <c r="P50" s="199"/>
      <c r="Q50" s="199"/>
      <c r="R50" s="199"/>
    </row>
    <row r="51" spans="1:19" s="159" customFormat="1" ht="18" customHeight="1" x14ac:dyDescent="0.2">
      <c r="A51" s="511" t="s">
        <v>272</v>
      </c>
      <c r="B51" s="511"/>
      <c r="C51" s="511"/>
      <c r="D51" s="511"/>
      <c r="E51" s="511"/>
      <c r="F51" s="511"/>
      <c r="G51" s="511"/>
      <c r="H51" s="511"/>
      <c r="I51" s="511"/>
      <c r="J51" s="511"/>
      <c r="K51" s="587"/>
      <c r="L51"/>
      <c r="M51" s="587"/>
    </row>
    <row r="52" spans="1:19" s="191" customFormat="1" ht="18" customHeight="1" x14ac:dyDescent="0.2">
      <c r="A52" s="509"/>
      <c r="B52" s="509"/>
      <c r="C52" s="509"/>
      <c r="D52" s="509"/>
      <c r="E52" s="509"/>
      <c r="F52" s="214"/>
      <c r="G52" s="214"/>
      <c r="H52" s="214"/>
      <c r="I52" s="214"/>
      <c r="J52" s="214"/>
      <c r="K52" s="214"/>
      <c r="L52" s="214"/>
      <c r="M52" s="214"/>
    </row>
    <row r="53" spans="1:19" s="191" customFormat="1" ht="5.25" customHeight="1" x14ac:dyDescent="0.2">
      <c r="A53" s="771"/>
      <c r="B53" s="772"/>
      <c r="C53" s="772"/>
      <c r="D53" s="772"/>
      <c r="E53" s="772"/>
      <c r="F53" s="772"/>
      <c r="G53" s="772"/>
      <c r="H53" s="772"/>
      <c r="I53" s="772"/>
      <c r="J53" s="772"/>
      <c r="K53" s="214"/>
      <c r="L53" s="214"/>
      <c r="M53" s="214"/>
    </row>
    <row r="54" spans="1:19" s="191" customFormat="1" ht="6" customHeight="1" x14ac:dyDescent="0.2">
      <c r="A54" s="768"/>
      <c r="B54" s="768"/>
      <c r="C54" s="768"/>
      <c r="D54" s="768"/>
      <c r="E54" s="768"/>
      <c r="F54" s="768"/>
      <c r="G54" s="768"/>
      <c r="H54" s="768"/>
      <c r="I54" s="768"/>
      <c r="J54" s="768"/>
      <c r="K54" s="214"/>
      <c r="L54" s="214"/>
      <c r="M54" s="214"/>
    </row>
    <row r="55" spans="1:19" s="191" customFormat="1" ht="18" customHeight="1" x14ac:dyDescent="0.2">
      <c r="A55" s="215"/>
      <c r="B55" s="216"/>
      <c r="C55" s="216"/>
      <c r="D55" s="216"/>
      <c r="E55" s="216"/>
      <c r="F55" s="216"/>
      <c r="G55" s="216"/>
      <c r="H55" s="216"/>
      <c r="I55" s="216"/>
      <c r="J55" s="216"/>
      <c r="K55" s="214"/>
    </row>
    <row r="56" spans="1:19" s="191" customFormat="1" ht="18" customHeight="1" x14ac:dyDescent="0.2">
      <c r="B56" s="211"/>
      <c r="C56" s="211"/>
      <c r="G56" s="211"/>
      <c r="H56" s="211"/>
    </row>
    <row r="57" spans="1:19" s="191" customFormat="1" ht="18" customHeight="1" x14ac:dyDescent="0.2">
      <c r="B57" s="211"/>
      <c r="C57" s="211"/>
      <c r="G57" s="211"/>
      <c r="H57" s="211"/>
      <c r="I57" s="211"/>
    </row>
    <row r="58" spans="1:19" s="191" customFormat="1" ht="18" customHeight="1" x14ac:dyDescent="0.2">
      <c r="A58" s="217"/>
      <c r="B58" s="211"/>
      <c r="C58" s="211"/>
      <c r="D58" s="217"/>
      <c r="E58" s="217"/>
      <c r="F58" s="217"/>
      <c r="G58" s="211"/>
      <c r="H58" s="211"/>
      <c r="I58" s="217"/>
      <c r="J58" s="217"/>
    </row>
    <row r="59" spans="1:19" s="191" customFormat="1" ht="18" customHeight="1" x14ac:dyDescent="0.2">
      <c r="B59" s="211"/>
      <c r="C59" s="211"/>
      <c r="G59" s="211"/>
      <c r="H59" s="211"/>
    </row>
    <row r="60" spans="1:19" s="191" customFormat="1" ht="18" customHeight="1" x14ac:dyDescent="0.2"/>
    <row r="61" spans="1:19" s="191" customFormat="1" ht="18" customHeight="1" x14ac:dyDescent="0.2"/>
    <row r="62" spans="1:19" s="191" customFormat="1" ht="18" customHeight="1" x14ac:dyDescent="0.2"/>
    <row r="63" spans="1:19" s="191" customFormat="1" ht="18" customHeight="1" x14ac:dyDescent="0.2"/>
    <row r="64" spans="1:19" s="191" customFormat="1" ht="18" customHeight="1" x14ac:dyDescent="0.2"/>
    <row r="65" spans="1:11" s="191" customFormat="1" ht="18" customHeight="1" x14ac:dyDescent="0.2"/>
    <row r="66" spans="1:11" s="191" customFormat="1" ht="18" customHeight="1" x14ac:dyDescent="0.2"/>
    <row r="67" spans="1:11" s="191" customFormat="1" ht="18" customHeight="1" x14ac:dyDescent="0.2"/>
    <row r="68" spans="1:11" s="191" customFormat="1" ht="18" customHeight="1" x14ac:dyDescent="0.2"/>
    <row r="69" spans="1:11" s="191" customFormat="1" ht="18" customHeight="1" x14ac:dyDescent="0.2"/>
    <row r="70" spans="1:11" s="351" customFormat="1" ht="18" customHeight="1" x14ac:dyDescent="0.2">
      <c r="A70" s="387" t="s">
        <v>257</v>
      </c>
    </row>
    <row r="71" spans="1:11" s="191" customFormat="1" ht="18" customHeight="1" x14ac:dyDescent="0.2"/>
    <row r="72" spans="1:11" s="191" customFormat="1" ht="18" customHeight="1" x14ac:dyDescent="0.2"/>
    <row r="73" spans="1:11" s="191" customFormat="1" ht="18" customHeight="1" x14ac:dyDescent="0.2">
      <c r="B73" s="159"/>
      <c r="C73" s="159"/>
      <c r="D73" s="146"/>
      <c r="E73" s="146"/>
      <c r="F73" s="146"/>
      <c r="G73" s="146"/>
      <c r="H73" s="146"/>
      <c r="I73" s="146"/>
      <c r="J73" s="146"/>
    </row>
    <row r="74" spans="1:11" s="191" customFormat="1" ht="18" customHeight="1" x14ac:dyDescent="0.2">
      <c r="B74" s="159"/>
      <c r="C74" s="159"/>
      <c r="D74" s="146"/>
      <c r="E74" s="146"/>
      <c r="F74" s="146"/>
      <c r="G74" s="146"/>
      <c r="H74" s="146"/>
      <c r="I74" s="146"/>
      <c r="J74" s="146"/>
    </row>
    <row r="75" spans="1:11" s="191" customFormat="1" ht="18" customHeight="1" x14ac:dyDescent="0.2">
      <c r="B75" s="159"/>
      <c r="C75" s="159"/>
      <c r="D75" s="159"/>
      <c r="E75" s="159"/>
      <c r="F75" s="159"/>
      <c r="G75" s="159"/>
      <c r="H75" s="159"/>
      <c r="I75" s="159"/>
      <c r="J75" s="159"/>
    </row>
    <row r="76" spans="1:11" s="191" customFormat="1" ht="18" customHeight="1" x14ac:dyDescent="0.2"/>
    <row r="77" spans="1:11" s="191" customFormat="1" ht="18" customHeight="1" x14ac:dyDescent="0.2"/>
    <row r="78" spans="1:11" s="191" customFormat="1" ht="18" customHeight="1" x14ac:dyDescent="0.2"/>
    <row r="79" spans="1:11" s="191" customFormat="1" ht="18" customHeight="1" x14ac:dyDescent="0.2"/>
    <row r="80" spans="1:11" ht="18" customHeight="1" x14ac:dyDescent="0.2">
      <c r="A80" s="191"/>
      <c r="B80" s="191"/>
      <c r="C80" s="191"/>
      <c r="D80" s="191"/>
      <c r="E80" s="191"/>
      <c r="F80" s="191"/>
      <c r="G80" s="191"/>
      <c r="H80" s="191"/>
      <c r="I80" s="191"/>
      <c r="J80" s="191"/>
      <c r="K80" s="191"/>
    </row>
  </sheetData>
  <mergeCells count="6">
    <mergeCell ref="A54:J54"/>
    <mergeCell ref="A1:K1"/>
    <mergeCell ref="A2:K2"/>
    <mergeCell ref="B4:E4"/>
    <mergeCell ref="G4:J4"/>
    <mergeCell ref="A53:J53"/>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oddHeader xml:space="preserve">&amp;C </oddHeader>
    <oddFooter>&amp;L&amp;9Supplemental Investor Information (Unaudited)
Third Quarter, 2016&amp;R&amp;9TELUS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topLeftCell="A22" colorId="8" zoomScale="75" zoomScaleNormal="75" zoomScaleSheetLayoutView="70" workbookViewId="0">
      <selection activeCell="A20" sqref="A20"/>
    </sheetView>
  </sheetViews>
  <sheetFormatPr defaultColWidth="8.85546875" defaultRowHeight="18" customHeight="1" x14ac:dyDescent="0.2"/>
  <cols>
    <col min="1" max="1" width="88" style="146" customWidth="1"/>
    <col min="2" max="2" width="11.42578125" style="146" hidden="1" customWidth="1"/>
    <col min="3" max="4" width="12.7109375" style="146" customWidth="1"/>
    <col min="5" max="5" width="12.7109375" style="159" customWidth="1"/>
    <col min="6" max="9" width="12.7109375" style="146" customWidth="1"/>
    <col min="10" max="10" width="3.7109375" style="146" customWidth="1"/>
    <col min="11" max="11" width="13.28515625" style="146" customWidth="1"/>
    <col min="12" max="12" width="12.7109375" style="146" customWidth="1"/>
    <col min="13" max="13" width="2.42578125" style="146" customWidth="1"/>
    <col min="14" max="14" width="12" style="146" bestFit="1" customWidth="1"/>
    <col min="15" max="16384" width="8.85546875" style="146"/>
  </cols>
  <sheetData>
    <row r="1" spans="1:16" ht="24" customHeight="1" x14ac:dyDescent="0.35">
      <c r="A1" s="763" t="s">
        <v>12</v>
      </c>
      <c r="B1" s="763"/>
      <c r="C1" s="763"/>
      <c r="D1" s="763"/>
      <c r="E1" s="763"/>
      <c r="F1" s="763"/>
      <c r="G1" s="763"/>
      <c r="H1" s="763"/>
      <c r="I1" s="763"/>
      <c r="J1" s="763"/>
      <c r="K1" s="769"/>
      <c r="L1" s="769"/>
      <c r="M1" s="769"/>
    </row>
    <row r="2" spans="1:16" ht="24" customHeight="1" x14ac:dyDescent="0.3">
      <c r="A2" s="764" t="s">
        <v>222</v>
      </c>
      <c r="B2" s="764"/>
      <c r="C2" s="764"/>
      <c r="D2" s="764"/>
      <c r="E2" s="764"/>
      <c r="F2" s="764"/>
      <c r="G2" s="764"/>
      <c r="H2" s="764"/>
      <c r="I2" s="764"/>
      <c r="J2" s="764"/>
      <c r="K2" s="770"/>
      <c r="L2" s="770"/>
      <c r="M2" s="770"/>
    </row>
    <row r="3" spans="1:16" ht="18" customHeight="1" x14ac:dyDescent="0.2">
      <c r="K3" s="146" t="s">
        <v>3</v>
      </c>
      <c r="L3" s="176"/>
    </row>
    <row r="4" spans="1:16" ht="18" customHeight="1" x14ac:dyDescent="0.25">
      <c r="A4" s="176"/>
      <c r="B4" s="545"/>
      <c r="C4" s="765" t="s">
        <v>25</v>
      </c>
      <c r="D4" s="766"/>
      <c r="E4" s="766"/>
      <c r="F4" s="766"/>
      <c r="G4" s="766"/>
      <c r="H4" s="766"/>
      <c r="I4" s="767"/>
      <c r="K4" s="152" t="s">
        <v>268</v>
      </c>
      <c r="L4" s="152" t="s">
        <v>26</v>
      </c>
    </row>
    <row r="5" spans="1:16" s="176" customFormat="1" ht="18" customHeight="1" x14ac:dyDescent="0.25">
      <c r="A5" s="177" t="s">
        <v>36</v>
      </c>
      <c r="B5" s="155" t="s">
        <v>247</v>
      </c>
      <c r="C5" s="155" t="s">
        <v>248</v>
      </c>
      <c r="D5" s="156" t="s">
        <v>249</v>
      </c>
      <c r="E5" s="156" t="s">
        <v>250</v>
      </c>
      <c r="F5" s="156" t="s">
        <v>184</v>
      </c>
      <c r="G5" s="156" t="s">
        <v>185</v>
      </c>
      <c r="H5" s="156" t="s">
        <v>186</v>
      </c>
      <c r="I5" s="157" t="s">
        <v>187</v>
      </c>
      <c r="J5" s="146"/>
      <c r="K5" s="155">
        <v>2016</v>
      </c>
      <c r="L5" s="158">
        <v>2015</v>
      </c>
    </row>
    <row r="6" spans="1:16" ht="18" customHeight="1" x14ac:dyDescent="0.25">
      <c r="A6" s="187"/>
      <c r="B6" s="220"/>
      <c r="C6" s="220"/>
      <c r="D6" s="585"/>
      <c r="E6" s="554"/>
      <c r="F6" s="175"/>
      <c r="G6" s="175"/>
      <c r="H6" s="175"/>
      <c r="I6" s="189"/>
      <c r="J6" s="176"/>
      <c r="K6" s="220"/>
      <c r="L6" s="219"/>
    </row>
    <row r="7" spans="1:16" ht="18" customHeight="1" x14ac:dyDescent="0.25">
      <c r="A7" s="187" t="s">
        <v>30</v>
      </c>
      <c r="B7" s="218"/>
      <c r="C7" s="218"/>
      <c r="D7" s="175"/>
      <c r="E7" s="189"/>
      <c r="F7" s="175"/>
      <c r="G7" s="175"/>
      <c r="H7" s="175"/>
      <c r="I7" s="189"/>
      <c r="J7" s="176"/>
      <c r="K7" s="126"/>
      <c r="L7" s="221"/>
    </row>
    <row r="8" spans="1:16" ht="18" customHeight="1" x14ac:dyDescent="0.2">
      <c r="A8" s="147" t="s">
        <v>50</v>
      </c>
      <c r="B8" s="121">
        <f>'Wireless History'!B14</f>
        <v>0</v>
      </c>
      <c r="C8" s="399">
        <f>'Wireless History'!C14</f>
        <v>1833</v>
      </c>
      <c r="D8" s="136">
        <f>'Wireless History'!D14</f>
        <v>1768</v>
      </c>
      <c r="E8" s="416">
        <f>'Wireless History'!E14</f>
        <v>1716</v>
      </c>
      <c r="F8" s="136">
        <f>'Wireless History'!F14</f>
        <v>1789</v>
      </c>
      <c r="G8" s="136">
        <f>'Wireless History'!G14</f>
        <v>1783</v>
      </c>
      <c r="H8" s="136">
        <f>'Wireless History'!H14</f>
        <v>1736</v>
      </c>
      <c r="I8" s="416">
        <f>'Wireless History'!I14</f>
        <v>1686</v>
      </c>
      <c r="J8" s="209"/>
      <c r="K8" s="399">
        <f>SUM(B8:E8)</f>
        <v>5317</v>
      </c>
      <c r="L8" s="621">
        <f>SUM(F8:I8)</f>
        <v>6994</v>
      </c>
      <c r="N8" s="224"/>
      <c r="O8" s="224"/>
      <c r="P8" s="224"/>
    </row>
    <row r="9" spans="1:16" ht="18" customHeight="1" x14ac:dyDescent="0.2">
      <c r="A9" s="147" t="s">
        <v>48</v>
      </c>
      <c r="B9" s="121">
        <f>'Wireline History'!B15</f>
        <v>0</v>
      </c>
      <c r="C9" s="399">
        <f>'Wireline History'!C15</f>
        <v>1468</v>
      </c>
      <c r="D9" s="136">
        <f>'Wireline History'!D15</f>
        <v>1442</v>
      </c>
      <c r="E9" s="416">
        <f>'Wireline History'!E15</f>
        <v>1453</v>
      </c>
      <c r="F9" s="136">
        <f>'Wireline History'!F15</f>
        <v>1489</v>
      </c>
      <c r="G9" s="136">
        <f>'Wireline History'!G15</f>
        <v>1432</v>
      </c>
      <c r="H9" s="136">
        <f>'Wireline History'!H15</f>
        <v>1423</v>
      </c>
      <c r="I9" s="416">
        <f>'Wireline History'!I15</f>
        <v>1399</v>
      </c>
      <c r="J9" s="209"/>
      <c r="K9" s="399">
        <f>SUM(B9:E9)</f>
        <v>4363</v>
      </c>
      <c r="L9" s="621">
        <f>SUM(F9:I9)</f>
        <v>5743</v>
      </c>
      <c r="N9" s="224"/>
      <c r="O9" s="224"/>
      <c r="P9" s="224"/>
    </row>
    <row r="10" spans="1:16" ht="18" customHeight="1" x14ac:dyDescent="0.2">
      <c r="A10" s="147" t="s">
        <v>27</v>
      </c>
      <c r="B10" s="225">
        <f>-'Wireless History'!B13-'Wireline History'!B14</f>
        <v>0</v>
      </c>
      <c r="C10" s="403">
        <f>-'Wireless History'!C13-'Wireline History'!C14</f>
        <v>-63</v>
      </c>
      <c r="D10" s="591">
        <f>-'Wireless History'!D13-'Wireline History'!D14</f>
        <v>-62</v>
      </c>
      <c r="E10" s="622">
        <f>-'Wireless History'!E13-'Wireline History'!E14</f>
        <v>-61</v>
      </c>
      <c r="F10" s="591">
        <f>-'Wireless History'!F13-'Wireline History'!F14</f>
        <v>-61</v>
      </c>
      <c r="G10" s="591">
        <f>-'Wireless History'!G13-'Wireline History'!G14</f>
        <v>-60</v>
      </c>
      <c r="H10" s="591">
        <f>-'Wireless History'!H13-'Wireline History'!H14</f>
        <v>-57</v>
      </c>
      <c r="I10" s="622">
        <f>-'Wireless History'!I13-'Wireline History'!I14</f>
        <v>-57</v>
      </c>
      <c r="J10" s="209"/>
      <c r="K10" s="623">
        <f>SUM(B10:E10)</f>
        <v>-186</v>
      </c>
      <c r="L10" s="624">
        <f>SUM(F10:I10)</f>
        <v>-235</v>
      </c>
      <c r="N10" s="224"/>
      <c r="O10" s="224"/>
      <c r="P10" s="224"/>
    </row>
    <row r="11" spans="1:16" ht="18" customHeight="1" x14ac:dyDescent="0.2">
      <c r="A11" s="147" t="s">
        <v>28</v>
      </c>
      <c r="B11" s="121">
        <f t="shared" ref="B11:I11" si="0">SUM(B8:B10)</f>
        <v>0</v>
      </c>
      <c r="C11" s="399">
        <f t="shared" si="0"/>
        <v>3238</v>
      </c>
      <c r="D11" s="136">
        <f t="shared" si="0"/>
        <v>3148</v>
      </c>
      <c r="E11" s="416">
        <f t="shared" si="0"/>
        <v>3108</v>
      </c>
      <c r="F11" s="136">
        <f t="shared" si="0"/>
        <v>3217</v>
      </c>
      <c r="G11" s="136">
        <f t="shared" si="0"/>
        <v>3155</v>
      </c>
      <c r="H11" s="136">
        <f t="shared" si="0"/>
        <v>3102</v>
      </c>
      <c r="I11" s="416">
        <f t="shared" si="0"/>
        <v>3028</v>
      </c>
      <c r="J11" s="305"/>
      <c r="K11" s="625">
        <f>SUM(K8:K10)</f>
        <v>9494</v>
      </c>
      <c r="L11" s="626">
        <f>SUM(L8:L10)</f>
        <v>12502</v>
      </c>
      <c r="N11" s="224"/>
      <c r="O11" s="224"/>
      <c r="P11" s="224"/>
    </row>
    <row r="12" spans="1:16" ht="8.25" customHeight="1" x14ac:dyDescent="0.2">
      <c r="A12" s="147"/>
      <c r="B12" s="125"/>
      <c r="C12" s="418"/>
      <c r="D12" s="419"/>
      <c r="E12" s="420"/>
      <c r="F12" s="419"/>
      <c r="G12" s="419"/>
      <c r="H12" s="419"/>
      <c r="I12" s="420"/>
      <c r="J12" s="159"/>
      <c r="K12" s="627"/>
      <c r="L12" s="628"/>
      <c r="N12" s="224"/>
      <c r="O12" s="224"/>
      <c r="P12" s="224"/>
    </row>
    <row r="13" spans="1:16" s="159" customFormat="1" ht="18" customHeight="1" x14ac:dyDescent="0.25">
      <c r="A13" s="187" t="s">
        <v>76</v>
      </c>
      <c r="B13" s="126"/>
      <c r="C13" s="604"/>
      <c r="D13" s="593"/>
      <c r="E13" s="565"/>
      <c r="F13" s="593"/>
      <c r="G13" s="593"/>
      <c r="H13" s="593"/>
      <c r="I13" s="565"/>
      <c r="K13" s="404"/>
      <c r="L13" s="629"/>
      <c r="N13" s="227"/>
      <c r="O13" s="227"/>
      <c r="P13" s="227"/>
    </row>
    <row r="14" spans="1:16" s="159" customFormat="1" ht="18" customHeight="1" x14ac:dyDescent="0.2">
      <c r="A14" s="147" t="s">
        <v>50</v>
      </c>
      <c r="B14" s="121">
        <f>'Wireless History'!B20</f>
        <v>0</v>
      </c>
      <c r="C14" s="399">
        <f>'Wireless History'!C20</f>
        <v>759</v>
      </c>
      <c r="D14" s="136">
        <f>'Wireless History'!D20</f>
        <v>793</v>
      </c>
      <c r="E14" s="416">
        <f>'Wireless History'!E20</f>
        <v>756</v>
      </c>
      <c r="F14" s="136">
        <f>'Wireless History'!F20</f>
        <v>628</v>
      </c>
      <c r="G14" s="136">
        <f>'Wireless History'!G20</f>
        <v>715</v>
      </c>
      <c r="H14" s="136">
        <f>'Wireless History'!H20</f>
        <v>719</v>
      </c>
      <c r="I14" s="416">
        <f>'Wireless History'!I20</f>
        <v>744</v>
      </c>
      <c r="J14" s="209"/>
      <c r="K14" s="399">
        <f>SUM(B14:E14)</f>
        <v>2308</v>
      </c>
      <c r="L14" s="621">
        <f>SUM(F14:I14)</f>
        <v>2806</v>
      </c>
      <c r="N14" s="229"/>
      <c r="O14" s="228"/>
      <c r="P14" s="227"/>
    </row>
    <row r="15" spans="1:16" s="159" customFormat="1" ht="18" customHeight="1" x14ac:dyDescent="0.2">
      <c r="A15" s="147" t="s">
        <v>48</v>
      </c>
      <c r="B15" s="225">
        <f>'Wireline History'!B21</f>
        <v>0</v>
      </c>
      <c r="C15" s="403">
        <f>'Wireline History'!C21</f>
        <v>372</v>
      </c>
      <c r="D15" s="591">
        <f>'Wireline History'!D21</f>
        <v>396</v>
      </c>
      <c r="E15" s="622">
        <f>'Wireline History'!E21</f>
        <v>384</v>
      </c>
      <c r="F15" s="591">
        <f>'Wireline History'!F21</f>
        <v>350</v>
      </c>
      <c r="G15" s="591">
        <f>'Wireline History'!G21</f>
        <v>353</v>
      </c>
      <c r="H15" s="591">
        <f>'Wireline History'!H21</f>
        <v>362</v>
      </c>
      <c r="I15" s="622">
        <f>'Wireline History'!I21</f>
        <v>391</v>
      </c>
      <c r="J15" s="209"/>
      <c r="K15" s="623">
        <f>SUM(B15:E15)</f>
        <v>1152</v>
      </c>
      <c r="L15" s="624">
        <f>SUM(F15:I15)</f>
        <v>1456</v>
      </c>
      <c r="N15" s="228"/>
      <c r="O15" s="228"/>
      <c r="P15" s="227"/>
    </row>
    <row r="16" spans="1:16" s="159" customFormat="1" ht="18" customHeight="1" x14ac:dyDescent="0.2">
      <c r="A16" s="147" t="s">
        <v>29</v>
      </c>
      <c r="B16" s="121">
        <f>SUM(B14:B15)</f>
        <v>0</v>
      </c>
      <c r="C16" s="399">
        <f t="shared" ref="C16:I16" si="1">SUM(C14:C15)</f>
        <v>1131</v>
      </c>
      <c r="D16" s="136">
        <f t="shared" si="1"/>
        <v>1189</v>
      </c>
      <c r="E16" s="416">
        <f t="shared" si="1"/>
        <v>1140</v>
      </c>
      <c r="F16" s="136">
        <f t="shared" si="1"/>
        <v>978</v>
      </c>
      <c r="G16" s="136">
        <f t="shared" si="1"/>
        <v>1068</v>
      </c>
      <c r="H16" s="136">
        <f t="shared" si="1"/>
        <v>1081</v>
      </c>
      <c r="I16" s="416">
        <f t="shared" si="1"/>
        <v>1135</v>
      </c>
      <c r="J16" s="305"/>
      <c r="K16" s="625">
        <f>SUM(K14:K15)</f>
        <v>3460</v>
      </c>
      <c r="L16" s="626">
        <f>SUM(L14:L15)</f>
        <v>4262</v>
      </c>
      <c r="N16" s="227"/>
      <c r="O16" s="227"/>
      <c r="P16" s="227"/>
    </row>
    <row r="17" spans="1:16" ht="8.25" customHeight="1" x14ac:dyDescent="0.2">
      <c r="A17" s="147"/>
      <c r="B17" s="121"/>
      <c r="C17" s="399"/>
      <c r="D17" s="136"/>
      <c r="E17" s="416"/>
      <c r="F17" s="136"/>
      <c r="G17" s="136"/>
      <c r="H17" s="136"/>
      <c r="I17" s="416"/>
      <c r="J17" s="305"/>
      <c r="K17" s="402"/>
      <c r="L17" s="630"/>
      <c r="N17" s="224"/>
      <c r="O17" s="224"/>
      <c r="P17" s="224"/>
    </row>
    <row r="18" spans="1:16" s="159" customFormat="1" ht="18" customHeight="1" x14ac:dyDescent="0.25">
      <c r="A18" s="187" t="s">
        <v>163</v>
      </c>
      <c r="B18" s="126"/>
      <c r="C18" s="604"/>
      <c r="D18" s="593"/>
      <c r="E18" s="565"/>
      <c r="F18" s="593"/>
      <c r="G18" s="593"/>
      <c r="H18" s="593"/>
      <c r="I18" s="565"/>
      <c r="J18" s="253"/>
      <c r="K18" s="404"/>
      <c r="L18" s="629"/>
      <c r="N18" s="227"/>
      <c r="O18" s="227"/>
      <c r="P18" s="227"/>
    </row>
    <row r="19" spans="1:16" s="159" customFormat="1" ht="18" customHeight="1" x14ac:dyDescent="0.2">
      <c r="A19" s="147" t="s">
        <v>50</v>
      </c>
      <c r="B19" s="122" t="e">
        <f>'Wireless History'!B26</f>
        <v>#DIV/0!</v>
      </c>
      <c r="C19" s="496">
        <f>'Wireless History'!C26</f>
        <v>0.41407528641571195</v>
      </c>
      <c r="D19" s="594">
        <f>'Wireless History'!D26</f>
        <v>0.4485294117647059</v>
      </c>
      <c r="E19" s="555">
        <f>'Wireless History'!E26</f>
        <v>0.44055944055944057</v>
      </c>
      <c r="F19" s="496">
        <f>'Wireless History'!F26</f>
        <v>0.35103409726103968</v>
      </c>
      <c r="G19" s="594">
        <f>'Wireless History'!G26</f>
        <v>0.40100953449242849</v>
      </c>
      <c r="H19" s="594">
        <f>'Wireless History'!H26</f>
        <v>0.41417050691244239</v>
      </c>
      <c r="I19" s="555">
        <f>'Wireless History'!I26</f>
        <v>0.44128113879003561</v>
      </c>
      <c r="J19" s="468"/>
      <c r="K19" s="496">
        <f>Wireless!G26</f>
        <v>0.43407936806469816</v>
      </c>
      <c r="L19" s="631">
        <f>'Wireless History'!L26</f>
        <v>0.40120102945381758</v>
      </c>
      <c r="N19" s="227"/>
      <c r="O19" s="227"/>
      <c r="P19" s="227"/>
    </row>
    <row r="20" spans="1:16" s="159" customFormat="1" ht="18" customHeight="1" x14ac:dyDescent="0.2">
      <c r="A20" s="147" t="s">
        <v>48</v>
      </c>
      <c r="B20" s="127">
        <f>'Wireline History'!B23</f>
        <v>0</v>
      </c>
      <c r="C20" s="596">
        <f>'Wireline History'!C23</f>
        <v>0.253</v>
      </c>
      <c r="D20" s="597">
        <f>'Wireline History'!D23</f>
        <v>0.27500000000000002</v>
      </c>
      <c r="E20" s="632">
        <f>'Wireline History'!E23</f>
        <v>0.26400000000000001</v>
      </c>
      <c r="F20" s="596">
        <f>'Wireline History'!F23</f>
        <v>0.23499999999999999</v>
      </c>
      <c r="G20" s="597">
        <f>'Wireline History'!G23</f>
        <v>0.247</v>
      </c>
      <c r="H20" s="597">
        <f>'Wireline History'!H23</f>
        <v>0.254</v>
      </c>
      <c r="I20" s="632">
        <f>'Wireline History'!I23</f>
        <v>0.28000000000000003</v>
      </c>
      <c r="J20" s="468"/>
      <c r="K20" s="596">
        <f>Wireline!G23</f>
        <v>0.26400000000000001</v>
      </c>
      <c r="L20" s="633">
        <f>'Wireline History'!L23</f>
        <v>0.254</v>
      </c>
      <c r="N20" s="232"/>
      <c r="O20" s="227"/>
      <c r="P20" s="227"/>
    </row>
    <row r="21" spans="1:16" s="159" customFormat="1" ht="18" customHeight="1" x14ac:dyDescent="0.2">
      <c r="A21" s="147" t="s">
        <v>29</v>
      </c>
      <c r="B21" s="389" t="e">
        <f t="shared" ref="B21:I21" si="2">B16/B11</f>
        <v>#DIV/0!</v>
      </c>
      <c r="C21" s="634">
        <f t="shared" si="2"/>
        <v>0.34928968499073504</v>
      </c>
      <c r="D21" s="635">
        <f t="shared" si="2"/>
        <v>0.37770012706480305</v>
      </c>
      <c r="E21" s="636">
        <f t="shared" si="2"/>
        <v>0.36679536679536678</v>
      </c>
      <c r="F21" s="634">
        <f t="shared" si="2"/>
        <v>0.30400994715573515</v>
      </c>
      <c r="G21" s="635">
        <f t="shared" si="2"/>
        <v>0.33851030110935026</v>
      </c>
      <c r="H21" s="635">
        <f t="shared" si="2"/>
        <v>0.34848484848484851</v>
      </c>
      <c r="I21" s="636">
        <f t="shared" si="2"/>
        <v>0.37483487450462349</v>
      </c>
      <c r="J21" s="468"/>
      <c r="K21" s="634">
        <f>K16/K11</f>
        <v>0.36444069938908785</v>
      </c>
      <c r="L21" s="637">
        <f>L16/L11</f>
        <v>0.34090545512717962</v>
      </c>
      <c r="N21" s="227"/>
      <c r="O21" s="227"/>
      <c r="P21" s="227"/>
    </row>
    <row r="22" spans="1:16" s="159" customFormat="1" ht="11.25" customHeight="1" x14ac:dyDescent="0.2">
      <c r="A22" s="147"/>
      <c r="B22" s="124"/>
      <c r="C22" s="404"/>
      <c r="D22" s="210"/>
      <c r="E22" s="405"/>
      <c r="F22" s="210"/>
      <c r="G22" s="210"/>
      <c r="H22" s="210"/>
      <c r="I22" s="405"/>
      <c r="K22" s="404"/>
      <c r="L22" s="638"/>
    </row>
    <row r="23" spans="1:16" s="159" customFormat="1" ht="18" customHeight="1" x14ac:dyDescent="0.25">
      <c r="A23" s="187" t="s">
        <v>11</v>
      </c>
      <c r="B23" s="126"/>
      <c r="C23" s="604"/>
      <c r="D23" s="593"/>
      <c r="E23" s="565"/>
      <c r="F23" s="593"/>
      <c r="G23" s="593"/>
      <c r="H23" s="593"/>
      <c r="I23" s="565"/>
      <c r="J23" s="253"/>
      <c r="K23" s="404"/>
      <c r="L23" s="629"/>
    </row>
    <row r="24" spans="1:16" s="233" customFormat="1" ht="18" customHeight="1" x14ac:dyDescent="0.2">
      <c r="A24" s="147" t="s">
        <v>50</v>
      </c>
      <c r="B24" s="121">
        <f>'Wireless History'!B28</f>
        <v>0</v>
      </c>
      <c r="C24" s="399">
        <f>'Wireless History'!C28</f>
        <v>295</v>
      </c>
      <c r="D24" s="136">
        <f>'Wireless History'!D28</f>
        <v>258</v>
      </c>
      <c r="E24" s="416">
        <f>'Wireless History'!E28</f>
        <v>180</v>
      </c>
      <c r="F24" s="136">
        <f>'Wireless History'!F28</f>
        <v>209</v>
      </c>
      <c r="G24" s="136">
        <f>'Wireless History'!G28</f>
        <v>209</v>
      </c>
      <c r="H24" s="136">
        <f>'Wireless History'!H28</f>
        <v>227</v>
      </c>
      <c r="I24" s="416">
        <f>'Wireless History'!I28</f>
        <v>248</v>
      </c>
      <c r="J24" s="209"/>
      <c r="K24" s="399">
        <f>SUM(B24:E24)</f>
        <v>733</v>
      </c>
      <c r="L24" s="621">
        <f>SUM(F24:I24)</f>
        <v>893</v>
      </c>
    </row>
    <row r="25" spans="1:16" s="159" customFormat="1" ht="18" customHeight="1" x14ac:dyDescent="0.2">
      <c r="A25" s="147" t="s">
        <v>48</v>
      </c>
      <c r="B25" s="225">
        <f>'Wireline History'!B25</f>
        <v>0</v>
      </c>
      <c r="C25" s="403">
        <f>'Wireline History'!C25</f>
        <v>492</v>
      </c>
      <c r="D25" s="591">
        <f>'Wireline History'!D25</f>
        <v>511</v>
      </c>
      <c r="E25" s="622">
        <f>'Wireline History'!E25</f>
        <v>438</v>
      </c>
      <c r="F25" s="591">
        <f>'Wireline History'!F25</f>
        <v>446</v>
      </c>
      <c r="G25" s="591">
        <f>'Wireline History'!G25</f>
        <v>414</v>
      </c>
      <c r="H25" s="591">
        <f>'Wireline History'!H25</f>
        <v>437</v>
      </c>
      <c r="I25" s="622">
        <f>'Wireline History'!I25</f>
        <v>387</v>
      </c>
      <c r="J25" s="209"/>
      <c r="K25" s="623">
        <f>SUM(B25:E25)</f>
        <v>1441</v>
      </c>
      <c r="L25" s="624">
        <f>SUM(F25:I25)</f>
        <v>1684</v>
      </c>
    </row>
    <row r="26" spans="1:16" s="159" customFormat="1" ht="18" customHeight="1" x14ac:dyDescent="0.2">
      <c r="A26" s="147" t="s">
        <v>29</v>
      </c>
      <c r="B26" s="121">
        <f>SUM(B24:B25)</f>
        <v>0</v>
      </c>
      <c r="C26" s="399">
        <f t="shared" ref="C26:I26" si="3">SUM(C24:C25)</f>
        <v>787</v>
      </c>
      <c r="D26" s="136">
        <f t="shared" si="3"/>
        <v>769</v>
      </c>
      <c r="E26" s="416">
        <f t="shared" si="3"/>
        <v>618</v>
      </c>
      <c r="F26" s="136">
        <f t="shared" si="3"/>
        <v>655</v>
      </c>
      <c r="G26" s="136">
        <f t="shared" si="3"/>
        <v>623</v>
      </c>
      <c r="H26" s="136">
        <f t="shared" si="3"/>
        <v>664</v>
      </c>
      <c r="I26" s="416">
        <f t="shared" si="3"/>
        <v>635</v>
      </c>
      <c r="J26" s="305"/>
      <c r="K26" s="625">
        <f>SUM(K24:K25)</f>
        <v>2174</v>
      </c>
      <c r="L26" s="626">
        <f>SUM(L24:L25)</f>
        <v>2577</v>
      </c>
    </row>
    <row r="27" spans="1:16" s="159" customFormat="1" ht="9.75" customHeight="1" x14ac:dyDescent="0.2">
      <c r="A27" s="147"/>
      <c r="B27" s="121"/>
      <c r="C27" s="399"/>
      <c r="D27" s="136"/>
      <c r="E27" s="416"/>
      <c r="F27" s="136"/>
      <c r="G27" s="136"/>
      <c r="H27" s="136"/>
      <c r="I27" s="416"/>
      <c r="K27" s="404"/>
      <c r="L27" s="638"/>
    </row>
    <row r="28" spans="1:16" s="159" customFormat="1" ht="18" customHeight="1" x14ac:dyDescent="0.25">
      <c r="A28" s="187" t="s">
        <v>212</v>
      </c>
      <c r="B28" s="125"/>
      <c r="C28" s="418"/>
      <c r="D28" s="593"/>
      <c r="E28" s="565"/>
      <c r="F28" s="419"/>
      <c r="G28" s="593"/>
      <c r="H28" s="593"/>
      <c r="I28" s="565"/>
      <c r="J28" s="253"/>
      <c r="K28" s="404"/>
      <c r="L28" s="629"/>
    </row>
    <row r="29" spans="1:16" s="159" customFormat="1" ht="15.75" customHeight="1" x14ac:dyDescent="0.2">
      <c r="A29" s="147" t="s">
        <v>50</v>
      </c>
      <c r="B29" s="370" t="e">
        <f>'Wireless History'!B30</f>
        <v>#DIV/0!</v>
      </c>
      <c r="C29" s="605">
        <f>'Wireless History'!C30</f>
        <v>0.16093835242771412</v>
      </c>
      <c r="D29" s="606">
        <f>'Wireless History'!D30</f>
        <v>0.14592760180995476</v>
      </c>
      <c r="E29" s="639">
        <f>'Wireless History'!E30</f>
        <v>0.1048951048951049</v>
      </c>
      <c r="F29" s="606">
        <f>'Wireless History'!F30</f>
        <v>0.11682504192286193</v>
      </c>
      <c r="G29" s="606">
        <f>'Wireless History'!G30</f>
        <v>0.11721817162086372</v>
      </c>
      <c r="H29" s="606">
        <f>'Wireless History'!H30</f>
        <v>0.13076036866359447</v>
      </c>
      <c r="I29" s="639">
        <f>'Wireless History'!I30</f>
        <v>0.14709371293001186</v>
      </c>
      <c r="J29" s="640"/>
      <c r="K29" s="605">
        <f>Wireless!G30</f>
        <v>0.13785969531690803</v>
      </c>
      <c r="L29" s="641">
        <f>'Wireless History'!L30</f>
        <v>0.12768086931655706</v>
      </c>
      <c r="N29" s="227"/>
      <c r="O29" s="227"/>
      <c r="P29" s="227"/>
    </row>
    <row r="30" spans="1:16" s="159" customFormat="1" ht="18" customHeight="1" x14ac:dyDescent="0.2">
      <c r="A30" s="147" t="s">
        <v>48</v>
      </c>
      <c r="B30" s="371">
        <f>'Wireline History'!B27</f>
        <v>0</v>
      </c>
      <c r="C30" s="608">
        <f>'Wireline History'!C27</f>
        <v>0.33514986376021799</v>
      </c>
      <c r="D30" s="609">
        <f>'Wireline History'!D27</f>
        <v>0.35436893203883496</v>
      </c>
      <c r="E30" s="642">
        <f>'Wireline History'!E27</f>
        <v>0.30144528561596695</v>
      </c>
      <c r="F30" s="609">
        <f>'Wireline History'!F27</f>
        <v>0.2995298858294157</v>
      </c>
      <c r="G30" s="609">
        <f>'Wireline History'!G27</f>
        <v>0.28910614525139666</v>
      </c>
      <c r="H30" s="609">
        <f>'Wireline History'!H27</f>
        <v>0.30709768095572731</v>
      </c>
      <c r="I30" s="642">
        <f>'Wireline History'!I27</f>
        <v>0.27662616154395997</v>
      </c>
      <c r="J30" s="640"/>
      <c r="K30" s="608">
        <f>Wireline!G27</f>
        <v>0.33027733211093285</v>
      </c>
      <c r="L30" s="643">
        <f>'Wireline History'!L27</f>
        <v>0.2932265366533171</v>
      </c>
      <c r="N30" s="227"/>
      <c r="O30" s="227"/>
      <c r="P30" s="227"/>
    </row>
    <row r="31" spans="1:16" s="159" customFormat="1" ht="18" customHeight="1" x14ac:dyDescent="0.2">
      <c r="A31" s="147" t="s">
        <v>29</v>
      </c>
      <c r="B31" s="135" t="e">
        <f t="shared" ref="B31:I31" si="4">B26/B11</f>
        <v>#DIV/0!</v>
      </c>
      <c r="C31" s="644">
        <f t="shared" si="4"/>
        <v>0.24305126621371217</v>
      </c>
      <c r="D31" s="645">
        <f t="shared" si="4"/>
        <v>0.24428208386277001</v>
      </c>
      <c r="E31" s="646">
        <f t="shared" si="4"/>
        <v>0.19884169884169883</v>
      </c>
      <c r="F31" s="644">
        <f t="shared" si="4"/>
        <v>0.20360584395399439</v>
      </c>
      <c r="G31" s="645">
        <f t="shared" si="4"/>
        <v>0.19746434231378765</v>
      </c>
      <c r="H31" s="645">
        <f t="shared" si="4"/>
        <v>0.21405544809800128</v>
      </c>
      <c r="I31" s="646">
        <f t="shared" si="4"/>
        <v>0.20970937912813739</v>
      </c>
      <c r="J31" s="640"/>
      <c r="K31" s="644">
        <f>K26/K11</f>
        <v>0.22898672846008006</v>
      </c>
      <c r="L31" s="647">
        <f>L26/L11</f>
        <v>0.20612701967685171</v>
      </c>
      <c r="N31" s="227"/>
      <c r="O31" s="227"/>
      <c r="P31" s="227"/>
    </row>
    <row r="32" spans="1:16" s="159" customFormat="1" ht="8.25" customHeight="1" x14ac:dyDescent="0.2">
      <c r="A32" s="147"/>
      <c r="B32" s="124"/>
      <c r="C32" s="404"/>
      <c r="D32" s="419"/>
      <c r="E32" s="555"/>
      <c r="F32" s="210"/>
      <c r="G32" s="419"/>
      <c r="H32" s="594"/>
      <c r="I32" s="555"/>
      <c r="K32" s="404"/>
      <c r="L32" s="631"/>
      <c r="N32" s="227"/>
      <c r="O32" s="227"/>
      <c r="P32" s="227"/>
    </row>
    <row r="33" spans="1:16" s="159" customFormat="1" ht="18" customHeight="1" x14ac:dyDescent="0.25">
      <c r="A33" s="187" t="s">
        <v>162</v>
      </c>
      <c r="B33" s="122"/>
      <c r="C33" s="496"/>
      <c r="D33" s="593"/>
      <c r="E33" s="565"/>
      <c r="F33" s="594"/>
      <c r="G33" s="593"/>
      <c r="H33" s="593"/>
      <c r="I33" s="565"/>
      <c r="J33" s="253"/>
      <c r="K33" s="404"/>
      <c r="L33" s="629"/>
      <c r="N33" s="227"/>
      <c r="O33" s="227"/>
      <c r="P33" s="227"/>
    </row>
    <row r="34" spans="1:16" s="233" customFormat="1" ht="18" customHeight="1" x14ac:dyDescent="0.2">
      <c r="A34" s="147" t="s">
        <v>50</v>
      </c>
      <c r="B34" s="121">
        <f>B14-B24</f>
        <v>0</v>
      </c>
      <c r="C34" s="399">
        <f t="shared" ref="C34:I35" si="5">C14-C24</f>
        <v>464</v>
      </c>
      <c r="D34" s="136">
        <f t="shared" si="5"/>
        <v>535</v>
      </c>
      <c r="E34" s="416">
        <f t="shared" si="5"/>
        <v>576</v>
      </c>
      <c r="F34" s="136">
        <f t="shared" si="5"/>
        <v>419</v>
      </c>
      <c r="G34" s="136">
        <f t="shared" si="5"/>
        <v>506</v>
      </c>
      <c r="H34" s="136">
        <f t="shared" si="5"/>
        <v>492</v>
      </c>
      <c r="I34" s="416">
        <f t="shared" si="5"/>
        <v>496</v>
      </c>
      <c r="J34" s="209"/>
      <c r="K34" s="399">
        <f>SUM(B34:E34)</f>
        <v>1575</v>
      </c>
      <c r="L34" s="621">
        <f>SUM(F34:I34)</f>
        <v>1913</v>
      </c>
      <c r="N34" s="227"/>
      <c r="O34" s="227"/>
      <c r="P34" s="227"/>
    </row>
    <row r="35" spans="1:16" s="159" customFormat="1" ht="18" customHeight="1" x14ac:dyDescent="0.2">
      <c r="A35" s="147" t="s">
        <v>48</v>
      </c>
      <c r="B35" s="225">
        <f>B15-B25</f>
        <v>0</v>
      </c>
      <c r="C35" s="403">
        <f t="shared" si="5"/>
        <v>-120</v>
      </c>
      <c r="D35" s="591">
        <f t="shared" si="5"/>
        <v>-115</v>
      </c>
      <c r="E35" s="622">
        <f t="shared" si="5"/>
        <v>-54</v>
      </c>
      <c r="F35" s="591">
        <f t="shared" si="5"/>
        <v>-96</v>
      </c>
      <c r="G35" s="591">
        <f t="shared" si="5"/>
        <v>-61</v>
      </c>
      <c r="H35" s="591">
        <f t="shared" si="5"/>
        <v>-75</v>
      </c>
      <c r="I35" s="622">
        <f t="shared" si="5"/>
        <v>4</v>
      </c>
      <c r="J35" s="209"/>
      <c r="K35" s="623">
        <f>SUM(B35:E35)</f>
        <v>-289</v>
      </c>
      <c r="L35" s="624">
        <f>SUM(F35:I35)</f>
        <v>-228</v>
      </c>
      <c r="N35" s="227"/>
      <c r="O35" s="227"/>
      <c r="P35" s="227"/>
    </row>
    <row r="36" spans="1:16" s="159" customFormat="1" ht="18" customHeight="1" x14ac:dyDescent="0.2">
      <c r="A36" s="147" t="s">
        <v>29</v>
      </c>
      <c r="B36" s="121">
        <f>SUM(B34:B35)</f>
        <v>0</v>
      </c>
      <c r="C36" s="399">
        <f t="shared" ref="C36:I36" si="6">SUM(C34:C35)</f>
        <v>344</v>
      </c>
      <c r="D36" s="136">
        <f t="shared" si="6"/>
        <v>420</v>
      </c>
      <c r="E36" s="416">
        <f t="shared" si="6"/>
        <v>522</v>
      </c>
      <c r="F36" s="136">
        <f t="shared" si="6"/>
        <v>323</v>
      </c>
      <c r="G36" s="136">
        <f t="shared" si="6"/>
        <v>445</v>
      </c>
      <c r="H36" s="136">
        <f t="shared" si="6"/>
        <v>417</v>
      </c>
      <c r="I36" s="416">
        <f t="shared" si="6"/>
        <v>500</v>
      </c>
      <c r="J36" s="305"/>
      <c r="K36" s="625">
        <f>SUM(K34:K35)</f>
        <v>1286</v>
      </c>
      <c r="L36" s="626">
        <f>SUM(L34:L35)</f>
        <v>1685</v>
      </c>
      <c r="N36" s="227"/>
      <c r="O36" s="227"/>
      <c r="P36" s="227"/>
    </row>
    <row r="37" spans="1:16" s="159" customFormat="1" ht="16.149999999999999" customHeight="1" x14ac:dyDescent="0.2">
      <c r="A37" s="147"/>
      <c r="B37" s="225"/>
      <c r="C37" s="403"/>
      <c r="D37" s="591"/>
      <c r="E37" s="622"/>
      <c r="F37" s="591"/>
      <c r="G37" s="591"/>
      <c r="H37" s="591"/>
      <c r="I37" s="622"/>
      <c r="J37" s="305"/>
      <c r="K37" s="623"/>
      <c r="L37" s="648"/>
      <c r="N37" s="227"/>
      <c r="O37" s="227"/>
      <c r="P37" s="227"/>
    </row>
    <row r="38" spans="1:16" s="203" customFormat="1" ht="7.15" customHeight="1" x14ac:dyDescent="0.2">
      <c r="B38" s="128"/>
      <c r="C38" s="136"/>
      <c r="D38" s="136"/>
      <c r="E38" s="136"/>
      <c r="F38" s="136"/>
      <c r="G38" s="136"/>
      <c r="H38" s="136"/>
      <c r="I38" s="136"/>
      <c r="J38" s="209"/>
      <c r="K38" s="209"/>
      <c r="L38" s="209"/>
      <c r="N38" s="235"/>
      <c r="O38" s="235"/>
      <c r="P38" s="235"/>
    </row>
    <row r="39" spans="1:16" s="159" customFormat="1" ht="18" customHeight="1" x14ac:dyDescent="0.25">
      <c r="A39" s="204" t="s">
        <v>237</v>
      </c>
      <c r="B39" s="123"/>
      <c r="C39" s="495"/>
      <c r="D39" s="400"/>
      <c r="E39" s="417"/>
      <c r="F39" s="400"/>
      <c r="G39" s="400"/>
      <c r="H39" s="400"/>
      <c r="I39" s="417"/>
      <c r="J39" s="305"/>
      <c r="K39" s="625"/>
      <c r="L39" s="626"/>
      <c r="N39" s="227"/>
      <c r="O39" s="227"/>
      <c r="P39" s="227"/>
    </row>
    <row r="40" spans="1:16" s="159" customFormat="1" ht="18" customHeight="1" x14ac:dyDescent="0.2">
      <c r="A40" s="147" t="s">
        <v>96</v>
      </c>
      <c r="B40" s="121">
        <f>'Wireless History'!B35</f>
        <v>0</v>
      </c>
      <c r="C40" s="399">
        <f>'Wireless History'!C35</f>
        <v>777</v>
      </c>
      <c r="D40" s="136">
        <f>'Wireless History'!D35</f>
        <v>802</v>
      </c>
      <c r="E40" s="416">
        <f>'Wireless History'!E35</f>
        <v>765</v>
      </c>
      <c r="F40" s="136">
        <f>'Wireless History'!F35</f>
        <v>653</v>
      </c>
      <c r="G40" s="136">
        <f>'Wireless History'!G35</f>
        <v>729</v>
      </c>
      <c r="H40" s="136">
        <f>'Wireless History'!H35</f>
        <v>755</v>
      </c>
      <c r="I40" s="416">
        <f>'Wireless History'!I35</f>
        <v>750</v>
      </c>
      <c r="J40" s="209"/>
      <c r="K40" s="399">
        <f>SUM(B40:E40)</f>
        <v>2344</v>
      </c>
      <c r="L40" s="621">
        <f>SUM(F40:I40)</f>
        <v>2887</v>
      </c>
      <c r="N40" s="227"/>
      <c r="O40" s="227"/>
      <c r="P40" s="227"/>
    </row>
    <row r="41" spans="1:16" s="159" customFormat="1" ht="18" customHeight="1" x14ac:dyDescent="0.2">
      <c r="A41" s="147" t="s">
        <v>48</v>
      </c>
      <c r="B41" s="225">
        <f>'Wireline History'!B32</f>
        <v>0</v>
      </c>
      <c r="C41" s="403">
        <f>'Wireline History'!C32</f>
        <v>414</v>
      </c>
      <c r="D41" s="591">
        <f>'Wireline History'!D32</f>
        <v>410</v>
      </c>
      <c r="E41" s="622">
        <f>'Wireline History'!E32</f>
        <v>423</v>
      </c>
      <c r="F41" s="591">
        <f>'Wireline History'!F32</f>
        <v>424</v>
      </c>
      <c r="G41" s="591">
        <f>'Wireline History'!G32</f>
        <v>390</v>
      </c>
      <c r="H41" s="591">
        <f>'Wireline History'!H32</f>
        <v>385</v>
      </c>
      <c r="I41" s="622">
        <f>'Wireline History'!I32</f>
        <v>402</v>
      </c>
      <c r="J41" s="209"/>
      <c r="K41" s="623">
        <f>SUM(B41:E41)</f>
        <v>1247</v>
      </c>
      <c r="L41" s="624">
        <f>SUM(F41:I41)</f>
        <v>1601</v>
      </c>
      <c r="N41" s="227"/>
      <c r="O41" s="227"/>
      <c r="P41" s="227"/>
    </row>
    <row r="42" spans="1:16" s="159" customFormat="1" ht="18" customHeight="1" x14ac:dyDescent="0.2">
      <c r="A42" s="147" t="s">
        <v>29</v>
      </c>
      <c r="B42" s="121">
        <f t="shared" ref="B42:I42" si="7">SUM(B40:B41)</f>
        <v>0</v>
      </c>
      <c r="C42" s="399">
        <f t="shared" si="7"/>
        <v>1191</v>
      </c>
      <c r="D42" s="136">
        <f t="shared" si="7"/>
        <v>1212</v>
      </c>
      <c r="E42" s="416">
        <f t="shared" si="7"/>
        <v>1188</v>
      </c>
      <c r="F42" s="136">
        <f t="shared" si="7"/>
        <v>1077</v>
      </c>
      <c r="G42" s="136">
        <f t="shared" si="7"/>
        <v>1119</v>
      </c>
      <c r="H42" s="136">
        <f t="shared" si="7"/>
        <v>1140</v>
      </c>
      <c r="I42" s="416">
        <f t="shared" si="7"/>
        <v>1152</v>
      </c>
      <c r="J42" s="305"/>
      <c r="K42" s="625">
        <f>SUM(K40:K41)</f>
        <v>3591</v>
      </c>
      <c r="L42" s="626">
        <f>SUM(L40:L41)</f>
        <v>4488</v>
      </c>
      <c r="N42" s="227"/>
      <c r="O42" s="227"/>
      <c r="P42" s="227"/>
    </row>
    <row r="43" spans="1:16" ht="8.25" customHeight="1" x14ac:dyDescent="0.2">
      <c r="A43" s="147"/>
      <c r="B43" s="121"/>
      <c r="C43" s="399"/>
      <c r="D43" s="136"/>
      <c r="E43" s="416"/>
      <c r="F43" s="136"/>
      <c r="G43" s="136"/>
      <c r="H43" s="136"/>
      <c r="I43" s="416"/>
      <c r="J43" s="305"/>
      <c r="K43" s="402"/>
      <c r="L43" s="630"/>
      <c r="N43" s="224"/>
      <c r="O43" s="224"/>
      <c r="P43" s="224"/>
    </row>
    <row r="44" spans="1:16" s="159" customFormat="1" ht="18" customHeight="1" x14ac:dyDescent="0.25">
      <c r="A44" s="204" t="s">
        <v>238</v>
      </c>
      <c r="B44" s="126"/>
      <c r="C44" s="604"/>
      <c r="D44" s="593"/>
      <c r="E44" s="565"/>
      <c r="F44" s="593"/>
      <c r="G44" s="593"/>
      <c r="H44" s="593"/>
      <c r="I44" s="565"/>
      <c r="J44" s="253"/>
      <c r="K44" s="404"/>
      <c r="L44" s="629"/>
      <c r="N44" s="227"/>
      <c r="O44" s="227"/>
      <c r="P44" s="227"/>
    </row>
    <row r="45" spans="1:16" s="159" customFormat="1" ht="18" customHeight="1" x14ac:dyDescent="0.2">
      <c r="A45" s="147" t="s">
        <v>96</v>
      </c>
      <c r="B45" s="122" t="e">
        <f>'Wireless History'!B37</f>
        <v>#DIV/0!</v>
      </c>
      <c r="C45" s="496">
        <f>'Wireless History'!C37</f>
        <v>0.4238952536824877</v>
      </c>
      <c r="D45" s="594">
        <f>'Wireless History'!D37</f>
        <v>0.45361990950226244</v>
      </c>
      <c r="E45" s="555">
        <f>'Wireless History'!E37</f>
        <v>0.44580419580419578</v>
      </c>
      <c r="F45" s="594">
        <f>'Wireless History'!F37</f>
        <v>0.36500838457238682</v>
      </c>
      <c r="G45" s="594">
        <f>'Wireless History'!G37</f>
        <v>0.40886146943353896</v>
      </c>
      <c r="H45" s="594">
        <f>'Wireless History'!H37</f>
        <v>0.43490783410138251</v>
      </c>
      <c r="I45" s="555">
        <f>'Wireless History'!I37</f>
        <v>0.44483985765124556</v>
      </c>
      <c r="J45" s="468"/>
      <c r="K45" s="496">
        <f>Wireless!G37</f>
        <v>0.44085010344179049</v>
      </c>
      <c r="L45" s="631">
        <f>'Wireless History'!L37</f>
        <v>0.412782384901344</v>
      </c>
      <c r="N45" s="227"/>
      <c r="O45" s="227"/>
      <c r="P45" s="227"/>
    </row>
    <row r="46" spans="1:16" s="159" customFormat="1" ht="18" customHeight="1" x14ac:dyDescent="0.2">
      <c r="A46" s="147" t="s">
        <v>48</v>
      </c>
      <c r="B46" s="127">
        <f>'Wireline History'!B34</f>
        <v>0</v>
      </c>
      <c r="C46" s="596">
        <f>'Wireline History'!C34</f>
        <v>0.28201634877384196</v>
      </c>
      <c r="D46" s="597">
        <f>'Wireline History'!D34</f>
        <v>0.2843273231622746</v>
      </c>
      <c r="E46" s="632">
        <f>'Wireline History'!E34</f>
        <v>0.29099999999999998</v>
      </c>
      <c r="F46" s="597">
        <f>'Wireline History'!F34</f>
        <v>0.28475486903962388</v>
      </c>
      <c r="G46" s="597">
        <f>'Wireline History'!G34</f>
        <v>0.27300000000000002</v>
      </c>
      <c r="H46" s="597">
        <f>'Wireline History'!H34</f>
        <v>0.27</v>
      </c>
      <c r="I46" s="632">
        <f>'Wireline History'!I34</f>
        <v>0.28799999999999998</v>
      </c>
      <c r="J46" s="468"/>
      <c r="K46" s="596">
        <f>Wireline!G34</f>
        <v>0.28581251432500571</v>
      </c>
      <c r="L46" s="633">
        <f>'Wireline History'!L34</f>
        <v>0.27877415984676995</v>
      </c>
      <c r="N46" s="227"/>
      <c r="O46" s="227"/>
      <c r="P46" s="227"/>
    </row>
    <row r="47" spans="1:16" s="159" customFormat="1" ht="18" customHeight="1" x14ac:dyDescent="0.2">
      <c r="A47" s="147" t="s">
        <v>29</v>
      </c>
      <c r="B47" s="467" t="e">
        <f t="shared" ref="B47:I47" si="8">B42/B11</f>
        <v>#DIV/0!</v>
      </c>
      <c r="C47" s="634">
        <f t="shared" si="8"/>
        <v>0.36781964175416926</v>
      </c>
      <c r="D47" s="635">
        <f t="shared" si="8"/>
        <v>0.38500635324015248</v>
      </c>
      <c r="E47" s="636">
        <f t="shared" si="8"/>
        <v>0.38223938223938225</v>
      </c>
      <c r="F47" s="634">
        <f t="shared" si="8"/>
        <v>0.33478396021137707</v>
      </c>
      <c r="G47" s="635">
        <f t="shared" si="8"/>
        <v>0.35467511885895403</v>
      </c>
      <c r="H47" s="635">
        <f t="shared" si="8"/>
        <v>0.36750483558994196</v>
      </c>
      <c r="I47" s="636">
        <f t="shared" si="8"/>
        <v>0.38044914134742402</v>
      </c>
      <c r="J47" s="468"/>
      <c r="K47" s="634">
        <f>K42/K11</f>
        <v>0.37823888771855907</v>
      </c>
      <c r="L47" s="637">
        <f>L42/L11</f>
        <v>0.35898256278995361</v>
      </c>
      <c r="N47" s="227"/>
      <c r="O47" s="227"/>
      <c r="P47" s="227"/>
    </row>
    <row r="48" spans="1:16" s="159" customFormat="1" ht="15" x14ac:dyDescent="0.2">
      <c r="B48" s="137"/>
      <c r="C48" s="137"/>
      <c r="D48" s="138"/>
      <c r="E48" s="208"/>
      <c r="F48" s="138"/>
      <c r="G48" s="138"/>
      <c r="H48" s="138"/>
      <c r="I48" s="208"/>
      <c r="K48" s="137"/>
      <c r="L48" s="236"/>
    </row>
    <row r="49" spans="1:19" s="203" customFormat="1" ht="7.15" customHeight="1" x14ac:dyDescent="0.2">
      <c r="B49" s="128"/>
      <c r="C49" s="136"/>
      <c r="D49" s="136"/>
      <c r="E49" s="136"/>
      <c r="F49" s="136"/>
      <c r="G49" s="136"/>
      <c r="H49" s="136"/>
      <c r="I49" s="136"/>
      <c r="J49" s="209"/>
      <c r="K49" s="209"/>
      <c r="L49" s="209"/>
      <c r="N49" s="235"/>
      <c r="O49" s="235"/>
      <c r="P49" s="235"/>
    </row>
    <row r="50" spans="1:19" s="147" customFormat="1" ht="21" customHeight="1" x14ac:dyDescent="0.25">
      <c r="A50" s="187" t="s">
        <v>148</v>
      </c>
      <c r="B50" s="115"/>
      <c r="C50" s="495">
        <v>49500</v>
      </c>
      <c r="D50" s="400">
        <v>47900</v>
      </c>
      <c r="E50" s="417">
        <v>46800</v>
      </c>
      <c r="F50" s="495">
        <v>46600</v>
      </c>
      <c r="G50" s="400">
        <v>46000</v>
      </c>
      <c r="H50" s="400">
        <v>43900</v>
      </c>
      <c r="I50" s="417">
        <v>42600</v>
      </c>
      <c r="J50" s="209"/>
      <c r="K50" s="649">
        <f>+C50</f>
        <v>49500</v>
      </c>
      <c r="L50" s="417">
        <f>F50</f>
        <v>46600</v>
      </c>
      <c r="N50" s="237"/>
      <c r="O50" s="237"/>
      <c r="P50" s="237"/>
    </row>
    <row r="51" spans="1:19" s="147" customFormat="1" ht="21" customHeight="1" x14ac:dyDescent="0.2">
      <c r="A51" s="391" t="s">
        <v>149</v>
      </c>
      <c r="B51" s="519"/>
      <c r="C51" s="650">
        <v>24700</v>
      </c>
      <c r="D51" s="651">
        <v>25100</v>
      </c>
      <c r="E51" s="652">
        <v>25300</v>
      </c>
      <c r="F51" s="650">
        <v>25900</v>
      </c>
      <c r="G51" s="651">
        <v>26500</v>
      </c>
      <c r="H51" s="651">
        <v>26800</v>
      </c>
      <c r="I51" s="652">
        <v>26600</v>
      </c>
      <c r="J51" s="653"/>
      <c r="K51" s="654">
        <f>+C51</f>
        <v>24700</v>
      </c>
      <c r="L51" s="652">
        <f>F51</f>
        <v>25900</v>
      </c>
      <c r="N51" s="237"/>
      <c r="O51" s="237"/>
      <c r="P51" s="237"/>
    </row>
    <row r="52" spans="1:19" s="159" customFormat="1" ht="10.5" customHeight="1" x14ac:dyDescent="0.2">
      <c r="B52" s="210"/>
      <c r="C52" s="210"/>
      <c r="D52" s="210"/>
      <c r="E52" s="210"/>
      <c r="F52" s="210"/>
      <c r="G52" s="210"/>
      <c r="H52" s="210"/>
      <c r="I52" s="210"/>
      <c r="K52" s="210"/>
      <c r="L52" s="210"/>
    </row>
    <row r="53" spans="1:19" s="147" customFormat="1" ht="15" x14ac:dyDescent="0.2">
      <c r="A53" s="386"/>
      <c r="B53" s="436"/>
      <c r="C53" s="436"/>
      <c r="D53" s="436"/>
      <c r="E53" s="436"/>
      <c r="F53" s="436"/>
      <c r="G53" s="436"/>
      <c r="H53" s="436"/>
      <c r="I53" s="436"/>
      <c r="J53" s="437"/>
      <c r="K53" s="436"/>
      <c r="L53" s="436"/>
      <c r="M53" s="199"/>
      <c r="N53" s="199"/>
      <c r="O53" s="199"/>
      <c r="P53" s="199"/>
      <c r="Q53" s="199"/>
      <c r="R53" s="199"/>
      <c r="S53" s="199"/>
    </row>
    <row r="54" spans="1:19" s="191" customFormat="1" ht="15.75" customHeight="1" x14ac:dyDescent="0.3">
      <c r="A54" s="774" t="s">
        <v>239</v>
      </c>
      <c r="B54" s="774"/>
      <c r="C54" s="774"/>
      <c r="D54" s="774"/>
      <c r="E54" s="774"/>
      <c r="F54" s="774"/>
      <c r="G54" s="774"/>
      <c r="H54" s="774"/>
      <c r="I54" s="774"/>
      <c r="J54" s="774"/>
      <c r="K54" s="774"/>
      <c r="L54" s="774"/>
      <c r="M54" s="213"/>
      <c r="N54" s="214"/>
    </row>
    <row r="55" spans="1:19" s="191" customFormat="1" ht="18" customHeight="1" x14ac:dyDescent="0.2">
      <c r="A55" s="773"/>
      <c r="B55" s="773"/>
      <c r="C55" s="773"/>
      <c r="D55" s="773"/>
      <c r="E55" s="773"/>
      <c r="F55" s="773"/>
      <c r="G55" s="773"/>
      <c r="H55" s="773"/>
      <c r="I55" s="773"/>
      <c r="J55" s="773"/>
      <c r="K55" s="773"/>
      <c r="L55" s="773"/>
    </row>
    <row r="57" spans="1:19" s="191" customFormat="1" ht="18" customHeight="1" x14ac:dyDescent="0.2">
      <c r="A57" s="238"/>
      <c r="B57" s="238"/>
      <c r="C57" s="238"/>
      <c r="D57" s="238"/>
      <c r="E57" s="238"/>
      <c r="F57" s="238"/>
      <c r="G57" s="238"/>
      <c r="H57" s="238"/>
      <c r="I57" s="238"/>
      <c r="J57" s="238"/>
      <c r="K57" s="238"/>
      <c r="L57" s="238"/>
    </row>
    <row r="58" spans="1:19" s="191" customFormat="1" ht="18" customHeight="1" x14ac:dyDescent="0.2">
      <c r="A58" s="146"/>
    </row>
    <row r="59" spans="1:19" s="191" customFormat="1" ht="18" customHeight="1" x14ac:dyDescent="0.2">
      <c r="A59" s="239"/>
    </row>
    <row r="60" spans="1:19" s="191" customFormat="1" ht="18" customHeight="1" x14ac:dyDescent="0.2">
      <c r="A60" s="146"/>
      <c r="B60" s="239"/>
      <c r="C60" s="239"/>
      <c r="D60" s="239"/>
      <c r="E60" s="239"/>
      <c r="F60" s="239"/>
      <c r="G60" s="239"/>
      <c r="H60" s="239"/>
      <c r="I60" s="239"/>
      <c r="J60" s="239"/>
    </row>
    <row r="61" spans="1:19" s="191" customFormat="1" ht="18" customHeight="1" x14ac:dyDescent="0.2">
      <c r="A61" s="146"/>
    </row>
    <row r="62" spans="1:19" s="191" customFormat="1" ht="18" customHeight="1" x14ac:dyDescent="0.2">
      <c r="A62" s="146"/>
    </row>
    <row r="63" spans="1:19" s="191" customFormat="1" ht="18" customHeight="1" x14ac:dyDescent="0.2">
      <c r="A63" s="146"/>
    </row>
    <row r="64" spans="1:19" s="191" customFormat="1" ht="18" customHeight="1" x14ac:dyDescent="0.2">
      <c r="A64" s="146"/>
    </row>
    <row r="65" spans="1:12" s="191" customFormat="1" ht="18" customHeight="1" x14ac:dyDescent="0.2">
      <c r="A65" s="146"/>
    </row>
    <row r="66" spans="1:12" s="191" customFormat="1" ht="18" customHeight="1" x14ac:dyDescent="0.2">
      <c r="A66" s="146"/>
    </row>
    <row r="67" spans="1:12" s="191" customFormat="1" ht="18" customHeight="1" x14ac:dyDescent="0.2">
      <c r="A67" s="146"/>
    </row>
    <row r="68" spans="1:12" s="191" customFormat="1" ht="18" customHeight="1" x14ac:dyDescent="0.2">
      <c r="A68" s="146"/>
    </row>
    <row r="69" spans="1:12" s="191" customFormat="1" ht="18" customHeight="1" x14ac:dyDescent="0.2">
      <c r="A69" s="146"/>
    </row>
    <row r="70" spans="1:12" s="191" customFormat="1" ht="18" customHeight="1" x14ac:dyDescent="0.2">
      <c r="A70" s="146"/>
    </row>
    <row r="71" spans="1:12" s="191" customFormat="1" ht="18" customHeight="1" x14ac:dyDescent="0.2">
      <c r="A71" s="146"/>
    </row>
    <row r="72" spans="1:12" s="191" customFormat="1" ht="18" customHeight="1" x14ac:dyDescent="0.2">
      <c r="A72" s="146"/>
    </row>
    <row r="73" spans="1:12" s="191" customFormat="1" ht="18" customHeight="1" x14ac:dyDescent="0.2">
      <c r="A73" s="146"/>
    </row>
    <row r="74" spans="1:12" s="191" customFormat="1" ht="18" customHeight="1" x14ac:dyDescent="0.2">
      <c r="A74" s="146"/>
    </row>
    <row r="75" spans="1:12" s="191" customFormat="1" ht="18" customHeight="1" x14ac:dyDescent="0.2">
      <c r="A75" s="146"/>
    </row>
    <row r="76" spans="1:12" ht="18" customHeight="1" x14ac:dyDescent="0.2">
      <c r="B76" s="240"/>
      <c r="C76" s="240"/>
      <c r="D76" s="191"/>
      <c r="E76" s="191"/>
      <c r="F76" s="191"/>
      <c r="G76" s="191"/>
      <c r="H76" s="191"/>
      <c r="I76" s="191"/>
      <c r="J76" s="191"/>
      <c r="K76" s="191"/>
      <c r="L76" s="191"/>
    </row>
    <row r="78" spans="1:12" ht="18" customHeight="1" x14ac:dyDescent="0.2">
      <c r="G78" s="223"/>
      <c r="H78" s="223"/>
    </row>
  </sheetData>
  <mergeCells count="5">
    <mergeCell ref="A55:L55"/>
    <mergeCell ref="A1:M1"/>
    <mergeCell ref="A2:M2"/>
    <mergeCell ref="A54:L54"/>
    <mergeCell ref="C4:I4"/>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2016&amp;R&amp;9TELUS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colorId="8" zoomScale="75" zoomScaleNormal="75" zoomScaleSheetLayoutView="70" workbookViewId="0">
      <selection activeCell="G18" sqref="G18"/>
    </sheetView>
  </sheetViews>
  <sheetFormatPr defaultColWidth="8.85546875" defaultRowHeight="18" customHeight="1" x14ac:dyDescent="0.2"/>
  <cols>
    <col min="1" max="1" width="94" style="146" customWidth="1"/>
    <col min="2" max="5" width="12.7109375" style="146" customWidth="1"/>
    <col min="6" max="6" width="3.140625" style="146" customWidth="1"/>
    <col min="7" max="10" width="12.7109375" style="146" customWidth="1"/>
    <col min="11" max="11" width="12.28515625" style="146" customWidth="1"/>
    <col min="12" max="12" width="17.42578125" style="146" bestFit="1" customWidth="1"/>
    <col min="13" max="13" width="8.28515625" style="146" customWidth="1"/>
    <col min="14" max="14" width="8.85546875" style="146"/>
    <col min="15" max="15" width="3.42578125" style="146" customWidth="1"/>
    <col min="16" max="16384" width="8.85546875" style="146"/>
  </cols>
  <sheetData>
    <row r="1" spans="1:12" s="176" customFormat="1" ht="24" customHeight="1" x14ac:dyDescent="0.35">
      <c r="A1" s="763" t="s">
        <v>51</v>
      </c>
      <c r="B1" s="763"/>
      <c r="C1" s="763"/>
      <c r="D1" s="763"/>
      <c r="E1" s="763"/>
      <c r="F1" s="763"/>
      <c r="G1" s="769"/>
      <c r="H1" s="769"/>
      <c r="I1" s="769"/>
      <c r="J1" s="769"/>
    </row>
    <row r="2" spans="1:12" s="176" customFormat="1" ht="24" customHeight="1" x14ac:dyDescent="0.3">
      <c r="A2" s="776" t="s">
        <v>171</v>
      </c>
      <c r="B2" s="776"/>
      <c r="C2" s="776"/>
      <c r="D2" s="776"/>
      <c r="E2" s="776"/>
      <c r="F2" s="776"/>
      <c r="G2" s="777"/>
      <c r="H2" s="777"/>
      <c r="I2" s="777"/>
      <c r="J2" s="777"/>
    </row>
    <row r="3" spans="1:12" s="176" customFormat="1" ht="24" customHeight="1" x14ac:dyDescent="0.3">
      <c r="A3" s="241"/>
      <c r="B3" s="241"/>
      <c r="C3" s="241"/>
      <c r="D3" s="241"/>
      <c r="E3" s="241"/>
      <c r="F3" s="241"/>
      <c r="G3" s="242"/>
      <c r="H3" s="242"/>
      <c r="I3" s="241"/>
      <c r="J3" s="241"/>
    </row>
    <row r="4" spans="1:12" s="176" customFormat="1" ht="18" customHeight="1" x14ac:dyDescent="0.3">
      <c r="A4" s="241"/>
      <c r="B4" s="241"/>
      <c r="C4" s="241"/>
      <c r="D4" s="241"/>
      <c r="E4" s="241"/>
      <c r="F4" s="241"/>
      <c r="G4" s="242"/>
      <c r="H4" s="242"/>
      <c r="I4" s="241"/>
      <c r="J4" s="241"/>
    </row>
    <row r="5" spans="1:12" s="176" customFormat="1" ht="18" customHeight="1" x14ac:dyDescent="0.25">
      <c r="A5" s="175"/>
      <c r="B5" s="765" t="s">
        <v>269</v>
      </c>
      <c r="C5" s="766"/>
      <c r="D5" s="766"/>
      <c r="E5" s="767"/>
      <c r="F5" s="146"/>
      <c r="G5" s="765" t="s">
        <v>267</v>
      </c>
      <c r="H5" s="766"/>
      <c r="I5" s="766"/>
      <c r="J5" s="767"/>
    </row>
    <row r="6" spans="1:12" s="176" customFormat="1" ht="18" customHeight="1" x14ac:dyDescent="0.25">
      <c r="A6" s="177" t="s">
        <v>36</v>
      </c>
      <c r="B6" s="243">
        <v>2016</v>
      </c>
      <c r="C6" s="154">
        <v>2015</v>
      </c>
      <c r="D6" s="244" t="s">
        <v>9</v>
      </c>
      <c r="E6" s="245" t="s">
        <v>10</v>
      </c>
      <c r="F6" s="180"/>
      <c r="G6" s="243">
        <v>2016</v>
      </c>
      <c r="H6" s="154">
        <v>2015</v>
      </c>
      <c r="I6" s="244" t="s">
        <v>9</v>
      </c>
      <c r="J6" s="245" t="s">
        <v>10</v>
      </c>
      <c r="L6"/>
    </row>
    <row r="7" spans="1:12" s="186" customFormat="1" ht="18" customHeight="1" x14ac:dyDescent="0.25">
      <c r="A7" s="246" t="s">
        <v>5</v>
      </c>
      <c r="B7" s="247"/>
      <c r="C7" s="248"/>
      <c r="D7" s="248"/>
      <c r="E7" s="205"/>
      <c r="G7" s="247"/>
      <c r="H7" s="248"/>
      <c r="I7" s="248"/>
      <c r="J7" s="205"/>
      <c r="L7"/>
    </row>
    <row r="8" spans="1:12" s="186" customFormat="1" ht="18" customHeight="1" x14ac:dyDescent="0.2">
      <c r="A8" s="250" t="s">
        <v>172</v>
      </c>
      <c r="B8" s="399">
        <f>'Wireless History'!C8</f>
        <v>1679</v>
      </c>
      <c r="C8" s="136">
        <f>'Wireless History'!G8</f>
        <v>1600</v>
      </c>
      <c r="D8" s="209">
        <f>B8-C8</f>
        <v>79</v>
      </c>
      <c r="E8" s="610">
        <f t="shared" ref="E8:E14" si="0">IF(ISERROR(D8/C8),"n.m.",IF(ABS((D8/ABS(C8)))&gt;=1,"n.m.",(D8/ABS(C8))))</f>
        <v>4.9375000000000002E-2</v>
      </c>
      <c r="F8" s="159"/>
      <c r="G8" s="399">
        <f>SUM('Wireless History'!C8:E8)</f>
        <v>4860</v>
      </c>
      <c r="H8" s="136">
        <f>SUM('Wireless History'!G8:I8)</f>
        <v>4703</v>
      </c>
      <c r="I8" s="209">
        <f>G8-H8</f>
        <v>157</v>
      </c>
      <c r="J8" s="610">
        <f t="shared" ref="J8:J14" si="1">IF(ISERROR(I8/H8),"n.m.",IF(ABS((I8/ABS(H8)))&gt;=1,"n.m.",(I8/ABS(H8))))</f>
        <v>3.3382947055071228E-2</v>
      </c>
      <c r="K8" s="249"/>
      <c r="L8"/>
    </row>
    <row r="9" spans="1:12" s="186" customFormat="1" ht="18" customHeight="1" x14ac:dyDescent="0.2">
      <c r="A9" s="250" t="s">
        <v>106</v>
      </c>
      <c r="B9" s="403">
        <f>'Wireless History'!C9</f>
        <v>135</v>
      </c>
      <c r="C9" s="591">
        <f>'Wireless History'!G9</f>
        <v>165</v>
      </c>
      <c r="D9" s="655">
        <f t="shared" ref="D9:D14" si="2">B9-C9</f>
        <v>-30</v>
      </c>
      <c r="E9" s="611">
        <f t="shared" si="0"/>
        <v>-0.18181818181818182</v>
      </c>
      <c r="F9" s="159"/>
      <c r="G9" s="403">
        <f>SUM('Wireless History'!C9:E9)</f>
        <v>382</v>
      </c>
      <c r="H9" s="591">
        <f>SUM('Wireless History'!G9:I9)</f>
        <v>456</v>
      </c>
      <c r="I9" s="655">
        <f t="shared" ref="I9:I14" si="3">G9-H9</f>
        <v>-74</v>
      </c>
      <c r="J9" s="611">
        <f t="shared" si="1"/>
        <v>-0.16228070175438597</v>
      </c>
      <c r="K9" s="249"/>
      <c r="L9"/>
    </row>
    <row r="10" spans="1:12" s="186" customFormat="1" ht="18" customHeight="1" x14ac:dyDescent="0.25">
      <c r="A10" s="204" t="s">
        <v>205</v>
      </c>
      <c r="B10" s="399">
        <f>SUM(B8:B9)</f>
        <v>1814</v>
      </c>
      <c r="C10" s="136">
        <f>SUM(C8:C9)</f>
        <v>1765</v>
      </c>
      <c r="D10" s="209">
        <f t="shared" si="2"/>
        <v>49</v>
      </c>
      <c r="E10" s="610">
        <f t="shared" si="0"/>
        <v>2.7762039660056657E-2</v>
      </c>
      <c r="F10" s="159"/>
      <c r="G10" s="399">
        <f>SUM(G8:G9)</f>
        <v>5242</v>
      </c>
      <c r="H10" s="136">
        <f>SUM(H8:H9)</f>
        <v>5159</v>
      </c>
      <c r="I10" s="209">
        <f t="shared" si="3"/>
        <v>83</v>
      </c>
      <c r="J10" s="610">
        <f t="shared" si="1"/>
        <v>1.6088389222717582E-2</v>
      </c>
      <c r="K10" s="249"/>
      <c r="L10"/>
    </row>
    <row r="11" spans="1:12" s="186" customFormat="1" ht="18" customHeight="1" x14ac:dyDescent="0.2">
      <c r="A11" s="250" t="s">
        <v>107</v>
      </c>
      <c r="B11" s="403">
        <f>'Wireless History'!C11</f>
        <v>4</v>
      </c>
      <c r="C11" s="591">
        <f>'Wireless History'!G11</f>
        <v>2</v>
      </c>
      <c r="D11" s="655">
        <f t="shared" si="2"/>
        <v>2</v>
      </c>
      <c r="E11" s="611" t="str">
        <f t="shared" si="0"/>
        <v>n.m.</v>
      </c>
      <c r="F11" s="159"/>
      <c r="G11" s="403">
        <f>SUM('Wireless History'!C11:E11)</f>
        <v>32</v>
      </c>
      <c r="H11" s="591">
        <f>SUM('Wireless History'!G11:I11)</f>
        <v>2</v>
      </c>
      <c r="I11" s="655">
        <f t="shared" si="3"/>
        <v>30</v>
      </c>
      <c r="J11" s="611" t="str">
        <f t="shared" si="1"/>
        <v>n.m.</v>
      </c>
      <c r="K11" s="249"/>
      <c r="L11"/>
    </row>
    <row r="12" spans="1:12" s="186" customFormat="1" ht="18" customHeight="1" x14ac:dyDescent="0.25">
      <c r="A12" s="204" t="s">
        <v>1</v>
      </c>
      <c r="B12" s="399">
        <f>SUM(B10:B11)</f>
        <v>1818</v>
      </c>
      <c r="C12" s="136">
        <f>SUM(C10:C11)</f>
        <v>1767</v>
      </c>
      <c r="D12" s="209">
        <f t="shared" si="2"/>
        <v>51</v>
      </c>
      <c r="E12" s="610">
        <f t="shared" si="0"/>
        <v>2.8862478777589132E-2</v>
      </c>
      <c r="F12" s="159"/>
      <c r="G12" s="399">
        <f>SUM(G10:G11)</f>
        <v>5274</v>
      </c>
      <c r="H12" s="136">
        <f>SUM(H10:H11)</f>
        <v>5161</v>
      </c>
      <c r="I12" s="209">
        <f t="shared" si="3"/>
        <v>113</v>
      </c>
      <c r="J12" s="610">
        <f t="shared" si="1"/>
        <v>2.189498159271459E-2</v>
      </c>
      <c r="K12" s="249"/>
      <c r="L12"/>
    </row>
    <row r="13" spans="1:12" s="186" customFormat="1" ht="18" customHeight="1" x14ac:dyDescent="0.2">
      <c r="A13" s="147" t="s">
        <v>173</v>
      </c>
      <c r="B13" s="403">
        <f>'Wireless History'!C13</f>
        <v>15</v>
      </c>
      <c r="C13" s="591">
        <f>'Wireless History'!G13</f>
        <v>16</v>
      </c>
      <c r="D13" s="591">
        <f t="shared" si="2"/>
        <v>-1</v>
      </c>
      <c r="E13" s="611">
        <f t="shared" si="0"/>
        <v>-6.25E-2</v>
      </c>
      <c r="F13" s="159"/>
      <c r="G13" s="403">
        <f>SUM('Wireless History'!C13:E13)</f>
        <v>43</v>
      </c>
      <c r="H13" s="591">
        <f>SUM('Wireless History'!G13:I13)</f>
        <v>44</v>
      </c>
      <c r="I13" s="655">
        <f t="shared" si="3"/>
        <v>-1</v>
      </c>
      <c r="J13" s="611">
        <f t="shared" si="1"/>
        <v>-2.2727272727272728E-2</v>
      </c>
      <c r="K13" s="249"/>
      <c r="L13"/>
    </row>
    <row r="14" spans="1:12" s="186" customFormat="1" ht="18" customHeight="1" x14ac:dyDescent="0.25">
      <c r="A14" s="204" t="s">
        <v>2</v>
      </c>
      <c r="B14" s="399">
        <f>SUM(B12:B13)</f>
        <v>1833</v>
      </c>
      <c r="C14" s="136">
        <f>SUM(C12:C13)</f>
        <v>1783</v>
      </c>
      <c r="D14" s="209">
        <f t="shared" si="2"/>
        <v>50</v>
      </c>
      <c r="E14" s="610">
        <f t="shared" si="0"/>
        <v>2.8042624789680313E-2</v>
      </c>
      <c r="F14" s="159"/>
      <c r="G14" s="399">
        <f>SUM(G12:G13)</f>
        <v>5317</v>
      </c>
      <c r="H14" s="136">
        <f>SUM(H12:H13)</f>
        <v>5205</v>
      </c>
      <c r="I14" s="209">
        <f t="shared" si="3"/>
        <v>112</v>
      </c>
      <c r="J14" s="610">
        <f t="shared" si="1"/>
        <v>2.1517771373679155E-2</v>
      </c>
      <c r="K14" s="249"/>
      <c r="L14"/>
    </row>
    <row r="15" spans="1:12" s="186" customFormat="1" ht="15.75" x14ac:dyDescent="0.25">
      <c r="A15" s="204"/>
      <c r="B15" s="656"/>
      <c r="C15" s="657"/>
      <c r="D15" s="593"/>
      <c r="E15" s="477"/>
      <c r="F15" s="253"/>
      <c r="G15" s="656"/>
      <c r="H15" s="657"/>
      <c r="I15" s="593"/>
      <c r="J15" s="477"/>
      <c r="K15" s="249"/>
      <c r="L15"/>
    </row>
    <row r="16" spans="1:12" s="186" customFormat="1" ht="15" x14ac:dyDescent="0.2">
      <c r="A16" s="147" t="s">
        <v>108</v>
      </c>
      <c r="B16" s="399">
        <f>'Wireless History'!C16</f>
        <v>908</v>
      </c>
      <c r="C16" s="136">
        <f>'Wireless History'!G16</f>
        <v>886</v>
      </c>
      <c r="D16" s="209">
        <f>B16-C16</f>
        <v>22</v>
      </c>
      <c r="E16" s="610">
        <f>IF(ISERROR(D16/C16),"n.m.",IF(ABS((D16/ABS(C16)))&gt;=1,"n.m.",(D16/ABS(C16))))</f>
        <v>2.4830699774266364E-2</v>
      </c>
      <c r="F16" s="159"/>
      <c r="G16" s="399">
        <f>SUM('Wireless History'!C16:E16)</f>
        <v>2519</v>
      </c>
      <c r="H16" s="136">
        <f>SUM('Wireless History'!G16:I16)</f>
        <v>2506</v>
      </c>
      <c r="I16" s="209">
        <f>G16-H16</f>
        <v>13</v>
      </c>
      <c r="J16" s="610">
        <f>IF(ISERROR(I16/H16),"n.m.",IF(ABS((I16/ABS(H16)))&gt;=1,"n.m.",(I16/ABS(H16))))</f>
        <v>5.1875498802873106E-3</v>
      </c>
      <c r="K16" s="249"/>
      <c r="L16"/>
    </row>
    <row r="17" spans="1:13" s="191" customFormat="1" ht="18" customHeight="1" x14ac:dyDescent="0.2">
      <c r="A17" s="147" t="s">
        <v>170</v>
      </c>
      <c r="B17" s="403">
        <f>'Wireless History'!C17</f>
        <v>166</v>
      </c>
      <c r="C17" s="591">
        <f>'Wireless History'!G17</f>
        <v>182</v>
      </c>
      <c r="D17" s="655">
        <f>B17-C17</f>
        <v>-16</v>
      </c>
      <c r="E17" s="611">
        <f>IF(ISERROR(D17/C17),"n.m.",IF(ABS((D17/ABS(C17)))&gt;=1,"n.m.",(D17/ABS(C17))))</f>
        <v>-8.7912087912087919E-2</v>
      </c>
      <c r="F17" s="159"/>
      <c r="G17" s="403">
        <f>SUM('Wireless History'!C17:E17)</f>
        <v>490</v>
      </c>
      <c r="H17" s="591">
        <f>SUM('Wireless History'!G17:I17)</f>
        <v>521</v>
      </c>
      <c r="I17" s="655">
        <f>G17-H17</f>
        <v>-31</v>
      </c>
      <c r="J17" s="611">
        <f>IF(ISERROR(I17/H17),"n.m.",IF(ABS((I17/ABS(H17)))&gt;=1,"n.m.",(I17/ABS(H17))))</f>
        <v>-5.9500959692898273E-2</v>
      </c>
      <c r="K17" s="249"/>
      <c r="L17"/>
    </row>
    <row r="18" spans="1:13" s="191" customFormat="1" ht="18" customHeight="1" x14ac:dyDescent="0.25">
      <c r="A18" s="204" t="s">
        <v>61</v>
      </c>
      <c r="B18" s="399">
        <f>SUM(B16:B17)</f>
        <v>1074</v>
      </c>
      <c r="C18" s="136">
        <f>SUM(C16:C17)</f>
        <v>1068</v>
      </c>
      <c r="D18" s="209">
        <f>B18-C18</f>
        <v>6</v>
      </c>
      <c r="E18" s="610">
        <f>IF(ISERROR(D18/C18),"n.m.",IF(ABS((D18/ABS(C18)))&gt;=1,"n.m.",(D18/ABS(C18))))</f>
        <v>5.6179775280898875E-3</v>
      </c>
      <c r="F18" s="159"/>
      <c r="G18" s="399">
        <f>SUM(G16:G17)</f>
        <v>3009</v>
      </c>
      <c r="H18" s="136">
        <f>SUM(H16:H17)</f>
        <v>3027</v>
      </c>
      <c r="I18" s="209">
        <f>G18-H18</f>
        <v>-18</v>
      </c>
      <c r="J18" s="610">
        <f>IF(ISERROR(I18/H18),"n.m.",IF(ABS((I18/ABS(H18)))&gt;=1,"n.m.",(I18/ABS(H18))))</f>
        <v>-5.9464816650148661E-3</v>
      </c>
      <c r="K18" s="249"/>
      <c r="L18"/>
    </row>
    <row r="19" spans="1:13" s="186" customFormat="1" ht="9.75" customHeight="1" x14ac:dyDescent="0.25">
      <c r="A19" s="204"/>
      <c r="B19" s="656"/>
      <c r="C19" s="657"/>
      <c r="D19" s="593"/>
      <c r="E19" s="565"/>
      <c r="F19" s="253"/>
      <c r="G19" s="656"/>
      <c r="H19" s="657"/>
      <c r="I19" s="593"/>
      <c r="J19" s="565"/>
      <c r="K19" s="249"/>
      <c r="L19"/>
    </row>
    <row r="20" spans="1:13" s="186" customFormat="1" ht="21" customHeight="1" thickBot="1" x14ac:dyDescent="0.3">
      <c r="A20" s="204" t="s">
        <v>76</v>
      </c>
      <c r="B20" s="536">
        <f>+B14-B18</f>
        <v>759</v>
      </c>
      <c r="C20" s="658">
        <f>+C14-C18</f>
        <v>715</v>
      </c>
      <c r="D20" s="659">
        <f>B20-C20</f>
        <v>44</v>
      </c>
      <c r="E20" s="660">
        <f>+'[19]Flash new format alt QTR'!$K$32</f>
        <v>6.1822587828437477E-2</v>
      </c>
      <c r="F20" s="159"/>
      <c r="G20" s="536">
        <f>+G14-G18</f>
        <v>2308</v>
      </c>
      <c r="H20" s="658">
        <f>+H14-H18</f>
        <v>2178</v>
      </c>
      <c r="I20" s="659">
        <f>G20-H20</f>
        <v>130</v>
      </c>
      <c r="J20" s="660">
        <f>+'[19]Flash new format alt QTR'!$T$32</f>
        <v>5.9717514406332474E-2</v>
      </c>
      <c r="K20" s="249"/>
      <c r="L20"/>
    </row>
    <row r="21" spans="1:13" s="186" customFormat="1" ht="11.25" customHeight="1" thickTop="1" x14ac:dyDescent="0.25">
      <c r="A21" s="204"/>
      <c r="B21" s="661"/>
      <c r="C21" s="662"/>
      <c r="D21" s="663"/>
      <c r="E21" s="498"/>
      <c r="F21" s="253"/>
      <c r="G21" s="661"/>
      <c r="H21" s="662"/>
      <c r="I21" s="663"/>
      <c r="J21" s="498"/>
      <c r="K21" s="249"/>
      <c r="L21"/>
    </row>
    <row r="22" spans="1:13" s="253" customFormat="1" ht="18" customHeight="1" x14ac:dyDescent="0.25">
      <c r="A22" s="287" t="s">
        <v>223</v>
      </c>
      <c r="B22" s="399">
        <f>'Wireless History'!C22</f>
        <v>165</v>
      </c>
      <c r="C22" s="136">
        <f>'Wireless History'!G22</f>
        <v>156</v>
      </c>
      <c r="D22" s="209">
        <f>+B22-C22</f>
        <v>9</v>
      </c>
      <c r="E22" s="610">
        <f>IF(ISERROR(D22/C22),"n.m.",IF(ABS((D22/ABS(C22)))&gt;=1,"n.m.",(D22/ABS(C22))))</f>
        <v>5.7692307692307696E-2</v>
      </c>
      <c r="F22" s="159"/>
      <c r="G22" s="399">
        <f>'Wireless History'!K22</f>
        <v>437</v>
      </c>
      <c r="H22" s="136">
        <f>SUM('Wireless History'!G22:I22)</f>
        <v>427</v>
      </c>
      <c r="I22" s="209">
        <f>G22-H22</f>
        <v>10</v>
      </c>
      <c r="J22" s="610">
        <f>IF(ISERROR(I22/H22),"n.m.",IF(ABS((I22/ABS(H22)))&gt;=1,"n.m.",(I22/ABS(H22))))</f>
        <v>2.3419203747072601E-2</v>
      </c>
      <c r="K22" s="252"/>
      <c r="L22"/>
    </row>
    <row r="23" spans="1:13" s="253" customFormat="1" ht="12" customHeight="1" x14ac:dyDescent="0.25">
      <c r="A23" s="204"/>
      <c r="B23" s="664"/>
      <c r="C23" s="665"/>
      <c r="D23" s="619"/>
      <c r="E23" s="620"/>
      <c r="G23" s="664"/>
      <c r="H23" s="665"/>
      <c r="I23" s="619"/>
      <c r="J23" s="620"/>
      <c r="K23" s="252"/>
      <c r="L23"/>
    </row>
    <row r="24" spans="1:13" s="253" customFormat="1" ht="18" customHeight="1" thickBot="1" x14ac:dyDescent="0.3">
      <c r="A24" s="204" t="s">
        <v>160</v>
      </c>
      <c r="B24" s="536">
        <f>+B20+B22</f>
        <v>924</v>
      </c>
      <c r="C24" s="658">
        <f>+C20+C22</f>
        <v>871</v>
      </c>
      <c r="D24" s="659">
        <f>B24-C24</f>
        <v>53</v>
      </c>
      <c r="E24" s="660">
        <f>IF(ISERROR(D24/C24),"n.m.",IF(ABS((D24/ABS(C24)))&gt;=1,"n.m.",(D24/ABS(C24))))</f>
        <v>6.0849598163030996E-2</v>
      </c>
      <c r="F24" s="159"/>
      <c r="G24" s="536">
        <f>+G20+G22</f>
        <v>2745</v>
      </c>
      <c r="H24" s="658">
        <f>+H20+H22</f>
        <v>2605</v>
      </c>
      <c r="I24" s="659">
        <f>G24-H24</f>
        <v>140</v>
      </c>
      <c r="J24" s="660">
        <f>IF(ISERROR(I24/H24),"n.m.",IF(ABS((I24/ABS(H24)))&gt;=1,"n.m.",(I24/ABS(H24))))</f>
        <v>5.3742802303262956E-2</v>
      </c>
      <c r="K24" s="252"/>
      <c r="L24"/>
    </row>
    <row r="25" spans="1:13" s="186" customFormat="1" ht="9" customHeight="1" thickTop="1" x14ac:dyDescent="0.25">
      <c r="A25" s="204"/>
      <c r="B25" s="666"/>
      <c r="C25" s="667"/>
      <c r="D25" s="593"/>
      <c r="E25" s="565"/>
      <c r="F25" s="253"/>
      <c r="G25" s="666"/>
      <c r="H25" s="667"/>
      <c r="I25" s="593"/>
      <c r="J25" s="565"/>
      <c r="K25" s="249"/>
      <c r="L25"/>
    </row>
    <row r="26" spans="1:13" s="199" customFormat="1" ht="18" customHeight="1" x14ac:dyDescent="0.25">
      <c r="A26" s="204" t="s">
        <v>161</v>
      </c>
      <c r="B26" s="556">
        <f>'Wireless History'!C26</f>
        <v>0.41407528641571195</v>
      </c>
      <c r="C26" s="668">
        <f>'Wireless History'!G26</f>
        <v>0.40100953449242849</v>
      </c>
      <c r="D26" s="595">
        <f>(ROUND(B26,3)-ROUND(C26,3))*100</f>
        <v>1.2999999999999956</v>
      </c>
      <c r="E26" s="499" t="s">
        <v>113</v>
      </c>
      <c r="F26" s="253"/>
      <c r="G26" s="556">
        <f>G20/G14</f>
        <v>0.43407936806469816</v>
      </c>
      <c r="H26" s="668">
        <f>H20/H14</f>
        <v>0.41844380403458215</v>
      </c>
      <c r="I26" s="595">
        <f>(ROUND(G26,3)-ROUND(H26,3))*100</f>
        <v>1.6000000000000014</v>
      </c>
      <c r="J26" s="499" t="s">
        <v>113</v>
      </c>
      <c r="K26" s="378"/>
      <c r="L26"/>
    </row>
    <row r="27" spans="1:13" s="199" customFormat="1" ht="9.75" customHeight="1" x14ac:dyDescent="0.25">
      <c r="A27" s="204"/>
      <c r="B27" s="556"/>
      <c r="C27" s="668"/>
      <c r="D27" s="419"/>
      <c r="E27" s="565"/>
      <c r="F27" s="253"/>
      <c r="G27" s="556"/>
      <c r="H27" s="668"/>
      <c r="I27" s="419"/>
      <c r="J27" s="565"/>
      <c r="K27" s="378"/>
      <c r="L27"/>
      <c r="M27" s="445"/>
    </row>
    <row r="28" spans="1:13" s="199" customFormat="1" ht="18" customHeight="1" x14ac:dyDescent="0.25">
      <c r="A28" s="204" t="s">
        <v>11</v>
      </c>
      <c r="B28" s="399">
        <f>'Wireless History'!C28</f>
        <v>295</v>
      </c>
      <c r="C28" s="136">
        <f>'Wireless History'!G28</f>
        <v>209</v>
      </c>
      <c r="D28" s="209">
        <f>B28-C28</f>
        <v>86</v>
      </c>
      <c r="E28" s="610">
        <f>IF(ISERROR(D28/C28),"n.m.",IF(ABS((D28/ABS(C28)))&gt;=1,"n.m.",(D28/ABS(C28))))</f>
        <v>0.41148325358851673</v>
      </c>
      <c r="F28" s="159"/>
      <c r="G28" s="399">
        <f>SUM('Wireless History'!C28:E28)</f>
        <v>733</v>
      </c>
      <c r="H28" s="136">
        <f>SUM('Wireless History'!G28:I28)</f>
        <v>684</v>
      </c>
      <c r="I28" s="209">
        <f>G28-H28</f>
        <v>49</v>
      </c>
      <c r="J28" s="610">
        <f>IF(ISERROR(I28/H28),"n.m.",IF(ABS((I28/ABS(H28)))&gt;=1,"n.m.",(I28/ABS(H28))))</f>
        <v>7.1637426900584791E-2</v>
      </c>
      <c r="K28" s="378"/>
      <c r="L28"/>
    </row>
    <row r="29" spans="1:13" s="199" customFormat="1" ht="12" customHeight="1" x14ac:dyDescent="0.25">
      <c r="A29" s="204"/>
      <c r="B29" s="556"/>
      <c r="C29" s="668"/>
      <c r="D29" s="669"/>
      <c r="E29" s="565"/>
      <c r="F29" s="253"/>
      <c r="G29" s="556"/>
      <c r="H29" s="668"/>
      <c r="I29" s="669"/>
      <c r="J29" s="565"/>
      <c r="K29" s="378"/>
      <c r="L29"/>
    </row>
    <row r="30" spans="1:13" s="199" customFormat="1" ht="18" customHeight="1" x14ac:dyDescent="0.25">
      <c r="A30" s="204" t="s">
        <v>212</v>
      </c>
      <c r="B30" s="670">
        <f>B28/B14</f>
        <v>0.16093835242771412</v>
      </c>
      <c r="C30" s="671">
        <f>C28/C14</f>
        <v>0.11721817162086372</v>
      </c>
      <c r="D30" s="136">
        <f>(ROUND(B30,2)-ROUND(C30,2))*100</f>
        <v>4.0000000000000009</v>
      </c>
      <c r="E30" s="672" t="s">
        <v>113</v>
      </c>
      <c r="F30" s="560"/>
      <c r="G30" s="670">
        <f>G28/G14</f>
        <v>0.13785969531690803</v>
      </c>
      <c r="H30" s="671">
        <f>H28/H14</f>
        <v>0.1314121037463977</v>
      </c>
      <c r="I30" s="136">
        <f>(ROUND(G30,2)-ROUND(H30,2))*100</f>
        <v>1.0000000000000009</v>
      </c>
      <c r="J30" s="672" t="s">
        <v>113</v>
      </c>
      <c r="K30" s="378"/>
      <c r="L30"/>
    </row>
    <row r="31" spans="1:13" s="199" customFormat="1" ht="12" customHeight="1" x14ac:dyDescent="0.25">
      <c r="A31" s="204"/>
      <c r="B31" s="188"/>
      <c r="C31" s="603"/>
      <c r="D31" s="593"/>
      <c r="E31" s="565"/>
      <c r="F31" s="253"/>
      <c r="G31" s="188"/>
      <c r="H31" s="603"/>
      <c r="I31" s="593"/>
      <c r="J31" s="565"/>
      <c r="K31" s="378"/>
      <c r="L31"/>
    </row>
    <row r="32" spans="1:13" s="199" customFormat="1" ht="18" customHeight="1" x14ac:dyDescent="0.25">
      <c r="A32" s="204" t="s">
        <v>162</v>
      </c>
      <c r="B32" s="399">
        <f>B20-B28</f>
        <v>464</v>
      </c>
      <c r="C32" s="136">
        <f>C20-C28</f>
        <v>506</v>
      </c>
      <c r="D32" s="209">
        <f>B32-C32</f>
        <v>-42</v>
      </c>
      <c r="E32" s="610">
        <f>IF(ISERROR(D32/C32),"n.m.",IF(ABS((D32/ABS(C32)))&gt;=1,"n.m.",(D32/ABS(C32))))</f>
        <v>-8.3003952569169967E-2</v>
      </c>
      <c r="F32" s="159"/>
      <c r="G32" s="399">
        <f>G20-G28</f>
        <v>1575</v>
      </c>
      <c r="H32" s="136">
        <f>H20-H28</f>
        <v>1494</v>
      </c>
      <c r="I32" s="209">
        <f>G32-H32</f>
        <v>81</v>
      </c>
      <c r="J32" s="610">
        <f>IF(ISERROR(I32/H32),"n.m.",IF(ABS((I32/ABS(H32)))&gt;=1,"n.m.",(I32/ABS(H32))))</f>
        <v>5.4216867469879519E-2</v>
      </c>
      <c r="K32" s="378"/>
      <c r="L32"/>
    </row>
    <row r="33" spans="1:28" s="199" customFormat="1" ht="15.75" x14ac:dyDescent="0.25">
      <c r="A33" s="204"/>
      <c r="B33" s="399"/>
      <c r="C33" s="136"/>
      <c r="D33" s="209"/>
      <c r="E33" s="482"/>
      <c r="F33" s="253"/>
      <c r="G33" s="399"/>
      <c r="H33" s="136"/>
      <c r="I33" s="209"/>
      <c r="J33" s="482"/>
      <c r="K33" s="378"/>
      <c r="L33"/>
    </row>
    <row r="34" spans="1:28" s="253" customFormat="1" ht="15" x14ac:dyDescent="0.2">
      <c r="A34" s="159" t="s">
        <v>235</v>
      </c>
      <c r="B34" s="399">
        <f>'Wireless History'!C34</f>
        <v>18</v>
      </c>
      <c r="C34" s="136">
        <f>'Wireless History'!G34</f>
        <v>14</v>
      </c>
      <c r="D34" s="209">
        <f>B34-C34</f>
        <v>4</v>
      </c>
      <c r="E34" s="610">
        <f>IF(ISERROR(D34/C34),"n.m.",IF(ABS((D34/ABS(C34)))&gt;=1,"n.m.",(D34/ABS(C34))))</f>
        <v>0.2857142857142857</v>
      </c>
      <c r="F34" s="159"/>
      <c r="G34" s="399">
        <f>SUM('Wireless History'!C34:E34)</f>
        <v>36</v>
      </c>
      <c r="H34" s="136">
        <f>SUM('Wireless History'!G34:I34)</f>
        <v>56</v>
      </c>
      <c r="I34" s="209">
        <f>G34-H34</f>
        <v>-20</v>
      </c>
      <c r="J34" s="610">
        <f>IF(ISERROR(I34/H34),"n.m.",IF(ABS((I34/ABS(H34)))&gt;=1,"n.m.",(I34/ABS(H34))))</f>
        <v>-0.35714285714285715</v>
      </c>
      <c r="K34" s="252"/>
      <c r="L34"/>
    </row>
    <row r="35" spans="1:28" s="253" customFormat="1" ht="23.25" customHeight="1" thickBot="1" x14ac:dyDescent="0.3">
      <c r="A35" s="287" t="s">
        <v>233</v>
      </c>
      <c r="B35" s="536">
        <f>+B20+B34</f>
        <v>777</v>
      </c>
      <c r="C35" s="658">
        <f>+C34+C20</f>
        <v>729</v>
      </c>
      <c r="D35" s="659">
        <f>+D34+D20</f>
        <v>48</v>
      </c>
      <c r="E35" s="660">
        <f>IF(ISERROR(D35/C35),"n.m.",IF(ABS((D35/ABS(C35)))&gt;=1,"n.m.",(D35/ABS(C35))))</f>
        <v>6.584362139917696E-2</v>
      </c>
      <c r="F35" s="159"/>
      <c r="G35" s="536">
        <f>+G20+G34</f>
        <v>2344</v>
      </c>
      <c r="H35" s="658">
        <f>+H34+H20</f>
        <v>2234</v>
      </c>
      <c r="I35" s="659">
        <f>+I34+I20</f>
        <v>110</v>
      </c>
      <c r="J35" s="660">
        <f>IF(ISERROR(I35/H35),"n.m.",IF(ABS((I35/ABS(H35)))&gt;=1,"n.m.",(I35/ABS(H35))))</f>
        <v>4.9239033124440466E-2</v>
      </c>
      <c r="K35" s="252"/>
      <c r="L35"/>
    </row>
    <row r="36" spans="1:28" s="253" customFormat="1" ht="12.75" customHeight="1" thickTop="1" x14ac:dyDescent="0.25">
      <c r="A36" s="287"/>
      <c r="B36" s="562"/>
      <c r="C36" s="563"/>
      <c r="D36" s="564"/>
      <c r="E36" s="565"/>
      <c r="G36" s="562"/>
      <c r="H36" s="563"/>
      <c r="I36" s="564"/>
      <c r="J36" s="565"/>
      <c r="K36" s="252"/>
      <c r="L36"/>
    </row>
    <row r="37" spans="1:28" s="253" customFormat="1" ht="15.75" x14ac:dyDescent="0.25">
      <c r="A37" s="287" t="s">
        <v>240</v>
      </c>
      <c r="B37" s="556">
        <f>'Wireless History'!C37</f>
        <v>0.4238952536824877</v>
      </c>
      <c r="C37" s="668">
        <f>'Wireless History'!G37</f>
        <v>0.40886146943353896</v>
      </c>
      <c r="D37" s="595">
        <f>(ROUND(B37,3)-ROUND(C37,3))*100</f>
        <v>1.5000000000000013</v>
      </c>
      <c r="E37" s="499" t="s">
        <v>113</v>
      </c>
      <c r="G37" s="556">
        <f>G35/G14</f>
        <v>0.44085010344179049</v>
      </c>
      <c r="H37" s="668">
        <f>H35/H14</f>
        <v>0.42920268972142173</v>
      </c>
      <c r="I37" s="595">
        <f>(ROUND(G37,3)-ROUND(H37,3))*100</f>
        <v>1.2000000000000011</v>
      </c>
      <c r="J37" s="499" t="s">
        <v>113</v>
      </c>
      <c r="K37" s="252"/>
      <c r="L37"/>
    </row>
    <row r="38" spans="1:28" s="253" customFormat="1" ht="12.75" customHeight="1" x14ac:dyDescent="0.25">
      <c r="A38" s="287"/>
      <c r="B38" s="566"/>
      <c r="C38" s="567"/>
      <c r="D38" s="568"/>
      <c r="E38" s="569"/>
      <c r="G38" s="566"/>
      <c r="H38" s="567"/>
      <c r="I38" s="568"/>
      <c r="J38" s="569"/>
      <c r="K38" s="252"/>
      <c r="L38"/>
    </row>
    <row r="39" spans="1:28" s="191" customFormat="1" ht="18" customHeight="1" x14ac:dyDescent="0.2">
      <c r="A39" s="365"/>
      <c r="B39" s="365"/>
      <c r="C39" s="365"/>
      <c r="D39" s="365"/>
      <c r="E39" s="365"/>
      <c r="F39" s="365"/>
      <c r="G39" s="365"/>
      <c r="H39" s="365"/>
      <c r="I39" s="365"/>
      <c r="J39" s="365"/>
      <c r="K39" s="365"/>
      <c r="L39" s="365"/>
    </row>
    <row r="40" spans="1:28" s="191" customFormat="1" ht="18" customHeight="1" x14ac:dyDescent="0.2">
      <c r="A40" s="511" t="s">
        <v>197</v>
      </c>
      <c r="B40" s="511"/>
      <c r="C40" s="511"/>
      <c r="D40" s="511"/>
      <c r="E40" s="511"/>
      <c r="F40" s="511"/>
      <c r="G40" s="511"/>
      <c r="H40" s="511"/>
      <c r="I40" s="511"/>
      <c r="J40" s="511"/>
      <c r="K40" s="511"/>
      <c r="L40" s="511"/>
      <c r="N40" s="147"/>
    </row>
    <row r="41" spans="1:28" s="147" customFormat="1" ht="15.75" customHeight="1" x14ac:dyDescent="0.2">
      <c r="A41" s="775" t="s">
        <v>232</v>
      </c>
      <c r="B41" s="775"/>
      <c r="C41" s="775"/>
      <c r="D41" s="775"/>
      <c r="E41" s="775"/>
      <c r="F41" s="438"/>
      <c r="G41" s="438"/>
      <c r="H41" s="438"/>
      <c r="I41" s="438"/>
      <c r="J41" s="438"/>
      <c r="K41" s="438"/>
      <c r="L41" s="438"/>
      <c r="M41" s="172"/>
    </row>
    <row r="42" spans="1:28" s="186" customFormat="1" ht="18" customHeight="1" x14ac:dyDescent="0.2">
      <c r="A42" s="772"/>
      <c r="B42" s="772"/>
      <c r="C42" s="772"/>
      <c r="D42" s="772"/>
      <c r="E42" s="772"/>
      <c r="F42" s="772"/>
      <c r="G42" s="772"/>
      <c r="H42" s="772"/>
      <c r="I42" s="772"/>
    </row>
    <row r="43" spans="1:28" s="186" customFormat="1" ht="18" customHeight="1" x14ac:dyDescent="0.2">
      <c r="A43" s="257"/>
      <c r="B43" s="258"/>
      <c r="C43" s="259"/>
      <c r="D43" s="259"/>
      <c r="E43" s="231"/>
      <c r="I43" s="259"/>
      <c r="J43" s="231"/>
    </row>
    <row r="44" spans="1:28" s="186" customFormat="1" ht="18" customHeight="1" x14ac:dyDescent="0.25">
      <c r="A44" s="260"/>
      <c r="B44" s="191"/>
      <c r="C44" s="191"/>
      <c r="D44" s="191"/>
      <c r="E44" s="191"/>
      <c r="I44" s="191"/>
      <c r="J44" s="191"/>
    </row>
    <row r="45" spans="1:28" s="186" customFormat="1" ht="18" customHeight="1" x14ac:dyDescent="0.2">
      <c r="A45" s="191"/>
      <c r="B45" s="191"/>
      <c r="C45" s="191"/>
      <c r="D45" s="191"/>
      <c r="E45" s="191"/>
      <c r="H45" s="191"/>
      <c r="I45" s="191"/>
      <c r="J45" s="191"/>
      <c r="L45" s="191"/>
      <c r="M45" s="191"/>
      <c r="N45" s="191"/>
      <c r="O45" s="191"/>
      <c r="Q45" s="191"/>
      <c r="R45" s="191"/>
      <c r="S45" s="191"/>
      <c r="T45" s="191"/>
      <c r="V45" s="191"/>
      <c r="W45" s="191"/>
      <c r="X45" s="191"/>
      <c r="Y45" s="191"/>
      <c r="AA45" s="191"/>
      <c r="AB45" s="191"/>
    </row>
    <row r="46" spans="1:28" s="186" customFormat="1" ht="18" customHeight="1" x14ac:dyDescent="0.2">
      <c r="B46" s="191"/>
      <c r="C46" s="191"/>
      <c r="D46" s="191"/>
      <c r="E46" s="191"/>
      <c r="I46" s="191"/>
      <c r="J46" s="191"/>
    </row>
    <row r="47" spans="1:28" s="186" customFormat="1" ht="18" customHeight="1" x14ac:dyDescent="0.2">
      <c r="B47" s="191"/>
      <c r="C47" s="191"/>
      <c r="D47" s="191"/>
      <c r="E47" s="191"/>
      <c r="I47" s="191"/>
      <c r="J47" s="191"/>
    </row>
    <row r="48" spans="1:28" s="186" customFormat="1" ht="18" customHeight="1" x14ac:dyDescent="0.2">
      <c r="B48" s="191"/>
      <c r="C48" s="191"/>
      <c r="D48" s="191"/>
      <c r="E48" s="191"/>
      <c r="I48" s="191"/>
      <c r="J48" s="191"/>
    </row>
    <row r="49" spans="1:20" s="186" customFormat="1" ht="18" customHeight="1" x14ac:dyDescent="0.2">
      <c r="B49" s="191"/>
      <c r="C49" s="191"/>
      <c r="D49" s="191"/>
      <c r="E49" s="191"/>
      <c r="I49" s="191"/>
      <c r="J49" s="191"/>
    </row>
    <row r="50" spans="1:20" s="186" customFormat="1" ht="18" customHeight="1" x14ac:dyDescent="0.2">
      <c r="B50" s="191"/>
      <c r="C50" s="191"/>
      <c r="D50" s="191"/>
      <c r="E50" s="191"/>
      <c r="I50" s="191"/>
      <c r="J50" s="191"/>
    </row>
    <row r="51" spans="1:20" s="176" customFormat="1" ht="18" customHeight="1" x14ac:dyDescent="0.2">
      <c r="B51" s="146"/>
      <c r="C51" s="146"/>
      <c r="D51" s="146"/>
      <c r="E51" s="146"/>
      <c r="I51" s="146"/>
      <c r="J51" s="146"/>
    </row>
    <row r="52" spans="1:20" s="176" customFormat="1" ht="18" customHeight="1" x14ac:dyDescent="0.2">
      <c r="B52" s="146"/>
      <c r="C52" s="146"/>
      <c r="D52" s="146"/>
      <c r="E52" s="146"/>
      <c r="I52" s="146"/>
      <c r="J52" s="146"/>
    </row>
    <row r="53" spans="1:20" s="176" customFormat="1" ht="18" customHeight="1" x14ac:dyDescent="0.2">
      <c r="B53" s="146"/>
      <c r="C53" s="146"/>
      <c r="D53" s="146"/>
      <c r="E53" s="146"/>
      <c r="I53" s="146"/>
      <c r="J53" s="146"/>
    </row>
    <row r="54" spans="1:20" s="176" customFormat="1" ht="18" customHeight="1" x14ac:dyDescent="0.2">
      <c r="B54" s="146"/>
      <c r="C54" s="146"/>
      <c r="D54" s="146"/>
      <c r="E54" s="146"/>
      <c r="I54" s="146"/>
      <c r="J54" s="146"/>
    </row>
    <row r="55" spans="1:20" s="176" customFormat="1" ht="18" customHeight="1" x14ac:dyDescent="0.2">
      <c r="B55" s="146"/>
      <c r="C55" s="146"/>
      <c r="D55" s="146"/>
      <c r="E55" s="146"/>
      <c r="I55" s="146"/>
      <c r="J55" s="146"/>
    </row>
    <row r="56" spans="1:20" s="176" customFormat="1" ht="18" customHeight="1" x14ac:dyDescent="0.2">
      <c r="B56" s="146"/>
      <c r="C56" s="146"/>
      <c r="D56" s="146"/>
      <c r="E56" s="146"/>
      <c r="I56" s="146"/>
      <c r="J56" s="146"/>
    </row>
    <row r="57" spans="1:20" s="176" customFormat="1" ht="18" customHeight="1" x14ac:dyDescent="0.2">
      <c r="B57" s="146"/>
      <c r="C57" s="146"/>
      <c r="D57" s="146"/>
      <c r="E57" s="146"/>
      <c r="I57" s="146"/>
      <c r="J57" s="146"/>
    </row>
    <row r="58" spans="1:20" s="176" customFormat="1" ht="18" customHeight="1" x14ac:dyDescent="0.2">
      <c r="B58" s="146"/>
      <c r="C58" s="146"/>
      <c r="D58" s="146"/>
      <c r="E58" s="146"/>
      <c r="I58" s="146"/>
      <c r="J58" s="146"/>
    </row>
    <row r="59" spans="1:20" s="176" customFormat="1" ht="9" customHeight="1" x14ac:dyDescent="0.2">
      <c r="B59" s="146"/>
      <c r="C59" s="146"/>
      <c r="D59" s="146"/>
      <c r="E59" s="146"/>
      <c r="I59" s="146"/>
      <c r="J59" s="146"/>
    </row>
    <row r="60" spans="1:20" ht="18" customHeight="1" x14ac:dyDescent="0.2">
      <c r="A60" s="386"/>
      <c r="D60" s="191"/>
      <c r="N60" s="199"/>
      <c r="O60" s="176"/>
      <c r="P60" s="176"/>
      <c r="Q60" s="176"/>
      <c r="R60" s="176"/>
      <c r="S60" s="176"/>
      <c r="T60" s="176"/>
    </row>
    <row r="61" spans="1:20" s="176" customFormat="1" ht="18" customHeight="1" x14ac:dyDescent="0.2">
      <c r="B61" s="146"/>
      <c r="C61" s="146"/>
      <c r="D61" s="146"/>
      <c r="E61" s="146"/>
      <c r="I61" s="146"/>
      <c r="J61" s="146"/>
    </row>
    <row r="65" spans="1:20" ht="18" customHeight="1" x14ac:dyDescent="0.2">
      <c r="A65" s="386" t="s">
        <v>258</v>
      </c>
      <c r="D65" s="191"/>
      <c r="N65" s="199"/>
      <c r="O65" s="176"/>
      <c r="P65" s="176"/>
      <c r="Q65" s="176"/>
      <c r="R65" s="176"/>
      <c r="S65" s="176"/>
      <c r="T65" s="176"/>
    </row>
    <row r="78" spans="1:20" ht="18" customHeight="1" x14ac:dyDescent="0.2">
      <c r="A78" s="261"/>
    </row>
    <row r="79" spans="1:20" ht="18" customHeight="1" x14ac:dyDescent="0.2">
      <c r="A79" s="261"/>
    </row>
    <row r="90" spans="2:2" ht="18" customHeight="1" x14ac:dyDescent="0.2">
      <c r="B90" s="261"/>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47" orientation="portrait" r:id="rId1"/>
  <headerFooter scaleWithDoc="0">
    <oddHeader xml:space="preserve">&amp;C </oddHeader>
    <oddFooter>&amp;L&amp;9Supplemental Investor Information (Unaudited)
Third Quarter, 2016&amp;R&amp;9TELUS Corporation
Page &amp;P</oddFooter>
  </headerFooter>
  <ignoredErrors>
    <ignoredError sqref="B36:H36 B38:H38 D37:F37 B35:D35 F35:H35" formula="1"/>
    <ignoredError sqref="H23 H27 G27 G29:H33 G23:G25 B23:F23 B27:F27 D26:F26 B29:F31 D28 D34 F34 B25:F25 B24:D24 F24 F28 B33:F33 B32:D32 F32 H25 D8:F8 E9 E10 H10 G10 F10 F9 D9 B10:D10 F22 F18 B18:D18 B14:D14 B15:E15 D16 D17 F17 F20 B20:D20 B21:F21 D22 F16 B19:F19 F14:F15 H18:H21 H14:H15 G18:G21 G14:G15 G12 H12 B12:C12 D12 D11 D13 F13 F11 F12 E13 E11 E12 G11:H11 G13:H13 B13:C13 B11:C11" formula="1" formulaRange="1"/>
    <ignoredError sqref="I11 E34 E28 E32 E24 G26:H26 E18 E14 E22 E17 E16 G22 B8:C8 B17:C17 B22:C22 E20 B16:C16 G16:H16 G17:H17 H22 B9:C9 G9:H9 G8:H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3"/>
  <sheetViews>
    <sheetView showGridLines="0" defaultGridColor="0" colorId="8" zoomScale="75" zoomScaleNormal="75" zoomScaleSheetLayoutView="70" workbookViewId="0">
      <selection activeCell="N17" sqref="N17"/>
    </sheetView>
  </sheetViews>
  <sheetFormatPr defaultColWidth="8.85546875" defaultRowHeight="18" customHeight="1" x14ac:dyDescent="0.2"/>
  <cols>
    <col min="1" max="1" width="99.140625" style="146" customWidth="1"/>
    <col min="2" max="2" width="9.85546875" style="146" hidden="1" customWidth="1"/>
    <col min="3" max="3" width="12.7109375" style="146" customWidth="1"/>
    <col min="4" max="4" width="12.7109375" style="191" customWidth="1"/>
    <col min="5" max="9" width="12.7109375" style="146" customWidth="1"/>
    <col min="10" max="10" width="3.7109375" style="146" customWidth="1"/>
    <col min="11" max="12" width="13.140625" style="146" customWidth="1"/>
    <col min="13" max="13" width="7.140625" style="146" customWidth="1"/>
    <col min="14" max="14" width="17.42578125" style="199" bestFit="1" customWidth="1"/>
    <col min="15" max="15" width="10.42578125" style="176" bestFit="1" customWidth="1"/>
    <col min="16" max="20" width="9.140625" style="176" customWidth="1"/>
    <col min="21" max="16384" width="8.85546875" style="146"/>
  </cols>
  <sheetData>
    <row r="1" spans="1:20" s="176" customFormat="1" ht="24" customHeight="1" x14ac:dyDescent="0.35">
      <c r="A1" s="763" t="s">
        <v>51</v>
      </c>
      <c r="B1" s="763"/>
      <c r="C1" s="763"/>
      <c r="D1" s="763"/>
      <c r="E1" s="763"/>
      <c r="F1" s="763"/>
      <c r="G1" s="763"/>
      <c r="H1" s="763"/>
      <c r="I1" s="763"/>
      <c r="J1" s="763"/>
      <c r="K1" s="763"/>
      <c r="L1" s="763"/>
      <c r="N1" s="199"/>
    </row>
    <row r="2" spans="1:20" s="176" customFormat="1" ht="24" customHeight="1" x14ac:dyDescent="0.3">
      <c r="A2" s="776" t="s">
        <v>168</v>
      </c>
      <c r="B2" s="776"/>
      <c r="C2" s="776"/>
      <c r="D2" s="776"/>
      <c r="E2" s="776"/>
      <c r="F2" s="776"/>
      <c r="G2" s="776"/>
      <c r="H2" s="776"/>
      <c r="I2" s="776"/>
      <c r="J2" s="776"/>
      <c r="K2" s="776"/>
      <c r="L2" s="776"/>
      <c r="N2" s="199"/>
    </row>
    <row r="3" spans="1:20" s="176" customFormat="1" ht="24" customHeight="1" x14ac:dyDescent="0.3">
      <c r="A3" s="241"/>
      <c r="B3" s="241"/>
      <c r="C3" s="241"/>
      <c r="D3" s="262"/>
      <c r="E3" s="241"/>
      <c r="F3" s="241"/>
      <c r="G3" s="241"/>
      <c r="H3" s="241"/>
      <c r="I3" s="241"/>
      <c r="J3" s="241"/>
      <c r="K3" s="241"/>
      <c r="L3" s="241"/>
      <c r="N3" s="199"/>
    </row>
    <row r="4" spans="1:20" s="176" customFormat="1" ht="18" customHeight="1" x14ac:dyDescent="0.3">
      <c r="A4" s="241"/>
      <c r="B4" s="263"/>
      <c r="C4" s="263"/>
      <c r="D4" s="264"/>
      <c r="E4" s="263"/>
      <c r="F4" s="265"/>
      <c r="G4" s="265"/>
      <c r="H4" s="368"/>
      <c r="I4" s="265"/>
      <c r="L4" s="174" t="s">
        <v>3</v>
      </c>
      <c r="N4" s="199"/>
    </row>
    <row r="5" spans="1:20" ht="18" customHeight="1" x14ac:dyDescent="0.25">
      <c r="A5" s="176"/>
      <c r="B5" s="545"/>
      <c r="C5" s="765" t="s">
        <v>25</v>
      </c>
      <c r="D5" s="766"/>
      <c r="E5" s="766"/>
      <c r="F5" s="766"/>
      <c r="G5" s="766"/>
      <c r="H5" s="766"/>
      <c r="I5" s="767"/>
      <c r="K5" s="152" t="s">
        <v>268</v>
      </c>
      <c r="L5" s="152" t="s">
        <v>26</v>
      </c>
    </row>
    <row r="6" spans="1:20" s="176" customFormat="1" ht="18" customHeight="1" x14ac:dyDescent="0.25">
      <c r="A6" s="177" t="s">
        <v>36</v>
      </c>
      <c r="B6" s="155" t="s">
        <v>247</v>
      </c>
      <c r="C6" s="155" t="s">
        <v>248</v>
      </c>
      <c r="D6" s="156" t="s">
        <v>249</v>
      </c>
      <c r="E6" s="156" t="s">
        <v>250</v>
      </c>
      <c r="F6" s="156" t="s">
        <v>184</v>
      </c>
      <c r="G6" s="156" t="s">
        <v>185</v>
      </c>
      <c r="H6" s="156" t="s">
        <v>186</v>
      </c>
      <c r="I6" s="157" t="s">
        <v>187</v>
      </c>
      <c r="J6" s="146"/>
      <c r="K6" s="155">
        <v>2016</v>
      </c>
      <c r="L6" s="158">
        <v>2015</v>
      </c>
      <c r="N6" s="199"/>
    </row>
    <row r="7" spans="1:20" s="186" customFormat="1" ht="18" customHeight="1" x14ac:dyDescent="0.25">
      <c r="A7" s="206" t="s">
        <v>5</v>
      </c>
      <c r="B7" s="453"/>
      <c r="C7" s="453"/>
      <c r="D7" s="584"/>
      <c r="E7" s="553"/>
      <c r="F7" s="266"/>
      <c r="G7" s="184"/>
      <c r="H7" s="184"/>
      <c r="I7" s="268"/>
      <c r="K7" s="267"/>
      <c r="L7" s="269"/>
      <c r="N7" s="199"/>
      <c r="O7" s="176"/>
      <c r="P7" s="176"/>
      <c r="Q7" s="176"/>
      <c r="R7" s="176"/>
      <c r="S7" s="176"/>
      <c r="T7" s="176"/>
    </row>
    <row r="8" spans="1:20" s="186" customFormat="1" ht="18" customHeight="1" x14ac:dyDescent="0.2">
      <c r="A8" s="250" t="s">
        <v>172</v>
      </c>
      <c r="B8" s="117"/>
      <c r="C8" s="399">
        <v>1679</v>
      </c>
      <c r="D8" s="136">
        <v>1608</v>
      </c>
      <c r="E8" s="416">
        <v>1573</v>
      </c>
      <c r="F8" s="399">
        <v>1595</v>
      </c>
      <c r="G8" s="136">
        <v>1600</v>
      </c>
      <c r="H8" s="136">
        <v>1568</v>
      </c>
      <c r="I8" s="416">
        <v>1535</v>
      </c>
      <c r="J8" s="271"/>
      <c r="K8" s="621">
        <f>SUM(B8:E8)</f>
        <v>4860</v>
      </c>
      <c r="L8" s="621">
        <f>SUM(F8:I8)</f>
        <v>6298</v>
      </c>
      <c r="M8" s="270"/>
      <c r="N8" s="395"/>
      <c r="O8" s="176"/>
      <c r="P8" s="176"/>
      <c r="Q8" s="176"/>
      <c r="R8" s="176"/>
      <c r="S8" s="176"/>
      <c r="T8" s="176"/>
    </row>
    <row r="9" spans="1:20" s="186" customFormat="1" ht="18" customHeight="1" x14ac:dyDescent="0.2">
      <c r="A9" s="250" t="s">
        <v>106</v>
      </c>
      <c r="B9" s="119"/>
      <c r="C9" s="403">
        <v>135</v>
      </c>
      <c r="D9" s="591">
        <v>123</v>
      </c>
      <c r="E9" s="622">
        <v>124</v>
      </c>
      <c r="F9" s="403">
        <v>170</v>
      </c>
      <c r="G9" s="591">
        <v>165</v>
      </c>
      <c r="H9" s="591">
        <v>156</v>
      </c>
      <c r="I9" s="622">
        <v>135</v>
      </c>
      <c r="J9" s="271"/>
      <c r="K9" s="624">
        <f>SUM(B9:E9)</f>
        <v>382</v>
      </c>
      <c r="L9" s="624">
        <f>SUM(F9:I9)</f>
        <v>626</v>
      </c>
      <c r="M9" s="270"/>
      <c r="N9" s="147"/>
      <c r="O9" s="176"/>
      <c r="P9" s="176"/>
      <c r="Q9" s="176"/>
      <c r="R9" s="176"/>
      <c r="S9" s="176"/>
      <c r="T9" s="176"/>
    </row>
    <row r="10" spans="1:20" s="186" customFormat="1" ht="18" customHeight="1" x14ac:dyDescent="0.25">
      <c r="A10" s="204" t="s">
        <v>205</v>
      </c>
      <c r="B10" s="117">
        <f t="shared" ref="B10:I10" si="0">SUM(B8:B9)</f>
        <v>0</v>
      </c>
      <c r="C10" s="399">
        <f t="shared" si="0"/>
        <v>1814</v>
      </c>
      <c r="D10" s="136">
        <f t="shared" si="0"/>
        <v>1731</v>
      </c>
      <c r="E10" s="416">
        <f t="shared" si="0"/>
        <v>1697</v>
      </c>
      <c r="F10" s="399">
        <f t="shared" si="0"/>
        <v>1765</v>
      </c>
      <c r="G10" s="136">
        <f t="shared" si="0"/>
        <v>1765</v>
      </c>
      <c r="H10" s="136">
        <f t="shared" si="0"/>
        <v>1724</v>
      </c>
      <c r="I10" s="416">
        <f t="shared" si="0"/>
        <v>1670</v>
      </c>
      <c r="J10" s="159"/>
      <c r="K10" s="495">
        <f>SUM(K8:K9)</f>
        <v>5242</v>
      </c>
      <c r="L10" s="649">
        <f>SUM(L8:L9)</f>
        <v>6924</v>
      </c>
      <c r="M10" s="270"/>
      <c r="N10" s="199"/>
      <c r="O10" s="176"/>
      <c r="P10" s="176"/>
      <c r="Q10" s="176"/>
      <c r="R10" s="176"/>
      <c r="S10" s="176"/>
      <c r="T10" s="176"/>
    </row>
    <row r="11" spans="1:20" s="186" customFormat="1" ht="18" customHeight="1" x14ac:dyDescent="0.2">
      <c r="A11" s="250" t="s">
        <v>107</v>
      </c>
      <c r="B11" s="119"/>
      <c r="C11" s="403">
        <v>4</v>
      </c>
      <c r="D11" s="591">
        <v>23</v>
      </c>
      <c r="E11" s="622">
        <v>5</v>
      </c>
      <c r="F11" s="403">
        <v>7</v>
      </c>
      <c r="G11" s="591">
        <v>2</v>
      </c>
      <c r="H11" s="591">
        <v>-2</v>
      </c>
      <c r="I11" s="622">
        <v>2</v>
      </c>
      <c r="J11" s="159"/>
      <c r="K11" s="399">
        <f>SUM(B11:E11)</f>
        <v>32</v>
      </c>
      <c r="L11" s="621">
        <f>SUM(F11:I11)</f>
        <v>9</v>
      </c>
      <c r="M11" s="270"/>
      <c r="N11" s="147"/>
      <c r="O11" s="176"/>
      <c r="P11" s="272"/>
      <c r="Q11" s="176"/>
      <c r="R11" s="176"/>
      <c r="S11" s="176"/>
      <c r="T11" s="176"/>
    </row>
    <row r="12" spans="1:20" s="186" customFormat="1" ht="18" customHeight="1" x14ac:dyDescent="0.25">
      <c r="A12" s="204" t="s">
        <v>1</v>
      </c>
      <c r="B12" s="115">
        <f t="shared" ref="B12:I12" si="1">SUM(B10:B11)</f>
        <v>0</v>
      </c>
      <c r="C12" s="495">
        <f t="shared" si="1"/>
        <v>1818</v>
      </c>
      <c r="D12" s="400">
        <f t="shared" si="1"/>
        <v>1754</v>
      </c>
      <c r="E12" s="417">
        <f t="shared" si="1"/>
        <v>1702</v>
      </c>
      <c r="F12" s="495">
        <f t="shared" si="1"/>
        <v>1772</v>
      </c>
      <c r="G12" s="400">
        <f t="shared" si="1"/>
        <v>1767</v>
      </c>
      <c r="H12" s="400">
        <f t="shared" si="1"/>
        <v>1722</v>
      </c>
      <c r="I12" s="417">
        <f t="shared" si="1"/>
        <v>1672</v>
      </c>
      <c r="J12" s="159"/>
      <c r="K12" s="649">
        <f>SUM(K10:K11)</f>
        <v>5274</v>
      </c>
      <c r="L12" s="649">
        <f>SUM(L10:L11)</f>
        <v>6933</v>
      </c>
      <c r="M12" s="270"/>
      <c r="N12" s="199"/>
      <c r="O12" s="176"/>
      <c r="P12" s="176"/>
      <c r="Q12" s="176"/>
      <c r="R12" s="176"/>
      <c r="S12" s="176"/>
      <c r="T12" s="176"/>
    </row>
    <row r="13" spans="1:20" s="186" customFormat="1" ht="18" customHeight="1" x14ac:dyDescent="0.2">
      <c r="A13" s="147" t="s">
        <v>173</v>
      </c>
      <c r="B13" s="117"/>
      <c r="C13" s="399">
        <v>15</v>
      </c>
      <c r="D13" s="591">
        <v>14</v>
      </c>
      <c r="E13" s="622">
        <v>14</v>
      </c>
      <c r="F13" s="399">
        <v>17</v>
      </c>
      <c r="G13" s="591">
        <v>16</v>
      </c>
      <c r="H13" s="591">
        <v>14</v>
      </c>
      <c r="I13" s="622">
        <v>14</v>
      </c>
      <c r="J13" s="233"/>
      <c r="K13" s="399">
        <f>SUM(B13:E13)</f>
        <v>43</v>
      </c>
      <c r="L13" s="621">
        <f>SUM(F13:I13)</f>
        <v>61</v>
      </c>
      <c r="M13" s="270"/>
      <c r="N13" s="147"/>
      <c r="O13" s="176"/>
      <c r="P13" s="176"/>
      <c r="Q13" s="176"/>
      <c r="R13" s="176"/>
      <c r="S13" s="176"/>
      <c r="T13" s="176"/>
    </row>
    <row r="14" spans="1:20" s="186" customFormat="1" ht="18" customHeight="1" x14ac:dyDescent="0.25">
      <c r="A14" s="204" t="s">
        <v>2</v>
      </c>
      <c r="B14" s="115">
        <f t="shared" ref="B14:I14" si="2">SUM(B12:B13)</f>
        <v>0</v>
      </c>
      <c r="C14" s="495">
        <f t="shared" si="2"/>
        <v>1833</v>
      </c>
      <c r="D14" s="400">
        <f t="shared" si="2"/>
        <v>1768</v>
      </c>
      <c r="E14" s="417">
        <f t="shared" si="2"/>
        <v>1716</v>
      </c>
      <c r="F14" s="495">
        <f t="shared" si="2"/>
        <v>1789</v>
      </c>
      <c r="G14" s="400">
        <f t="shared" si="2"/>
        <v>1783</v>
      </c>
      <c r="H14" s="400">
        <f t="shared" si="2"/>
        <v>1736</v>
      </c>
      <c r="I14" s="417">
        <f t="shared" si="2"/>
        <v>1686</v>
      </c>
      <c r="J14" s="233"/>
      <c r="K14" s="649">
        <f>SUM(K12:K13)</f>
        <v>5317</v>
      </c>
      <c r="L14" s="649">
        <f>SUM(L12:L13)</f>
        <v>6994</v>
      </c>
      <c r="M14" s="270"/>
      <c r="N14" s="199"/>
      <c r="O14" s="176"/>
      <c r="P14" s="176"/>
      <c r="Q14" s="176"/>
      <c r="R14" s="176"/>
      <c r="S14" s="176"/>
      <c r="T14" s="176"/>
    </row>
    <row r="15" spans="1:20" s="199" customFormat="1" ht="18" customHeight="1" x14ac:dyDescent="0.25">
      <c r="A15" s="204"/>
      <c r="B15" s="117"/>
      <c r="C15" s="399"/>
      <c r="D15" s="136"/>
      <c r="E15" s="416"/>
      <c r="F15" s="399"/>
      <c r="G15" s="136"/>
      <c r="H15" s="136"/>
      <c r="I15" s="416"/>
      <c r="J15" s="673"/>
      <c r="K15" s="621"/>
      <c r="L15" s="621"/>
      <c r="M15" s="274"/>
    </row>
    <row r="16" spans="1:20" s="199" customFormat="1" ht="18" customHeight="1" x14ac:dyDescent="0.2">
      <c r="A16" s="147" t="s">
        <v>108</v>
      </c>
      <c r="B16" s="117"/>
      <c r="C16" s="399">
        <v>908</v>
      </c>
      <c r="D16" s="136">
        <v>817</v>
      </c>
      <c r="E16" s="416">
        <v>794</v>
      </c>
      <c r="F16" s="399">
        <v>965</v>
      </c>
      <c r="G16" s="136">
        <v>886</v>
      </c>
      <c r="H16" s="136">
        <v>840</v>
      </c>
      <c r="I16" s="416">
        <v>780</v>
      </c>
      <c r="J16" s="271"/>
      <c r="K16" s="621">
        <f>SUM(B16:E16)</f>
        <v>2519</v>
      </c>
      <c r="L16" s="621">
        <f>SUM(F16:I16)</f>
        <v>3471</v>
      </c>
      <c r="M16" s="274"/>
      <c r="N16" s="159"/>
      <c r="O16" s="253"/>
      <c r="P16" s="253"/>
      <c r="Q16" s="253"/>
      <c r="R16" s="253"/>
    </row>
    <row r="17" spans="1:20" s="199" customFormat="1" ht="18" customHeight="1" x14ac:dyDescent="0.2">
      <c r="A17" s="147" t="s">
        <v>170</v>
      </c>
      <c r="B17" s="119"/>
      <c r="C17" s="403">
        <v>166</v>
      </c>
      <c r="D17" s="591">
        <v>158</v>
      </c>
      <c r="E17" s="622">
        <v>166</v>
      </c>
      <c r="F17" s="403">
        <v>196</v>
      </c>
      <c r="G17" s="591">
        <v>182</v>
      </c>
      <c r="H17" s="591">
        <v>177</v>
      </c>
      <c r="I17" s="622">
        <v>162</v>
      </c>
      <c r="J17" s="271"/>
      <c r="K17" s="624">
        <f>SUM(B17:E17)</f>
        <v>490</v>
      </c>
      <c r="L17" s="624">
        <f>SUM(F17:I17)</f>
        <v>717</v>
      </c>
      <c r="M17" s="274"/>
      <c r="N17" s="305"/>
      <c r="O17" s="253"/>
      <c r="P17" s="253"/>
      <c r="Q17" s="253"/>
      <c r="R17" s="253"/>
    </row>
    <row r="18" spans="1:20" s="147" customFormat="1" ht="18" customHeight="1" x14ac:dyDescent="0.25">
      <c r="A18" s="204" t="s">
        <v>61</v>
      </c>
      <c r="B18" s="117">
        <f t="shared" ref="B18:I18" si="3">SUM(B16:B17)</f>
        <v>0</v>
      </c>
      <c r="C18" s="399">
        <f t="shared" si="3"/>
        <v>1074</v>
      </c>
      <c r="D18" s="136">
        <f t="shared" si="3"/>
        <v>975</v>
      </c>
      <c r="E18" s="416">
        <f t="shared" si="3"/>
        <v>960</v>
      </c>
      <c r="F18" s="399">
        <f t="shared" si="3"/>
        <v>1161</v>
      </c>
      <c r="G18" s="136">
        <f t="shared" si="3"/>
        <v>1068</v>
      </c>
      <c r="H18" s="136">
        <f t="shared" si="3"/>
        <v>1017</v>
      </c>
      <c r="I18" s="416">
        <f t="shared" si="3"/>
        <v>942</v>
      </c>
      <c r="J18" s="558"/>
      <c r="K18" s="621">
        <f>SUM(K16:K17)</f>
        <v>3009</v>
      </c>
      <c r="L18" s="621">
        <f>SUM(L16:L17)</f>
        <v>4188</v>
      </c>
      <c r="M18" s="274"/>
      <c r="N18" s="253"/>
      <c r="O18" s="253"/>
      <c r="P18" s="253"/>
      <c r="Q18" s="253"/>
      <c r="R18" s="253"/>
      <c r="S18" s="199"/>
      <c r="T18" s="199"/>
    </row>
    <row r="19" spans="1:20" s="186" customFormat="1" ht="18" customHeight="1" x14ac:dyDescent="0.25">
      <c r="A19" s="204"/>
      <c r="B19" s="279"/>
      <c r="C19" s="674"/>
      <c r="D19" s="479"/>
      <c r="E19" s="480"/>
      <c r="F19" s="479"/>
      <c r="G19" s="479"/>
      <c r="H19" s="271"/>
      <c r="I19" s="480"/>
      <c r="J19" s="673"/>
      <c r="K19" s="675"/>
      <c r="L19" s="675"/>
      <c r="M19" s="270"/>
      <c r="N19" s="253"/>
      <c r="O19" s="253"/>
      <c r="P19" s="253"/>
      <c r="Q19" s="253"/>
      <c r="R19" s="253"/>
      <c r="S19" s="176"/>
      <c r="T19" s="176"/>
    </row>
    <row r="20" spans="1:20" s="186" customFormat="1" ht="21.75" customHeight="1" thickBot="1" x14ac:dyDescent="0.3">
      <c r="A20" s="204" t="s">
        <v>76</v>
      </c>
      <c r="B20" s="280">
        <f t="shared" ref="B20:I20" si="4">+B14-B18</f>
        <v>0</v>
      </c>
      <c r="C20" s="536">
        <f t="shared" si="4"/>
        <v>759</v>
      </c>
      <c r="D20" s="658">
        <f t="shared" si="4"/>
        <v>793</v>
      </c>
      <c r="E20" s="676">
        <f t="shared" si="4"/>
        <v>756</v>
      </c>
      <c r="F20" s="658">
        <f t="shared" si="4"/>
        <v>628</v>
      </c>
      <c r="G20" s="658">
        <f t="shared" si="4"/>
        <v>715</v>
      </c>
      <c r="H20" s="658">
        <f t="shared" si="4"/>
        <v>719</v>
      </c>
      <c r="I20" s="676">
        <f t="shared" si="4"/>
        <v>744</v>
      </c>
      <c r="J20" s="558"/>
      <c r="K20" s="677">
        <f>+K14-K18</f>
        <v>2308</v>
      </c>
      <c r="L20" s="677">
        <f>+L14-L18</f>
        <v>2806</v>
      </c>
      <c r="M20" s="270"/>
      <c r="N20" s="305"/>
      <c r="O20" s="253"/>
      <c r="P20" s="253"/>
      <c r="Q20" s="253"/>
      <c r="R20" s="253"/>
      <c r="S20" s="176"/>
      <c r="T20" s="176"/>
    </row>
    <row r="21" spans="1:20" s="186" customFormat="1" ht="18" customHeight="1" thickTop="1" x14ac:dyDescent="0.25">
      <c r="A21" s="287"/>
      <c r="B21" s="478"/>
      <c r="C21" s="478"/>
      <c r="D21" s="479"/>
      <c r="E21" s="480"/>
      <c r="F21" s="271"/>
      <c r="G21" s="479"/>
      <c r="H21" s="479"/>
      <c r="I21" s="480"/>
      <c r="J21" s="481"/>
      <c r="K21" s="478"/>
      <c r="L21" s="675"/>
      <c r="M21" s="270"/>
      <c r="N21" s="253"/>
      <c r="O21" s="253"/>
      <c r="P21" s="253"/>
      <c r="Q21" s="253"/>
      <c r="R21" s="253"/>
      <c r="S21" s="176"/>
      <c r="T21" s="176"/>
    </row>
    <row r="22" spans="1:20" s="253" customFormat="1" ht="18" customHeight="1" x14ac:dyDescent="0.25">
      <c r="A22" s="287" t="s">
        <v>223</v>
      </c>
      <c r="B22" s="399"/>
      <c r="C22" s="399">
        <v>165</v>
      </c>
      <c r="D22" s="136">
        <v>146</v>
      </c>
      <c r="E22" s="416">
        <v>126</v>
      </c>
      <c r="F22" s="136">
        <v>175</v>
      </c>
      <c r="G22" s="136">
        <v>156</v>
      </c>
      <c r="H22" s="136">
        <v>143</v>
      </c>
      <c r="I22" s="416">
        <v>128</v>
      </c>
      <c r="J22" s="416"/>
      <c r="K22" s="416">
        <f>SUM(B22:E22)</f>
        <v>437</v>
      </c>
      <c r="L22" s="621">
        <f>SUM(F22:I22)</f>
        <v>602</v>
      </c>
      <c r="M22" s="281"/>
      <c r="N22" s="508"/>
      <c r="O22" s="508"/>
      <c r="P22" s="508"/>
      <c r="Q22" s="508"/>
      <c r="R22" s="508"/>
      <c r="S22" s="508"/>
      <c r="T22" s="176"/>
    </row>
    <row r="23" spans="1:20" s="253" customFormat="1" ht="18" customHeight="1" x14ac:dyDescent="0.25">
      <c r="A23" s="204"/>
      <c r="B23" s="139"/>
      <c r="C23" s="478"/>
      <c r="D23" s="479"/>
      <c r="E23" s="480"/>
      <c r="F23" s="271"/>
      <c r="G23" s="479"/>
      <c r="H23" s="479"/>
      <c r="I23" s="480"/>
      <c r="J23" s="481"/>
      <c r="K23" s="478"/>
      <c r="L23" s="675"/>
      <c r="M23" s="281"/>
      <c r="N23" s="508"/>
      <c r="O23" s="508"/>
      <c r="P23" s="508"/>
      <c r="Q23" s="508"/>
      <c r="R23" s="508"/>
      <c r="S23" s="508"/>
      <c r="T23" s="176"/>
    </row>
    <row r="24" spans="1:20" s="253" customFormat="1" ht="21" customHeight="1" thickBot="1" x14ac:dyDescent="0.3">
      <c r="A24" s="204" t="s">
        <v>164</v>
      </c>
      <c r="B24" s="280">
        <f t="shared" ref="B24:I24" si="5">+B20+B22</f>
        <v>0</v>
      </c>
      <c r="C24" s="536">
        <f t="shared" si="5"/>
        <v>924</v>
      </c>
      <c r="D24" s="658">
        <f t="shared" si="5"/>
        <v>939</v>
      </c>
      <c r="E24" s="676">
        <f t="shared" si="5"/>
        <v>882</v>
      </c>
      <c r="F24" s="658">
        <f t="shared" si="5"/>
        <v>803</v>
      </c>
      <c r="G24" s="658">
        <f t="shared" si="5"/>
        <v>871</v>
      </c>
      <c r="H24" s="658">
        <f t="shared" si="5"/>
        <v>862</v>
      </c>
      <c r="I24" s="676">
        <f t="shared" si="5"/>
        <v>872</v>
      </c>
      <c r="J24" s="558"/>
      <c r="K24" s="677">
        <f>+K20+K22</f>
        <v>2745</v>
      </c>
      <c r="L24" s="677">
        <f>+L20+L22</f>
        <v>3408</v>
      </c>
      <c r="M24" s="281"/>
      <c r="N24" s="159"/>
      <c r="S24" s="176"/>
      <c r="T24" s="176"/>
    </row>
    <row r="25" spans="1:20" s="186" customFormat="1" ht="18" customHeight="1" thickTop="1" x14ac:dyDescent="0.25">
      <c r="A25" s="204"/>
      <c r="B25" s="458"/>
      <c r="C25" s="666"/>
      <c r="D25" s="667"/>
      <c r="E25" s="678"/>
      <c r="F25" s="679"/>
      <c r="G25" s="667"/>
      <c r="H25" s="680"/>
      <c r="I25" s="678"/>
      <c r="J25" s="253"/>
      <c r="K25" s="681"/>
      <c r="L25" s="682"/>
      <c r="M25" s="270"/>
      <c r="N25" s="253"/>
      <c r="O25" s="253"/>
      <c r="P25" s="253"/>
      <c r="Q25" s="253"/>
      <c r="R25" s="253"/>
      <c r="S25" s="176"/>
      <c r="T25" s="176"/>
    </row>
    <row r="26" spans="1:20" s="186" customFormat="1" ht="18" customHeight="1" x14ac:dyDescent="0.25">
      <c r="A26" s="204" t="s">
        <v>161</v>
      </c>
      <c r="B26" s="255" t="e">
        <f t="shared" ref="B26:I26" si="6">B20/B14</f>
        <v>#DIV/0!</v>
      </c>
      <c r="C26" s="556">
        <f t="shared" si="6"/>
        <v>0.41407528641571195</v>
      </c>
      <c r="D26" s="668">
        <f t="shared" si="6"/>
        <v>0.4485294117647059</v>
      </c>
      <c r="E26" s="683">
        <f t="shared" si="6"/>
        <v>0.44055944055944057</v>
      </c>
      <c r="F26" s="556">
        <f t="shared" si="6"/>
        <v>0.35103409726103968</v>
      </c>
      <c r="G26" s="668">
        <f t="shared" si="6"/>
        <v>0.40100953449242849</v>
      </c>
      <c r="H26" s="668">
        <f t="shared" si="6"/>
        <v>0.41417050691244239</v>
      </c>
      <c r="I26" s="683">
        <f t="shared" si="6"/>
        <v>0.44128113879003561</v>
      </c>
      <c r="J26" s="253"/>
      <c r="K26" s="684">
        <f>K20/K14</f>
        <v>0.43407936806469816</v>
      </c>
      <c r="L26" s="684">
        <f>L20/L14</f>
        <v>0.40120102945381758</v>
      </c>
      <c r="M26" s="270"/>
      <c r="N26" s="159"/>
      <c r="O26" s="253"/>
      <c r="P26" s="253"/>
      <c r="Q26" s="253"/>
      <c r="R26" s="253"/>
      <c r="S26" s="176"/>
      <c r="T26" s="176"/>
    </row>
    <row r="27" spans="1:20" s="186" customFormat="1" ht="18" customHeight="1" x14ac:dyDescent="0.25">
      <c r="A27" s="204"/>
      <c r="B27" s="255"/>
      <c r="C27" s="556"/>
      <c r="D27" s="668"/>
      <c r="E27" s="685"/>
      <c r="F27" s="668"/>
      <c r="G27" s="668"/>
      <c r="H27" s="669"/>
      <c r="I27" s="685"/>
      <c r="J27" s="253"/>
      <c r="K27" s="686"/>
      <c r="L27" s="686"/>
      <c r="M27" s="270"/>
      <c r="N27" s="253"/>
      <c r="O27" s="253"/>
      <c r="P27" s="253"/>
      <c r="Q27" s="253"/>
      <c r="R27" s="253"/>
      <c r="S27" s="176"/>
      <c r="T27" s="176"/>
    </row>
    <row r="28" spans="1:20" s="186" customFormat="1" ht="15.75" x14ac:dyDescent="0.25">
      <c r="A28" s="204" t="s">
        <v>11</v>
      </c>
      <c r="B28" s="121"/>
      <c r="C28" s="399">
        <v>295</v>
      </c>
      <c r="D28" s="136">
        <v>258</v>
      </c>
      <c r="E28" s="416">
        <v>180</v>
      </c>
      <c r="F28" s="399">
        <f>209</f>
        <v>209</v>
      </c>
      <c r="G28" s="136">
        <v>209</v>
      </c>
      <c r="H28" s="136">
        <v>227</v>
      </c>
      <c r="I28" s="416">
        <v>248</v>
      </c>
      <c r="J28" s="416"/>
      <c r="K28" s="416">
        <f>SUM(B28:E28)</f>
        <v>733</v>
      </c>
      <c r="L28" s="621">
        <f>SUM(F28:I28)</f>
        <v>893</v>
      </c>
      <c r="M28" s="270"/>
      <c r="N28" s="159"/>
      <c r="O28" s="398"/>
      <c r="P28" s="398"/>
      <c r="Q28" s="398"/>
      <c r="R28" s="253"/>
      <c r="S28" s="176"/>
      <c r="T28" s="176"/>
    </row>
    <row r="29" spans="1:20" s="186" customFormat="1" ht="18" customHeight="1" x14ac:dyDescent="0.25">
      <c r="A29" s="204"/>
      <c r="B29" s="283"/>
      <c r="C29" s="687"/>
      <c r="D29" s="688"/>
      <c r="E29" s="689"/>
      <c r="F29" s="687"/>
      <c r="G29" s="688"/>
      <c r="H29" s="688"/>
      <c r="I29" s="689"/>
      <c r="J29" s="253"/>
      <c r="K29" s="690"/>
      <c r="L29" s="691"/>
      <c r="M29" s="270"/>
      <c r="N29" s="253"/>
      <c r="O29" s="253"/>
      <c r="P29" s="253"/>
      <c r="Q29" s="253"/>
      <c r="R29" s="253"/>
      <c r="S29" s="176"/>
      <c r="T29" s="176"/>
    </row>
    <row r="30" spans="1:20" s="186" customFormat="1" ht="18" customHeight="1" x14ac:dyDescent="0.25">
      <c r="A30" s="204" t="s">
        <v>212</v>
      </c>
      <c r="B30" s="284" t="e">
        <f t="shared" ref="B30:I30" si="7">B28/B14</f>
        <v>#DIV/0!</v>
      </c>
      <c r="C30" s="670">
        <f t="shared" si="7"/>
        <v>0.16093835242771412</v>
      </c>
      <c r="D30" s="671">
        <f t="shared" si="7"/>
        <v>0.14592760180995476</v>
      </c>
      <c r="E30" s="692">
        <f t="shared" si="7"/>
        <v>0.1048951048951049</v>
      </c>
      <c r="F30" s="670">
        <f t="shared" si="7"/>
        <v>0.11682504192286193</v>
      </c>
      <c r="G30" s="671">
        <f t="shared" si="7"/>
        <v>0.11721817162086372</v>
      </c>
      <c r="H30" s="671">
        <f t="shared" si="7"/>
        <v>0.13076036866359447</v>
      </c>
      <c r="I30" s="692">
        <f t="shared" si="7"/>
        <v>0.14709371293001186</v>
      </c>
      <c r="J30" s="560"/>
      <c r="K30" s="670">
        <f>K28/K14</f>
        <v>0.13785969531690803</v>
      </c>
      <c r="L30" s="693">
        <f>L28/L14</f>
        <v>0.12768086931655706</v>
      </c>
      <c r="M30" s="285"/>
      <c r="N30" s="159"/>
      <c r="O30" s="253"/>
      <c r="P30" s="253"/>
      <c r="Q30" s="253"/>
      <c r="R30" s="253"/>
      <c r="S30" s="176"/>
      <c r="T30" s="176"/>
    </row>
    <row r="31" spans="1:20" s="186" customFormat="1" ht="18" customHeight="1" x14ac:dyDescent="0.25">
      <c r="A31" s="204"/>
      <c r="B31" s="380"/>
      <c r="C31" s="188"/>
      <c r="D31" s="603"/>
      <c r="E31" s="694"/>
      <c r="F31" s="603"/>
      <c r="G31" s="603"/>
      <c r="H31" s="695"/>
      <c r="I31" s="694"/>
      <c r="J31" s="253"/>
      <c r="K31" s="690"/>
      <c r="L31" s="691"/>
      <c r="M31" s="270"/>
      <c r="N31" s="253"/>
      <c r="O31" s="253"/>
      <c r="P31" s="253"/>
      <c r="Q31" s="253"/>
      <c r="R31" s="253"/>
      <c r="S31" s="176"/>
      <c r="T31" s="176"/>
    </row>
    <row r="32" spans="1:20" s="186" customFormat="1" ht="18" customHeight="1" x14ac:dyDescent="0.25">
      <c r="A32" s="204" t="s">
        <v>162</v>
      </c>
      <c r="B32" s="121">
        <f t="shared" ref="B32:I32" si="8">+B20-B28</f>
        <v>0</v>
      </c>
      <c r="C32" s="399">
        <f t="shared" si="8"/>
        <v>464</v>
      </c>
      <c r="D32" s="136">
        <f t="shared" si="8"/>
        <v>535</v>
      </c>
      <c r="E32" s="416">
        <f t="shared" si="8"/>
        <v>576</v>
      </c>
      <c r="F32" s="136">
        <f t="shared" si="8"/>
        <v>419</v>
      </c>
      <c r="G32" s="136">
        <f t="shared" si="8"/>
        <v>506</v>
      </c>
      <c r="H32" s="136">
        <f t="shared" si="8"/>
        <v>492</v>
      </c>
      <c r="I32" s="416">
        <f t="shared" si="8"/>
        <v>496</v>
      </c>
      <c r="J32" s="304"/>
      <c r="K32" s="621">
        <f>+K20-K28</f>
        <v>1575</v>
      </c>
      <c r="L32" s="621">
        <f>+L20-L28</f>
        <v>1913</v>
      </c>
      <c r="M32" s="270"/>
      <c r="N32" s="147"/>
      <c r="O32" s="176"/>
      <c r="P32" s="176"/>
      <c r="Q32" s="176"/>
      <c r="R32" s="176"/>
      <c r="S32" s="176"/>
      <c r="T32" s="176"/>
    </row>
    <row r="33" spans="1:20" s="287" customFormat="1" ht="18" customHeight="1" x14ac:dyDescent="0.25">
      <c r="A33" s="286"/>
      <c r="B33" s="121"/>
      <c r="C33" s="399"/>
      <c r="D33" s="136"/>
      <c r="E33" s="416"/>
      <c r="F33" s="136"/>
      <c r="G33" s="136"/>
      <c r="H33" s="136"/>
      <c r="I33" s="416"/>
      <c r="J33" s="304"/>
      <c r="K33" s="621"/>
      <c r="L33" s="621"/>
      <c r="N33" s="199"/>
      <c r="O33" s="176"/>
      <c r="P33" s="176"/>
      <c r="Q33" s="176"/>
      <c r="R33" s="176"/>
      <c r="S33" s="176"/>
      <c r="T33" s="176"/>
    </row>
    <row r="34" spans="1:20" s="159" customFormat="1" ht="18" customHeight="1" x14ac:dyDescent="0.2">
      <c r="A34" s="147" t="s">
        <v>235</v>
      </c>
      <c r="B34" s="225"/>
      <c r="C34" s="403">
        <v>18</v>
      </c>
      <c r="D34" s="591">
        <v>9</v>
      </c>
      <c r="E34" s="622">
        <v>9</v>
      </c>
      <c r="F34" s="403">
        <v>25</v>
      </c>
      <c r="G34" s="591">
        <v>14</v>
      </c>
      <c r="H34" s="591">
        <v>36</v>
      </c>
      <c r="I34" s="622">
        <v>6</v>
      </c>
      <c r="J34" s="304"/>
      <c r="K34" s="624">
        <f>SUM(B34:E34)</f>
        <v>36</v>
      </c>
      <c r="L34" s="624">
        <f>SUM(F34:I34)</f>
        <v>81</v>
      </c>
      <c r="M34" s="288"/>
      <c r="N34" s="147"/>
      <c r="O34" s="176"/>
      <c r="P34" s="176"/>
      <c r="Q34" s="176"/>
      <c r="R34" s="176"/>
      <c r="S34" s="176"/>
      <c r="T34" s="176"/>
    </row>
    <row r="35" spans="1:20" s="159" customFormat="1" ht="21" customHeight="1" thickBot="1" x14ac:dyDescent="0.3">
      <c r="A35" s="287" t="s">
        <v>233</v>
      </c>
      <c r="B35" s="536">
        <f>+B20+B34</f>
        <v>0</v>
      </c>
      <c r="C35" s="536">
        <f>+C20+C34</f>
        <v>777</v>
      </c>
      <c r="D35" s="658">
        <f t="shared" ref="D35:I35" si="9">+D34+D20</f>
        <v>802</v>
      </c>
      <c r="E35" s="676">
        <f t="shared" si="9"/>
        <v>765</v>
      </c>
      <c r="F35" s="658">
        <f t="shared" si="9"/>
        <v>653</v>
      </c>
      <c r="G35" s="658">
        <f t="shared" si="9"/>
        <v>729</v>
      </c>
      <c r="H35" s="658">
        <f t="shared" si="9"/>
        <v>755</v>
      </c>
      <c r="I35" s="676">
        <f t="shared" si="9"/>
        <v>750</v>
      </c>
      <c r="J35" s="233"/>
      <c r="K35" s="536">
        <f>+K34+K20</f>
        <v>2344</v>
      </c>
      <c r="L35" s="677">
        <f>+L34+L20</f>
        <v>2887</v>
      </c>
      <c r="M35" s="288"/>
      <c r="O35" s="253"/>
      <c r="P35" s="253"/>
      <c r="Q35" s="253"/>
      <c r="R35" s="253"/>
      <c r="S35" s="253"/>
      <c r="T35" s="253"/>
    </row>
    <row r="36" spans="1:20" s="253" customFormat="1" ht="9" customHeight="1" thickTop="1" x14ac:dyDescent="0.25">
      <c r="A36" s="287"/>
      <c r="B36" s="495"/>
      <c r="C36" s="495"/>
      <c r="D36" s="400"/>
      <c r="E36" s="417"/>
      <c r="F36" s="495"/>
      <c r="G36" s="400"/>
      <c r="H36" s="400"/>
      <c r="I36" s="417"/>
      <c r="J36" s="558"/>
      <c r="K36" s="559"/>
      <c r="L36" s="559"/>
      <c r="M36" s="281"/>
    </row>
    <row r="37" spans="1:20" s="253" customFormat="1" ht="18" customHeight="1" x14ac:dyDescent="0.25">
      <c r="A37" s="287" t="s">
        <v>240</v>
      </c>
      <c r="B37" s="556" t="e">
        <f t="shared" ref="B37:I37" si="10">B35/B14</f>
        <v>#DIV/0!</v>
      </c>
      <c r="C37" s="556">
        <f t="shared" si="10"/>
        <v>0.4238952536824877</v>
      </c>
      <c r="D37" s="668">
        <f t="shared" si="10"/>
        <v>0.45361990950226244</v>
      </c>
      <c r="E37" s="683">
        <f t="shared" si="10"/>
        <v>0.44580419580419578</v>
      </c>
      <c r="F37" s="556">
        <f t="shared" si="10"/>
        <v>0.36500838457238682</v>
      </c>
      <c r="G37" s="668">
        <f t="shared" si="10"/>
        <v>0.40886146943353896</v>
      </c>
      <c r="H37" s="668">
        <f t="shared" si="10"/>
        <v>0.43490783410138251</v>
      </c>
      <c r="I37" s="683">
        <f t="shared" si="10"/>
        <v>0.44483985765124556</v>
      </c>
      <c r="K37" s="556">
        <f>K35/K14</f>
        <v>0.44085010344179049</v>
      </c>
      <c r="L37" s="684">
        <f>L35/L14</f>
        <v>0.412782384901344</v>
      </c>
      <c r="M37" s="560"/>
      <c r="N37" s="159"/>
      <c r="O37" s="561"/>
      <c r="P37" s="561"/>
      <c r="Q37" s="561"/>
      <c r="R37" s="561"/>
      <c r="S37" s="561"/>
    </row>
    <row r="38" spans="1:20" s="186" customFormat="1" ht="9" customHeight="1" x14ac:dyDescent="0.25">
      <c r="A38" s="256"/>
      <c r="B38" s="117"/>
      <c r="C38" s="117"/>
      <c r="D38" s="128"/>
      <c r="E38" s="273"/>
      <c r="F38" s="128"/>
      <c r="G38" s="128"/>
      <c r="H38" s="128"/>
      <c r="I38" s="273"/>
      <c r="J38" s="278"/>
      <c r="K38" s="383"/>
      <c r="L38" s="282"/>
      <c r="M38" s="270"/>
      <c r="N38" s="199"/>
      <c r="O38" s="176"/>
      <c r="P38" s="176"/>
      <c r="Q38" s="176"/>
      <c r="R38" s="176"/>
      <c r="S38" s="176"/>
      <c r="T38" s="176"/>
    </row>
    <row r="39" spans="1:20" s="186" customFormat="1" ht="11.25" customHeight="1" x14ac:dyDescent="0.25">
      <c r="A39" s="256"/>
      <c r="B39" s="290"/>
      <c r="C39" s="290"/>
      <c r="D39" s="291"/>
      <c r="E39" s="293"/>
      <c r="F39" s="291"/>
      <c r="G39" s="291"/>
      <c r="H39" s="292"/>
      <c r="I39" s="293"/>
      <c r="K39" s="294"/>
      <c r="L39" s="295"/>
      <c r="M39" s="270"/>
      <c r="N39" s="395"/>
      <c r="O39" s="289"/>
      <c r="P39" s="289"/>
      <c r="Q39" s="289"/>
      <c r="R39" s="289"/>
      <c r="S39" s="289"/>
      <c r="T39" s="176"/>
    </row>
    <row r="40" spans="1:20" s="186" customFormat="1" ht="11.25" customHeight="1" x14ac:dyDescent="0.25">
      <c r="A40" s="256"/>
      <c r="B40" s="197"/>
      <c r="C40" s="197"/>
      <c r="D40" s="251"/>
      <c r="E40" s="251"/>
      <c r="F40" s="197"/>
      <c r="G40" s="197"/>
      <c r="H40" s="251"/>
      <c r="I40" s="251"/>
      <c r="K40" s="130"/>
      <c r="L40" s="130"/>
      <c r="M40" s="270"/>
      <c r="N40" s="395"/>
      <c r="O40" s="289"/>
      <c r="P40" s="289"/>
      <c r="Q40" s="289"/>
      <c r="R40" s="289"/>
      <c r="S40" s="289"/>
      <c r="T40" s="176"/>
    </row>
    <row r="41" spans="1:20" s="191" customFormat="1" ht="18" customHeight="1" x14ac:dyDescent="0.2">
      <c r="A41" s="778" t="s">
        <v>208</v>
      </c>
      <c r="B41" s="778"/>
      <c r="C41" s="778"/>
      <c r="D41" s="778"/>
      <c r="E41" s="778"/>
      <c r="F41" s="778"/>
      <c r="G41" s="778"/>
      <c r="H41" s="778"/>
      <c r="I41" s="778"/>
      <c r="J41" s="778"/>
      <c r="K41" s="778"/>
      <c r="L41" s="778"/>
      <c r="N41" s="147"/>
    </row>
    <row r="42" spans="1:20" s="147" customFormat="1" ht="15.75" customHeight="1" x14ac:dyDescent="0.2">
      <c r="A42" s="775" t="s">
        <v>232</v>
      </c>
      <c r="B42" s="775"/>
      <c r="C42" s="775"/>
      <c r="D42" s="775"/>
      <c r="E42" s="775"/>
      <c r="F42" s="438"/>
      <c r="G42" s="438"/>
      <c r="H42" s="438"/>
      <c r="I42" s="438"/>
      <c r="J42" s="438"/>
      <c r="L42" s="438"/>
      <c r="M42" s="172"/>
    </row>
    <row r="43" spans="1:20" s="147" customFormat="1" ht="15.75" customHeight="1" x14ac:dyDescent="0.2">
      <c r="A43" s="775"/>
      <c r="B43" s="775"/>
      <c r="C43" s="775"/>
      <c r="D43" s="775"/>
      <c r="E43" s="775"/>
      <c r="F43" s="438"/>
      <c r="G43" s="438"/>
      <c r="H43" s="438"/>
      <c r="I43" s="438"/>
      <c r="J43" s="438"/>
      <c r="K43" s="438"/>
      <c r="L43" s="438"/>
      <c r="M43" s="172"/>
    </row>
    <row r="44" spans="1:20" s="186" customFormat="1" ht="18" customHeight="1" x14ac:dyDescent="0.2">
      <c r="E44" s="191"/>
      <c r="N44" s="199"/>
      <c r="O44" s="176"/>
      <c r="P44" s="176"/>
      <c r="Q44" s="176"/>
      <c r="R44" s="176"/>
      <c r="S44" s="176"/>
      <c r="T44" s="176"/>
    </row>
    <row r="45" spans="1:20" s="186" customFormat="1" ht="18" customHeight="1" x14ac:dyDescent="0.2">
      <c r="E45" s="191"/>
      <c r="N45" s="199"/>
      <c r="O45" s="176"/>
      <c r="P45" s="176"/>
      <c r="Q45" s="176"/>
      <c r="R45" s="176"/>
      <c r="S45" s="176"/>
      <c r="T45" s="176"/>
    </row>
    <row r="46" spans="1:20" s="186" customFormat="1" ht="18" customHeight="1" x14ac:dyDescent="0.2">
      <c r="E46" s="191"/>
      <c r="N46" s="199"/>
      <c r="O46" s="176"/>
      <c r="P46" s="176"/>
      <c r="Q46" s="176"/>
      <c r="R46" s="176"/>
      <c r="S46" s="176"/>
      <c r="T46" s="176"/>
    </row>
    <row r="47" spans="1:20" s="186" customFormat="1" ht="18" customHeight="1" x14ac:dyDescent="0.2">
      <c r="E47" s="191"/>
      <c r="N47" s="199"/>
      <c r="O47" s="176"/>
      <c r="P47" s="176"/>
      <c r="Q47" s="176"/>
      <c r="R47" s="176"/>
      <c r="S47" s="176"/>
      <c r="T47" s="176"/>
    </row>
    <row r="48" spans="1:20" s="176" customFormat="1" ht="18" customHeight="1" x14ac:dyDescent="0.2">
      <c r="D48" s="186"/>
      <c r="E48" s="146"/>
      <c r="N48" s="199"/>
    </row>
    <row r="49" spans="1:14" s="176" customFormat="1" ht="18" customHeight="1" x14ac:dyDescent="0.2">
      <c r="D49" s="186"/>
      <c r="E49" s="146"/>
      <c r="N49" s="199"/>
    </row>
    <row r="50" spans="1:14" s="176" customFormat="1" ht="18" customHeight="1" x14ac:dyDescent="0.2">
      <c r="D50" s="186"/>
      <c r="E50" s="146"/>
      <c r="N50" s="199"/>
    </row>
    <row r="51" spans="1:14" s="176" customFormat="1" ht="18" customHeight="1" x14ac:dyDescent="0.2">
      <c r="D51" s="186"/>
      <c r="E51" s="146"/>
      <c r="N51" s="199"/>
    </row>
    <row r="52" spans="1:14" s="176" customFormat="1" ht="18" customHeight="1" x14ac:dyDescent="0.2">
      <c r="D52" s="186"/>
      <c r="E52" s="146"/>
      <c r="N52" s="199"/>
    </row>
    <row r="53" spans="1:14" s="176" customFormat="1" ht="18" customHeight="1" x14ac:dyDescent="0.2">
      <c r="D53" s="186"/>
      <c r="E53" s="146"/>
      <c r="N53" s="199"/>
    </row>
    <row r="54" spans="1:14" s="176" customFormat="1" ht="18" customHeight="1" x14ac:dyDescent="0.2">
      <c r="D54" s="186"/>
      <c r="E54" s="146"/>
      <c r="N54" s="199"/>
    </row>
    <row r="55" spans="1:14" s="176" customFormat="1" ht="7.5" customHeight="1" x14ac:dyDescent="0.2">
      <c r="D55" s="186"/>
      <c r="E55" s="146"/>
      <c r="N55" s="199"/>
    </row>
    <row r="56" spans="1:14" s="176" customFormat="1" ht="6" customHeight="1" x14ac:dyDescent="0.2">
      <c r="D56" s="186"/>
      <c r="E56" s="146"/>
      <c r="N56" s="199"/>
    </row>
    <row r="61" spans="1:14" ht="18" customHeight="1" x14ac:dyDescent="0.2">
      <c r="A61" s="386" t="s">
        <v>258</v>
      </c>
    </row>
    <row r="63" spans="1:14" ht="18" customHeight="1" x14ac:dyDescent="0.2">
      <c r="A63" s="546"/>
    </row>
  </sheetData>
  <mergeCells count="6">
    <mergeCell ref="A43:E43"/>
    <mergeCell ref="A1:L1"/>
    <mergeCell ref="A2:L2"/>
    <mergeCell ref="A41:L41"/>
    <mergeCell ref="A42:E42"/>
    <mergeCell ref="C5:I5"/>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oddHeader xml:space="preserve">&amp;C </oddHeader>
    <oddFooter>&amp;L&amp;9Supplemental Investor Information (Unaudited)
Third Quarter, 2016&amp;R&amp;9TELUS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48"/>
  <sheetViews>
    <sheetView showGridLines="0" defaultGridColor="0" topLeftCell="A19" colorId="8" zoomScale="75" zoomScaleNormal="75" zoomScaleSheetLayoutView="70" workbookViewId="0">
      <selection activeCell="K18" sqref="K18"/>
    </sheetView>
  </sheetViews>
  <sheetFormatPr defaultColWidth="8.85546875" defaultRowHeight="18" customHeight="1" x14ac:dyDescent="0.2"/>
  <cols>
    <col min="1" max="1" width="80.42578125" style="146" customWidth="1"/>
    <col min="2" max="5" width="12.7109375" style="146" customWidth="1"/>
    <col min="6" max="6" width="3.7109375" style="159" customWidth="1"/>
    <col min="7" max="9" width="12.7109375" style="146" customWidth="1"/>
    <col min="10" max="10" width="14.28515625" style="146" customWidth="1"/>
    <col min="11" max="11" width="8.85546875" style="146"/>
    <col min="12" max="12" width="8.85546875" style="146" customWidth="1"/>
    <col min="13" max="13" width="10.42578125" style="146" customWidth="1"/>
    <col min="14" max="16384" width="8.85546875" style="146"/>
  </cols>
  <sheetData>
    <row r="1" spans="1:12" ht="24" customHeight="1" x14ac:dyDescent="0.35">
      <c r="A1" s="763" t="s">
        <v>51</v>
      </c>
      <c r="B1" s="763"/>
      <c r="C1" s="763"/>
      <c r="D1" s="763"/>
      <c r="E1" s="763"/>
      <c r="F1" s="763"/>
      <c r="G1" s="769"/>
      <c r="H1" s="769"/>
      <c r="I1" s="769"/>
      <c r="J1" s="769"/>
    </row>
    <row r="2" spans="1:12" s="296" customFormat="1" ht="24" customHeight="1" x14ac:dyDescent="0.3">
      <c r="A2" s="764" t="s">
        <v>167</v>
      </c>
      <c r="B2" s="764"/>
      <c r="C2" s="764"/>
      <c r="D2" s="764"/>
      <c r="E2" s="764"/>
      <c r="F2" s="764"/>
      <c r="G2" s="780"/>
      <c r="H2" s="780"/>
      <c r="I2" s="780"/>
      <c r="J2" s="780"/>
      <c r="L2" s="176"/>
    </row>
    <row r="3" spans="1:12" s="296" customFormat="1" ht="18" customHeight="1" x14ac:dyDescent="0.3">
      <c r="A3" s="241"/>
      <c r="B3" s="241"/>
      <c r="C3" s="241"/>
      <c r="D3" s="241"/>
      <c r="E3" s="241"/>
      <c r="F3" s="307"/>
      <c r="G3" s="297"/>
      <c r="H3" s="297"/>
      <c r="I3" s="454"/>
      <c r="J3" s="174" t="s">
        <v>3</v>
      </c>
    </row>
    <row r="5" spans="1:12" ht="18" customHeight="1" x14ac:dyDescent="0.25">
      <c r="A5" s="176"/>
      <c r="B5" s="765" t="s">
        <v>269</v>
      </c>
      <c r="C5" s="766"/>
      <c r="D5" s="766"/>
      <c r="E5" s="767"/>
      <c r="G5" s="765" t="s">
        <v>267</v>
      </c>
      <c r="H5" s="766"/>
      <c r="I5" s="766"/>
      <c r="J5" s="767"/>
    </row>
    <row r="6" spans="1:12" ht="18.75" customHeight="1" x14ac:dyDescent="0.25">
      <c r="A6" s="177"/>
      <c r="B6" s="155">
        <v>2016</v>
      </c>
      <c r="C6" s="156">
        <v>2015</v>
      </c>
      <c r="D6" s="178" t="s">
        <v>9</v>
      </c>
      <c r="E6" s="179" t="s">
        <v>10</v>
      </c>
      <c r="G6" s="155">
        <v>2016</v>
      </c>
      <c r="H6" s="156">
        <v>2015</v>
      </c>
      <c r="I6" s="178" t="s">
        <v>9</v>
      </c>
      <c r="J6" s="179" t="s">
        <v>10</v>
      </c>
    </row>
    <row r="7" spans="1:12" s="159" customFormat="1" ht="18" customHeight="1" x14ac:dyDescent="0.25">
      <c r="A7" s="204" t="s">
        <v>54</v>
      </c>
      <c r="B7" s="298"/>
      <c r="C7" s="299"/>
      <c r="D7" s="299"/>
      <c r="E7" s="300"/>
      <c r="G7" s="298"/>
      <c r="H7" s="299"/>
      <c r="I7" s="299"/>
      <c r="J7" s="300"/>
    </row>
    <row r="8" spans="1:12" s="159" customFormat="1" ht="18" customHeight="1" x14ac:dyDescent="0.2">
      <c r="A8" s="147" t="s">
        <v>7</v>
      </c>
      <c r="B8" s="399">
        <f>'Wireless Stats History'!C8</f>
        <v>283</v>
      </c>
      <c r="C8" s="209">
        <f>'Wireless Stats History'!G8</f>
        <v>269</v>
      </c>
      <c r="D8" s="136">
        <f>B8-C8</f>
        <v>14</v>
      </c>
      <c r="E8" s="610">
        <f>IF(ISERROR(D8/C8),"n.m.",IF(ABS((D8/ABS(C8)))&gt;=1,"n.m.",(D8/ABS(C8))))</f>
        <v>5.204460966542751E-2</v>
      </c>
      <c r="G8" s="399">
        <f>SUM('Wireless Stats History'!C8:E8)</f>
        <v>742</v>
      </c>
      <c r="H8" s="209">
        <f>SUM('Wireless Stats History'!G8:I8)</f>
        <v>741</v>
      </c>
      <c r="I8" s="136">
        <f>G8-H8</f>
        <v>1</v>
      </c>
      <c r="J8" s="610">
        <f>IF(ISERROR(I8/H8),"n.m.",IF(ABS((I8/ABS(H8)))&gt;=1,"n.m.",(I8/ABS(H8))))</f>
        <v>1.3495276653171389E-3</v>
      </c>
      <c r="L8" s="472"/>
    </row>
    <row r="9" spans="1:12" s="159" customFormat="1" ht="18" customHeight="1" x14ac:dyDescent="0.2">
      <c r="A9" s="147" t="s">
        <v>8</v>
      </c>
      <c r="B9" s="623">
        <f>'Wireless Stats History'!C9</f>
        <v>96</v>
      </c>
      <c r="C9" s="655">
        <f>'Wireless Stats History'!G9</f>
        <v>121</v>
      </c>
      <c r="D9" s="591">
        <f>B9-C9</f>
        <v>-25</v>
      </c>
      <c r="E9" s="611">
        <f>IF(ISERROR(D9/C9),"n.m.",IF(ABS((D9/ABS(C9)))&gt;=1,"n.m.",(D9/ABS(C9))))</f>
        <v>-0.20661157024793389</v>
      </c>
      <c r="G9" s="399">
        <f>SUM('Wireless Stats History'!C9:E9)</f>
        <v>259</v>
      </c>
      <c r="H9" s="209">
        <f>SUM('Wireless Stats History'!G9:I9)</f>
        <v>331</v>
      </c>
      <c r="I9" s="591">
        <f>G9-H9</f>
        <v>-72</v>
      </c>
      <c r="J9" s="611">
        <f>IF(ISERROR(I9/H9),"n.m.",IF(ABS((I9/ABS(H9)))&gt;=1,"n.m.",(I9/ABS(H9))))</f>
        <v>-0.2175226586102719</v>
      </c>
      <c r="L9" s="472"/>
    </row>
    <row r="10" spans="1:12" s="159" customFormat="1" ht="18" customHeight="1" x14ac:dyDescent="0.2">
      <c r="A10" s="147" t="s">
        <v>6</v>
      </c>
      <c r="B10" s="495">
        <f>SUM(B8:B9)</f>
        <v>379</v>
      </c>
      <c r="C10" s="400">
        <f>SUM(C8:C9)</f>
        <v>390</v>
      </c>
      <c r="D10" s="136">
        <f>B10-C10</f>
        <v>-11</v>
      </c>
      <c r="E10" s="610">
        <f>IF(ISERROR(D10/C10),"n.m.",IF(ABS((D10/ABS(C10)))&gt;=1,"n.m.",(D10/ABS(C10))))</f>
        <v>-2.8205128205128206E-2</v>
      </c>
      <c r="G10" s="495">
        <f>SUM(G8:G9)</f>
        <v>1001</v>
      </c>
      <c r="H10" s="400">
        <f>SUM(H8:H9)</f>
        <v>1072</v>
      </c>
      <c r="I10" s="136">
        <f>G10-H10</f>
        <v>-71</v>
      </c>
      <c r="J10" s="610">
        <f>IF(ISERROR(I10/H10),"n.m.",IF(ABS((I10/ABS(H10)))&gt;=1,"n.m.",(I10/ABS(H10))))</f>
        <v>-6.6231343283582086E-2</v>
      </c>
      <c r="L10" s="472"/>
    </row>
    <row r="11" spans="1:12" s="191" customFormat="1" ht="18" customHeight="1" x14ac:dyDescent="0.2">
      <c r="A11" s="147"/>
      <c r="B11" s="402"/>
      <c r="C11" s="209"/>
      <c r="D11" s="497"/>
      <c r="E11" s="482"/>
      <c r="F11" s="159"/>
      <c r="G11" s="401"/>
      <c r="H11" s="497"/>
      <c r="I11" s="497"/>
      <c r="J11" s="482"/>
      <c r="L11" s="472"/>
    </row>
    <row r="12" spans="1:12" s="191" customFormat="1" ht="18" customHeight="1" x14ac:dyDescent="0.25">
      <c r="A12" s="204" t="s">
        <v>174</v>
      </c>
      <c r="B12" s="402"/>
      <c r="C12" s="209"/>
      <c r="D12" s="209"/>
      <c r="E12" s="482"/>
      <c r="F12" s="159"/>
      <c r="G12" s="402"/>
      <c r="H12" s="209"/>
      <c r="I12" s="209"/>
      <c r="J12" s="482"/>
      <c r="L12" s="472"/>
    </row>
    <row r="13" spans="1:12" s="191" customFormat="1" ht="18" customHeight="1" x14ac:dyDescent="0.2">
      <c r="A13" s="147" t="s">
        <v>7</v>
      </c>
      <c r="B13" s="399">
        <f>'Wireless Stats History'!C13</f>
        <v>87</v>
      </c>
      <c r="C13" s="209">
        <f>'Wireless Stats History'!G13</f>
        <v>69</v>
      </c>
      <c r="D13" s="136">
        <f>B13-C13</f>
        <v>18</v>
      </c>
      <c r="E13" s="610">
        <f>IF(ISERROR(D13/C13),"n.m.",IF(ABS((D13/ABS(C13)))&gt;=1,"n.m.",(D13/ABS(C13))))</f>
        <v>0.2608695652173913</v>
      </c>
      <c r="F13" s="159"/>
      <c r="G13" s="399">
        <f>SUM('Wireless Stats History'!C13:E13)</f>
        <v>156</v>
      </c>
      <c r="H13" s="209">
        <f>SUM('Wireless Stats History'!G13:I13)</f>
        <v>182</v>
      </c>
      <c r="I13" s="136">
        <f>G13-H13</f>
        <v>-26</v>
      </c>
      <c r="J13" s="610">
        <f>IF(ISERROR(I13/H13),"n.m.",IF(ABS((I13/ABS(H13)))&gt;=1,"n.m.",(I13/ABS(H13))))</f>
        <v>-0.14285714285714285</v>
      </c>
      <c r="L13" s="472"/>
    </row>
    <row r="14" spans="1:12" s="191" customFormat="1" ht="18" customHeight="1" x14ac:dyDescent="0.2">
      <c r="A14" s="147" t="s">
        <v>8</v>
      </c>
      <c r="B14" s="403">
        <f>'Wireless Stats History'!C14</f>
        <v>-7</v>
      </c>
      <c r="C14" s="655">
        <f>'Wireless Stats History'!G14</f>
        <v>0</v>
      </c>
      <c r="D14" s="591">
        <f>B14-C14</f>
        <v>-7</v>
      </c>
      <c r="E14" s="611" t="str">
        <f>IF(ISERROR(D14/C14),"n.m.",IF(ABS((D14/ABS(C14)))&gt;=1,"n.m.",(D14/ABS(C14))))</f>
        <v>n.m.</v>
      </c>
      <c r="F14" s="159"/>
      <c r="G14" s="399">
        <f>SUM('Wireless Stats History'!C14:E14)</f>
        <v>-61</v>
      </c>
      <c r="H14" s="209">
        <f>SUM('Wireless Stats History'!G14:I14)</f>
        <v>-42</v>
      </c>
      <c r="I14" s="591">
        <f>G14-H14</f>
        <v>-19</v>
      </c>
      <c r="J14" s="611">
        <f>IF(ISERROR(I14/H14),"n.m.",IF(ABS((I14/ABS(H14)))&gt;=1,"n.m.",(I14/ABS(H14))))</f>
        <v>-0.45238095238095238</v>
      </c>
      <c r="L14" s="472"/>
    </row>
    <row r="15" spans="1:12" s="191" customFormat="1" ht="18" customHeight="1" x14ac:dyDescent="0.2">
      <c r="A15" s="147" t="s">
        <v>6</v>
      </c>
      <c r="B15" s="399">
        <f>'Wireless Stats History'!C15</f>
        <v>80</v>
      </c>
      <c r="C15" s="400">
        <f>SUM(C13:C14)</f>
        <v>69</v>
      </c>
      <c r="D15" s="136">
        <f>B15-C15</f>
        <v>11</v>
      </c>
      <c r="E15" s="610">
        <f>IF(ISERROR(D15/C15),"n.m.",IF(ABS((D15/ABS(C15)))&gt;=1,"n.m.",(D15/ABS(C15))))</f>
        <v>0.15942028985507245</v>
      </c>
      <c r="F15" s="159"/>
      <c r="G15" s="495">
        <f>SUM(G13:G14)</f>
        <v>95</v>
      </c>
      <c r="H15" s="400">
        <f>SUM(H13:H14)</f>
        <v>140</v>
      </c>
      <c r="I15" s="136">
        <f>G15-H15</f>
        <v>-45</v>
      </c>
      <c r="J15" s="610">
        <f>IF(ISERROR(I15/H15),"n.m.",IF(ABS((I15/ABS(H15)))&gt;=1,"n.m.",(I15/ABS(H15))))</f>
        <v>-0.32142857142857145</v>
      </c>
      <c r="L15" s="472"/>
    </row>
    <row r="16" spans="1:12" s="191" customFormat="1" ht="18" customHeight="1" x14ac:dyDescent="0.2">
      <c r="A16" s="147"/>
      <c r="B16" s="404"/>
      <c r="C16" s="210"/>
      <c r="D16" s="210"/>
      <c r="E16" s="498"/>
      <c r="F16" s="159"/>
      <c r="G16" s="404"/>
      <c r="H16" s="210"/>
      <c r="I16" s="210"/>
      <c r="J16" s="405"/>
      <c r="L16" s="472"/>
    </row>
    <row r="17" spans="1:15" s="191" customFormat="1" ht="18" customHeight="1" x14ac:dyDescent="0.25">
      <c r="A17" s="204" t="s">
        <v>254</v>
      </c>
      <c r="B17" s="404"/>
      <c r="C17" s="210"/>
      <c r="D17" s="210"/>
      <c r="E17" s="405"/>
      <c r="F17" s="159"/>
      <c r="G17" s="404"/>
      <c r="H17" s="210"/>
      <c r="I17" s="210"/>
      <c r="J17" s="405"/>
      <c r="L17" s="472"/>
    </row>
    <row r="18" spans="1:15" s="191" customFormat="1" ht="18" customHeight="1" x14ac:dyDescent="0.2">
      <c r="A18" s="147" t="s">
        <v>253</v>
      </c>
      <c r="B18" s="399">
        <f>'Wireless Stats History'!C18</f>
        <v>7463</v>
      </c>
      <c r="C18" s="209">
        <f>'Wireless Stats History'!G18</f>
        <v>7290</v>
      </c>
      <c r="D18" s="136">
        <f>B18-C18</f>
        <v>173</v>
      </c>
      <c r="E18" s="610">
        <f>IF(ISERROR(D18/C18),"n.m.",IF(ABS((D18/ABS(C18)))&gt;=1,"n.m.",(D18/ABS(C18))))</f>
        <v>2.3731138545953361E-2</v>
      </c>
      <c r="F18" s="159"/>
      <c r="G18" s="399">
        <f>B18</f>
        <v>7463</v>
      </c>
      <c r="H18" s="209">
        <f>C18</f>
        <v>7290</v>
      </c>
      <c r="I18" s="136">
        <f>G18-H18</f>
        <v>173</v>
      </c>
      <c r="J18" s="610">
        <f>IF(ISERROR(I18/H18),"n.m.",IF(ABS((I18/ABS(H18)))&gt;=1,"n.m.",(I18/ABS(H18))))</f>
        <v>2.3731138545953361E-2</v>
      </c>
      <c r="L18" s="472"/>
      <c r="M18" s="211"/>
    </row>
    <row r="19" spans="1:15" s="191" customFormat="1" ht="18" customHeight="1" x14ac:dyDescent="0.2">
      <c r="A19" s="147" t="s">
        <v>8</v>
      </c>
      <c r="B19" s="623">
        <f>'Wireless Stats History'!C19</f>
        <v>1044</v>
      </c>
      <c r="C19" s="655">
        <f>'Wireless Stats History'!G19</f>
        <v>1131</v>
      </c>
      <c r="D19" s="591">
        <f>B19-C19</f>
        <v>-87</v>
      </c>
      <c r="E19" s="611">
        <f>IF(ISERROR(D19/C19),"n.m.",IF(ABS((D19/ABS(C19)))&gt;=1,"n.m.",(D19/ABS(C19))))</f>
        <v>-7.6923076923076927E-2</v>
      </c>
      <c r="F19" s="159"/>
      <c r="G19" s="623">
        <f>B19</f>
        <v>1044</v>
      </c>
      <c r="H19" s="655">
        <f>C19</f>
        <v>1131</v>
      </c>
      <c r="I19" s="591">
        <f>G19-H19</f>
        <v>-87</v>
      </c>
      <c r="J19" s="611">
        <f>IF(ISERROR(I19/H19),"n.m.",IF(ABS((I19/ABS(H19)))&gt;=1,"n.m.",(I19/ABS(H19))))</f>
        <v>-7.6923076923076927E-2</v>
      </c>
      <c r="L19" s="472"/>
    </row>
    <row r="20" spans="1:15" s="191" customFormat="1" ht="18" customHeight="1" x14ac:dyDescent="0.2">
      <c r="A20" s="147" t="s">
        <v>255</v>
      </c>
      <c r="B20" s="495">
        <f>+'Wireless Stats History'!C20</f>
        <v>8507</v>
      </c>
      <c r="C20" s="400">
        <f>SUM(C18:C19)</f>
        <v>8421</v>
      </c>
      <c r="D20" s="136">
        <f>B20-C20</f>
        <v>86</v>
      </c>
      <c r="E20" s="610">
        <f>IF(ISERROR(D20/C20),"n.m.",IF(ABS((D20/ABS(C20)))&gt;=1,"n.m.",(D20/ABS(C20))))</f>
        <v>1.0212563828523927E-2</v>
      </c>
      <c r="F20" s="159"/>
      <c r="G20" s="495">
        <f>SUM(G18:G19)</f>
        <v>8507</v>
      </c>
      <c r="H20" s="400">
        <f>SUM(H18:H19)</f>
        <v>8421</v>
      </c>
      <c r="I20" s="136">
        <f>SUM(I18:I19)</f>
        <v>86</v>
      </c>
      <c r="J20" s="610">
        <f>IF(ISERROR(I20/H20),"n.m.",IF(ABS((I20/ABS(H20)))&gt;=1,"n.m.",(I20/ABS(H20))))</f>
        <v>1.0212563828523927E-2</v>
      </c>
      <c r="L20" s="472"/>
      <c r="N20" s="211"/>
    </row>
    <row r="21" spans="1:15" s="191" customFormat="1" ht="18" customHeight="1" x14ac:dyDescent="0.2">
      <c r="A21" s="147"/>
      <c r="B21" s="406"/>
      <c r="C21" s="407"/>
      <c r="D21" s="407"/>
      <c r="E21" s="408"/>
      <c r="F21" s="409"/>
      <c r="G21" s="406"/>
      <c r="H21" s="407"/>
      <c r="I21" s="407"/>
      <c r="J21" s="482"/>
      <c r="L21" s="472"/>
      <c r="N21" s="315"/>
      <c r="O21" s="315"/>
    </row>
    <row r="22" spans="1:15" s="191" customFormat="1" ht="18" customHeight="1" x14ac:dyDescent="0.25">
      <c r="A22" s="204" t="s">
        <v>213</v>
      </c>
      <c r="B22" s="696">
        <f>'Wireless Stats History'!C22</f>
        <v>66.67</v>
      </c>
      <c r="C22" s="697">
        <f>'Wireless Stats History'!G22</f>
        <v>64.22</v>
      </c>
      <c r="D22" s="697">
        <f>B22-C22</f>
        <v>2.4500000000000028</v>
      </c>
      <c r="E22" s="610">
        <f>IF(ISERROR(D22/C22),"n.m.",IF(ABS((D22/ABS(C22)))&gt;=1,"n.m.",(D22/ABS(C22))))</f>
        <v>3.8150109000311475E-2</v>
      </c>
      <c r="F22" s="409"/>
      <c r="G22" s="696">
        <f>'Wireless Stats History'!K22</f>
        <v>64.72</v>
      </c>
      <c r="H22" s="697">
        <v>63.35</v>
      </c>
      <c r="I22" s="697">
        <f>G22-H22</f>
        <v>1.3699999999999974</v>
      </c>
      <c r="J22" s="477">
        <f>(+G22-H22)/H22</f>
        <v>2.1625887924230425E-2</v>
      </c>
      <c r="L22" s="472"/>
    </row>
    <row r="23" spans="1:15" s="191" customFormat="1" ht="18" customHeight="1" x14ac:dyDescent="0.2">
      <c r="A23" s="147"/>
      <c r="B23" s="410"/>
      <c r="C23" s="210"/>
      <c r="D23" s="210"/>
      <c r="E23" s="405"/>
      <c r="F23" s="159"/>
      <c r="G23" s="410"/>
      <c r="H23" s="210"/>
      <c r="I23" s="210"/>
      <c r="J23" s="405"/>
      <c r="L23" s="472"/>
    </row>
    <row r="24" spans="1:15" s="191" customFormat="1" ht="18" customHeight="1" x14ac:dyDescent="0.25">
      <c r="A24" s="204" t="s">
        <v>214</v>
      </c>
      <c r="B24" s="411"/>
      <c r="C24" s="412"/>
      <c r="D24" s="413"/>
      <c r="E24" s="414"/>
      <c r="F24" s="159"/>
      <c r="G24" s="411"/>
      <c r="H24" s="412"/>
      <c r="I24" s="413"/>
      <c r="J24" s="414"/>
      <c r="L24" s="472"/>
    </row>
    <row r="25" spans="1:15" s="191" customFormat="1" ht="18" customHeight="1" x14ac:dyDescent="0.2">
      <c r="A25" s="250" t="s">
        <v>130</v>
      </c>
      <c r="B25" s="411">
        <f>'Wireless Stats History'!C25</f>
        <v>1.18E-2</v>
      </c>
      <c r="C25" s="412">
        <f>'Wireless Stats History'!G25</f>
        <v>1.2800000000000001E-2</v>
      </c>
      <c r="D25" s="413">
        <f>(B25-C25)*100</f>
        <v>-0.10000000000000009</v>
      </c>
      <c r="E25" s="414" t="s">
        <v>113</v>
      </c>
      <c r="F25" s="159"/>
      <c r="G25" s="411">
        <f>'Wireless Stats History'!K25</f>
        <v>1.2E-2</v>
      </c>
      <c r="H25" s="412">
        <v>1.24E-2</v>
      </c>
      <c r="I25" s="413">
        <f>(G25-H25)*100</f>
        <v>-3.9999999999999931E-2</v>
      </c>
      <c r="J25" s="414" t="s">
        <v>113</v>
      </c>
      <c r="L25" s="472"/>
    </row>
    <row r="26" spans="1:15" s="191" customFormat="1" ht="18" customHeight="1" x14ac:dyDescent="0.2">
      <c r="A26" s="250" t="s">
        <v>131</v>
      </c>
      <c r="B26" s="411">
        <f>'Wireless Stats History'!C26</f>
        <v>9.4000000000000004E-3</v>
      </c>
      <c r="C26" s="412">
        <f>'Wireless Stats History'!G26</f>
        <v>9.7000000000000003E-3</v>
      </c>
      <c r="D26" s="413">
        <f>(B26-C26)*100</f>
        <v>-2.9999999999999992E-2</v>
      </c>
      <c r="E26" s="414" t="s">
        <v>113</v>
      </c>
      <c r="F26" s="159"/>
      <c r="G26" s="411">
        <f>'Wireless Stats History'!K26</f>
        <v>9.2999999999999992E-3</v>
      </c>
      <c r="H26" s="412">
        <v>9.1000000000000004E-3</v>
      </c>
      <c r="I26" s="413">
        <f>(G26-H26)*100</f>
        <v>1.9999999999999879E-2</v>
      </c>
      <c r="J26" s="414" t="s">
        <v>113</v>
      </c>
      <c r="L26" s="472"/>
    </row>
    <row r="27" spans="1:15" s="191" customFormat="1" ht="18" customHeight="1" x14ac:dyDescent="0.2">
      <c r="A27" s="147"/>
      <c r="B27" s="404"/>
      <c r="C27" s="210"/>
      <c r="D27" s="210"/>
      <c r="E27" s="405"/>
      <c r="F27" s="159"/>
      <c r="G27" s="404"/>
      <c r="H27" s="210"/>
      <c r="I27" s="210"/>
      <c r="J27" s="405"/>
      <c r="L27" s="472"/>
    </row>
    <row r="28" spans="1:15" s="159" customFormat="1" ht="18.75" x14ac:dyDescent="0.25">
      <c r="A28" s="204" t="s">
        <v>215</v>
      </c>
      <c r="B28" s="698">
        <f>'Wireless Stats History'!C28</f>
        <v>435</v>
      </c>
      <c r="C28" s="699">
        <f>'Wireless Stats History'!G28</f>
        <v>400</v>
      </c>
      <c r="D28" s="699">
        <f>B28-C28</f>
        <v>35</v>
      </c>
      <c r="E28" s="610">
        <f>IF(ISERROR(D28/C28),"n.m.",IF(ABS((D28/ABS(C28)))&gt;=1,"n.m.",(D28/ABS(C28))))</f>
        <v>8.7499999999999994E-2</v>
      </c>
      <c r="G28" s="698">
        <f>'Wireless Stats History'!K28</f>
        <v>437</v>
      </c>
      <c r="H28" s="699">
        <v>399</v>
      </c>
      <c r="I28" s="699">
        <f>G28-H28</f>
        <v>38</v>
      </c>
      <c r="J28" s="610">
        <f>IF(ISERROR(I28/H28),"n.m.",IF(ABS((I28/ABS(H28)))&gt;=1,"n.m.",(I28/ABS(H28))))</f>
        <v>9.5238095238095233E-2</v>
      </c>
      <c r="L28" s="472"/>
    </row>
    <row r="29" spans="1:15" s="253" customFormat="1" ht="18" customHeight="1" x14ac:dyDescent="0.25">
      <c r="A29" s="287" t="s">
        <v>194</v>
      </c>
      <c r="B29" s="496">
        <f>'Wireless Stats History'!C29</f>
        <v>0.14599999999999999</v>
      </c>
      <c r="C29" s="594">
        <f>'Wireless Stats History'!G29</f>
        <v>0.14299999999999999</v>
      </c>
      <c r="D29" s="595">
        <f>(B29-C29)*100</f>
        <v>0.30000000000000027</v>
      </c>
      <c r="E29" s="499" t="s">
        <v>113</v>
      </c>
      <c r="G29" s="496">
        <f>'Wireless Stats History'!K29</f>
        <v>0.13700000000000001</v>
      </c>
      <c r="H29" s="594">
        <v>0.128</v>
      </c>
      <c r="I29" s="595">
        <f>(G29-H29)*100</f>
        <v>0.9000000000000008</v>
      </c>
      <c r="J29" s="499" t="s">
        <v>113</v>
      </c>
      <c r="K29" s="252"/>
      <c r="L29" s="472"/>
    </row>
    <row r="30" spans="1:15" s="191" customFormat="1" ht="15.75" x14ac:dyDescent="0.25">
      <c r="A30" s="204"/>
      <c r="B30" s="399"/>
      <c r="C30" s="430"/>
      <c r="D30" s="497"/>
      <c r="E30" s="477"/>
      <c r="F30" s="159"/>
      <c r="G30" s="399"/>
      <c r="H30" s="430"/>
      <c r="I30" s="497"/>
      <c r="J30" s="477"/>
      <c r="L30" s="472"/>
    </row>
    <row r="31" spans="1:15" s="191" customFormat="1" ht="18.75" x14ac:dyDescent="0.25">
      <c r="A31" s="204" t="s">
        <v>195</v>
      </c>
      <c r="B31" s="418">
        <f>'Wireless Stats History'!C31</f>
        <v>35.700000000000003</v>
      </c>
      <c r="C31" s="700">
        <f>'Wireless Stats History'!G31</f>
        <v>35.700000000000003</v>
      </c>
      <c r="D31" s="701">
        <f>B31-C31</f>
        <v>0</v>
      </c>
      <c r="E31" s="586">
        <f>IF(ISERROR(D31/C31),"n.m.",IF(ABS((D31/ABS(C31)))&gt;=1,"n.m.",(D31/ABS(C31))))</f>
        <v>0</v>
      </c>
      <c r="F31" s="418"/>
      <c r="G31" s="418">
        <f>'Wireless Stats History'!C31</f>
        <v>35.700000000000003</v>
      </c>
      <c r="H31" s="700">
        <f>'Wireless Stats History'!G31</f>
        <v>35.700000000000003</v>
      </c>
      <c r="I31" s="701">
        <f>G31-H31</f>
        <v>0</v>
      </c>
      <c r="J31" s="586">
        <f>(+G31-H31)/H31</f>
        <v>0</v>
      </c>
      <c r="L31" s="472"/>
    </row>
    <row r="32" spans="1:15" s="191" customFormat="1" ht="18.75" x14ac:dyDescent="0.25">
      <c r="A32" s="204" t="s">
        <v>196</v>
      </c>
      <c r="B32" s="418">
        <f>'Wireless Stats History'!C32</f>
        <v>35.1</v>
      </c>
      <c r="C32" s="702">
        <f>'Wireless Stats History'!G32</f>
        <v>34.299999999999997</v>
      </c>
      <c r="D32" s="419">
        <f>B32-C32</f>
        <v>0.80000000000000426</v>
      </c>
      <c r="E32" s="610">
        <f>IF(ISERROR(D32/C32),"n.m.",IF(ABS((D32/ABS(C32)))&gt;=1,"n.m.",(D32/ABS(C32))))</f>
        <v>2.3323615160349979E-2</v>
      </c>
      <c r="F32" s="418"/>
      <c r="G32" s="418">
        <f>'Wireless Stats History'!C32</f>
        <v>35.1</v>
      </c>
      <c r="H32" s="700">
        <f>'Wireless Stats History'!G32</f>
        <v>34.299999999999997</v>
      </c>
      <c r="I32" s="419">
        <f>G32-H32</f>
        <v>0.80000000000000426</v>
      </c>
      <c r="J32" s="477">
        <f>(+G32-H32)/H32</f>
        <v>2.3323615160349979E-2</v>
      </c>
      <c r="L32" s="472"/>
    </row>
    <row r="33" spans="1:19" s="191" customFormat="1" ht="8.25" customHeight="1" x14ac:dyDescent="0.2">
      <c r="A33" s="147"/>
      <c r="B33" s="137"/>
      <c r="C33" s="138"/>
      <c r="D33" s="138"/>
      <c r="E33" s="208"/>
      <c r="F33" s="159"/>
      <c r="G33" s="137"/>
      <c r="H33" s="138"/>
      <c r="I33" s="138"/>
      <c r="J33" s="208"/>
      <c r="L33" s="472"/>
    </row>
    <row r="34" spans="1:19" s="191" customFormat="1" ht="8.25" customHeight="1" x14ac:dyDescent="0.2">
      <c r="B34" s="160"/>
      <c r="C34" s="160"/>
      <c r="D34" s="160"/>
      <c r="E34" s="160"/>
      <c r="F34" s="159"/>
      <c r="G34" s="160"/>
      <c r="H34" s="160"/>
      <c r="I34" s="160"/>
      <c r="J34" s="160"/>
    </row>
    <row r="35" spans="1:19" s="191" customFormat="1" ht="16.5" x14ac:dyDescent="0.2">
      <c r="A35" s="773" t="s">
        <v>165</v>
      </c>
      <c r="B35" s="773"/>
      <c r="C35" s="773"/>
      <c r="D35" s="773"/>
      <c r="E35" s="773"/>
      <c r="F35" s="773"/>
      <c r="G35" s="773"/>
      <c r="H35" s="773"/>
      <c r="I35" s="773"/>
      <c r="J35" s="773"/>
      <c r="K35" s="773"/>
      <c r="L35" s="773"/>
    </row>
    <row r="36" spans="1:19" s="147" customFormat="1" ht="15" customHeight="1" x14ac:dyDescent="0.2">
      <c r="A36" s="774" t="s">
        <v>260</v>
      </c>
      <c r="B36" s="774"/>
      <c r="C36" s="774"/>
      <c r="D36" s="774"/>
      <c r="E36" s="774"/>
      <c r="F36" s="774"/>
      <c r="G36" s="774"/>
      <c r="H36" s="774"/>
      <c r="I36" s="774"/>
      <c r="J36" s="774"/>
      <c r="K36" s="774"/>
      <c r="L36" s="774"/>
      <c r="M36" s="199"/>
      <c r="O36" s="199"/>
      <c r="P36" s="199"/>
      <c r="Q36" s="199"/>
      <c r="R36" s="199"/>
    </row>
    <row r="37" spans="1:19" s="191" customFormat="1" ht="18.75" customHeight="1" x14ac:dyDescent="0.2">
      <c r="A37" s="779" t="s">
        <v>206</v>
      </c>
      <c r="B37" s="779"/>
      <c r="C37" s="779"/>
      <c r="D37" s="779"/>
      <c r="E37" s="779"/>
      <c r="F37" s="779"/>
      <c r="G37" s="779"/>
      <c r="H37" s="779"/>
      <c r="I37" s="779"/>
      <c r="J37" s="779"/>
      <c r="K37" s="779"/>
      <c r="L37" s="779"/>
      <c r="M37" s="176"/>
      <c r="N37" s="176"/>
      <c r="O37" s="176"/>
      <c r="P37" s="176"/>
      <c r="Q37" s="176"/>
      <c r="R37" s="176"/>
      <c r="S37" s="176"/>
    </row>
    <row r="38" spans="1:19" s="191" customFormat="1" ht="16.5" x14ac:dyDescent="0.2">
      <c r="A38" s="779" t="s">
        <v>207</v>
      </c>
      <c r="B38" s="779"/>
      <c r="C38" s="779"/>
      <c r="D38" s="779"/>
      <c r="E38" s="779"/>
      <c r="F38" s="779"/>
      <c r="G38" s="779"/>
      <c r="H38" s="779"/>
      <c r="I38" s="779"/>
      <c r="J38" s="779"/>
      <c r="K38" s="779"/>
      <c r="L38" s="779"/>
      <c r="M38" s="176"/>
      <c r="N38" s="176"/>
      <c r="O38" s="176"/>
      <c r="P38" s="176"/>
      <c r="Q38" s="176"/>
      <c r="R38" s="176"/>
      <c r="S38" s="176"/>
    </row>
    <row r="39" spans="1:19" s="191" customFormat="1" x14ac:dyDescent="0.2">
      <c r="A39" s="215"/>
      <c r="B39" s="215"/>
      <c r="C39" s="215"/>
      <c r="D39" s="215"/>
      <c r="E39" s="215"/>
      <c r="F39" s="484"/>
      <c r="G39" s="215"/>
      <c r="H39" s="215"/>
      <c r="I39" s="215"/>
      <c r="J39" s="215"/>
      <c r="K39" s="215"/>
      <c r="L39" s="215"/>
    </row>
    <row r="40" spans="1:19" s="191" customFormat="1" ht="15.75" customHeight="1" x14ac:dyDescent="0.2">
      <c r="A40" s="215"/>
      <c r="B40" s="215"/>
      <c r="C40" s="215"/>
      <c r="D40" s="215"/>
      <c r="E40" s="215"/>
      <c r="F40" s="484"/>
      <c r="G40" s="215"/>
      <c r="H40" s="215"/>
      <c r="I40" s="215"/>
      <c r="J40" s="215"/>
      <c r="K40" s="215"/>
      <c r="L40" s="215"/>
    </row>
    <row r="41" spans="1:19" s="191" customFormat="1" ht="18" customHeight="1" x14ac:dyDescent="0.2">
      <c r="A41" s="215"/>
      <c r="B41" s="215"/>
      <c r="C41" s="215"/>
      <c r="D41" s="215"/>
      <c r="E41" s="215"/>
      <c r="F41" s="484"/>
      <c r="G41" s="215"/>
      <c r="H41" s="215"/>
      <c r="I41" s="215"/>
      <c r="J41" s="215"/>
    </row>
    <row r="42" spans="1:19" s="191" customFormat="1" ht="18" customHeight="1" x14ac:dyDescent="0.2">
      <c r="F42" s="159"/>
    </row>
    <row r="43" spans="1:19" s="191" customFormat="1" ht="18" customHeight="1" x14ac:dyDescent="0.2">
      <c r="F43" s="159"/>
    </row>
    <row r="44" spans="1:19" s="191" customFormat="1" ht="18" customHeight="1" x14ac:dyDescent="0.2">
      <c r="F44" s="159"/>
    </row>
    <row r="45" spans="1:19" s="191" customFormat="1" ht="21" customHeight="1" x14ac:dyDescent="0.2">
      <c r="F45" s="159"/>
    </row>
    <row r="46" spans="1:19" s="191" customFormat="1" ht="21" customHeight="1" x14ac:dyDescent="0.2">
      <c r="A46" s="392"/>
      <c r="F46" s="159"/>
    </row>
    <row r="47" spans="1:19" s="191" customFormat="1" ht="18" customHeight="1" x14ac:dyDescent="0.2">
      <c r="F47" s="159"/>
    </row>
    <row r="48" spans="1:19" ht="18" customHeight="1" x14ac:dyDescent="0.2">
      <c r="A48" s="191"/>
      <c r="B48" s="191"/>
      <c r="C48" s="191"/>
      <c r="D48" s="191"/>
      <c r="E48" s="191"/>
      <c r="G48" s="191"/>
      <c r="H48" s="191"/>
      <c r="I48" s="191"/>
      <c r="J48" s="191"/>
    </row>
  </sheetData>
  <mergeCells count="8">
    <mergeCell ref="A38:L38"/>
    <mergeCell ref="A35:L35"/>
    <mergeCell ref="A1:J1"/>
    <mergeCell ref="A2:J2"/>
    <mergeCell ref="B5:E5"/>
    <mergeCell ref="G5:J5"/>
    <mergeCell ref="A37:L37"/>
    <mergeCell ref="A36:L36"/>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2016&amp;R&amp;9TELUS Corporation
Page &amp;P</oddFooter>
  </headerFooter>
  <ignoredErrors>
    <ignoredError sqref="D28:F28 G10:H12 G8:H9 G13:H15"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1"/>
  <sheetViews>
    <sheetView showGridLines="0" defaultGridColor="0" colorId="8" zoomScale="75" zoomScaleNormal="75" zoomScaleSheetLayoutView="70" zoomScalePageLayoutView="70" workbookViewId="0">
      <selection activeCell="I25" sqref="I25"/>
    </sheetView>
  </sheetViews>
  <sheetFormatPr defaultColWidth="8.85546875" defaultRowHeight="18" customHeight="1" x14ac:dyDescent="0.2"/>
  <cols>
    <col min="1" max="1" width="80.85546875" style="146" customWidth="1"/>
    <col min="2" max="2" width="12" style="146" hidden="1" customWidth="1"/>
    <col min="3" max="3" width="13.7109375" style="146" customWidth="1"/>
    <col min="4" max="4" width="12.7109375" style="191" customWidth="1"/>
    <col min="5" max="5" width="14.5703125" style="146" customWidth="1"/>
    <col min="6" max="9" width="12.7109375" style="146" customWidth="1"/>
    <col min="10" max="10" width="4.28515625" style="146" customWidth="1"/>
    <col min="11" max="11" width="13.5703125" style="191" customWidth="1"/>
    <col min="12" max="12" width="13.42578125" style="146" customWidth="1"/>
    <col min="13" max="16" width="11.5703125" style="176" customWidth="1"/>
    <col min="17" max="17" width="9.140625" style="176" customWidth="1"/>
    <col min="18" max="18" width="13.7109375" style="176" customWidth="1"/>
    <col min="19" max="16384" width="8.85546875" style="146"/>
  </cols>
  <sheetData>
    <row r="1" spans="1:19" ht="24" customHeight="1" x14ac:dyDescent="0.35">
      <c r="A1" s="763" t="s">
        <v>51</v>
      </c>
      <c r="B1" s="763"/>
      <c r="C1" s="763"/>
      <c r="D1" s="763"/>
      <c r="E1" s="763"/>
      <c r="F1" s="763"/>
      <c r="G1" s="763"/>
      <c r="H1" s="763"/>
      <c r="I1" s="763"/>
      <c r="J1" s="763"/>
      <c r="K1" s="763"/>
      <c r="L1" s="763"/>
    </row>
    <row r="2" spans="1:19" s="296" customFormat="1" ht="24" customHeight="1" x14ac:dyDescent="0.3">
      <c r="A2" s="764" t="s">
        <v>166</v>
      </c>
      <c r="B2" s="764"/>
      <c r="C2" s="764"/>
      <c r="D2" s="764"/>
      <c r="E2" s="764"/>
      <c r="F2" s="764"/>
      <c r="G2" s="764"/>
      <c r="H2" s="764"/>
      <c r="I2" s="764"/>
      <c r="J2" s="764"/>
      <c r="K2" s="764"/>
      <c r="L2" s="764"/>
      <c r="M2" s="176"/>
      <c r="N2" s="176"/>
      <c r="O2" s="176"/>
      <c r="P2" s="176"/>
      <c r="Q2" s="176"/>
      <c r="R2" s="176"/>
    </row>
    <row r="3" spans="1:19" s="296" customFormat="1" ht="18" customHeight="1" x14ac:dyDescent="0.3">
      <c r="A3" s="241"/>
      <c r="B3" s="241"/>
      <c r="C3" s="241"/>
      <c r="D3" s="262"/>
      <c r="E3" s="241"/>
      <c r="F3" s="241"/>
      <c r="G3" s="241"/>
      <c r="H3" s="241"/>
      <c r="I3" s="301"/>
      <c r="K3" s="240"/>
      <c r="L3" s="174" t="s">
        <v>3</v>
      </c>
      <c r="M3" s="176"/>
      <c r="N3" s="176"/>
      <c r="O3" s="176"/>
      <c r="P3" s="176"/>
      <c r="Q3" s="176"/>
      <c r="R3" s="176"/>
    </row>
    <row r="4" spans="1:19" ht="18" customHeight="1" x14ac:dyDescent="0.2">
      <c r="F4" s="355"/>
      <c r="H4" s="302"/>
      <c r="I4" s="302"/>
    </row>
    <row r="5" spans="1:19" ht="18" customHeight="1" x14ac:dyDescent="0.25">
      <c r="A5" s="176"/>
      <c r="B5" s="544"/>
      <c r="C5" s="782" t="s">
        <v>25</v>
      </c>
      <c r="D5" s="783"/>
      <c r="E5" s="783"/>
      <c r="F5" s="783"/>
      <c r="G5" s="783"/>
      <c r="H5" s="783"/>
      <c r="I5" s="784"/>
      <c r="J5" s="388"/>
      <c r="K5" s="152" t="s">
        <v>268</v>
      </c>
      <c r="L5" s="152" t="s">
        <v>26</v>
      </c>
    </row>
    <row r="6" spans="1:19" ht="18" customHeight="1" x14ac:dyDescent="0.25">
      <c r="A6" s="177"/>
      <c r="B6" s="155" t="s">
        <v>247</v>
      </c>
      <c r="C6" s="155" t="s">
        <v>248</v>
      </c>
      <c r="D6" s="156" t="s">
        <v>249</v>
      </c>
      <c r="E6" s="156" t="s">
        <v>250</v>
      </c>
      <c r="F6" s="156" t="s">
        <v>184</v>
      </c>
      <c r="G6" s="156" t="s">
        <v>185</v>
      </c>
      <c r="H6" s="156" t="s">
        <v>186</v>
      </c>
      <c r="I6" s="157" t="s">
        <v>187</v>
      </c>
      <c r="K6" s="155">
        <v>2016</v>
      </c>
      <c r="L6" s="158">
        <v>2015</v>
      </c>
    </row>
    <row r="7" spans="1:19" s="159" customFormat="1" ht="18" customHeight="1" x14ac:dyDescent="0.25">
      <c r="A7" s="287" t="s">
        <v>54</v>
      </c>
      <c r="B7" s="303"/>
      <c r="C7" s="303"/>
      <c r="D7" s="583"/>
      <c r="E7" s="551"/>
      <c r="F7" s="160"/>
      <c r="G7" s="160"/>
      <c r="H7" s="160"/>
      <c r="I7" s="162"/>
      <c r="K7" s="303" t="s">
        <v>3</v>
      </c>
      <c r="L7" s="161"/>
      <c r="M7" s="176"/>
      <c r="N7" s="176"/>
      <c r="O7" s="176"/>
      <c r="P7" s="176"/>
      <c r="Q7" s="176"/>
      <c r="R7" s="176"/>
    </row>
    <row r="8" spans="1:19" s="159" customFormat="1" ht="18" customHeight="1" x14ac:dyDescent="0.2">
      <c r="A8" s="159" t="s">
        <v>7</v>
      </c>
      <c r="B8" s="399"/>
      <c r="C8" s="399">
        <v>283</v>
      </c>
      <c r="D8" s="136">
        <v>247</v>
      </c>
      <c r="E8" s="416">
        <v>212</v>
      </c>
      <c r="F8" s="399">
        <v>273</v>
      </c>
      <c r="G8" s="136">
        <v>269</v>
      </c>
      <c r="H8" s="136">
        <v>249</v>
      </c>
      <c r="I8" s="416">
        <v>223</v>
      </c>
      <c r="J8" s="304"/>
      <c r="K8" s="399">
        <f>SUM(B8:E8)</f>
        <v>742</v>
      </c>
      <c r="L8" s="703">
        <f>SUM(F8:I8)</f>
        <v>1014</v>
      </c>
      <c r="M8" s="272"/>
      <c r="N8" s="176"/>
      <c r="O8" s="176"/>
      <c r="P8" s="176"/>
      <c r="Q8" s="176"/>
      <c r="R8" s="176"/>
    </row>
    <row r="9" spans="1:19" s="159" customFormat="1" ht="18" customHeight="1" x14ac:dyDescent="0.2">
      <c r="A9" s="159" t="s">
        <v>8</v>
      </c>
      <c r="B9" s="403"/>
      <c r="C9" s="403">
        <v>96</v>
      </c>
      <c r="D9" s="591">
        <v>84</v>
      </c>
      <c r="E9" s="622">
        <v>79</v>
      </c>
      <c r="F9" s="403">
        <v>98</v>
      </c>
      <c r="G9" s="591">
        <v>121</v>
      </c>
      <c r="H9" s="591">
        <v>106</v>
      </c>
      <c r="I9" s="622">
        <v>104</v>
      </c>
      <c r="J9" s="304"/>
      <c r="K9" s="399">
        <f>SUM(B9:E9)</f>
        <v>259</v>
      </c>
      <c r="L9" s="704">
        <f>SUM(F9:I9)</f>
        <v>429</v>
      </c>
      <c r="M9" s="176"/>
      <c r="N9" s="176"/>
      <c r="O9" s="176"/>
      <c r="P9" s="176"/>
      <c r="Q9" s="176"/>
      <c r="R9" s="176"/>
    </row>
    <row r="10" spans="1:19" s="159" customFormat="1" ht="18" customHeight="1" x14ac:dyDescent="0.2">
      <c r="A10" s="159" t="s">
        <v>6</v>
      </c>
      <c r="B10" s="495">
        <f t="shared" ref="B10:I10" si="0">SUM(B8:B9)</f>
        <v>0</v>
      </c>
      <c r="C10" s="495">
        <f t="shared" si="0"/>
        <v>379</v>
      </c>
      <c r="D10" s="400">
        <f>SUM(D8:D9)</f>
        <v>331</v>
      </c>
      <c r="E10" s="417">
        <f t="shared" si="0"/>
        <v>291</v>
      </c>
      <c r="F10" s="400">
        <f t="shared" si="0"/>
        <v>371</v>
      </c>
      <c r="G10" s="400">
        <f t="shared" si="0"/>
        <v>390</v>
      </c>
      <c r="H10" s="400">
        <f t="shared" si="0"/>
        <v>355</v>
      </c>
      <c r="I10" s="417">
        <f t="shared" si="0"/>
        <v>327</v>
      </c>
      <c r="J10" s="304"/>
      <c r="K10" s="495">
        <f>SUM(K8:K9)</f>
        <v>1001</v>
      </c>
      <c r="L10" s="705">
        <f>SUM(L8:L9)</f>
        <v>1443</v>
      </c>
      <c r="M10" s="176"/>
      <c r="N10" s="176"/>
      <c r="O10" s="176"/>
      <c r="P10" s="176"/>
      <c r="Q10" s="176"/>
      <c r="R10" s="176"/>
    </row>
    <row r="11" spans="1:19" s="159" customFormat="1" ht="14.25" customHeight="1" x14ac:dyDescent="0.2">
      <c r="A11" s="191"/>
      <c r="B11" s="418"/>
      <c r="C11" s="418"/>
      <c r="D11" s="419"/>
      <c r="E11" s="420"/>
      <c r="F11" s="419"/>
      <c r="G11" s="419"/>
      <c r="H11" s="419"/>
      <c r="I11" s="420"/>
      <c r="J11" s="233"/>
      <c r="K11" s="404"/>
      <c r="L11" s="638"/>
      <c r="M11" s="176"/>
      <c r="N11" s="176"/>
      <c r="O11" s="176"/>
      <c r="P11" s="176"/>
      <c r="Q11" s="176"/>
      <c r="R11" s="176"/>
    </row>
    <row r="12" spans="1:19" s="159" customFormat="1" ht="18" customHeight="1" x14ac:dyDescent="0.25">
      <c r="A12" s="256" t="s">
        <v>174</v>
      </c>
      <c r="B12" s="402"/>
      <c r="C12" s="402"/>
      <c r="D12" s="209"/>
      <c r="E12" s="421"/>
      <c r="F12" s="209"/>
      <c r="G12" s="209"/>
      <c r="H12" s="209"/>
      <c r="I12" s="421"/>
      <c r="J12" s="305"/>
      <c r="K12" s="402" t="s">
        <v>3</v>
      </c>
      <c r="L12" s="630"/>
      <c r="M12" s="176"/>
      <c r="N12" s="176"/>
      <c r="O12" s="176"/>
      <c r="P12" s="176"/>
      <c r="Q12" s="176"/>
      <c r="R12" s="176"/>
    </row>
    <row r="13" spans="1:19" s="159" customFormat="1" ht="18" customHeight="1" x14ac:dyDescent="0.2">
      <c r="A13" s="147" t="s">
        <v>7</v>
      </c>
      <c r="B13" s="399"/>
      <c r="C13" s="399">
        <v>87</v>
      </c>
      <c r="D13" s="136">
        <v>61</v>
      </c>
      <c r="E13" s="416">
        <v>8</v>
      </c>
      <c r="F13" s="399">
        <v>62</v>
      </c>
      <c r="G13" s="136">
        <v>69</v>
      </c>
      <c r="H13" s="136">
        <v>76</v>
      </c>
      <c r="I13" s="416">
        <v>37</v>
      </c>
      <c r="J13" s="304"/>
      <c r="K13" s="399">
        <f>SUM(B13:E13)</f>
        <v>156</v>
      </c>
      <c r="L13" s="703">
        <f>SUM(F13:I13)</f>
        <v>244</v>
      </c>
      <c r="M13" s="199"/>
      <c r="N13" s="199"/>
      <c r="O13" s="199"/>
      <c r="P13" s="199"/>
      <c r="Q13" s="199"/>
      <c r="R13" s="199"/>
      <c r="S13" s="147"/>
    </row>
    <row r="14" spans="1:19" s="159" customFormat="1" ht="18" customHeight="1" x14ac:dyDescent="0.2">
      <c r="A14" s="147" t="s">
        <v>8</v>
      </c>
      <c r="B14" s="403"/>
      <c r="C14" s="403">
        <v>-7</v>
      </c>
      <c r="D14" s="591">
        <v>-21</v>
      </c>
      <c r="E14" s="622">
        <v>-33</v>
      </c>
      <c r="F14" s="403">
        <v>-26</v>
      </c>
      <c r="G14" s="591">
        <v>0</v>
      </c>
      <c r="H14" s="591">
        <v>-13</v>
      </c>
      <c r="I14" s="622">
        <v>-29</v>
      </c>
      <c r="J14" s="304"/>
      <c r="K14" s="399">
        <f>SUM(B14:E14)</f>
        <v>-61</v>
      </c>
      <c r="L14" s="704">
        <f>SUM(F14:I14)</f>
        <v>-68</v>
      </c>
      <c r="M14" s="199"/>
      <c r="N14" s="275"/>
      <c r="O14" s="199"/>
      <c r="P14" s="199"/>
      <c r="Q14" s="199"/>
      <c r="R14" s="199"/>
      <c r="S14" s="147"/>
    </row>
    <row r="15" spans="1:19" s="159" customFormat="1" ht="18" customHeight="1" x14ac:dyDescent="0.2">
      <c r="A15" s="147" t="s">
        <v>6</v>
      </c>
      <c r="B15" s="495">
        <f>SUM(B13:B14)</f>
        <v>0</v>
      </c>
      <c r="C15" s="495">
        <f t="shared" ref="C15:I15" si="1">SUM(C13:C14)</f>
        <v>80</v>
      </c>
      <c r="D15" s="400">
        <f t="shared" si="1"/>
        <v>40</v>
      </c>
      <c r="E15" s="417">
        <f t="shared" si="1"/>
        <v>-25</v>
      </c>
      <c r="F15" s="400">
        <f t="shared" si="1"/>
        <v>36</v>
      </c>
      <c r="G15" s="400">
        <f t="shared" si="1"/>
        <v>69</v>
      </c>
      <c r="H15" s="400">
        <f t="shared" si="1"/>
        <v>63</v>
      </c>
      <c r="I15" s="417">
        <f t="shared" si="1"/>
        <v>8</v>
      </c>
      <c r="J15" s="304"/>
      <c r="K15" s="495">
        <f>SUM(K13:K14)</f>
        <v>95</v>
      </c>
      <c r="L15" s="705">
        <f>SUM(L13:L14)</f>
        <v>176</v>
      </c>
      <c r="M15" s="199"/>
      <c r="N15" s="275"/>
      <c r="O15" s="199"/>
      <c r="P15" s="199"/>
      <c r="Q15" s="199"/>
      <c r="R15" s="199"/>
      <c r="S15" s="147"/>
    </row>
    <row r="16" spans="1:19" s="159" customFormat="1" ht="14.25" customHeight="1" x14ac:dyDescent="0.2">
      <c r="A16" s="147"/>
      <c r="B16" s="418"/>
      <c r="C16" s="418"/>
      <c r="D16" s="419"/>
      <c r="E16" s="420"/>
      <c r="F16" s="419"/>
      <c r="G16" s="419"/>
      <c r="H16" s="419"/>
      <c r="I16" s="420"/>
      <c r="J16" s="233"/>
      <c r="K16" s="404"/>
      <c r="L16" s="638"/>
      <c r="M16" s="199"/>
      <c r="N16" s="199"/>
      <c r="O16" s="199"/>
      <c r="P16" s="199"/>
      <c r="Q16" s="199"/>
      <c r="R16" s="199"/>
      <c r="S16" s="147"/>
    </row>
    <row r="17" spans="1:19" s="159" customFormat="1" ht="18" customHeight="1" x14ac:dyDescent="0.25">
      <c r="A17" s="287" t="s">
        <v>254</v>
      </c>
      <c r="B17" s="404"/>
      <c r="C17" s="404"/>
      <c r="D17" s="210"/>
      <c r="E17" s="405"/>
      <c r="F17" s="210"/>
      <c r="G17" s="210"/>
      <c r="H17" s="210"/>
      <c r="I17" s="405"/>
      <c r="K17" s="404"/>
      <c r="L17" s="638"/>
      <c r="M17" s="199"/>
      <c r="N17" s="199"/>
      <c r="O17" s="199"/>
      <c r="P17" s="199"/>
      <c r="Q17" s="199"/>
      <c r="R17" s="199"/>
      <c r="S17" s="147"/>
    </row>
    <row r="18" spans="1:19" s="191" customFormat="1" ht="18" customHeight="1" x14ac:dyDescent="0.2">
      <c r="A18" s="191" t="s">
        <v>253</v>
      </c>
      <c r="B18" s="399"/>
      <c r="C18" s="399">
        <f>D18+C13</f>
        <v>7463</v>
      </c>
      <c r="D18" s="136">
        <f>+D13+E18</f>
        <v>7376</v>
      </c>
      <c r="E18" s="416">
        <f>+F18+E13-45</f>
        <v>7315</v>
      </c>
      <c r="F18" s="399">
        <v>7352</v>
      </c>
      <c r="G18" s="136">
        <v>7290</v>
      </c>
      <c r="H18" s="136">
        <v>7221</v>
      </c>
      <c r="I18" s="416">
        <v>7145</v>
      </c>
      <c r="J18" s="304"/>
      <c r="K18" s="399">
        <f>C18</f>
        <v>7463</v>
      </c>
      <c r="L18" s="703">
        <f>F18</f>
        <v>7352</v>
      </c>
      <c r="M18" s="199"/>
      <c r="N18" s="275"/>
      <c r="O18" s="199"/>
      <c r="P18" s="199"/>
      <c r="Q18" s="199"/>
      <c r="R18" s="199"/>
      <c r="S18" s="147"/>
    </row>
    <row r="19" spans="1:19" s="191" customFormat="1" ht="18" customHeight="1" x14ac:dyDescent="0.2">
      <c r="A19" s="191" t="s">
        <v>8</v>
      </c>
      <c r="B19" s="403"/>
      <c r="C19" s="403">
        <f>+D19+C14</f>
        <v>1044</v>
      </c>
      <c r="D19" s="591">
        <f>+D14+E19</f>
        <v>1051</v>
      </c>
      <c r="E19" s="622">
        <f>+F19+E14</f>
        <v>1072</v>
      </c>
      <c r="F19" s="403">
        <v>1105</v>
      </c>
      <c r="G19" s="591">
        <v>1131</v>
      </c>
      <c r="H19" s="591">
        <v>1131</v>
      </c>
      <c r="I19" s="622">
        <v>1144</v>
      </c>
      <c r="J19" s="304"/>
      <c r="K19" s="399">
        <f>C19</f>
        <v>1044</v>
      </c>
      <c r="L19" s="704">
        <f>F19</f>
        <v>1105</v>
      </c>
      <c r="M19" s="275"/>
      <c r="N19" s="275"/>
      <c r="O19" s="199"/>
      <c r="P19" s="199"/>
      <c r="Q19" s="199"/>
      <c r="R19" s="199"/>
      <c r="S19" s="147"/>
    </row>
    <row r="20" spans="1:19" s="191" customFormat="1" ht="18" customHeight="1" x14ac:dyDescent="0.2">
      <c r="A20" s="191" t="s">
        <v>6</v>
      </c>
      <c r="B20" s="495">
        <f>SUM(B18:B19)</f>
        <v>0</v>
      </c>
      <c r="C20" s="495">
        <f t="shared" ref="C20:I20" si="2">SUM(C18:C19)</f>
        <v>8507</v>
      </c>
      <c r="D20" s="400">
        <f t="shared" si="2"/>
        <v>8427</v>
      </c>
      <c r="E20" s="417">
        <f t="shared" si="2"/>
        <v>8387</v>
      </c>
      <c r="F20" s="400">
        <f t="shared" si="2"/>
        <v>8457</v>
      </c>
      <c r="G20" s="400">
        <f t="shared" si="2"/>
        <v>8421</v>
      </c>
      <c r="H20" s="400">
        <f t="shared" si="2"/>
        <v>8352</v>
      </c>
      <c r="I20" s="417">
        <f t="shared" si="2"/>
        <v>8289</v>
      </c>
      <c r="J20" s="304"/>
      <c r="K20" s="495">
        <f>SUM(K18:K19)</f>
        <v>8507</v>
      </c>
      <c r="L20" s="705">
        <f>SUM(L18:L19)</f>
        <v>8457</v>
      </c>
      <c r="M20" s="275"/>
      <c r="N20" s="275"/>
      <c r="O20" s="275"/>
      <c r="P20" s="199"/>
      <c r="Q20" s="199"/>
      <c r="R20" s="199"/>
      <c r="S20" s="147"/>
    </row>
    <row r="21" spans="1:19" s="191" customFormat="1" ht="11.25" customHeight="1" x14ac:dyDescent="0.2">
      <c r="A21" s="147"/>
      <c r="B21" s="404"/>
      <c r="C21" s="404"/>
      <c r="D21" s="210"/>
      <c r="E21" s="405"/>
      <c r="F21" s="210"/>
      <c r="G21" s="210"/>
      <c r="H21" s="210"/>
      <c r="I21" s="405"/>
      <c r="J21" s="159"/>
      <c r="K21" s="404"/>
      <c r="L21" s="638"/>
      <c r="M21" s="199"/>
      <c r="N21" s="199"/>
      <c r="O21" s="199"/>
      <c r="P21" s="199"/>
      <c r="Q21" s="199"/>
      <c r="R21" s="199"/>
      <c r="S21" s="147"/>
    </row>
    <row r="22" spans="1:19" s="191" customFormat="1" ht="18" customHeight="1" x14ac:dyDescent="0.25">
      <c r="A22" s="204" t="s">
        <v>213</v>
      </c>
      <c r="B22" s="406"/>
      <c r="C22" s="406">
        <v>66.67</v>
      </c>
      <c r="D22" s="407">
        <v>64.38</v>
      </c>
      <c r="E22" s="408">
        <v>63.08</v>
      </c>
      <c r="F22" s="406">
        <v>63.74</v>
      </c>
      <c r="G22" s="407">
        <v>64.22</v>
      </c>
      <c r="H22" s="407">
        <v>63.48</v>
      </c>
      <c r="I22" s="408">
        <v>62.34</v>
      </c>
      <c r="J22" s="409"/>
      <c r="K22" s="706">
        <v>64.72</v>
      </c>
      <c r="L22" s="706">
        <v>63.45</v>
      </c>
      <c r="M22" s="199"/>
      <c r="N22" s="275"/>
      <c r="O22" s="199"/>
      <c r="P22" s="199"/>
      <c r="Q22" s="199"/>
      <c r="R22" s="199"/>
      <c r="S22" s="147"/>
    </row>
    <row r="23" spans="1:19" s="191" customFormat="1" ht="12" customHeight="1" x14ac:dyDescent="0.2">
      <c r="A23" s="147"/>
      <c r="B23" s="410"/>
      <c r="C23" s="410"/>
      <c r="D23" s="210"/>
      <c r="E23" s="405"/>
      <c r="F23" s="422"/>
      <c r="G23" s="210"/>
      <c r="H23" s="210"/>
      <c r="I23" s="405"/>
      <c r="J23" s="159"/>
      <c r="K23" s="404"/>
      <c r="L23" s="638"/>
      <c r="M23" s="199"/>
      <c r="N23" s="199"/>
      <c r="O23" s="199"/>
      <c r="P23" s="199"/>
      <c r="Q23" s="199"/>
      <c r="R23" s="199"/>
      <c r="S23" s="147"/>
    </row>
    <row r="24" spans="1:19" s="191" customFormat="1" ht="18" customHeight="1" x14ac:dyDescent="0.25">
      <c r="A24" s="204" t="s">
        <v>214</v>
      </c>
      <c r="B24" s="423"/>
      <c r="C24" s="423"/>
      <c r="D24" s="424"/>
      <c r="E24" s="425"/>
      <c r="F24" s="423"/>
      <c r="G24" s="424"/>
      <c r="H24" s="424"/>
      <c r="I24" s="425"/>
      <c r="J24" s="159"/>
      <c r="K24" s="426"/>
      <c r="L24" s="707"/>
      <c r="M24" s="199"/>
      <c r="N24" s="199"/>
      <c r="O24" s="199"/>
      <c r="P24" s="199"/>
      <c r="Q24" s="199"/>
      <c r="R24" s="199"/>
      <c r="S24" s="147"/>
    </row>
    <row r="25" spans="1:19" s="191" customFormat="1" ht="18" customHeight="1" x14ac:dyDescent="0.2">
      <c r="A25" s="250" t="s">
        <v>130</v>
      </c>
      <c r="B25" s="423"/>
      <c r="C25" s="423">
        <v>1.18E-2</v>
      </c>
      <c r="D25" s="424">
        <v>1.15E-2</v>
      </c>
      <c r="E25" s="425">
        <v>1.26E-2</v>
      </c>
      <c r="F25" s="423">
        <v>1.3223947049687032E-2</v>
      </c>
      <c r="G25" s="424">
        <v>1.2800000000000001E-2</v>
      </c>
      <c r="H25" s="424">
        <v>1.17E-2</v>
      </c>
      <c r="I25" s="425">
        <v>1.2800000000000001E-2</v>
      </c>
      <c r="J25" s="159"/>
      <c r="K25" s="423">
        <v>1.2E-2</v>
      </c>
      <c r="L25" s="707">
        <v>1.26E-2</v>
      </c>
      <c r="M25" s="199"/>
      <c r="N25" s="199"/>
      <c r="O25" s="199"/>
      <c r="P25" s="199"/>
      <c r="Q25" s="199"/>
      <c r="R25" s="199"/>
      <c r="S25" s="147"/>
    </row>
    <row r="26" spans="1:19" s="191" customFormat="1" ht="18" customHeight="1" x14ac:dyDescent="0.2">
      <c r="A26" s="250" t="s">
        <v>131</v>
      </c>
      <c r="B26" s="423"/>
      <c r="C26" s="423">
        <v>9.4000000000000004E-3</v>
      </c>
      <c r="D26" s="424">
        <v>8.9999999999999993E-3</v>
      </c>
      <c r="E26" s="425">
        <v>9.7000000000000003E-3</v>
      </c>
      <c r="F26" s="423">
        <v>1.0077423512774375E-2</v>
      </c>
      <c r="G26" s="424">
        <v>9.7000000000000003E-3</v>
      </c>
      <c r="H26" s="424">
        <v>8.6E-3</v>
      </c>
      <c r="I26" s="425">
        <v>9.1000000000000004E-3</v>
      </c>
      <c r="J26" s="159"/>
      <c r="K26" s="707">
        <v>9.2999999999999992E-3</v>
      </c>
      <c r="L26" s="707">
        <v>9.3559284521076858E-3</v>
      </c>
      <c r="M26" s="199"/>
      <c r="N26" s="199"/>
      <c r="O26" s="199"/>
      <c r="P26" s="199"/>
      <c r="Q26" s="199"/>
      <c r="R26" s="199"/>
      <c r="S26" s="147"/>
    </row>
    <row r="27" spans="1:19" s="191" customFormat="1" ht="14.25" customHeight="1" x14ac:dyDescent="0.2">
      <c r="A27" s="147"/>
      <c r="B27" s="411"/>
      <c r="C27" s="411"/>
      <c r="D27" s="412"/>
      <c r="E27" s="405"/>
      <c r="F27" s="411"/>
      <c r="G27" s="412"/>
      <c r="H27" s="412"/>
      <c r="I27" s="405"/>
      <c r="J27" s="159"/>
      <c r="K27" s="402"/>
      <c r="L27" s="630"/>
      <c r="M27" s="199"/>
      <c r="N27" s="470"/>
      <c r="O27" s="199"/>
      <c r="P27" s="199"/>
      <c r="Q27" s="199"/>
      <c r="R27" s="199"/>
      <c r="S27" s="147"/>
    </row>
    <row r="28" spans="1:19" s="159" customFormat="1" ht="18" customHeight="1" x14ac:dyDescent="0.25">
      <c r="A28" s="204" t="s">
        <v>215</v>
      </c>
      <c r="B28" s="427"/>
      <c r="C28" s="427">
        <v>435</v>
      </c>
      <c r="D28" s="708">
        <v>442</v>
      </c>
      <c r="E28" s="709">
        <v>435</v>
      </c>
      <c r="F28" s="427">
        <v>471.88291937517732</v>
      </c>
      <c r="G28" s="708">
        <v>400</v>
      </c>
      <c r="H28" s="708">
        <v>404</v>
      </c>
      <c r="I28" s="709">
        <v>392</v>
      </c>
      <c r="J28" s="428"/>
      <c r="K28" s="710">
        <v>437</v>
      </c>
      <c r="L28" s="711">
        <v>417.66822764147355</v>
      </c>
      <c r="M28" s="541"/>
      <c r="N28" s="541"/>
      <c r="O28" s="395"/>
      <c r="P28" s="199"/>
      <c r="Q28" s="199"/>
      <c r="R28" s="199"/>
      <c r="S28" s="147"/>
    </row>
    <row r="29" spans="1:19" s="253" customFormat="1" ht="18" customHeight="1" x14ac:dyDescent="0.25">
      <c r="A29" s="287" t="s">
        <v>194</v>
      </c>
      <c r="B29" s="496"/>
      <c r="C29" s="496">
        <v>0.14599999999999999</v>
      </c>
      <c r="D29" s="594">
        <v>0.129</v>
      </c>
      <c r="E29" s="555">
        <v>0.13500000000000001</v>
      </c>
      <c r="F29" s="496">
        <v>0.16950824812492499</v>
      </c>
      <c r="G29" s="594">
        <v>0.14299999999999999</v>
      </c>
      <c r="H29" s="594">
        <v>0.121</v>
      </c>
      <c r="I29" s="555">
        <v>0.121</v>
      </c>
      <c r="K29" s="631">
        <v>0.13700000000000001</v>
      </c>
      <c r="L29" s="631">
        <v>0.13888350845933298</v>
      </c>
      <c r="M29" s="281"/>
      <c r="N29" s="468"/>
    </row>
    <row r="30" spans="1:19" s="191" customFormat="1" ht="18" customHeight="1" x14ac:dyDescent="0.25">
      <c r="A30" s="204"/>
      <c r="B30" s="429"/>
      <c r="C30" s="429"/>
      <c r="D30" s="430"/>
      <c r="E30" s="431"/>
      <c r="F30" s="429"/>
      <c r="G30" s="430"/>
      <c r="H30" s="430"/>
      <c r="I30" s="431"/>
      <c r="J30" s="159"/>
      <c r="K30" s="399"/>
      <c r="L30" s="621"/>
      <c r="M30" s="199"/>
      <c r="N30" s="199"/>
      <c r="O30" s="199"/>
      <c r="P30" s="176"/>
      <c r="Q30" s="176"/>
      <c r="R30" s="176"/>
    </row>
    <row r="31" spans="1:19" s="191" customFormat="1" ht="18.75" x14ac:dyDescent="0.25">
      <c r="A31" s="204" t="s">
        <v>195</v>
      </c>
      <c r="B31" s="390"/>
      <c r="C31" s="712">
        <v>35.700000000000003</v>
      </c>
      <c r="D31" s="713">
        <v>35.700000000000003</v>
      </c>
      <c r="E31" s="714">
        <v>35.700000000000003</v>
      </c>
      <c r="F31" s="712">
        <v>35.700000000000003</v>
      </c>
      <c r="G31" s="713">
        <v>35.700000000000003</v>
      </c>
      <c r="H31" s="713">
        <v>35.700000000000003</v>
      </c>
      <c r="I31" s="714">
        <v>35.6</v>
      </c>
      <c r="J31" s="159"/>
      <c r="K31" s="715">
        <f>C31</f>
        <v>35.700000000000003</v>
      </c>
      <c r="L31" s="715">
        <f>F31</f>
        <v>35.700000000000003</v>
      </c>
      <c r="M31" s="199"/>
      <c r="N31" s="199"/>
      <c r="O31" s="199"/>
      <c r="P31" s="176"/>
      <c r="Q31" s="176"/>
      <c r="R31" s="176"/>
    </row>
    <row r="32" spans="1:19" s="191" customFormat="1" ht="18.75" x14ac:dyDescent="0.25">
      <c r="A32" s="204" t="s">
        <v>196</v>
      </c>
      <c r="B32" s="390"/>
      <c r="C32" s="712">
        <v>35.1</v>
      </c>
      <c r="D32" s="713">
        <v>35.1</v>
      </c>
      <c r="E32" s="714">
        <v>35</v>
      </c>
      <c r="F32" s="712">
        <v>34.9</v>
      </c>
      <c r="G32" s="713">
        <v>34.299999999999997</v>
      </c>
      <c r="H32" s="713">
        <v>33.9</v>
      </c>
      <c r="I32" s="714">
        <v>33.1</v>
      </c>
      <c r="J32" s="159"/>
      <c r="K32" s="715">
        <f>C32</f>
        <v>35.1</v>
      </c>
      <c r="L32" s="715">
        <f>F32</f>
        <v>34.9</v>
      </c>
      <c r="M32" s="199"/>
      <c r="N32" s="199"/>
      <c r="O32" s="199"/>
      <c r="P32" s="176"/>
      <c r="Q32" s="176"/>
      <c r="R32" s="176"/>
    </row>
    <row r="33" spans="1:18" s="191" customFormat="1" ht="18" customHeight="1" x14ac:dyDescent="0.25">
      <c r="A33" s="256"/>
      <c r="B33" s="379"/>
      <c r="C33" s="379"/>
      <c r="D33" s="276"/>
      <c r="E33" s="277"/>
      <c r="F33" s="366"/>
      <c r="G33" s="276"/>
      <c r="H33" s="276"/>
      <c r="I33" s="277"/>
      <c r="J33" s="147"/>
      <c r="K33" s="367"/>
      <c r="L33" s="306"/>
      <c r="M33" s="176"/>
      <c r="N33" s="176"/>
      <c r="O33" s="176"/>
      <c r="P33" s="176"/>
      <c r="Q33" s="176"/>
      <c r="R33" s="176"/>
    </row>
    <row r="34" spans="1:18" s="191" customFormat="1" ht="7.5" customHeight="1" x14ac:dyDescent="0.2">
      <c r="A34" s="774"/>
      <c r="B34" s="774"/>
      <c r="C34" s="774"/>
      <c r="D34" s="774"/>
      <c r="E34" s="774"/>
      <c r="F34" s="774"/>
      <c r="G34" s="774"/>
      <c r="H34" s="774"/>
      <c r="I34" s="774"/>
      <c r="J34" s="774"/>
      <c r="K34" s="774"/>
      <c r="L34" s="774"/>
      <c r="M34" s="176"/>
      <c r="N34" s="176"/>
      <c r="O34" s="176"/>
      <c r="P34" s="176"/>
      <c r="Q34" s="176"/>
      <c r="R34" s="176"/>
    </row>
    <row r="35" spans="1:18" s="191" customFormat="1" ht="18" customHeight="1" x14ac:dyDescent="0.2">
      <c r="A35" s="415" t="s">
        <v>165</v>
      </c>
      <c r="B35" s="365"/>
      <c r="C35" s="365"/>
      <c r="D35" s="365"/>
      <c r="E35" s="365"/>
      <c r="F35" s="365"/>
      <c r="G35" s="365"/>
      <c r="H35" s="365"/>
      <c r="I35" s="365"/>
      <c r="J35" s="365"/>
      <c r="K35" s="365"/>
      <c r="L35" s="365"/>
    </row>
    <row r="36" spans="1:18" s="147" customFormat="1" ht="15" customHeight="1" x14ac:dyDescent="0.2">
      <c r="A36" s="781" t="s">
        <v>261</v>
      </c>
      <c r="B36" s="781"/>
      <c r="C36" s="781"/>
      <c r="D36" s="781"/>
      <c r="E36" s="781"/>
      <c r="F36" s="781"/>
      <c r="G36" s="781"/>
      <c r="H36" s="781"/>
      <c r="I36" s="781"/>
      <c r="J36" s="781"/>
      <c r="K36" s="781"/>
      <c r="L36" s="781"/>
      <c r="M36" s="199"/>
      <c r="N36" s="199"/>
      <c r="O36" s="199"/>
      <c r="P36" s="199"/>
      <c r="Q36" s="199"/>
      <c r="R36" s="199"/>
    </row>
    <row r="37" spans="1:18" s="191" customFormat="1" ht="16.5" x14ac:dyDescent="0.2">
      <c r="A37" s="779" t="s">
        <v>193</v>
      </c>
      <c r="B37" s="779"/>
      <c r="C37" s="779"/>
      <c r="D37" s="779"/>
      <c r="E37" s="779"/>
      <c r="F37" s="779"/>
      <c r="G37" s="779"/>
      <c r="H37" s="779"/>
      <c r="I37" s="779"/>
      <c r="J37" s="779"/>
      <c r="K37" s="779"/>
      <c r="L37" s="779"/>
      <c r="M37" s="176"/>
      <c r="N37" s="176"/>
      <c r="O37" s="176"/>
      <c r="P37" s="176"/>
      <c r="Q37" s="176"/>
      <c r="R37" s="176"/>
    </row>
    <row r="38" spans="1:18" s="191" customFormat="1" ht="16.5" x14ac:dyDescent="0.2">
      <c r="A38" s="779" t="s">
        <v>207</v>
      </c>
      <c r="B38" s="779"/>
      <c r="C38" s="779"/>
      <c r="D38" s="779"/>
      <c r="E38" s="779"/>
      <c r="F38" s="779"/>
      <c r="G38" s="779"/>
      <c r="H38" s="779"/>
      <c r="I38" s="779"/>
      <c r="J38" s="779"/>
      <c r="K38" s="779"/>
      <c r="L38" s="779"/>
      <c r="M38" s="176"/>
      <c r="N38" s="176"/>
      <c r="O38" s="176"/>
      <c r="P38" s="176"/>
      <c r="Q38" s="176"/>
      <c r="R38" s="176"/>
    </row>
    <row r="40" spans="1:18" s="191" customFormat="1" ht="18" customHeight="1" x14ac:dyDescent="0.2">
      <c r="M40" s="176"/>
      <c r="N40" s="176"/>
      <c r="O40" s="176"/>
      <c r="P40" s="176"/>
      <c r="Q40" s="176"/>
      <c r="R40" s="176"/>
    </row>
    <row r="41" spans="1:18" s="191" customFormat="1" ht="18" customHeight="1" x14ac:dyDescent="0.2">
      <c r="M41" s="176"/>
      <c r="N41" s="176"/>
      <c r="O41" s="176"/>
      <c r="P41" s="176"/>
      <c r="Q41" s="176"/>
      <c r="R41" s="176"/>
    </row>
    <row r="42" spans="1:18" s="191" customFormat="1" ht="18" customHeight="1" x14ac:dyDescent="0.2">
      <c r="M42" s="176"/>
      <c r="N42" s="176"/>
      <c r="O42" s="176"/>
      <c r="P42" s="176"/>
      <c r="Q42" s="176"/>
      <c r="R42" s="176"/>
    </row>
    <row r="43" spans="1:18" s="191" customFormat="1" ht="18" customHeight="1" x14ac:dyDescent="0.2">
      <c r="M43" s="176"/>
      <c r="N43" s="176"/>
      <c r="O43" s="176"/>
      <c r="P43" s="176"/>
      <c r="Q43" s="176"/>
      <c r="R43" s="176"/>
    </row>
    <row r="44" spans="1:18" s="191" customFormat="1" ht="18" customHeight="1" x14ac:dyDescent="0.2">
      <c r="M44" s="176"/>
      <c r="N44" s="176"/>
      <c r="O44" s="176"/>
      <c r="P44" s="176"/>
      <c r="Q44" s="176"/>
      <c r="R44" s="176"/>
    </row>
    <row r="45" spans="1:18" s="191" customFormat="1" ht="21" customHeight="1" x14ac:dyDescent="0.2">
      <c r="M45" s="176"/>
      <c r="N45" s="176"/>
      <c r="O45" s="176"/>
      <c r="P45" s="176"/>
      <c r="Q45" s="176"/>
      <c r="R45" s="176"/>
    </row>
    <row r="46" spans="1:18" ht="21" customHeight="1" x14ac:dyDescent="0.2">
      <c r="A46" s="393"/>
    </row>
    <row r="61" ht="10.5" customHeight="1" x14ac:dyDescent="0.2"/>
  </sheetData>
  <mergeCells count="7">
    <mergeCell ref="A38:L38"/>
    <mergeCell ref="A37:L37"/>
    <mergeCell ref="A1:L1"/>
    <mergeCell ref="A2:L2"/>
    <mergeCell ref="A34:L34"/>
    <mergeCell ref="A36:L36"/>
    <mergeCell ref="C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oddHeader xml:space="preserve">&amp;C </oddHeader>
    <oddFooter>&amp;L&amp;9Supplemental Investor Information (Unaudited)
Third Quarter, 2016&amp;R&amp;9TELUS Corporation
Page &amp;P</oddFooter>
  </headerFooter>
  <ignoredErrors>
    <ignoredError sqref="L10:L12 L8 L9 L13:L14 K10:K12 K8:K9 K13:K14" formulaRange="1"/>
    <ignoredError sqref="D19"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topLeftCell="A31" colorId="8" zoomScale="75" zoomScaleNormal="75" zoomScaleSheetLayoutView="70" workbookViewId="0">
      <selection activeCell="J19" sqref="J19"/>
    </sheetView>
  </sheetViews>
  <sheetFormatPr defaultColWidth="8.85546875" defaultRowHeight="18" customHeight="1" x14ac:dyDescent="0.2"/>
  <cols>
    <col min="1" max="1" width="92.7109375" style="159" customWidth="1"/>
    <col min="2" max="5" width="12.7109375" style="159" customWidth="1"/>
    <col min="6" max="6" width="3.7109375" style="159" customWidth="1"/>
    <col min="7" max="10" width="12.7109375" style="159" customWidth="1"/>
    <col min="11" max="11" width="8.85546875" style="159" customWidth="1"/>
    <col min="12" max="13" width="12" style="159" bestFit="1" customWidth="1"/>
    <col min="14" max="14" width="12.7109375" style="159" customWidth="1"/>
    <col min="15" max="16384" width="8.85546875" style="159"/>
  </cols>
  <sheetData>
    <row r="1" spans="1:14" ht="23.25" x14ac:dyDescent="0.35">
      <c r="A1" s="785" t="s">
        <v>49</v>
      </c>
      <c r="B1" s="785"/>
      <c r="C1" s="785"/>
      <c r="D1" s="785"/>
      <c r="E1" s="785"/>
      <c r="F1" s="769"/>
      <c r="G1" s="769"/>
      <c r="H1" s="769"/>
      <c r="I1" s="769"/>
      <c r="J1" s="769"/>
    </row>
    <row r="2" spans="1:14" ht="23.25" x14ac:dyDescent="0.3">
      <c r="A2" s="776" t="s">
        <v>171</v>
      </c>
      <c r="B2" s="776"/>
      <c r="C2" s="776"/>
      <c r="D2" s="776"/>
      <c r="E2" s="776"/>
      <c r="F2" s="777"/>
      <c r="G2" s="777"/>
      <c r="H2" s="777"/>
      <c r="I2" s="777"/>
      <c r="J2" s="777"/>
    </row>
    <row r="3" spans="1:14" ht="18" customHeight="1" x14ac:dyDescent="0.3">
      <c r="A3" s="307"/>
      <c r="B3" s="307"/>
      <c r="C3" s="307"/>
      <c r="D3" s="307"/>
      <c r="E3" s="307"/>
      <c r="F3" s="242"/>
      <c r="G3" s="242"/>
      <c r="H3" s="242"/>
      <c r="I3" s="242"/>
      <c r="J3" s="174"/>
    </row>
    <row r="4" spans="1:14" ht="18.75" x14ac:dyDescent="0.3">
      <c r="A4" s="308"/>
      <c r="B4" s="308"/>
      <c r="C4" s="308"/>
      <c r="D4" s="308"/>
      <c r="E4" s="308"/>
    </row>
    <row r="5" spans="1:14" s="176" customFormat="1" ht="18" customHeight="1" x14ac:dyDescent="0.25">
      <c r="A5" s="175"/>
      <c r="B5" s="765" t="s">
        <v>269</v>
      </c>
      <c r="C5" s="766"/>
      <c r="D5" s="766"/>
      <c r="E5" s="767"/>
      <c r="F5" s="146"/>
      <c r="G5" s="765" t="s">
        <v>267</v>
      </c>
      <c r="H5" s="766"/>
      <c r="I5" s="766"/>
      <c r="J5" s="767"/>
    </row>
    <row r="6" spans="1:14" s="176" customFormat="1" ht="18" customHeight="1" x14ac:dyDescent="0.25">
      <c r="A6" s="177" t="s">
        <v>36</v>
      </c>
      <c r="B6" s="155">
        <v>2016</v>
      </c>
      <c r="C6" s="154">
        <v>2015</v>
      </c>
      <c r="D6" s="244" t="s">
        <v>9</v>
      </c>
      <c r="E6" s="245" t="s">
        <v>10</v>
      </c>
      <c r="F6" s="180"/>
      <c r="G6" s="155">
        <v>2016</v>
      </c>
      <c r="H6" s="154">
        <v>2015</v>
      </c>
      <c r="I6" s="244" t="s">
        <v>9</v>
      </c>
      <c r="J6" s="245" t="s">
        <v>10</v>
      </c>
    </row>
    <row r="7" spans="1:14" ht="18" customHeight="1" x14ac:dyDescent="0.25">
      <c r="A7" s="309" t="s">
        <v>5</v>
      </c>
      <c r="B7" s="310"/>
      <c r="C7" s="311"/>
      <c r="D7" s="299"/>
      <c r="E7" s="300"/>
      <c r="G7" s="298"/>
      <c r="H7" s="299"/>
      <c r="I7" s="299"/>
      <c r="J7" s="300"/>
      <c r="K7"/>
    </row>
    <row r="8" spans="1:14" ht="18" customHeight="1" x14ac:dyDescent="0.2">
      <c r="A8" s="147" t="s">
        <v>101</v>
      </c>
      <c r="B8" s="399">
        <f>'Wireline History'!C8</f>
        <v>1025</v>
      </c>
      <c r="C8" s="136">
        <f>'Wireline History'!G8</f>
        <v>950</v>
      </c>
      <c r="D8" s="136">
        <f>B8-C8</f>
        <v>75</v>
      </c>
      <c r="E8" s="610">
        <f t="shared" ref="E8:E15" si="0">IF(ISERROR(D8/C8),"n.m.",IF(ABS((D8/ABS(C8)))&gt;=1,"n.m.",(D8/ABS(C8))))</f>
        <v>7.8947368421052627E-2</v>
      </c>
      <c r="G8" s="399">
        <f>SUM('Wireline History'!C8:E8)</f>
        <v>3008</v>
      </c>
      <c r="H8" s="136">
        <f>SUM('Wireline History'!G8:I8)</f>
        <v>2781</v>
      </c>
      <c r="I8" s="136">
        <f>G8-H8</f>
        <v>227</v>
      </c>
      <c r="J8" s="477">
        <f>(+G8-H8)/H8</f>
        <v>8.1625314635023372E-2</v>
      </c>
      <c r="K8"/>
      <c r="L8" s="312"/>
      <c r="M8" s="234"/>
      <c r="N8" s="288"/>
    </row>
    <row r="9" spans="1:14" ht="18" customHeight="1" x14ac:dyDescent="0.2">
      <c r="A9" s="147" t="s">
        <v>181</v>
      </c>
      <c r="B9" s="399">
        <f>'Wireline History'!C9</f>
        <v>335</v>
      </c>
      <c r="C9" s="136">
        <f>'Wireline History'!G9</f>
        <v>373</v>
      </c>
      <c r="D9" s="136">
        <f t="shared" ref="D9:D18" si="1">B9-C9</f>
        <v>-38</v>
      </c>
      <c r="E9" s="610">
        <f t="shared" si="0"/>
        <v>-0.10187667560321716</v>
      </c>
      <c r="F9" s="228"/>
      <c r="G9" s="399">
        <f>SUM('Wireline History'!C9:E9)</f>
        <v>1023</v>
      </c>
      <c r="H9" s="136">
        <f>SUM('Wireline History'!G9:I9)</f>
        <v>1138</v>
      </c>
      <c r="I9" s="136">
        <f>G9-H9</f>
        <v>-115</v>
      </c>
      <c r="J9" s="477">
        <f t="shared" ref="J9:J15" si="2">(+G9-H9)/H9</f>
        <v>-0.10105448154657294</v>
      </c>
      <c r="K9"/>
      <c r="L9" s="369"/>
      <c r="M9" s="234"/>
      <c r="N9" s="288"/>
    </row>
    <row r="10" spans="1:14" ht="18" customHeight="1" x14ac:dyDescent="0.2">
      <c r="A10" s="147" t="s">
        <v>102</v>
      </c>
      <c r="B10" s="399">
        <f>'Wireline History'!C10</f>
        <v>51</v>
      </c>
      <c r="C10" s="136">
        <f>'Wireline History'!G10</f>
        <v>53</v>
      </c>
      <c r="D10" s="591">
        <f t="shared" si="1"/>
        <v>-2</v>
      </c>
      <c r="E10" s="611">
        <f t="shared" si="0"/>
        <v>-3.7735849056603772E-2</v>
      </c>
      <c r="G10" s="399">
        <f>SUM('Wireline History'!C10:E10)</f>
        <v>164</v>
      </c>
      <c r="H10" s="136">
        <f>SUM('Wireline History'!G10:I10)</f>
        <v>166</v>
      </c>
      <c r="I10" s="591">
        <f>G10-H10</f>
        <v>-2</v>
      </c>
      <c r="J10" s="588">
        <f t="shared" si="2"/>
        <v>-1.2048192771084338E-2</v>
      </c>
      <c r="K10"/>
      <c r="L10" s="312"/>
      <c r="M10" s="234"/>
      <c r="N10" s="288"/>
    </row>
    <row r="11" spans="1:14" ht="18" customHeight="1" x14ac:dyDescent="0.25">
      <c r="A11" s="204" t="s">
        <v>205</v>
      </c>
      <c r="B11" s="495">
        <f>SUM(B8:B10)</f>
        <v>1411</v>
      </c>
      <c r="C11" s="400">
        <f>SUM(C8:C10)</f>
        <v>1376</v>
      </c>
      <c r="D11" s="136">
        <f>SUM(D8:D10)</f>
        <v>35</v>
      </c>
      <c r="E11" s="610">
        <f t="shared" si="0"/>
        <v>2.5436046511627907E-2</v>
      </c>
      <c r="G11" s="495">
        <f>SUM(G8:G10)</f>
        <v>4195</v>
      </c>
      <c r="H11" s="400">
        <f>SUM(H8:H10)</f>
        <v>4085</v>
      </c>
      <c r="I11" s="136">
        <f>SUM(I8:I10)</f>
        <v>110</v>
      </c>
      <c r="J11" s="477">
        <f t="shared" si="2"/>
        <v>2.6927784577723379E-2</v>
      </c>
      <c r="K11"/>
      <c r="L11" s="288"/>
      <c r="M11" s="288"/>
      <c r="N11" s="288"/>
    </row>
    <row r="12" spans="1:14" ht="18" customHeight="1" x14ac:dyDescent="0.2">
      <c r="A12" s="147" t="s">
        <v>107</v>
      </c>
      <c r="B12" s="399">
        <f>'Wireline History'!C12</f>
        <v>9</v>
      </c>
      <c r="C12" s="591">
        <f>'Wireline History'!G12</f>
        <v>12</v>
      </c>
      <c r="D12" s="591">
        <f t="shared" si="1"/>
        <v>-3</v>
      </c>
      <c r="E12" s="611">
        <f t="shared" si="0"/>
        <v>-0.25</v>
      </c>
      <c r="G12" s="399">
        <f>SUM('Wireline History'!C12:E12)</f>
        <v>25</v>
      </c>
      <c r="H12" s="136">
        <f>SUM('Wireline History'!G12:I12)</f>
        <v>39</v>
      </c>
      <c r="I12" s="591">
        <f>G12-H12</f>
        <v>-14</v>
      </c>
      <c r="J12" s="588">
        <f t="shared" si="2"/>
        <v>-0.35897435897435898</v>
      </c>
      <c r="K12"/>
      <c r="L12" s="312"/>
      <c r="M12" s="234"/>
      <c r="N12" s="288"/>
    </row>
    <row r="13" spans="1:14" ht="18" customHeight="1" x14ac:dyDescent="0.25">
      <c r="A13" s="204" t="s">
        <v>1</v>
      </c>
      <c r="B13" s="495">
        <f>+B11+B12</f>
        <v>1420</v>
      </c>
      <c r="C13" s="400">
        <f>+C11+C12</f>
        <v>1388</v>
      </c>
      <c r="D13" s="136">
        <f>SUM(D11:D12)</f>
        <v>32</v>
      </c>
      <c r="E13" s="610">
        <f t="shared" si="0"/>
        <v>2.3054755043227664E-2</v>
      </c>
      <c r="G13" s="495">
        <f>+G11+G12</f>
        <v>4220</v>
      </c>
      <c r="H13" s="400">
        <f>+H11+H12</f>
        <v>4124</v>
      </c>
      <c r="I13" s="136">
        <f>SUM(I11:I12)</f>
        <v>96</v>
      </c>
      <c r="J13" s="477">
        <f t="shared" si="2"/>
        <v>2.3278370514064017E-2</v>
      </c>
      <c r="K13"/>
      <c r="L13" s="288"/>
      <c r="M13" s="288"/>
      <c r="N13" s="288"/>
    </row>
    <row r="14" spans="1:14" ht="18" customHeight="1" x14ac:dyDescent="0.2">
      <c r="A14" s="147" t="s">
        <v>4</v>
      </c>
      <c r="B14" s="399">
        <f>'Wireline History'!C14</f>
        <v>48</v>
      </c>
      <c r="C14" s="591">
        <f>'Wireline History'!G14</f>
        <v>44</v>
      </c>
      <c r="D14" s="591">
        <f t="shared" si="1"/>
        <v>4</v>
      </c>
      <c r="E14" s="611">
        <f t="shared" si="0"/>
        <v>9.0909090909090912E-2</v>
      </c>
      <c r="G14" s="399">
        <f>SUM('Wireline History'!C14:E14)</f>
        <v>143</v>
      </c>
      <c r="H14" s="136">
        <f>SUM('Wireline History'!G14:I14)</f>
        <v>130</v>
      </c>
      <c r="I14" s="591">
        <f>G14-H14</f>
        <v>13</v>
      </c>
      <c r="J14" s="588">
        <f t="shared" si="2"/>
        <v>0.1</v>
      </c>
      <c r="K14"/>
      <c r="L14" s="312"/>
      <c r="M14" s="234"/>
      <c r="N14" s="288"/>
    </row>
    <row r="15" spans="1:14" ht="18" customHeight="1" x14ac:dyDescent="0.25">
      <c r="A15" s="204" t="s">
        <v>2</v>
      </c>
      <c r="B15" s="495">
        <f>+B14+B13</f>
        <v>1468</v>
      </c>
      <c r="C15" s="400">
        <f>+C14+C13</f>
        <v>1432</v>
      </c>
      <c r="D15" s="136">
        <f>SUM(D13:D14)</f>
        <v>36</v>
      </c>
      <c r="E15" s="610">
        <f t="shared" si="0"/>
        <v>2.5139664804469275E-2</v>
      </c>
      <c r="G15" s="495">
        <f>+G14+G13</f>
        <v>4363</v>
      </c>
      <c r="H15" s="400">
        <f>+H14+H13</f>
        <v>4254</v>
      </c>
      <c r="I15" s="136">
        <f>SUM(I13:I14)</f>
        <v>109</v>
      </c>
      <c r="J15" s="477">
        <f t="shared" si="2"/>
        <v>2.5622943112364831E-2</v>
      </c>
      <c r="K15"/>
      <c r="L15" s="288"/>
      <c r="M15" s="288"/>
      <c r="N15" s="288"/>
    </row>
    <row r="16" spans="1:14" ht="18" customHeight="1" x14ac:dyDescent="0.2">
      <c r="A16" s="147"/>
      <c r="B16" s="399"/>
      <c r="C16" s="136"/>
      <c r="D16" s="136"/>
      <c r="E16" s="477"/>
      <c r="G16" s="399"/>
      <c r="H16" s="136"/>
      <c r="I16" s="136"/>
      <c r="J16" s="477"/>
      <c r="K16"/>
      <c r="L16" s="288"/>
      <c r="M16" s="288"/>
      <c r="N16" s="288"/>
    </row>
    <row r="17" spans="1:18" ht="18" customHeight="1" x14ac:dyDescent="0.2">
      <c r="A17" s="147" t="s">
        <v>108</v>
      </c>
      <c r="B17" s="399">
        <f>'Wireline History'!C17</f>
        <v>581</v>
      </c>
      <c r="C17" s="136">
        <f>'Wireline History'!G17</f>
        <v>568</v>
      </c>
      <c r="D17" s="136">
        <f t="shared" si="1"/>
        <v>13</v>
      </c>
      <c r="E17" s="610">
        <f>IF(ISERROR(D17/C17),"n.m.",IF(ABS((D17/ABS(C17)))&gt;=1,"n.m.",(D17/ABS(C17))))</f>
        <v>2.2887323943661973E-2</v>
      </c>
      <c r="F17" s="228"/>
      <c r="G17" s="399">
        <f>SUM('Wireline History'!C17:E17)</f>
        <v>1724</v>
      </c>
      <c r="H17" s="136">
        <f>SUM('Wireline History'!G17:I17)</f>
        <v>1718</v>
      </c>
      <c r="I17" s="136">
        <f>G17-H17</f>
        <v>6</v>
      </c>
      <c r="J17" s="477">
        <f>(+G17-H17)/H17</f>
        <v>3.4924330616996507E-3</v>
      </c>
      <c r="K17"/>
      <c r="L17" s="288"/>
      <c r="M17" s="288"/>
      <c r="N17" s="288"/>
      <c r="O17" s="305"/>
    </row>
    <row r="18" spans="1:18" ht="18" customHeight="1" x14ac:dyDescent="0.2">
      <c r="A18" s="147" t="s">
        <v>170</v>
      </c>
      <c r="B18" s="399">
        <f>'Wireline History'!C18</f>
        <v>515</v>
      </c>
      <c r="C18" s="136">
        <f>'Wireline History'!G18</f>
        <v>511</v>
      </c>
      <c r="D18" s="136">
        <f t="shared" si="1"/>
        <v>4</v>
      </c>
      <c r="E18" s="611">
        <f>IF(ISERROR(D18/C18),"n.m.",IF(ABS((D18/ABS(C18)))&gt;=1,"n.m.",(D18/ABS(C18))))</f>
        <v>7.8277886497064575E-3</v>
      </c>
      <c r="G18" s="399">
        <f>SUM('Wireline History'!C18:E18)</f>
        <v>1487</v>
      </c>
      <c r="H18" s="136">
        <f>SUM('Wireline History'!G18:I18)</f>
        <v>1430</v>
      </c>
      <c r="I18" s="136">
        <f>G18-H18</f>
        <v>57</v>
      </c>
      <c r="J18" s="588">
        <f>(+G18-H18)/H18</f>
        <v>3.9860139860139858E-2</v>
      </c>
      <c r="K18"/>
      <c r="R18" s="288"/>
    </row>
    <row r="19" spans="1:18" ht="18" customHeight="1" x14ac:dyDescent="0.25">
      <c r="A19" s="204" t="s">
        <v>61</v>
      </c>
      <c r="B19" s="495">
        <f>SUM(B17:B18)</f>
        <v>1096</v>
      </c>
      <c r="C19" s="400">
        <f>SUM(C17:C18)</f>
        <v>1079</v>
      </c>
      <c r="D19" s="400">
        <f>SUM(D17:D18)</f>
        <v>17</v>
      </c>
      <c r="E19" s="610">
        <f>IF(ISERROR(D19/C19),"n.m.",IF(ABS((D19/ABS(C19)))&gt;=1,"n.m.",(D19/ABS(C19))))</f>
        <v>1.5755329008341055E-2</v>
      </c>
      <c r="G19" s="495">
        <f>SUM(G17:G18)</f>
        <v>3211</v>
      </c>
      <c r="H19" s="400">
        <f>SUM(H17:H18)</f>
        <v>3148</v>
      </c>
      <c r="I19" s="400">
        <f>SUM(I17:I18)</f>
        <v>63</v>
      </c>
      <c r="J19" s="477">
        <f>(+G19-H19)/H19</f>
        <v>2.0012706480304957E-2</v>
      </c>
      <c r="K19"/>
      <c r="L19" s="313"/>
    </row>
    <row r="20" spans="1:18" ht="18" customHeight="1" x14ac:dyDescent="0.2">
      <c r="A20" s="147"/>
      <c r="B20" s="418"/>
      <c r="C20" s="419"/>
      <c r="D20" s="419"/>
      <c r="E20" s="405"/>
      <c r="G20" s="418"/>
      <c r="H20" s="419"/>
      <c r="I20" s="419"/>
      <c r="J20" s="405"/>
      <c r="K20"/>
      <c r="M20" s="288"/>
    </row>
    <row r="21" spans="1:18" s="147" customFormat="1" ht="23.25" customHeight="1" thickBot="1" x14ac:dyDescent="0.3">
      <c r="A21" s="204" t="s">
        <v>76</v>
      </c>
      <c r="B21" s="716">
        <f>B15-B19</f>
        <v>372</v>
      </c>
      <c r="C21" s="717">
        <f>C15-C19</f>
        <v>353</v>
      </c>
      <c r="D21" s="717">
        <f>B21-C21</f>
        <v>19</v>
      </c>
      <c r="E21" s="718">
        <f>+'[20]Wireline Flash-QTR-2016'!$J$27</f>
        <v>5.1406430989557571E-2</v>
      </c>
      <c r="F21" s="159"/>
      <c r="G21" s="716">
        <f>G15-G19</f>
        <v>1152</v>
      </c>
      <c r="H21" s="717">
        <f>H15-H19</f>
        <v>1106</v>
      </c>
      <c r="I21" s="717">
        <f>G21-H21</f>
        <v>46</v>
      </c>
      <c r="J21" s="718">
        <f>+'[20]Wireline Flash-QTR-2016'!$S$27</f>
        <v>4.122255700129944E-2</v>
      </c>
      <c r="K21"/>
      <c r="L21" s="384"/>
    </row>
    <row r="22" spans="1:18" ht="18" customHeight="1" thickTop="1" x14ac:dyDescent="0.25">
      <c r="A22" s="204"/>
      <c r="B22" s="719"/>
      <c r="C22" s="720"/>
      <c r="D22" s="419"/>
      <c r="E22" s="555"/>
      <c r="G22" s="719"/>
      <c r="H22" s="720"/>
      <c r="I22" s="419"/>
      <c r="J22" s="555"/>
      <c r="K22"/>
      <c r="L22" s="288"/>
      <c r="M22" s="288"/>
      <c r="N22" s="288"/>
    </row>
    <row r="23" spans="1:18" s="147" customFormat="1" ht="18" customHeight="1" x14ac:dyDescent="0.25">
      <c r="A23" s="204" t="s">
        <v>163</v>
      </c>
      <c r="B23" s="537">
        <f>'Wireline History'!C23</f>
        <v>0.253</v>
      </c>
      <c r="C23" s="721">
        <f>'Wireline History'!G23</f>
        <v>0.247</v>
      </c>
      <c r="D23" s="669">
        <f>(ROUND(B23,3)-ROUND(C23,3))*100</f>
        <v>0.60000000000000053</v>
      </c>
      <c r="E23" s="557" t="s">
        <v>113</v>
      </c>
      <c r="F23" s="159"/>
      <c r="G23" s="537">
        <f>'Wireline History'!K23</f>
        <v>0.26400000000000001</v>
      </c>
      <c r="H23" s="721">
        <f>'[20]Wireline Flash-QTR-2016'!$Q$32</f>
        <v>0.26</v>
      </c>
      <c r="I23" s="669">
        <f>(ROUND(G23,3)-ROUND(H23,3))*100</f>
        <v>0.40000000000000036</v>
      </c>
      <c r="J23" s="557" t="s">
        <v>113</v>
      </c>
      <c r="K23"/>
      <c r="L23" s="384"/>
      <c r="M23" s="327"/>
      <c r="N23" s="327"/>
    </row>
    <row r="24" spans="1:18" ht="18" customHeight="1" x14ac:dyDescent="0.2">
      <c r="A24" s="147"/>
      <c r="B24" s="418"/>
      <c r="C24" s="419"/>
      <c r="D24" s="419"/>
      <c r="E24" s="405"/>
      <c r="G24" s="418"/>
      <c r="H24" s="419"/>
      <c r="I24" s="419"/>
      <c r="J24" s="405"/>
      <c r="K24"/>
    </row>
    <row r="25" spans="1:18" s="256" customFormat="1" ht="18" customHeight="1" x14ac:dyDescent="0.25">
      <c r="A25" s="204" t="s">
        <v>14</v>
      </c>
      <c r="B25" s="399">
        <f>'Wireline History'!C25</f>
        <v>492</v>
      </c>
      <c r="C25" s="136">
        <f>'Wireline History'!G25</f>
        <v>414</v>
      </c>
      <c r="D25" s="136">
        <f>B25-C25</f>
        <v>78</v>
      </c>
      <c r="E25" s="610">
        <f>IF(ISERROR(D25/C25),"n.m.",IF(ABS((D25/ABS(C25)))&gt;=1,"n.m.",(D25/ABS(C25))))</f>
        <v>0.18840579710144928</v>
      </c>
      <c r="F25" s="159"/>
      <c r="G25" s="399">
        <f>SUM('Wireline History'!C25:E25)</f>
        <v>1441</v>
      </c>
      <c r="H25" s="136">
        <f>SUM('Wireline History'!G25:I25)</f>
        <v>1238</v>
      </c>
      <c r="I25" s="136">
        <f>G25-H25</f>
        <v>203</v>
      </c>
      <c r="J25" s="477">
        <f>(+G25-H25)/H25</f>
        <v>0.16397415185783523</v>
      </c>
      <c r="K25"/>
      <c r="L25" s="314"/>
      <c r="M25" s="314"/>
      <c r="N25" s="315"/>
    </row>
    <row r="26" spans="1:18" s="256" customFormat="1" ht="18" customHeight="1" x14ac:dyDescent="0.25">
      <c r="A26" s="204"/>
      <c r="B26" s="722"/>
      <c r="C26" s="663"/>
      <c r="D26" s="663"/>
      <c r="E26" s="498"/>
      <c r="F26" s="287"/>
      <c r="G26" s="722"/>
      <c r="H26" s="663"/>
      <c r="I26" s="663"/>
      <c r="J26" s="498"/>
      <c r="K26"/>
      <c r="L26" s="314"/>
      <c r="M26" s="314"/>
      <c r="N26" s="314"/>
    </row>
    <row r="27" spans="1:18" s="191" customFormat="1" ht="18" customHeight="1" x14ac:dyDescent="0.25">
      <c r="A27" s="204" t="s">
        <v>212</v>
      </c>
      <c r="B27" s="723">
        <f>+B25/B15</f>
        <v>0.33514986376021799</v>
      </c>
      <c r="C27" s="724">
        <f>+C25/C15</f>
        <v>0.28910614525139666</v>
      </c>
      <c r="D27" s="725">
        <f>(ROUND(B27,2)-ROUND(C27,2))*100</f>
        <v>5.0000000000000044</v>
      </c>
      <c r="E27" s="557" t="s">
        <v>113</v>
      </c>
      <c r="F27" s="233"/>
      <c r="G27" s="723">
        <f>+G25/G15</f>
        <v>0.33027733211093285</v>
      </c>
      <c r="H27" s="724">
        <f>+H25/H15</f>
        <v>0.29102021626704278</v>
      </c>
      <c r="I27" s="725">
        <f>(ROUND(G27,2)-ROUND(H27,2))*100</f>
        <v>4.0000000000000036</v>
      </c>
      <c r="J27" s="557" t="s">
        <v>113</v>
      </c>
      <c r="K27"/>
      <c r="L27" s="315"/>
      <c r="M27" s="314"/>
      <c r="N27" s="314"/>
      <c r="O27" s="198"/>
      <c r="P27" s="198"/>
      <c r="Q27" s="316"/>
      <c r="R27" s="168"/>
    </row>
    <row r="28" spans="1:18" s="191" customFormat="1" ht="18" customHeight="1" x14ac:dyDescent="0.25">
      <c r="A28" s="204"/>
      <c r="B28" s="418"/>
      <c r="C28" s="601"/>
      <c r="D28" s="726"/>
      <c r="E28" s="405"/>
      <c r="F28" s="233"/>
      <c r="G28" s="418"/>
      <c r="H28" s="601"/>
      <c r="I28" s="726"/>
      <c r="J28" s="405"/>
      <c r="K28"/>
      <c r="L28" s="314"/>
      <c r="M28" s="314"/>
      <c r="N28" s="314"/>
      <c r="O28" s="198"/>
      <c r="P28" s="198"/>
      <c r="Q28" s="316"/>
      <c r="R28" s="168"/>
    </row>
    <row r="29" spans="1:18" s="191" customFormat="1" ht="18" customHeight="1" x14ac:dyDescent="0.25">
      <c r="A29" s="204" t="s">
        <v>162</v>
      </c>
      <c r="B29" s="399">
        <f>'Wireline History'!C29</f>
        <v>-120</v>
      </c>
      <c r="C29" s="136">
        <f>'Wireline History'!G29</f>
        <v>-61</v>
      </c>
      <c r="D29" s="136">
        <f>B29-C29</f>
        <v>-59</v>
      </c>
      <c r="E29" s="610">
        <f>IF(ISERROR(D29/C29),"n.m.",IF(ABS((D29/ABS(C29)))&gt;=1,"n.m.",(D29/ABS(C29))))</f>
        <v>-0.96721311475409832</v>
      </c>
      <c r="F29" s="228"/>
      <c r="G29" s="399">
        <f>+G21-G25</f>
        <v>-289</v>
      </c>
      <c r="H29" s="136">
        <f>+H21-H25</f>
        <v>-132</v>
      </c>
      <c r="I29" s="136">
        <f>G29-H29</f>
        <v>-157</v>
      </c>
      <c r="J29" s="610" t="str">
        <f>IF(ISERROR(I29/H29),"n.m.",IF(ABS((I29/ABS(H29)))&gt;=1,"n.m.",(I29/ABS(H29))))</f>
        <v>n.m.</v>
      </c>
      <c r="K29"/>
      <c r="L29" s="314"/>
      <c r="M29" s="314"/>
      <c r="N29" s="314"/>
      <c r="O29" s="198"/>
      <c r="P29" s="198"/>
      <c r="Q29" s="316"/>
      <c r="R29" s="168"/>
    </row>
    <row r="30" spans="1:18" s="256" customFormat="1" ht="14.25" customHeight="1" x14ac:dyDescent="0.25">
      <c r="A30" s="548"/>
      <c r="B30" s="399"/>
      <c r="C30" s="136"/>
      <c r="D30" s="136"/>
      <c r="E30" s="482"/>
      <c r="F30" s="159"/>
      <c r="G30" s="399"/>
      <c r="H30" s="136"/>
      <c r="I30" s="136"/>
      <c r="J30" s="482"/>
      <c r="K30"/>
      <c r="L30" s="314"/>
      <c r="M30" s="314"/>
      <c r="N30" s="314"/>
    </row>
    <row r="31" spans="1:18" ht="18" customHeight="1" x14ac:dyDescent="0.2">
      <c r="A31" s="147" t="s">
        <v>235</v>
      </c>
      <c r="B31" s="399">
        <f>'Wireline History'!C31</f>
        <v>42</v>
      </c>
      <c r="C31" s="136">
        <f>'Wireline History'!G31</f>
        <v>37</v>
      </c>
      <c r="D31" s="591">
        <f>+B31-C31</f>
        <v>5</v>
      </c>
      <c r="E31" s="610">
        <f>IF(ISERROR(D31/C31),"n.m.",IF(ABS((D31/ABS(C31)))&gt;=1,"n.m.",(D31/ABS(C31))))</f>
        <v>0.13513513513513514</v>
      </c>
      <c r="F31" s="228"/>
      <c r="G31" s="399">
        <f>SUM('Wireline History'!C31:E31)</f>
        <v>95</v>
      </c>
      <c r="H31" s="136">
        <f>SUM('Wireline History'!G31:I31)</f>
        <v>71</v>
      </c>
      <c r="I31" s="591">
        <f>+G31-H31</f>
        <v>24</v>
      </c>
      <c r="J31" s="611">
        <f>IF(ISERROR(I31/H31),"n.m.",IF(ABS((I31/ABS(H31)))&gt;=1,"n.m.",(I31/ABS(H31))))</f>
        <v>0.3380281690140845</v>
      </c>
      <c r="K31"/>
      <c r="L31" s="288"/>
      <c r="M31" s="288"/>
      <c r="N31" s="472"/>
      <c r="O31" s="305"/>
    </row>
    <row r="32" spans="1:18" ht="23.25" customHeight="1" thickBot="1" x14ac:dyDescent="0.3">
      <c r="A32" s="287" t="s">
        <v>233</v>
      </c>
      <c r="B32" s="536">
        <f>'Wireline History'!C32</f>
        <v>414</v>
      </c>
      <c r="C32" s="658">
        <f>+C31+C21</f>
        <v>390</v>
      </c>
      <c r="D32" s="717">
        <f>B32-C32</f>
        <v>24</v>
      </c>
      <c r="E32" s="727">
        <f>IF(ISERROR(D32/C32),"n.m.",IF(ABS((D32/ABS(C32)))&gt;=1,"n.m.",(D32/ABS(C32))))</f>
        <v>6.1538461538461542E-2</v>
      </c>
      <c r="G32" s="536">
        <f>+G31+G21</f>
        <v>1247</v>
      </c>
      <c r="H32" s="658">
        <f>+H31+H21</f>
        <v>1177</v>
      </c>
      <c r="I32" s="717">
        <f>G32-H32</f>
        <v>70</v>
      </c>
      <c r="J32" s="727">
        <f>IF(ISERROR(I32/H32),"n.m.",IF(ABS((I32/ABS(H32)))&gt;=1,"n.m.",(I32/ABS(H32))))</f>
        <v>5.9473237043330504E-2</v>
      </c>
      <c r="K32"/>
    </row>
    <row r="33" spans="1:14" ht="12" customHeight="1" thickTop="1" x14ac:dyDescent="0.25">
      <c r="A33" s="287"/>
      <c r="B33" s="418"/>
      <c r="C33" s="419"/>
      <c r="D33" s="419"/>
      <c r="E33" s="555"/>
      <c r="G33" s="418"/>
      <c r="H33" s="419"/>
      <c r="I33" s="419"/>
      <c r="J33" s="555"/>
      <c r="K33"/>
      <c r="L33" s="288"/>
      <c r="M33" s="288"/>
      <c r="N33" s="288"/>
    </row>
    <row r="34" spans="1:14" ht="18" customHeight="1" x14ac:dyDescent="0.25">
      <c r="A34" s="287" t="s">
        <v>234</v>
      </c>
      <c r="B34" s="537">
        <f>'Wireline History'!C34</f>
        <v>0.28201634877384196</v>
      </c>
      <c r="C34" s="721">
        <f>'Wireline History'!G34</f>
        <v>0.27300000000000002</v>
      </c>
      <c r="D34" s="669">
        <f>(ROUND(B34,3)-ROUND(C34,3))*100</f>
        <v>0.89999999999999525</v>
      </c>
      <c r="E34" s="557" t="s">
        <v>113</v>
      </c>
      <c r="G34" s="537">
        <f>G32/G15</f>
        <v>0.28581251432500571</v>
      </c>
      <c r="H34" s="721">
        <f>H32/H15</f>
        <v>0.27668077103902211</v>
      </c>
      <c r="I34" s="669">
        <f>(ROUND(G34,3)-ROUND(H34,3))*100</f>
        <v>0.89999999999999525</v>
      </c>
      <c r="J34" s="557" t="s">
        <v>113</v>
      </c>
      <c r="K34"/>
      <c r="L34" s="472"/>
      <c r="M34" s="288"/>
      <c r="N34" s="288"/>
    </row>
    <row r="35" spans="1:14" s="191" customFormat="1" ht="3.75" customHeight="1" x14ac:dyDescent="0.2">
      <c r="A35" s="212"/>
      <c r="B35" s="317"/>
      <c r="C35" s="318"/>
      <c r="D35" s="318"/>
      <c r="E35" s="319"/>
      <c r="F35" s="212"/>
      <c r="G35" s="317"/>
      <c r="H35" s="318"/>
      <c r="I35" s="318"/>
      <c r="J35" s="319"/>
      <c r="K35" s="212"/>
      <c r="L35" s="212"/>
    </row>
    <row r="36" spans="1:14" s="191" customFormat="1" ht="10.5" customHeight="1" x14ac:dyDescent="0.2">
      <c r="A36" s="212"/>
      <c r="B36" s="320"/>
      <c r="C36" s="320"/>
      <c r="D36" s="320"/>
      <c r="E36" s="320"/>
      <c r="F36" s="212"/>
      <c r="G36" s="320"/>
      <c r="H36" s="320"/>
      <c r="I36" s="320"/>
      <c r="J36" s="320"/>
      <c r="K36" s="212"/>
      <c r="L36" s="212"/>
    </row>
    <row r="37" spans="1:14" s="191" customFormat="1" ht="18" customHeight="1" x14ac:dyDescent="0.2">
      <c r="A37" s="786" t="s">
        <v>165</v>
      </c>
      <c r="B37" s="773"/>
      <c r="C37" s="773"/>
      <c r="D37" s="773"/>
      <c r="E37" s="773"/>
      <c r="F37" s="773"/>
      <c r="G37" s="773"/>
      <c r="H37" s="773"/>
      <c r="I37" s="773"/>
      <c r="J37" s="773"/>
      <c r="K37" s="773"/>
      <c r="L37" s="773"/>
    </row>
    <row r="38" spans="1:14" ht="18" customHeight="1" x14ac:dyDescent="0.2">
      <c r="A38" s="439" t="s">
        <v>232</v>
      </c>
      <c r="B38" s="397"/>
      <c r="C38" s="432"/>
      <c r="D38" s="432"/>
      <c r="E38" s="432"/>
      <c r="F38" s="432"/>
      <c r="G38" s="432"/>
      <c r="H38" s="432"/>
      <c r="I38" s="432"/>
      <c r="J38" s="432"/>
      <c r="K38" s="432"/>
      <c r="L38" s="432"/>
    </row>
    <row r="48" spans="1:14" ht="21" customHeight="1" x14ac:dyDescent="0.2"/>
    <row r="49" spans="1:1" ht="21" customHeight="1" x14ac:dyDescent="0.2">
      <c r="A49" s="394"/>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oddHeader xml:space="preserve">&amp;C </oddHeader>
    <oddFooter>&amp;L&amp;9Supplemental Investor Information (Unaudited)
Third Quarter, 2016&amp;R&amp;9TELUS Corporation
Page &amp;P</oddFooter>
  </headerFooter>
  <ignoredErrors>
    <ignoredError sqref="I10 I18 I15:I16 I19 I8 I9 I17 H21 H20 H24 H19 H15:H16 H13 H11 H26:H30 H22 G22 G11 G13 G15:G16 G19 G24 G26:G30 G20 G21 G8:H10 G23:H23 G31:H32 G25:H25 G17:H18 G14:H14 G12:H12"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Sheet2</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2016-10-03T16:04:43Z</cp:lastPrinted>
  <dcterms:created xsi:type="dcterms:W3CDTF">2001-03-17T00:05:52Z</dcterms:created>
  <dcterms:modified xsi:type="dcterms:W3CDTF">2018-05-08T21:39:59Z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