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C:\Users\T878444\Documents\TELUS DIGITAL\PDFs Migration\Quarterly Reports\2015\"/>
    </mc:Choice>
  </mc:AlternateContent>
  <bookViews>
    <workbookView xWindow="0" yWindow="0" windowWidth="23565" windowHeight="8550" tabRatio="812" firstSheet="5"/>
  </bookViews>
  <sheets>
    <sheet name="Cover" sheetId="18" r:id="rId1"/>
    <sheet name="Consolidated" sheetId="19" r:id="rId2"/>
    <sheet name="Segmented" sheetId="8" r:id="rId3"/>
    <sheet name="Seg History" sheetId="20" r:id="rId4"/>
    <sheet name="Wireless" sheetId="12" r:id="rId5"/>
    <sheet name="Wireless History" sheetId="16" r:id="rId6"/>
    <sheet name="Wireless Stats" sheetId="11" r:id="rId7"/>
    <sheet name="Wireless Stats History" sheetId="17" r:id="rId8"/>
    <sheet name="Wireline" sheetId="6" r:id="rId9"/>
    <sheet name="Wireline History" sheetId="14" r:id="rId10"/>
    <sheet name="Wireline Stats" sheetId="10" r:id="rId11"/>
    <sheet name="Wireline Stats History" sheetId="15" r:id="rId12"/>
    <sheet name="Definitions" sheetId="22" r:id="rId13"/>
    <sheet name="Sheet1" sheetId="23" state="hidden" r:id="rId14"/>
    <sheet name="Graph Data" sheetId="21"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621113__Res_Sales___Service" localSheetId="14">'Graph Data'!SAP_Order</definedName>
    <definedName name="_621113__Res_Sales___Service">SAP_Order</definedName>
    <definedName name="_AIN2">'[1]AIN (SSI)'!#REF!</definedName>
    <definedName name="_Order1" hidden="1">255</definedName>
    <definedName name="_R112_1113" localSheetId="14">#REF!</definedName>
    <definedName name="_R112_1113">#REF!</definedName>
    <definedName name="_VRS1">#REF!</definedName>
    <definedName name="_VRS2">#REF!</definedName>
    <definedName name="AB_Bud_Act" localSheetId="14">[2]Expenses!#REF!</definedName>
    <definedName name="AB_Bud_Act">[2]Expenses!#REF!</definedName>
    <definedName name="ABData" localSheetId="14">'[3]AB-Data'!$A:$IV</definedName>
    <definedName name="ABData">'[3]AB-Data'!$A:$IV</definedName>
    <definedName name="Account_Map_Final">#REF!</definedName>
    <definedName name="Area_Input_curr_mo" localSheetId="14">#REF!</definedName>
    <definedName name="Area_Input_curr_mo">#REF!</definedName>
    <definedName name="Area_Input_tot_yr" localSheetId="14">#REF!</definedName>
    <definedName name="Area_Input_tot_yr">#REF!</definedName>
    <definedName name="Area_Input_YTD" localSheetId="14">#REF!</definedName>
    <definedName name="Area_Input_YTD">#REF!</definedName>
    <definedName name="Area_lookup">#REF!</definedName>
    <definedName name="BC_Act">#REF!</definedName>
    <definedName name="BC_Bud">#REF!</definedName>
    <definedName name="BC_Bud_SKF">#REF!</definedName>
    <definedName name="BCRev_Act">[4]Revenue!$B$2:$I$60</definedName>
    <definedName name="BUS_ACTUAL" localSheetId="14">'[5]Business-VLOB'!$C$45:$R$207</definedName>
    <definedName name="BUS_ACTUAL">'[5]Business-VLOB'!$C$45:$R$207</definedName>
    <definedName name="BUS_BUDGET">'[6]Business-VLOB'!$C$45:$R$210</definedName>
    <definedName name="BUS_PRIOR_YEAR">'[7]Business-VLOB'!$C$45:$R$210</definedName>
    <definedName name="CARRIER_ACTUAL" localSheetId="14">'[5]Carrier-VLOB'!$C$45:$R$207</definedName>
    <definedName name="CARRIER_ACTUAL">'[5]Carrier-VLOB'!$C$45:$R$207</definedName>
    <definedName name="CARRIER_BUDGET">'[6]Carrier-VLOB'!$C$45:$R$210</definedName>
    <definedName name="CARRIER_PRIOR_YEAR">'[7]Carrier-VLOB'!$C$45:$R$210</definedName>
    <definedName name="cashflow" localSheetId="14" hidden="1">{"inservice96",#N/A,FALSE,"Sheet1";"gain96",#N/A,FALSE,"Sheet1";"inward96",#N/A,FALSE,"Sheet1"}</definedName>
    <definedName name="cashflow" hidden="1">{"inservice96",#N/A,FALSE,"Sheet1";"gain96",#N/A,FALSE,"Sheet1";"inward96",#N/A,FALSE,"Sheet1"}</definedName>
    <definedName name="CCO_ACTUAL" localSheetId="14">'[5]CoinCard-VLOB'!$C$45:$R$207</definedName>
    <definedName name="CCO_ACTUAL">'[5]CoinCard-VLOB'!$C$45:$R$207</definedName>
    <definedName name="CCO_BUDGET">'[6]CoinCard-VLOB'!$C$45:$R$210</definedName>
    <definedName name="CCO_PRIOR_YEAR">'[7]CoinCard-VLOB'!$C$45:$R$210</definedName>
    <definedName name="condensed">#REF!</definedName>
    <definedName name="CORP_ACTUAL" localSheetId="14">'[5]Corporate-VLOB'!$C$45:$R$207</definedName>
    <definedName name="CORP_ACTUAL">'[5]Corporate-VLOB'!$C$45:$R$207</definedName>
    <definedName name="CORP_BUDGET">'[6]Corporate-VLOB'!$C$45:$R$210</definedName>
    <definedName name="CORP_PRIOR_YEAR">'[7]Corporate-VLOB'!$C$45:$R$210</definedName>
    <definedName name="_xlnm.Database" localSheetId="14">[8]SAPfile!$X$30:$BN$437</definedName>
    <definedName name="_xlnm.Database">[8]SAPfile!$X$30:$BN$437</definedName>
    <definedName name="detail">#REF!</definedName>
    <definedName name="DS5AA">[9]BUDIS!#REF!</definedName>
    <definedName name="ELIMINATION1">#REF!</definedName>
    <definedName name="ELIMINATION2">#REF!</definedName>
    <definedName name="Expenses" localSheetId="14">[2]Expenses!$A:$IV</definedName>
    <definedName name="Expenses">[2]Expenses!$A:$IV</definedName>
    <definedName name="Expenses_2000" localSheetId="14">'[10]Expenses (2000)'!$A:$IV</definedName>
    <definedName name="Expenses_2000">'[10]Expenses (2000)'!$A:$IV</definedName>
    <definedName name="figures">#REF!</definedName>
    <definedName name="Fiscal_year___________________1000">"SAP_Order"</definedName>
    <definedName name="Input_Area_Revenue">#REF!</definedName>
    <definedName name="Map" localSheetId="14">'[11]Cost Element Map'!#REF!</definedName>
    <definedName name="Map">'[11]Cost Element Map'!#REF!</definedName>
    <definedName name="MESSAGE_CENTRE2">[1]M.O.M.!#REF!</definedName>
    <definedName name="other_schedule">#REF!</definedName>
    <definedName name="PAGE2">#REF!</definedName>
    <definedName name="PCA_Rpt">#REF!</definedName>
    <definedName name="_xlnm.Print_Area" localSheetId="1">Consolidated!$A$1:$L$57</definedName>
    <definedName name="_xlnm.Print_Area" localSheetId="0">Cover!$A$1:$F$59</definedName>
    <definedName name="_xlnm.Print_Area" localSheetId="12">Definitions!$A$1:$M$43</definedName>
    <definedName name="_xlnm.Print_Area" localSheetId="14">'Graph Data'!$A$1:$AE$140</definedName>
    <definedName name="_xlnm.Print_Area" localSheetId="3">'Seg History'!$A$1:$M$74</definedName>
    <definedName name="_xlnm.Print_Area" localSheetId="2">Segmented!$A$1:$K$71</definedName>
    <definedName name="_xlnm.Print_Area" localSheetId="4">Wireless!$A$1:$J$68</definedName>
    <definedName name="_xlnm.Print_Area" localSheetId="5">'Wireless History'!$A$1:$L$63</definedName>
    <definedName name="_xlnm.Print_Area" localSheetId="6">'Wireless Stats'!$A$1:$L$57</definedName>
    <definedName name="_xlnm.Print_Area" localSheetId="7">'Wireless Stats History'!$A$1:$L$62</definedName>
    <definedName name="_xlnm.Print_Area" localSheetId="8">Wireline!$A$1:$K$61</definedName>
    <definedName name="_xlnm.Print_Area" localSheetId="9">'Wireline History'!$A$1:$L$60</definedName>
    <definedName name="_xlnm.Print_Area" localSheetId="10">'Wireline Stats'!$A$1:$K$57</definedName>
    <definedName name="_xlnm.Print_Area" localSheetId="11">'Wireline Stats History'!$A$1:$L$52</definedName>
    <definedName name="Product_curr_mo">#REF!</definedName>
    <definedName name="Product_tot_yr">#REF!</definedName>
    <definedName name="Product_ytd">#REF!</definedName>
    <definedName name="RES_ACTUAL" localSheetId="14">'[5]Residential-VLOB'!$C$45:$R$207</definedName>
    <definedName name="RES_ACTUAL">'[5]Residential-VLOB'!$C$45:$R$207</definedName>
    <definedName name="RES_BUDGET">'[6]Residential-VLOB'!$C$45:$R$210</definedName>
    <definedName name="RES_PRIOR_YEAR">'[7]Residential-VLOB'!$C$45:$R$210</definedName>
    <definedName name="RES_PROD_YTD" localSheetId="14">'[12]Residential - Summary'!$B$12:$P$199</definedName>
    <definedName name="RES_PROD_YTD">'[12]Residential - Summary'!$B$12:$P$199</definedName>
    <definedName name="Rev_Report">'[13]Current Month'!$B$13:$N$560</definedName>
    <definedName name="SAP_Order" localSheetId="14">'[14]SAP Order'!$A:$IV</definedName>
    <definedName name="SAP_Order">'[14]SAP Order'!$A:$IV</definedName>
    <definedName name="SCFP_DETAIL">[15]SCFPTEL!#REF!</definedName>
    <definedName name="SMART8">#REF!</definedName>
    <definedName name="TCI_PROD_YTD" localSheetId="14">'[12]Total TCI - Summary'!$B$12:$P$200</definedName>
    <definedName name="TCI_PROD_YTD">'[12]Total TCI - Summary'!$B$12:$P$200</definedName>
    <definedName name="test">'[16]FDC Income Statement'!#REF!</definedName>
    <definedName name="TOTAL_ACTUAL" localSheetId="14">'[5]Total TCI-VLOB'!$C$45:$R$207</definedName>
    <definedName name="TOTAL_ACTUAL">'[5]Total TCI-VLOB'!$C$45:$R$207</definedName>
    <definedName name="TOTAL_BUDGET">'[6]Total TCI-VLOB'!$C$45:$R$210</definedName>
    <definedName name="TOTAL_PRIOR_YEAR">'[7]Total TCI-VLOB'!$C$45:$R$210</definedName>
    <definedName name="Variance" localSheetId="14">'[17]Bus Rev'!$A$10:$H$122</definedName>
    <definedName name="Variance">'[17]Bus Rev'!$A$10:$H$122</definedName>
    <definedName name="Variance_MktgSales">#REF!</definedName>
    <definedName name="WHOLESALE2">[1]Wholesale!#REF!</definedName>
    <definedName name="wrn.1996." localSheetId="14" hidden="1">{"inservice96",#N/A,FALSE,"Sheet1";"gain96",#N/A,FALSE,"Sheet1";"inward96",#N/A,FALSE,"Sheet1"}</definedName>
    <definedName name="wrn.1996." hidden="1">{"inservice96",#N/A,FALSE,"Sheet1";"gain96",#N/A,FALSE,"Sheet1";"inward96",#N/A,FALSE,"Sheet1"}</definedName>
  </definedNames>
  <calcPr calcId="152511"/>
</workbook>
</file>

<file path=xl/calcChain.xml><?xml version="1.0" encoding="utf-8"?>
<calcChain xmlns="http://schemas.openxmlformats.org/spreadsheetml/2006/main">
  <c r="F105" i="21" l="1"/>
  <c r="E105" i="21"/>
  <c r="D105" i="21"/>
  <c r="C105" i="21"/>
  <c r="F106" i="21"/>
  <c r="E106" i="21"/>
  <c r="D106" i="21"/>
  <c r="C106" i="21"/>
  <c r="B106" i="21"/>
  <c r="F107" i="21"/>
  <c r="E107" i="21"/>
  <c r="D107" i="21"/>
  <c r="C107" i="21"/>
  <c r="B107" i="21"/>
  <c r="F108" i="21"/>
  <c r="E108" i="21"/>
  <c r="D108" i="21"/>
  <c r="C108" i="21"/>
  <c r="B108" i="21"/>
  <c r="J42" i="8" l="1"/>
  <c r="E42" i="8"/>
  <c r="J16" i="8"/>
  <c r="E16" i="8"/>
  <c r="K24" i="19" l="1"/>
  <c r="K22" i="19"/>
  <c r="K20" i="19"/>
  <c r="K16" i="19"/>
  <c r="K14" i="19"/>
  <c r="K12" i="19"/>
  <c r="D9" i="16" l="1"/>
  <c r="D34" i="16" l="1"/>
  <c r="D28" i="16"/>
  <c r="D17" i="16"/>
  <c r="D16" i="16" s="1"/>
  <c r="D13" i="16"/>
  <c r="D8" i="16"/>
  <c r="D31" i="14"/>
  <c r="D25" i="14"/>
  <c r="D18" i="14"/>
  <c r="D17" i="14"/>
  <c r="D14" i="14"/>
  <c r="D12" i="14"/>
  <c r="D10" i="14"/>
  <c r="D9" i="14"/>
  <c r="D8" i="14"/>
  <c r="G22" i="11" l="1"/>
  <c r="C25" i="8"/>
  <c r="K51" i="20"/>
  <c r="K50" i="20"/>
  <c r="B25" i="6"/>
  <c r="B25" i="8" s="1"/>
  <c r="G34" i="12"/>
  <c r="B34" i="12"/>
  <c r="G28" i="12"/>
  <c r="G24" i="8" s="1"/>
  <c r="B28" i="12"/>
  <c r="B24" i="8" s="1"/>
  <c r="B17" i="12"/>
  <c r="B16" i="12"/>
  <c r="B13" i="12"/>
  <c r="B11" i="12"/>
  <c r="D11" i="12" s="1"/>
  <c r="E11" i="12" s="1"/>
  <c r="B9" i="12"/>
  <c r="B8" i="12"/>
  <c r="B10" i="12" s="1"/>
  <c r="C37" i="12"/>
  <c r="C45" i="8" s="1"/>
  <c r="H34" i="12"/>
  <c r="C34" i="12"/>
  <c r="H28" i="12"/>
  <c r="H24" i="8" s="1"/>
  <c r="H26" i="8" s="1"/>
  <c r="C28" i="12"/>
  <c r="C24" i="8" s="1"/>
  <c r="C26" i="12"/>
  <c r="C19" i="8" s="1"/>
  <c r="H22" i="12"/>
  <c r="C22" i="12"/>
  <c r="H17" i="12"/>
  <c r="C17" i="12"/>
  <c r="D17" i="12" s="1"/>
  <c r="E17" i="12" s="1"/>
  <c r="H16" i="12"/>
  <c r="C16" i="12"/>
  <c r="H13" i="12"/>
  <c r="C13" i="12"/>
  <c r="H11" i="12"/>
  <c r="C11" i="12"/>
  <c r="H9" i="12"/>
  <c r="C9" i="12"/>
  <c r="H8" i="12"/>
  <c r="C8" i="12"/>
  <c r="G168" i="21"/>
  <c r="D22" i="16"/>
  <c r="B22" i="12" s="1"/>
  <c r="H33" i="11"/>
  <c r="C33" i="11"/>
  <c r="H32" i="11"/>
  <c r="C32" i="11"/>
  <c r="D32" i="11" s="1"/>
  <c r="H30" i="11"/>
  <c r="C30" i="11"/>
  <c r="C29" i="11"/>
  <c r="C28" i="11"/>
  <c r="C26" i="11"/>
  <c r="C25" i="11"/>
  <c r="C22" i="11"/>
  <c r="C19" i="11"/>
  <c r="C18" i="11"/>
  <c r="H18" i="11" s="1"/>
  <c r="H14" i="11"/>
  <c r="C14" i="11"/>
  <c r="H13" i="11"/>
  <c r="C13" i="11"/>
  <c r="H9" i="11"/>
  <c r="C9" i="11"/>
  <c r="H8" i="11"/>
  <c r="H10" i="11" s="1"/>
  <c r="C8" i="11"/>
  <c r="G33" i="11"/>
  <c r="J33" i="11" s="1"/>
  <c r="B33" i="11"/>
  <c r="D33" i="11" s="1"/>
  <c r="E33" i="11" s="1"/>
  <c r="G32" i="11"/>
  <c r="B32" i="11"/>
  <c r="G30" i="11"/>
  <c r="B29" i="11"/>
  <c r="D29" i="11" s="1"/>
  <c r="K33" i="17"/>
  <c r="K32" i="17"/>
  <c r="B30" i="11"/>
  <c r="D30" i="11" s="1"/>
  <c r="E30" i="11" s="1"/>
  <c r="G29" i="11"/>
  <c r="I29" i="11" s="1"/>
  <c r="G9" i="11"/>
  <c r="I9" i="11" s="1"/>
  <c r="J9" i="11" s="1"/>
  <c r="B14" i="11"/>
  <c r="G14" i="11"/>
  <c r="B8" i="11"/>
  <c r="G13" i="11"/>
  <c r="G15" i="11" s="1"/>
  <c r="I15" i="11" s="1"/>
  <c r="J15" i="11" s="1"/>
  <c r="B13" i="11"/>
  <c r="B28" i="11"/>
  <c r="G28" i="11"/>
  <c r="I28" i="11" s="1"/>
  <c r="J28" i="11" s="1"/>
  <c r="B26" i="11"/>
  <c r="D26" i="11"/>
  <c r="G26" i="11"/>
  <c r="G25" i="11"/>
  <c r="B25" i="11"/>
  <c r="D25" i="11"/>
  <c r="B22" i="11"/>
  <c r="C34" i="6"/>
  <c r="H31" i="6"/>
  <c r="C31" i="6"/>
  <c r="H25" i="6"/>
  <c r="H25" i="8" s="1"/>
  <c r="C25" i="6"/>
  <c r="C23" i="6"/>
  <c r="C20" i="8" s="1"/>
  <c r="H18" i="6"/>
  <c r="C18" i="6"/>
  <c r="H17" i="6"/>
  <c r="C17" i="6"/>
  <c r="H14" i="6"/>
  <c r="C14" i="6"/>
  <c r="H12" i="6"/>
  <c r="C12" i="6"/>
  <c r="H10" i="6"/>
  <c r="C10" i="6"/>
  <c r="H8" i="6"/>
  <c r="C8" i="6"/>
  <c r="B31" i="6"/>
  <c r="D31" i="6" s="1"/>
  <c r="E31" i="6" s="1"/>
  <c r="B18" i="6"/>
  <c r="D18" i="6" s="1"/>
  <c r="B17" i="6"/>
  <c r="B14" i="6"/>
  <c r="D14" i="6" s="1"/>
  <c r="E14" i="6" s="1"/>
  <c r="B12" i="6"/>
  <c r="D12" i="6" s="1"/>
  <c r="E12" i="6" s="1"/>
  <c r="B10" i="6"/>
  <c r="B9" i="6"/>
  <c r="B8" i="6"/>
  <c r="D8" i="6" s="1"/>
  <c r="E8" i="6" s="1"/>
  <c r="AW2" i="21"/>
  <c r="AI2" i="21" s="1"/>
  <c r="AL2" i="21" s="1"/>
  <c r="AW3" i="21"/>
  <c r="AI6" i="21" s="1"/>
  <c r="AL6" i="21" s="1"/>
  <c r="AW4" i="21"/>
  <c r="AZ4" i="21" s="1"/>
  <c r="AE10" i="21" s="1"/>
  <c r="AW5" i="21"/>
  <c r="AZ5" i="21" s="1"/>
  <c r="AE14" i="21" s="1"/>
  <c r="AW6" i="21"/>
  <c r="AI18" i="21" s="1"/>
  <c r="AL18" i="21" s="1"/>
  <c r="F7" i="21"/>
  <c r="J7" i="21"/>
  <c r="M7" i="21" s="1"/>
  <c r="W7" i="21" s="1"/>
  <c r="AW7" i="21"/>
  <c r="AZ7" i="21" s="1"/>
  <c r="AI22" i="21"/>
  <c r="AY7" i="21"/>
  <c r="F8" i="21"/>
  <c r="J8" i="21" s="1"/>
  <c r="M8" i="21" s="1"/>
  <c r="W8" i="21" s="1"/>
  <c r="AW8" i="21"/>
  <c r="AI3" i="21" s="1"/>
  <c r="AL3" i="21" s="1"/>
  <c r="F9" i="21"/>
  <c r="J9" i="21" s="1"/>
  <c r="M9" i="21" s="1"/>
  <c r="W9" i="21" s="1"/>
  <c r="AW9" i="21"/>
  <c r="AI7" i="21" s="1"/>
  <c r="AL7" i="21" s="1"/>
  <c r="AZ9" i="21"/>
  <c r="AE7" i="21" s="1"/>
  <c r="F10" i="21"/>
  <c r="J10" i="21" s="1"/>
  <c r="M10" i="21" s="1"/>
  <c r="W10" i="21" s="1"/>
  <c r="AA10" i="21" s="1"/>
  <c r="AJ10" i="21" s="1"/>
  <c r="AQ10" i="21" s="1"/>
  <c r="AT10" i="21" s="1"/>
  <c r="AW10" i="21"/>
  <c r="AZ10" i="21" s="1"/>
  <c r="AE11" i="21" s="1"/>
  <c r="F11" i="21"/>
  <c r="J11" i="21" s="1"/>
  <c r="M11" i="21" s="1"/>
  <c r="W11" i="21" s="1"/>
  <c r="AA11" i="21"/>
  <c r="AD11" i="21" s="1"/>
  <c r="AW11" i="21"/>
  <c r="AZ11" i="21" s="1"/>
  <c r="AE15" i="21" s="1"/>
  <c r="F12" i="21"/>
  <c r="J12" i="21"/>
  <c r="M12" i="21" s="1"/>
  <c r="W12" i="21" s="1"/>
  <c r="AA12" i="21" s="1"/>
  <c r="AD12" i="21" s="1"/>
  <c r="AW12" i="21"/>
  <c r="F13" i="21"/>
  <c r="J13" i="21" s="1"/>
  <c r="M13" i="21" s="1"/>
  <c r="W13" i="21" s="1"/>
  <c r="AA13" i="21" s="1"/>
  <c r="AH13" i="21" s="1"/>
  <c r="F14" i="21"/>
  <c r="J14" i="21" s="1"/>
  <c r="M14" i="21"/>
  <c r="W14" i="21" s="1"/>
  <c r="AA14" i="21" s="1"/>
  <c r="AJ14" i="21" s="1"/>
  <c r="AQ14" i="21" s="1"/>
  <c r="AT14" i="21" s="1"/>
  <c r="AW14" i="21"/>
  <c r="F15" i="21"/>
  <c r="J15" i="21" s="1"/>
  <c r="M15" i="21" s="1"/>
  <c r="W15" i="21"/>
  <c r="AA15" i="21" s="1"/>
  <c r="AH15" i="21" s="1"/>
  <c r="AN15" i="21" s="1"/>
  <c r="AI15" i="21"/>
  <c r="AL15" i="21" s="1"/>
  <c r="AW15" i="21"/>
  <c r="AZ15" i="21" s="1"/>
  <c r="AE8" i="21" s="1"/>
  <c r="F16" i="21"/>
  <c r="J16" i="21" s="1"/>
  <c r="M16" i="21" s="1"/>
  <c r="W16" i="21" s="1"/>
  <c r="AA16" i="21"/>
  <c r="AH16" i="21" s="1"/>
  <c r="AN16" i="21" s="1"/>
  <c r="AW16" i="21"/>
  <c r="AI12" i="21" s="1"/>
  <c r="AL12" i="21" s="1"/>
  <c r="F17" i="21"/>
  <c r="J17" i="21" s="1"/>
  <c r="M17" i="21" s="1"/>
  <c r="W17" i="21" s="1"/>
  <c r="AA17" i="21"/>
  <c r="AJ17" i="21" s="1"/>
  <c r="AQ17" i="21" s="1"/>
  <c r="AT17" i="21" s="1"/>
  <c r="AW17" i="21"/>
  <c r="AI16" i="21" s="1"/>
  <c r="AL16" i="21" s="1"/>
  <c r="F18" i="21"/>
  <c r="J18" i="21" s="1"/>
  <c r="M18" i="21" s="1"/>
  <c r="W18" i="21" s="1"/>
  <c r="AA18" i="21" s="1"/>
  <c r="AW18" i="21"/>
  <c r="AZ18" i="21"/>
  <c r="F19" i="21"/>
  <c r="J19" i="21" s="1"/>
  <c r="M19" i="21" s="1"/>
  <c r="W19" i="21" s="1"/>
  <c r="AA19" i="21" s="1"/>
  <c r="AJ19" i="21" s="1"/>
  <c r="AQ19" i="21" s="1"/>
  <c r="AT19" i="21" s="1"/>
  <c r="AW19" i="21"/>
  <c r="AX19" i="21"/>
  <c r="AY19" i="21"/>
  <c r="F20" i="21"/>
  <c r="J20" i="21" s="1"/>
  <c r="M20" i="21" s="1"/>
  <c r="W20" i="21" s="1"/>
  <c r="AA20" i="21" s="1"/>
  <c r="AW20" i="21"/>
  <c r="AZ20" i="21" s="1"/>
  <c r="AE5" i="21" s="1"/>
  <c r="F21" i="21"/>
  <c r="J21" i="21" s="1"/>
  <c r="M21" i="21" s="1"/>
  <c r="W21" i="21" s="1"/>
  <c r="AA21" i="21" s="1"/>
  <c r="AW21" i="21"/>
  <c r="AI9" i="21" s="1"/>
  <c r="AL9" i="21" s="1"/>
  <c r="F22" i="21"/>
  <c r="J22" i="21" s="1"/>
  <c r="M22" i="21" s="1"/>
  <c r="W22" i="21" s="1"/>
  <c r="AA22" i="21" s="1"/>
  <c r="AH22" i="21" s="1"/>
  <c r="AN22" i="21" s="1"/>
  <c r="X22" i="21"/>
  <c r="AB22" i="21"/>
  <c r="AR22" i="21"/>
  <c r="AU22" i="21"/>
  <c r="AW22" i="21"/>
  <c r="AZ22" i="21" s="1"/>
  <c r="AE13" i="21" s="1"/>
  <c r="BB22" i="21"/>
  <c r="F23" i="21"/>
  <c r="J23" i="21" s="1"/>
  <c r="M23" i="21" s="1"/>
  <c r="W23" i="21" s="1"/>
  <c r="AA23" i="21" s="1"/>
  <c r="K23" i="21"/>
  <c r="X23" i="21"/>
  <c r="AB23" i="21"/>
  <c r="AW23" i="21"/>
  <c r="AI17" i="21" s="1"/>
  <c r="AL17" i="21" s="1"/>
  <c r="BD23" i="21"/>
  <c r="AW24" i="21"/>
  <c r="AI21" i="21" s="1"/>
  <c r="AL21" i="21" s="1"/>
  <c r="AW25" i="21"/>
  <c r="AX25" i="21"/>
  <c r="AY25" i="21"/>
  <c r="G28" i="21"/>
  <c r="C34" i="21"/>
  <c r="M34" i="21"/>
  <c r="E47" i="21" s="1"/>
  <c r="J35" i="21"/>
  <c r="K35" i="21"/>
  <c r="G47" i="21" s="1"/>
  <c r="L35" i="21"/>
  <c r="H47" i="21" s="1"/>
  <c r="M35" i="21"/>
  <c r="J36" i="21"/>
  <c r="K36" i="21"/>
  <c r="L36" i="21"/>
  <c r="M36" i="21"/>
  <c r="J37" i="21"/>
  <c r="K37" i="21"/>
  <c r="L37" i="21"/>
  <c r="M37" i="21"/>
  <c r="J38" i="21"/>
  <c r="K38" i="21"/>
  <c r="L38" i="21"/>
  <c r="M38" i="21"/>
  <c r="B47" i="21"/>
  <c r="C47" i="21"/>
  <c r="D47" i="21"/>
  <c r="F47" i="21"/>
  <c r="D53" i="21"/>
  <c r="F37" i="21" s="1"/>
  <c r="E53" i="21"/>
  <c r="F36" i="21"/>
  <c r="F53" i="21"/>
  <c r="F35" i="21" s="1"/>
  <c r="G53" i="21"/>
  <c r="F34" i="21" s="1"/>
  <c r="H53" i="21"/>
  <c r="E37" i="21" s="1"/>
  <c r="I53" i="21"/>
  <c r="E36" i="21" s="1"/>
  <c r="J53" i="21"/>
  <c r="E35" i="21" s="1"/>
  <c r="K53" i="21"/>
  <c r="E34" i="21" s="1"/>
  <c r="L53" i="21"/>
  <c r="D37" i="21" s="1"/>
  <c r="M53" i="21"/>
  <c r="D36" i="21" s="1"/>
  <c r="N53" i="21"/>
  <c r="D35" i="21" s="1"/>
  <c r="O53" i="21"/>
  <c r="D34" i="21" s="1"/>
  <c r="P53" i="21"/>
  <c r="C37" i="21" s="1"/>
  <c r="Q53" i="21"/>
  <c r="C36" i="21"/>
  <c r="R53" i="21"/>
  <c r="C35" i="21" s="1"/>
  <c r="S53" i="21"/>
  <c r="D54" i="21"/>
  <c r="E54" i="21"/>
  <c r="F54" i="21"/>
  <c r="G54" i="21"/>
  <c r="H54" i="21"/>
  <c r="I54" i="21"/>
  <c r="J54" i="21"/>
  <c r="K54" i="21"/>
  <c r="L54" i="21"/>
  <c r="M54" i="21"/>
  <c r="N54" i="21"/>
  <c r="O54" i="21"/>
  <c r="P54" i="21"/>
  <c r="Q54" i="21"/>
  <c r="R54" i="21"/>
  <c r="S54" i="21"/>
  <c r="T54" i="21"/>
  <c r="U54" i="21"/>
  <c r="V54" i="21"/>
  <c r="W54" i="21"/>
  <c r="C55" i="21"/>
  <c r="D56" i="21"/>
  <c r="E56" i="21"/>
  <c r="F56" i="21"/>
  <c r="G56" i="21"/>
  <c r="H56" i="21"/>
  <c r="I56" i="21"/>
  <c r="J56" i="21"/>
  <c r="K56" i="21"/>
  <c r="L56" i="21"/>
  <c r="M56" i="21"/>
  <c r="N56" i="21"/>
  <c r="O56" i="21"/>
  <c r="P56" i="21"/>
  <c r="Q56" i="21"/>
  <c r="R56" i="21"/>
  <c r="S56" i="21"/>
  <c r="T56" i="21"/>
  <c r="U56" i="21"/>
  <c r="V56" i="21"/>
  <c r="W56" i="21"/>
  <c r="B61" i="21"/>
  <c r="C61" i="21"/>
  <c r="D61" i="21"/>
  <c r="E61" i="21"/>
  <c r="F61" i="21"/>
  <c r="B62" i="21"/>
  <c r="C62" i="21"/>
  <c r="D62" i="21"/>
  <c r="E62" i="21"/>
  <c r="F62" i="21"/>
  <c r="B63" i="21"/>
  <c r="C63" i="21"/>
  <c r="D63" i="21"/>
  <c r="E63" i="21"/>
  <c r="F63" i="21"/>
  <c r="B64" i="21"/>
  <c r="C64" i="21"/>
  <c r="D64" i="21"/>
  <c r="E64" i="21"/>
  <c r="F64" i="21"/>
  <c r="F68" i="21"/>
  <c r="F69" i="21"/>
  <c r="F70" i="21"/>
  <c r="F71" i="21"/>
  <c r="B72" i="21"/>
  <c r="C72" i="21"/>
  <c r="D72" i="21"/>
  <c r="E72" i="21"/>
  <c r="B75" i="21"/>
  <c r="B83" i="21" s="1"/>
  <c r="C75" i="21"/>
  <c r="D75" i="21"/>
  <c r="E75" i="21"/>
  <c r="E83" i="21" s="1"/>
  <c r="F75" i="21"/>
  <c r="G75" i="21"/>
  <c r="F76" i="21"/>
  <c r="F77" i="21"/>
  <c r="F78" i="21"/>
  <c r="F86" i="21" s="1"/>
  <c r="F79" i="21"/>
  <c r="B80" i="21"/>
  <c r="C80" i="21"/>
  <c r="D80" i="21"/>
  <c r="E80" i="21"/>
  <c r="C83" i="21"/>
  <c r="D83" i="21"/>
  <c r="F83" i="21"/>
  <c r="G83" i="21"/>
  <c r="B84" i="21"/>
  <c r="C84" i="21"/>
  <c r="D84" i="21"/>
  <c r="E84" i="21"/>
  <c r="B85" i="21"/>
  <c r="C85" i="21"/>
  <c r="D85" i="21"/>
  <c r="E85" i="21"/>
  <c r="B86" i="21"/>
  <c r="C86" i="21"/>
  <c r="D86" i="21"/>
  <c r="E86" i="21"/>
  <c r="B87" i="21"/>
  <c r="B88" i="21" s="1"/>
  <c r="C87" i="21"/>
  <c r="D87" i="21"/>
  <c r="E87" i="21"/>
  <c r="E88" i="21"/>
  <c r="B92" i="21"/>
  <c r="C92" i="21"/>
  <c r="D92" i="21"/>
  <c r="E92" i="21"/>
  <c r="B93" i="21"/>
  <c r="C93" i="21"/>
  <c r="D93" i="21"/>
  <c r="E93" i="21"/>
  <c r="F93" i="21"/>
  <c r="C94" i="21"/>
  <c r="B96" i="21"/>
  <c r="B100" i="21"/>
  <c r="C96" i="21"/>
  <c r="C100" i="21" s="1"/>
  <c r="D96" i="21"/>
  <c r="E96" i="21"/>
  <c r="E100" i="21" s="1"/>
  <c r="F96" i="21"/>
  <c r="F100" i="21" s="1"/>
  <c r="G96" i="21"/>
  <c r="G100" i="21" s="1"/>
  <c r="D100" i="21"/>
  <c r="B104" i="21"/>
  <c r="B112" i="21" s="1"/>
  <c r="C104" i="21"/>
  <c r="C112" i="21" s="1"/>
  <c r="D104" i="21"/>
  <c r="D112" i="21" s="1"/>
  <c r="E104" i="21"/>
  <c r="F104" i="21"/>
  <c r="F112" i="21" s="1"/>
  <c r="G104" i="21"/>
  <c r="G112" i="21"/>
  <c r="E109" i="21"/>
  <c r="E115" i="21" s="1"/>
  <c r="E112" i="21"/>
  <c r="F123" i="21"/>
  <c r="G123" i="21"/>
  <c r="H123" i="21"/>
  <c r="H130" i="21" s="1"/>
  <c r="F97" i="21" s="1"/>
  <c r="F98" i="21" s="1"/>
  <c r="I123" i="21"/>
  <c r="F124" i="21"/>
  <c r="G124" i="21"/>
  <c r="H124" i="21"/>
  <c r="I124" i="21"/>
  <c r="R124" i="21"/>
  <c r="S124" i="21"/>
  <c r="T124" i="21"/>
  <c r="U124" i="21"/>
  <c r="F125" i="21"/>
  <c r="G125" i="21"/>
  <c r="H125" i="21"/>
  <c r="I125" i="21"/>
  <c r="R125" i="21"/>
  <c r="S125" i="21"/>
  <c r="T125" i="21"/>
  <c r="U125" i="21"/>
  <c r="F126" i="21"/>
  <c r="G126" i="21"/>
  <c r="H126" i="21"/>
  <c r="I126" i="21"/>
  <c r="I130" i="21" s="1"/>
  <c r="R126" i="21"/>
  <c r="S126" i="21"/>
  <c r="T126" i="21"/>
  <c r="U126" i="21"/>
  <c r="D128" i="21"/>
  <c r="R128" i="21"/>
  <c r="S128" i="21"/>
  <c r="T128" i="21"/>
  <c r="U128" i="21"/>
  <c r="J130" i="21"/>
  <c r="K130" i="21"/>
  <c r="L130" i="21"/>
  <c r="E97" i="21" s="1"/>
  <c r="E98" i="21" s="1"/>
  <c r="M130" i="21"/>
  <c r="N130" i="21"/>
  <c r="O130" i="21"/>
  <c r="P130" i="21"/>
  <c r="D97" i="21" s="1"/>
  <c r="D98" i="21" s="1"/>
  <c r="Q130" i="21"/>
  <c r="V130" i="21"/>
  <c r="W130" i="21"/>
  <c r="X130" i="21"/>
  <c r="B97" i="21"/>
  <c r="B98" i="21" s="1"/>
  <c r="Y130" i="21"/>
  <c r="B139" i="21"/>
  <c r="B140" i="21"/>
  <c r="B105" i="21" s="1"/>
  <c r="B109" i="21" s="1"/>
  <c r="G140" i="21"/>
  <c r="B141" i="21"/>
  <c r="B142" i="21"/>
  <c r="C143" i="21"/>
  <c r="D143" i="21"/>
  <c r="E143" i="21"/>
  <c r="F143" i="21"/>
  <c r="D145" i="21"/>
  <c r="E145" i="21"/>
  <c r="E152" i="21" s="1"/>
  <c r="E159" i="21" s="1"/>
  <c r="E166" i="21" s="1"/>
  <c r="F145" i="21"/>
  <c r="G145" i="21"/>
  <c r="G147" i="21"/>
  <c r="B150" i="21"/>
  <c r="C150" i="21"/>
  <c r="D150" i="21"/>
  <c r="E150" i="21"/>
  <c r="F150" i="21"/>
  <c r="F152" i="21"/>
  <c r="F159" i="21" s="1"/>
  <c r="F166" i="21" s="1"/>
  <c r="G152" i="21"/>
  <c r="G159" i="21"/>
  <c r="G166" i="21" s="1"/>
  <c r="B157" i="21"/>
  <c r="C157" i="21"/>
  <c r="D157" i="21"/>
  <c r="E157" i="21"/>
  <c r="F157" i="21"/>
  <c r="G157" i="21"/>
  <c r="D159" i="21"/>
  <c r="D166" i="21" s="1"/>
  <c r="G161" i="21"/>
  <c r="B164" i="21"/>
  <c r="C164" i="21"/>
  <c r="D164" i="21"/>
  <c r="E164" i="21"/>
  <c r="F164" i="21"/>
  <c r="B171" i="21"/>
  <c r="C171" i="21"/>
  <c r="D171" i="21"/>
  <c r="E171" i="21"/>
  <c r="F171" i="21"/>
  <c r="L8" i="15"/>
  <c r="L9" i="15"/>
  <c r="B10" i="15"/>
  <c r="C10" i="15"/>
  <c r="E10" i="15"/>
  <c r="C52" i="21"/>
  <c r="C53" i="21" s="1"/>
  <c r="G34" i="21"/>
  <c r="F10" i="15"/>
  <c r="G10" i="15"/>
  <c r="H10" i="15"/>
  <c r="I10" i="15"/>
  <c r="I27" i="15" s="1"/>
  <c r="B13" i="15"/>
  <c r="B15" i="15" s="1"/>
  <c r="E13" i="15"/>
  <c r="V47" i="21"/>
  <c r="F13" i="15"/>
  <c r="G13" i="15"/>
  <c r="H13" i="15"/>
  <c r="E14" i="15"/>
  <c r="E15" i="15" s="1"/>
  <c r="E25" i="15" s="1"/>
  <c r="F14" i="15"/>
  <c r="G14" i="15"/>
  <c r="H14" i="15"/>
  <c r="C14" i="10" s="1"/>
  <c r="C15" i="15"/>
  <c r="G15" i="15"/>
  <c r="G25" i="15" s="1"/>
  <c r="I15" i="15"/>
  <c r="I25" i="15" s="1"/>
  <c r="L17" i="15"/>
  <c r="E19" i="15"/>
  <c r="B22" i="21" s="1"/>
  <c r="H19" i="15"/>
  <c r="L19" i="15"/>
  <c r="L21" i="15"/>
  <c r="E23" i="15"/>
  <c r="E27" i="15" s="1"/>
  <c r="H23" i="15"/>
  <c r="L23" i="15"/>
  <c r="F27" i="15"/>
  <c r="F28" i="19" s="1"/>
  <c r="L28" i="19" s="1"/>
  <c r="C8" i="10"/>
  <c r="H8" i="10"/>
  <c r="C9" i="10"/>
  <c r="H9" i="10"/>
  <c r="H14" i="10"/>
  <c r="C17" i="10"/>
  <c r="H17" i="10"/>
  <c r="C21" i="10"/>
  <c r="H21" i="10"/>
  <c r="E8" i="14"/>
  <c r="G8" i="6" s="1"/>
  <c r="L8" i="14"/>
  <c r="E9" i="14"/>
  <c r="F9" i="14"/>
  <c r="G9" i="14"/>
  <c r="G11" i="14"/>
  <c r="G13" i="14" s="1"/>
  <c r="G15" i="14" s="1"/>
  <c r="G9" i="20" s="1"/>
  <c r="H9" i="14"/>
  <c r="I9" i="14"/>
  <c r="I11" i="14" s="1"/>
  <c r="I13" i="14" s="1"/>
  <c r="I15" i="14" s="1"/>
  <c r="E10" i="14"/>
  <c r="G10" i="6" s="1"/>
  <c r="L10" i="14"/>
  <c r="B11" i="14"/>
  <c r="B13" i="14" s="1"/>
  <c r="B15" i="14" s="1"/>
  <c r="C11" i="14"/>
  <c r="C13" i="14" s="1"/>
  <c r="C15" i="14" s="1"/>
  <c r="D11" i="14"/>
  <c r="D13" i="14" s="1"/>
  <c r="D15" i="14" s="1"/>
  <c r="E12" i="14"/>
  <c r="G12" i="6" s="1"/>
  <c r="L12" i="14"/>
  <c r="E14" i="14"/>
  <c r="G14" i="6" s="1"/>
  <c r="L14" i="14"/>
  <c r="E17" i="14"/>
  <c r="G17" i="6" s="1"/>
  <c r="K17" i="14"/>
  <c r="L17" i="14"/>
  <c r="E18" i="14"/>
  <c r="G18" i="6" s="1"/>
  <c r="L18" i="14"/>
  <c r="B19" i="14"/>
  <c r="C19" i="14"/>
  <c r="D19" i="14"/>
  <c r="F19" i="14"/>
  <c r="G19" i="14"/>
  <c r="G21" i="14" s="1"/>
  <c r="G32" i="14" s="1"/>
  <c r="G41" i="20" s="1"/>
  <c r="H19" i="14"/>
  <c r="I19" i="14"/>
  <c r="E23" i="14"/>
  <c r="E20" i="20" s="1"/>
  <c r="E25" i="14"/>
  <c r="G25" i="6" s="1"/>
  <c r="G25" i="8" s="1"/>
  <c r="L25" i="14"/>
  <c r="E31" i="14"/>
  <c r="G31" i="6" s="1"/>
  <c r="L31" i="14"/>
  <c r="E34" i="14"/>
  <c r="E46" i="20" s="1"/>
  <c r="L8" i="17"/>
  <c r="L9" i="17"/>
  <c r="B10" i="17"/>
  <c r="C10" i="17"/>
  <c r="E10" i="17"/>
  <c r="F10" i="17"/>
  <c r="G10" i="17"/>
  <c r="H10" i="17"/>
  <c r="I10" i="17"/>
  <c r="K13" i="17"/>
  <c r="L13" i="17"/>
  <c r="L15" i="17" s="1"/>
  <c r="K14" i="17"/>
  <c r="L14" i="17"/>
  <c r="B15" i="17"/>
  <c r="C15" i="17"/>
  <c r="D15" i="17"/>
  <c r="B15" i="11" s="1"/>
  <c r="E15" i="17"/>
  <c r="F15" i="17"/>
  <c r="G15" i="17"/>
  <c r="H15" i="17"/>
  <c r="I15" i="17"/>
  <c r="E18" i="17"/>
  <c r="L18" i="17"/>
  <c r="L20" i="17" s="1"/>
  <c r="E19" i="17"/>
  <c r="D19" i="17" s="1"/>
  <c r="L19" i="17"/>
  <c r="B20" i="17"/>
  <c r="C20" i="17"/>
  <c r="F20" i="17"/>
  <c r="G20" i="17"/>
  <c r="H20" i="17"/>
  <c r="I20" i="17"/>
  <c r="I28" i="19" s="1"/>
  <c r="BD22" i="21"/>
  <c r="K30" i="17"/>
  <c r="L30" i="17"/>
  <c r="L32" i="17"/>
  <c r="L33" i="17"/>
  <c r="C15" i="11"/>
  <c r="H15" i="11"/>
  <c r="E32" i="11"/>
  <c r="E8" i="16"/>
  <c r="G8" i="12" s="1"/>
  <c r="L8" i="16"/>
  <c r="L9" i="16"/>
  <c r="B10" i="16"/>
  <c r="B12" i="16" s="1"/>
  <c r="B14" i="16" s="1"/>
  <c r="C10" i="16"/>
  <c r="C12" i="16" s="1"/>
  <c r="C14" i="16" s="1"/>
  <c r="D10" i="16"/>
  <c r="D12" i="16" s="1"/>
  <c r="D14" i="16" s="1"/>
  <c r="F10" i="16"/>
  <c r="G10" i="16"/>
  <c r="S127" i="21" s="1"/>
  <c r="H10" i="16"/>
  <c r="I10" i="16"/>
  <c r="U127" i="21" s="1"/>
  <c r="E11" i="16"/>
  <c r="E9" i="16" s="1"/>
  <c r="L11" i="16"/>
  <c r="E13" i="16"/>
  <c r="G13" i="12" s="1"/>
  <c r="L13" i="16"/>
  <c r="L16" i="16"/>
  <c r="E17" i="16"/>
  <c r="G17" i="12" s="1"/>
  <c r="L17" i="16"/>
  <c r="L18" i="16" s="1"/>
  <c r="B18" i="16"/>
  <c r="C18" i="16"/>
  <c r="D18" i="16"/>
  <c r="F18" i="16"/>
  <c r="G18" i="16"/>
  <c r="H18" i="16"/>
  <c r="I18" i="16"/>
  <c r="K22" i="16"/>
  <c r="G22" i="12" s="1"/>
  <c r="I22" i="12" s="1"/>
  <c r="L22" i="16"/>
  <c r="K28" i="16"/>
  <c r="L28" i="16"/>
  <c r="K34" i="16"/>
  <c r="L34" i="16"/>
  <c r="B10" i="20"/>
  <c r="C10" i="20"/>
  <c r="D10" i="20"/>
  <c r="B10" i="8" s="1"/>
  <c r="F10" i="20"/>
  <c r="G10" i="20"/>
  <c r="H10" i="20"/>
  <c r="I10" i="20"/>
  <c r="F19" i="20"/>
  <c r="G19" i="20"/>
  <c r="H19" i="20"/>
  <c r="I19" i="20"/>
  <c r="L19" i="20"/>
  <c r="B20" i="20"/>
  <c r="C20" i="20"/>
  <c r="F20" i="20"/>
  <c r="G20" i="20"/>
  <c r="H20" i="20"/>
  <c r="I20" i="20"/>
  <c r="L20" i="20"/>
  <c r="B24" i="20"/>
  <c r="B26" i="20" s="1"/>
  <c r="C24" i="20"/>
  <c r="D24" i="20"/>
  <c r="F24" i="20"/>
  <c r="G24" i="20"/>
  <c r="H24" i="20"/>
  <c r="I24" i="20"/>
  <c r="B25" i="20"/>
  <c r="C25" i="20"/>
  <c r="D25" i="20"/>
  <c r="F25" i="20"/>
  <c r="F26" i="20" s="1"/>
  <c r="G25" i="20"/>
  <c r="G26" i="20" s="1"/>
  <c r="H25" i="20"/>
  <c r="I25" i="20"/>
  <c r="F45" i="20"/>
  <c r="G45" i="20"/>
  <c r="H45" i="20"/>
  <c r="I45" i="20"/>
  <c r="L45" i="20"/>
  <c r="B46" i="20"/>
  <c r="C46" i="20"/>
  <c r="F46" i="20"/>
  <c r="G46" i="20"/>
  <c r="H46" i="20"/>
  <c r="I46" i="20"/>
  <c r="L46" i="20"/>
  <c r="L50" i="20"/>
  <c r="L51" i="20"/>
  <c r="C46" i="8"/>
  <c r="L8" i="19"/>
  <c r="L12" i="19"/>
  <c r="L14" i="19"/>
  <c r="L18" i="19"/>
  <c r="L20" i="19"/>
  <c r="L22" i="19"/>
  <c r="L24" i="19"/>
  <c r="G27" i="14"/>
  <c r="G30" i="20" s="1"/>
  <c r="AJ23" i="21"/>
  <c r="AQ23" i="21" s="1"/>
  <c r="AT23" i="21" s="1"/>
  <c r="BA23" i="21" s="1"/>
  <c r="BC23" i="21" s="1"/>
  <c r="E24" i="20"/>
  <c r="F109" i="21"/>
  <c r="D14" i="11"/>
  <c r="E14" i="11" s="1"/>
  <c r="B20" i="16"/>
  <c r="B26" i="16" s="1"/>
  <c r="B19" i="20" s="1"/>
  <c r="E128" i="21"/>
  <c r="G130" i="21"/>
  <c r="AO22" i="21"/>
  <c r="H19" i="10"/>
  <c r="C10" i="10"/>
  <c r="H10" i="10"/>
  <c r="AJ13" i="21"/>
  <c r="AQ13" i="21" s="1"/>
  <c r="AT13" i="21" s="1"/>
  <c r="AN13" i="21"/>
  <c r="K22" i="21"/>
  <c r="K8" i="14"/>
  <c r="G139" i="21"/>
  <c r="G61" i="21" s="1"/>
  <c r="H15" i="15"/>
  <c r="H15" i="10" s="1"/>
  <c r="C13" i="10"/>
  <c r="C15" i="10" s="1"/>
  <c r="H13" i="10"/>
  <c r="AJ12" i="21"/>
  <c r="AQ12" i="21"/>
  <c r="AT12" i="21" s="1"/>
  <c r="AH12" i="21"/>
  <c r="AN12" i="21" s="1"/>
  <c r="E10" i="20"/>
  <c r="K8" i="16"/>
  <c r="F11" i="14"/>
  <c r="F13" i="14" s="1"/>
  <c r="F15" i="14" s="1"/>
  <c r="F27" i="14" s="1"/>
  <c r="F30" i="20" s="1"/>
  <c r="C102" i="21"/>
  <c r="C101" i="21"/>
  <c r="AH17" i="21"/>
  <c r="AN17" i="21" s="1"/>
  <c r="AJ16" i="21"/>
  <c r="AQ16" i="21" s="1"/>
  <c r="AT16" i="21" s="1"/>
  <c r="AH14" i="21"/>
  <c r="AN14" i="21"/>
  <c r="AD14" i="21"/>
  <c r="L10" i="15"/>
  <c r="L27" i="15" s="1"/>
  <c r="B94" i="21"/>
  <c r="B102" i="21" s="1"/>
  <c r="AJ18" i="21"/>
  <c r="AQ18" i="21" s="1"/>
  <c r="AT18" i="21" s="1"/>
  <c r="C109" i="21"/>
  <c r="C116" i="21" s="1"/>
  <c r="C54" i="21"/>
  <c r="AH11" i="21"/>
  <c r="AN11" i="21" s="1"/>
  <c r="C88" i="21"/>
  <c r="AJ22" i="21"/>
  <c r="AQ22" i="21" s="1"/>
  <c r="AT22" i="21" s="1"/>
  <c r="B24" i="16"/>
  <c r="B35" i="16"/>
  <c r="B40" i="20" s="1"/>
  <c r="C117" i="21"/>
  <c r="C114" i="21"/>
  <c r="B37" i="16"/>
  <c r="B45" i="20" s="1"/>
  <c r="AZ3" i="21"/>
  <c r="AE6" i="21" s="1"/>
  <c r="AI10" i="21"/>
  <c r="AL10" i="21"/>
  <c r="AM10" i="21" s="1"/>
  <c r="AZ17" i="21"/>
  <c r="AE16" i="21" s="1"/>
  <c r="AM16" i="21" s="1"/>
  <c r="AI13" i="21"/>
  <c r="AL13" i="21" s="1"/>
  <c r="I26" i="20"/>
  <c r="K15" i="17"/>
  <c r="B19" i="11"/>
  <c r="G19" i="11" s="1"/>
  <c r="K19" i="17"/>
  <c r="AI8" i="21"/>
  <c r="AL8" i="21" s="1"/>
  <c r="AM8" i="21" s="1"/>
  <c r="AZ16" i="21"/>
  <c r="AE12" i="21" s="1"/>
  <c r="AI20" i="21"/>
  <c r="AL20" i="21" s="1"/>
  <c r="D8" i="11"/>
  <c r="E8" i="11" s="1"/>
  <c r="D10" i="17"/>
  <c r="I13" i="11"/>
  <c r="J13" i="11" s="1"/>
  <c r="K8" i="17"/>
  <c r="BB23" i="21"/>
  <c r="G8" i="11"/>
  <c r="B9" i="11"/>
  <c r="D9" i="11" s="1"/>
  <c r="E9" i="11" s="1"/>
  <c r="K9" i="17"/>
  <c r="G10" i="11"/>
  <c r="I10" i="11"/>
  <c r="J10" i="11" s="1"/>
  <c r="I27" i="14" l="1"/>
  <c r="I30" i="20" s="1"/>
  <c r="I9" i="20"/>
  <c r="E28" i="19"/>
  <c r="AD20" i="21"/>
  <c r="AH20" i="21"/>
  <c r="AN20" i="21" s="1"/>
  <c r="AJ20" i="21"/>
  <c r="AQ20" i="21" s="1"/>
  <c r="AT20" i="21" s="1"/>
  <c r="I19" i="11"/>
  <c r="J19" i="11" s="1"/>
  <c r="R127" i="21"/>
  <c r="R130" i="21" s="1"/>
  <c r="F12" i="16"/>
  <c r="F14" i="16" s="1"/>
  <c r="C9" i="20"/>
  <c r="C21" i="14"/>
  <c r="C15" i="20" s="1"/>
  <c r="C35" i="20" s="1"/>
  <c r="L9" i="14"/>
  <c r="L11" i="14" s="1"/>
  <c r="L13" i="14" s="1"/>
  <c r="L15" i="14" s="1"/>
  <c r="L27" i="14" s="1"/>
  <c r="L30" i="20" s="1"/>
  <c r="B115" i="21"/>
  <c r="B116" i="21"/>
  <c r="B110" i="21"/>
  <c r="F130" i="21"/>
  <c r="AE18" i="21"/>
  <c r="AD16" i="21"/>
  <c r="C27" i="14"/>
  <c r="C30" i="20" s="1"/>
  <c r="E25" i="20"/>
  <c r="U130" i="21"/>
  <c r="L10" i="16"/>
  <c r="L12" i="16" s="1"/>
  <c r="L14" i="16" s="1"/>
  <c r="L20" i="16" s="1"/>
  <c r="L24" i="16" s="1"/>
  <c r="D18" i="17"/>
  <c r="B18" i="11" s="1"/>
  <c r="E20" i="17"/>
  <c r="B21" i="14"/>
  <c r="B29" i="14" s="1"/>
  <c r="H9" i="6"/>
  <c r="H11" i="6" s="1"/>
  <c r="H13" i="6" s="1"/>
  <c r="H15" i="6" s="1"/>
  <c r="H21" i="6" s="1"/>
  <c r="H11" i="14"/>
  <c r="H13" i="14" s="1"/>
  <c r="H15" i="14" s="1"/>
  <c r="H21" i="14" s="1"/>
  <c r="H29" i="14" s="1"/>
  <c r="C29" i="6" s="1"/>
  <c r="C35" i="8" s="1"/>
  <c r="G9" i="6"/>
  <c r="G146" i="21"/>
  <c r="E123" i="21" s="1"/>
  <c r="J32" i="11"/>
  <c r="I32" i="11"/>
  <c r="H19" i="11"/>
  <c r="C20" i="11"/>
  <c r="D19" i="11"/>
  <c r="E19" i="11" s="1"/>
  <c r="AE22" i="21"/>
  <c r="D28" i="12"/>
  <c r="E28" i="12" s="1"/>
  <c r="AZ2" i="21"/>
  <c r="AE2" i="21" s="1"/>
  <c r="AJ15" i="21"/>
  <c r="AQ15" i="21" s="1"/>
  <c r="AT15" i="21" s="1"/>
  <c r="P39" i="21"/>
  <c r="L25" i="20"/>
  <c r="T127" i="21"/>
  <c r="T130" i="21" s="1"/>
  <c r="C97" i="21" s="1"/>
  <c r="C98" i="21" s="1"/>
  <c r="H12" i="16"/>
  <c r="H14" i="16" s="1"/>
  <c r="H30" i="16" s="1"/>
  <c r="H29" i="20" s="1"/>
  <c r="B143" i="21"/>
  <c r="D88" i="21"/>
  <c r="AI4" i="21"/>
  <c r="AL4" i="21" s="1"/>
  <c r="AZ14" i="21"/>
  <c r="AE4" i="21" s="1"/>
  <c r="H19" i="6"/>
  <c r="B10" i="11"/>
  <c r="G107" i="21"/>
  <c r="D126" i="21"/>
  <c r="C26" i="8"/>
  <c r="D13" i="12"/>
  <c r="E13" i="12" s="1"/>
  <c r="K10" i="17"/>
  <c r="D25" i="6"/>
  <c r="E25" i="6" s="1"/>
  <c r="G29" i="14"/>
  <c r="AZ23" i="21"/>
  <c r="AE17" i="21" s="1"/>
  <c r="AJ11" i="21"/>
  <c r="AQ11" i="21" s="1"/>
  <c r="AT11" i="21" s="1"/>
  <c r="AD15" i="21"/>
  <c r="B101" i="21"/>
  <c r="C19" i="10"/>
  <c r="G19" i="15"/>
  <c r="AE20" i="21"/>
  <c r="AM20" i="21" s="1"/>
  <c r="AZ19" i="21"/>
  <c r="AM7" i="21"/>
  <c r="C26" i="20"/>
  <c r="L10" i="17"/>
  <c r="D17" i="6"/>
  <c r="E17" i="6" s="1"/>
  <c r="C10" i="12"/>
  <c r="C12" i="12" s="1"/>
  <c r="C14" i="12" s="1"/>
  <c r="C18" i="12"/>
  <c r="C20" i="12" s="1"/>
  <c r="I8" i="11"/>
  <c r="J8" i="11" s="1"/>
  <c r="AD17" i="21"/>
  <c r="I31" i="6"/>
  <c r="J31" i="6" s="1"/>
  <c r="L13" i="15"/>
  <c r="F87" i="21"/>
  <c r="F72" i="21"/>
  <c r="C19" i="6"/>
  <c r="D22" i="11"/>
  <c r="E22" i="11" s="1"/>
  <c r="D28" i="11"/>
  <c r="E28" i="11" s="1"/>
  <c r="I14" i="11"/>
  <c r="J14" i="11" s="1"/>
  <c r="C10" i="11"/>
  <c r="D13" i="11"/>
  <c r="E13" i="11" s="1"/>
  <c r="I33" i="11"/>
  <c r="D125" i="21"/>
  <c r="G106" i="21"/>
  <c r="D123" i="21"/>
  <c r="G108" i="21"/>
  <c r="D19" i="6"/>
  <c r="E19" i="6" s="1"/>
  <c r="D124" i="21"/>
  <c r="G105" i="21"/>
  <c r="C115" i="21"/>
  <c r="C113" i="21" s="1"/>
  <c r="E116" i="21"/>
  <c r="E114" i="21"/>
  <c r="I30" i="11"/>
  <c r="J30" i="11" s="1"/>
  <c r="H10" i="12"/>
  <c r="H12" i="12" s="1"/>
  <c r="H14" i="12" s="1"/>
  <c r="H20" i="12" s="1"/>
  <c r="H35" i="12" s="1"/>
  <c r="H37" i="12" s="1"/>
  <c r="H45" i="8" s="1"/>
  <c r="H18" i="12"/>
  <c r="D8" i="12"/>
  <c r="E8" i="12" s="1"/>
  <c r="D16" i="12"/>
  <c r="E16" i="12" s="1"/>
  <c r="I13" i="12"/>
  <c r="C30" i="12"/>
  <c r="C29" i="8" s="1"/>
  <c r="D10" i="12"/>
  <c r="E10" i="12" s="1"/>
  <c r="D34" i="12"/>
  <c r="E34" i="12" s="1"/>
  <c r="D9" i="12"/>
  <c r="E9" i="12" s="1"/>
  <c r="I34" i="12"/>
  <c r="J34" i="12" s="1"/>
  <c r="I28" i="12"/>
  <c r="H30" i="12"/>
  <c r="H29" i="8" s="1"/>
  <c r="B19" i="6"/>
  <c r="G62" i="21"/>
  <c r="B18" i="12"/>
  <c r="D18" i="12" s="1"/>
  <c r="E18" i="12" s="1"/>
  <c r="H27" i="6"/>
  <c r="H30" i="8" s="1"/>
  <c r="H40" i="8"/>
  <c r="H25" i="15"/>
  <c r="F116" i="21"/>
  <c r="F114" i="21"/>
  <c r="F115" i="21"/>
  <c r="F117" i="21"/>
  <c r="B117" i="21"/>
  <c r="B114" i="21"/>
  <c r="H26" i="12"/>
  <c r="H19" i="8" s="1"/>
  <c r="H8" i="20"/>
  <c r="H20" i="16"/>
  <c r="B32" i="14"/>
  <c r="B41" i="20" s="1"/>
  <c r="B42" i="20" s="1"/>
  <c r="B15" i="20"/>
  <c r="B35" i="20" s="1"/>
  <c r="J39" i="21"/>
  <c r="C56" i="21"/>
  <c r="AD19" i="21"/>
  <c r="AH19" i="21"/>
  <c r="AN19" i="21" s="1"/>
  <c r="E25" i="8"/>
  <c r="I21" i="14"/>
  <c r="AD22" i="21"/>
  <c r="AD13" i="21"/>
  <c r="L30" i="16"/>
  <c r="L29" i="20" s="1"/>
  <c r="H27" i="15"/>
  <c r="C23" i="10"/>
  <c r="H23" i="10"/>
  <c r="G23" i="15"/>
  <c r="F15" i="15"/>
  <c r="F25" i="15" s="1"/>
  <c r="L14" i="15"/>
  <c r="L15" i="15" s="1"/>
  <c r="L25" i="15" s="1"/>
  <c r="F80" i="21"/>
  <c r="F84" i="21"/>
  <c r="AJ21" i="21"/>
  <c r="AQ21" i="21" s="1"/>
  <c r="AT21" i="21" s="1"/>
  <c r="AD21" i="21"/>
  <c r="AH21" i="21"/>
  <c r="AN21" i="21" s="1"/>
  <c r="H26" i="20"/>
  <c r="D26" i="20"/>
  <c r="H10" i="8"/>
  <c r="C10" i="8"/>
  <c r="C20" i="16"/>
  <c r="C30" i="16"/>
  <c r="C29" i="20" s="1"/>
  <c r="C8" i="20"/>
  <c r="B27" i="14"/>
  <c r="B30" i="20" s="1"/>
  <c r="B9" i="20"/>
  <c r="AD10" i="21"/>
  <c r="AH10" i="21"/>
  <c r="AN10" i="21" s="1"/>
  <c r="G15" i="20"/>
  <c r="G35" i="20" s="1"/>
  <c r="F21" i="14"/>
  <c r="F9" i="20"/>
  <c r="C32" i="14"/>
  <c r="C41" i="20" s="1"/>
  <c r="B14" i="20"/>
  <c r="B32" i="16"/>
  <c r="L10" i="20"/>
  <c r="B30" i="16"/>
  <c r="B29" i="20" s="1"/>
  <c r="B8" i="20"/>
  <c r="AH23" i="21"/>
  <c r="AN23" i="21" s="1"/>
  <c r="AD23" i="21"/>
  <c r="AD18" i="21"/>
  <c r="AH18" i="21"/>
  <c r="AN18" i="21" s="1"/>
  <c r="E117" i="21"/>
  <c r="K25" i="20"/>
  <c r="L24" i="20"/>
  <c r="L26" i="20" s="1"/>
  <c r="D15" i="11"/>
  <c r="E15" i="11" s="1"/>
  <c r="L19" i="14"/>
  <c r="L21" i="14" s="1"/>
  <c r="H27" i="14"/>
  <c r="H30" i="20" s="1"/>
  <c r="D109" i="21"/>
  <c r="E94" i="21"/>
  <c r="E102" i="21" s="1"/>
  <c r="E101" i="21"/>
  <c r="AI19" i="21"/>
  <c r="AL19" i="21" s="1"/>
  <c r="S130" i="21"/>
  <c r="D94" i="21"/>
  <c r="D101" i="21" s="1"/>
  <c r="F85" i="21"/>
  <c r="F92" i="21"/>
  <c r="H20" i="11"/>
  <c r="G12" i="16"/>
  <c r="G14" i="16" s="1"/>
  <c r="K18" i="14"/>
  <c r="K19" i="14" s="1"/>
  <c r="D10" i="6"/>
  <c r="E10" i="6" s="1"/>
  <c r="I12" i="16"/>
  <c r="I14" i="16" s="1"/>
  <c r="AZ25" i="21"/>
  <c r="AM13" i="21"/>
  <c r="C9" i="6"/>
  <c r="C11" i="6" s="1"/>
  <c r="C13" i="6" s="1"/>
  <c r="C15" i="6" s="1"/>
  <c r="C21" i="6" s="1"/>
  <c r="D22" i="12"/>
  <c r="E22" i="12" s="1"/>
  <c r="J8" i="12"/>
  <c r="C128" i="21"/>
  <c r="E124" i="21"/>
  <c r="K9" i="14"/>
  <c r="K13" i="16"/>
  <c r="E11" i="14"/>
  <c r="E13" i="14" s="1"/>
  <c r="E15" i="14" s="1"/>
  <c r="E9" i="20" s="1"/>
  <c r="C124" i="21"/>
  <c r="G27" i="21"/>
  <c r="K11" i="16"/>
  <c r="K10" i="14"/>
  <c r="G160" i="21"/>
  <c r="E125" i="21" s="1"/>
  <c r="C125" i="21" s="1"/>
  <c r="G143" i="21"/>
  <c r="K17" i="16"/>
  <c r="G11" i="12"/>
  <c r="I11" i="12" s="1"/>
  <c r="J11" i="12" s="1"/>
  <c r="K25" i="14"/>
  <c r="K14" i="14"/>
  <c r="J17" i="12"/>
  <c r="I17" i="12"/>
  <c r="I14" i="6"/>
  <c r="J14" i="6"/>
  <c r="I12" i="6"/>
  <c r="J12" i="6"/>
  <c r="E27" i="14"/>
  <c r="E30" i="20" s="1"/>
  <c r="G9" i="12"/>
  <c r="G10" i="12" s="1"/>
  <c r="K9" i="16"/>
  <c r="K10" i="16" s="1"/>
  <c r="E10" i="16"/>
  <c r="J10" i="6"/>
  <c r="I10" i="6"/>
  <c r="J8" i="6"/>
  <c r="I8" i="6"/>
  <c r="I18" i="6"/>
  <c r="J18" i="6"/>
  <c r="I17" i="6"/>
  <c r="J17" i="6"/>
  <c r="I9" i="6"/>
  <c r="C123" i="21"/>
  <c r="E26" i="20"/>
  <c r="K12" i="14"/>
  <c r="E19" i="14"/>
  <c r="K31" i="14"/>
  <c r="E16" i="16"/>
  <c r="G167" i="21"/>
  <c r="J25" i="6"/>
  <c r="E24" i="8"/>
  <c r="D24" i="8"/>
  <c r="I24" i="8"/>
  <c r="J24" i="8"/>
  <c r="J28" i="12"/>
  <c r="K24" i="20"/>
  <c r="J13" i="12"/>
  <c r="D30" i="16"/>
  <c r="D20" i="16"/>
  <c r="D8" i="20"/>
  <c r="I8" i="12"/>
  <c r="B12" i="12"/>
  <c r="D127" i="21"/>
  <c r="D25" i="8"/>
  <c r="I25" i="6"/>
  <c r="I25" i="8"/>
  <c r="G26" i="8"/>
  <c r="J26" i="8" s="1"/>
  <c r="J25" i="8"/>
  <c r="B26" i="8"/>
  <c r="E18" i="6"/>
  <c r="G19" i="6"/>
  <c r="J19" i="6" s="1"/>
  <c r="D10" i="8"/>
  <c r="E10" i="8"/>
  <c r="G10" i="8"/>
  <c r="K10" i="20"/>
  <c r="B11" i="6"/>
  <c r="B13" i="6" s="1"/>
  <c r="B15" i="6" s="1"/>
  <c r="B21" i="6" s="1"/>
  <c r="G11" i="6"/>
  <c r="G13" i="6" s="1"/>
  <c r="G150" i="21"/>
  <c r="D21" i="14"/>
  <c r="D9" i="20"/>
  <c r="D27" i="14"/>
  <c r="AE21" i="21"/>
  <c r="AM21" i="21" s="1"/>
  <c r="AZ24" i="21"/>
  <c r="AM12" i="21"/>
  <c r="AM17" i="21"/>
  <c r="AM6" i="21"/>
  <c r="AI5" i="21"/>
  <c r="AL5" i="21" s="1"/>
  <c r="AM5" i="21" s="1"/>
  <c r="AZ6" i="21"/>
  <c r="AI11" i="21"/>
  <c r="AL11" i="21" s="1"/>
  <c r="AM11" i="21" s="1"/>
  <c r="AZ8" i="21"/>
  <c r="AE3" i="21" s="1"/>
  <c r="AM3" i="21" s="1"/>
  <c r="AM18" i="21"/>
  <c r="AM2" i="21"/>
  <c r="AM15" i="21"/>
  <c r="AM4" i="21"/>
  <c r="J22" i="12"/>
  <c r="AI14" i="21"/>
  <c r="AL14" i="21" s="1"/>
  <c r="AM14" i="21" s="1"/>
  <c r="AZ21" i="21"/>
  <c r="AE9" i="21" s="1"/>
  <c r="AM9" i="21" s="1"/>
  <c r="H32" i="14" l="1"/>
  <c r="H41" i="20" s="1"/>
  <c r="H9" i="20"/>
  <c r="H9" i="8" s="1"/>
  <c r="C29" i="14"/>
  <c r="C11" i="20"/>
  <c r="C31" i="20" s="1"/>
  <c r="D20" i="17"/>
  <c r="H32" i="12"/>
  <c r="D10" i="11"/>
  <c r="E10" i="11" s="1"/>
  <c r="AK22" i="21"/>
  <c r="AL22" i="21" s="1"/>
  <c r="AM22" i="21" s="1"/>
  <c r="G22" i="21"/>
  <c r="D18" i="11"/>
  <c r="E18" i="11" s="1"/>
  <c r="G18" i="11"/>
  <c r="L32" i="16"/>
  <c r="L35" i="16"/>
  <c r="B113" i="21"/>
  <c r="J13" i="6"/>
  <c r="E26" i="8"/>
  <c r="J9" i="6"/>
  <c r="D115" i="21"/>
  <c r="D116" i="21"/>
  <c r="B11" i="20"/>
  <c r="B31" i="20" s="1"/>
  <c r="H15" i="20"/>
  <c r="H35" i="20" s="1"/>
  <c r="D9" i="6"/>
  <c r="E9" i="6" s="1"/>
  <c r="G27" i="15"/>
  <c r="G28" i="19" s="1"/>
  <c r="K18" i="17"/>
  <c r="H24" i="12"/>
  <c r="D130" i="21"/>
  <c r="G97" i="21" s="1"/>
  <c r="F30" i="16"/>
  <c r="F29" i="20" s="1"/>
  <c r="F20" i="16"/>
  <c r="F8" i="20"/>
  <c r="K11" i="14"/>
  <c r="K13" i="14" s="1"/>
  <c r="K15" i="14" s="1"/>
  <c r="K21" i="14" s="1"/>
  <c r="K32" i="14" s="1"/>
  <c r="K26" i="20"/>
  <c r="E113" i="21"/>
  <c r="I10" i="12"/>
  <c r="G12" i="12"/>
  <c r="J12" i="12" s="1"/>
  <c r="C32" i="12"/>
  <c r="C34" i="8" s="1"/>
  <c r="C36" i="8" s="1"/>
  <c r="C35" i="12"/>
  <c r="C40" i="8" s="1"/>
  <c r="C24" i="12"/>
  <c r="I26" i="8"/>
  <c r="I19" i="6"/>
  <c r="F94" i="21"/>
  <c r="F102" i="21" s="1"/>
  <c r="D114" i="21"/>
  <c r="D117" i="21"/>
  <c r="F11" i="20"/>
  <c r="F31" i="20" s="1"/>
  <c r="C27" i="6"/>
  <c r="C30" i="8" s="1"/>
  <c r="H27" i="10"/>
  <c r="C27" i="10"/>
  <c r="H28" i="19"/>
  <c r="G20" i="16"/>
  <c r="G30" i="16"/>
  <c r="G29" i="20" s="1"/>
  <c r="G8" i="20"/>
  <c r="F88" i="21"/>
  <c r="C25" i="10"/>
  <c r="H25" i="10"/>
  <c r="G164" i="21"/>
  <c r="I30" i="16"/>
  <c r="I29" i="20" s="1"/>
  <c r="I8" i="20"/>
  <c r="I11" i="20" s="1"/>
  <c r="I31" i="20" s="1"/>
  <c r="I20" i="16"/>
  <c r="D102" i="21"/>
  <c r="B20" i="11"/>
  <c r="D20" i="11" s="1"/>
  <c r="E20" i="11" s="1"/>
  <c r="AK23" i="21"/>
  <c r="K20" i="17"/>
  <c r="G23" i="21"/>
  <c r="I29" i="14"/>
  <c r="I15" i="20"/>
  <c r="I35" i="20" s="1"/>
  <c r="I32" i="14"/>
  <c r="I41" i="20" s="1"/>
  <c r="H32" i="16"/>
  <c r="H35" i="16"/>
  <c r="H40" i="20" s="1"/>
  <c r="H42" i="20" s="1"/>
  <c r="H24" i="16"/>
  <c r="H14" i="20"/>
  <c r="F113" i="21"/>
  <c r="H15" i="8"/>
  <c r="H35" i="8" s="1"/>
  <c r="H32" i="6"/>
  <c r="H29" i="6"/>
  <c r="C9" i="8"/>
  <c r="B34" i="20"/>
  <c r="B36" i="20" s="1"/>
  <c r="B16" i="20"/>
  <c r="B21" i="20" s="1"/>
  <c r="F15" i="20"/>
  <c r="F32" i="14"/>
  <c r="F41" i="20" s="1"/>
  <c r="F29" i="14"/>
  <c r="K12" i="16"/>
  <c r="K14" i="16" s="1"/>
  <c r="C15" i="8"/>
  <c r="C32" i="6"/>
  <c r="C41" i="8" s="1"/>
  <c r="L32" i="14"/>
  <c r="L29" i="14"/>
  <c r="C14" i="20"/>
  <c r="C32" i="16"/>
  <c r="C24" i="16"/>
  <c r="C35" i="16"/>
  <c r="C26" i="16"/>
  <c r="C19" i="20" s="1"/>
  <c r="B47" i="20"/>
  <c r="C8" i="8"/>
  <c r="E21" i="14"/>
  <c r="E29" i="14" s="1"/>
  <c r="J10" i="12"/>
  <c r="Q22" i="21"/>
  <c r="G76" i="21" s="1"/>
  <c r="E32" i="14"/>
  <c r="E41" i="20" s="1"/>
  <c r="G16" i="12"/>
  <c r="K16" i="16"/>
  <c r="K18" i="16" s="1"/>
  <c r="E18" i="16"/>
  <c r="E127" i="21"/>
  <c r="C127" i="21" s="1"/>
  <c r="E12" i="16"/>
  <c r="E14" i="16" s="1"/>
  <c r="J11" i="6"/>
  <c r="K30" i="16"/>
  <c r="I11" i="6"/>
  <c r="I13" i="6" s="1"/>
  <c r="I15" i="6" s="1"/>
  <c r="J9" i="12"/>
  <c r="I9" i="12"/>
  <c r="E126" i="21"/>
  <c r="G171" i="21"/>
  <c r="D26" i="8"/>
  <c r="D32" i="16"/>
  <c r="D14" i="20"/>
  <c r="D26" i="16"/>
  <c r="B26" i="12" s="1"/>
  <c r="D35" i="16"/>
  <c r="D37" i="16" s="1"/>
  <c r="B37" i="12" s="1"/>
  <c r="N17" i="16"/>
  <c r="N23" i="21"/>
  <c r="G69" i="21" s="1"/>
  <c r="D24" i="16"/>
  <c r="G14" i="12"/>
  <c r="I12" i="12"/>
  <c r="B14" i="12"/>
  <c r="D12" i="12"/>
  <c r="E12" i="12" s="1"/>
  <c r="B8" i="8"/>
  <c r="J10" i="8"/>
  <c r="I10" i="8"/>
  <c r="B27" i="6"/>
  <c r="B30" i="8" s="1"/>
  <c r="G15" i="6"/>
  <c r="J15" i="6" s="1"/>
  <c r="D32" i="14"/>
  <c r="B32" i="6" s="1"/>
  <c r="D15" i="20"/>
  <c r="Q23" i="21"/>
  <c r="G77" i="21" s="1"/>
  <c r="D29" i="14"/>
  <c r="B29" i="6" s="1"/>
  <c r="D21" i="6"/>
  <c r="D15" i="8" s="1"/>
  <c r="B15" i="8"/>
  <c r="L21" i="6"/>
  <c r="G9" i="8"/>
  <c r="D11" i="20"/>
  <c r="D31" i="20" s="1"/>
  <c r="B9" i="8"/>
  <c r="K9" i="20"/>
  <c r="AY12" i="21"/>
  <c r="G20" i="11" l="1"/>
  <c r="I18" i="11"/>
  <c r="E15" i="20"/>
  <c r="E35" i="20" s="1"/>
  <c r="C11" i="8"/>
  <c r="C31" i="8" s="1"/>
  <c r="D11" i="6"/>
  <c r="L9" i="20"/>
  <c r="F24" i="16"/>
  <c r="F35" i="16"/>
  <c r="F40" i="20" s="1"/>
  <c r="F42" i="20" s="1"/>
  <c r="F47" i="20" s="1"/>
  <c r="F14" i="20"/>
  <c r="F34" i="20" s="1"/>
  <c r="F32" i="16"/>
  <c r="D30" i="8"/>
  <c r="H11" i="20"/>
  <c r="H31" i="20" s="1"/>
  <c r="F101" i="21"/>
  <c r="K27" i="14"/>
  <c r="K20" i="16"/>
  <c r="K26" i="16" s="1"/>
  <c r="C42" i="8"/>
  <c r="AZ12" i="21"/>
  <c r="AE19" i="21"/>
  <c r="H41" i="8"/>
  <c r="H42" i="8" s="1"/>
  <c r="H47" i="20"/>
  <c r="C47" i="8" s="1"/>
  <c r="G11" i="20"/>
  <c r="G31" i="20" s="1"/>
  <c r="L8" i="20"/>
  <c r="L11" i="20" s="1"/>
  <c r="L31" i="20" s="1"/>
  <c r="D113" i="21"/>
  <c r="C34" i="20"/>
  <c r="C36" i="20" s="1"/>
  <c r="C16" i="20"/>
  <c r="C21" i="20" s="1"/>
  <c r="L41" i="20"/>
  <c r="H8" i="8"/>
  <c r="H11" i="8" s="1"/>
  <c r="H31" i="8" s="1"/>
  <c r="C37" i="16"/>
  <c r="C45" i="20" s="1"/>
  <c r="C40" i="20"/>
  <c r="C42" i="20" s="1"/>
  <c r="C47" i="20" s="1"/>
  <c r="F35" i="20"/>
  <c r="F16" i="20"/>
  <c r="F21" i="20" s="1"/>
  <c r="L15" i="20"/>
  <c r="C14" i="8"/>
  <c r="C16" i="8" s="1"/>
  <c r="H16" i="20"/>
  <c r="H21" i="20" s="1"/>
  <c r="H34" i="20"/>
  <c r="H36" i="20" s="1"/>
  <c r="I35" i="16"/>
  <c r="I40" i="20" s="1"/>
  <c r="I42" i="20" s="1"/>
  <c r="I47" i="20" s="1"/>
  <c r="I14" i="20"/>
  <c r="H14" i="8" s="1"/>
  <c r="I24" i="16"/>
  <c r="I32" i="16"/>
  <c r="G24" i="16"/>
  <c r="G14" i="20"/>
  <c r="G32" i="16"/>
  <c r="G35" i="16"/>
  <c r="G40" i="20" s="1"/>
  <c r="K29" i="14"/>
  <c r="K32" i="16"/>
  <c r="C126" i="21"/>
  <c r="E130" i="21"/>
  <c r="G98" i="21" s="1"/>
  <c r="E20" i="16"/>
  <c r="E8" i="20"/>
  <c r="E30" i="16"/>
  <c r="E29" i="20" s="1"/>
  <c r="J16" i="12"/>
  <c r="I16" i="12"/>
  <c r="G18" i="12"/>
  <c r="G20" i="12" s="1"/>
  <c r="G109" i="21"/>
  <c r="G115" i="21" s="1"/>
  <c r="G21" i="6"/>
  <c r="G32" i="6" s="1"/>
  <c r="G27" i="6"/>
  <c r="G30" i="8" s="1"/>
  <c r="I30" i="8" s="1"/>
  <c r="B45" i="8"/>
  <c r="D45" i="8" s="1"/>
  <c r="D45" i="20"/>
  <c r="D37" i="12"/>
  <c r="D8" i="8"/>
  <c r="E8" i="8"/>
  <c r="B30" i="12"/>
  <c r="D14" i="12"/>
  <c r="E14" i="12" s="1"/>
  <c r="B20" i="12"/>
  <c r="D19" i="20"/>
  <c r="D26" i="12"/>
  <c r="B19" i="8"/>
  <c r="D19" i="8" s="1"/>
  <c r="G92" i="21"/>
  <c r="B14" i="8"/>
  <c r="D14" i="8" s="1"/>
  <c r="D16" i="8" s="1"/>
  <c r="D34" i="20"/>
  <c r="I14" i="12"/>
  <c r="J14" i="12"/>
  <c r="G30" i="12"/>
  <c r="D27" i="6"/>
  <c r="D30" i="20"/>
  <c r="G15" i="8"/>
  <c r="G80" i="21"/>
  <c r="G85" i="21"/>
  <c r="G93" i="21"/>
  <c r="I9" i="8"/>
  <c r="J9" i="8"/>
  <c r="D35" i="20"/>
  <c r="D16" i="20"/>
  <c r="D21" i="20" s="1"/>
  <c r="D9" i="8"/>
  <c r="B11" i="8"/>
  <c r="E9" i="8"/>
  <c r="B35" i="8"/>
  <c r="D29" i="6"/>
  <c r="E29" i="6" s="1"/>
  <c r="B41" i="8"/>
  <c r="D41" i="20"/>
  <c r="D32" i="6"/>
  <c r="K15" i="20" l="1"/>
  <c r="J18" i="11"/>
  <c r="I20" i="11"/>
  <c r="J20" i="11" s="1"/>
  <c r="C21" i="8"/>
  <c r="E11" i="6"/>
  <c r="D13" i="6"/>
  <c r="K35" i="16"/>
  <c r="K37" i="16" s="1"/>
  <c r="K24" i="16"/>
  <c r="G16" i="20"/>
  <c r="G21" i="20" s="1"/>
  <c r="L14" i="20"/>
  <c r="L16" i="20" s="1"/>
  <c r="L21" i="20" s="1"/>
  <c r="G34" i="20"/>
  <c r="I16" i="20"/>
  <c r="I21" i="20" s="1"/>
  <c r="I34" i="20"/>
  <c r="I36" i="20" s="1"/>
  <c r="L35" i="20"/>
  <c r="F36" i="20"/>
  <c r="H47" i="8"/>
  <c r="H16" i="8"/>
  <c r="H21" i="8" s="1"/>
  <c r="H34" i="8"/>
  <c r="H36" i="8" s="1"/>
  <c r="I21" i="6"/>
  <c r="I15" i="8" s="1"/>
  <c r="G42" i="20"/>
  <c r="G47" i="20" s="1"/>
  <c r="L40" i="20"/>
  <c r="L42" i="20" s="1"/>
  <c r="L47" i="20" s="1"/>
  <c r="K30" i="20"/>
  <c r="G29" i="6"/>
  <c r="I29" i="6" s="1"/>
  <c r="J29" i="6" s="1"/>
  <c r="I27" i="6"/>
  <c r="G117" i="21"/>
  <c r="G116" i="21"/>
  <c r="G114" i="21"/>
  <c r="I18" i="12"/>
  <c r="J18" i="12"/>
  <c r="E11" i="20"/>
  <c r="E31" i="20" s="1"/>
  <c r="K8" i="20"/>
  <c r="K11" i="20" s="1"/>
  <c r="K31" i="20" s="1"/>
  <c r="G8" i="8"/>
  <c r="E35" i="16"/>
  <c r="E26" i="16"/>
  <c r="E19" i="20" s="1"/>
  <c r="E32" i="16"/>
  <c r="E24" i="16"/>
  <c r="E14" i="20"/>
  <c r="N22" i="21"/>
  <c r="G68" i="21" s="1"/>
  <c r="C130" i="21"/>
  <c r="B126" i="21" s="1"/>
  <c r="B16" i="8"/>
  <c r="D11" i="8"/>
  <c r="G35" i="12"/>
  <c r="G26" i="12"/>
  <c r="G32" i="12"/>
  <c r="G24" i="12"/>
  <c r="I24" i="12" s="1"/>
  <c r="J24" i="12" s="1"/>
  <c r="I20" i="12"/>
  <c r="I35" i="12" s="1"/>
  <c r="B35" i="12"/>
  <c r="D20" i="12"/>
  <c r="D35" i="12" s="1"/>
  <c r="B32" i="12"/>
  <c r="B24" i="12"/>
  <c r="D24" i="12" s="1"/>
  <c r="E24" i="12" s="1"/>
  <c r="I30" i="12"/>
  <c r="G29" i="8"/>
  <c r="I29" i="8" s="1"/>
  <c r="K29" i="20"/>
  <c r="D30" i="12"/>
  <c r="B29" i="8"/>
  <c r="D29" i="8" s="1"/>
  <c r="D29" i="20"/>
  <c r="G35" i="8"/>
  <c r="G41" i="8"/>
  <c r="I41" i="8" s="1"/>
  <c r="I32" i="6"/>
  <c r="K35" i="20"/>
  <c r="D36" i="20"/>
  <c r="D41" i="8"/>
  <c r="E11" i="8"/>
  <c r="B31" i="8"/>
  <c r="D31" i="8" s="1"/>
  <c r="G94" i="21"/>
  <c r="G101" i="21" s="1"/>
  <c r="K41" i="20"/>
  <c r="D35" i="8"/>
  <c r="D15" i="6" l="1"/>
  <c r="E15" i="6" s="1"/>
  <c r="E13" i="6"/>
  <c r="G36" i="20"/>
  <c r="L34" i="20"/>
  <c r="L36" i="20" s="1"/>
  <c r="B21" i="8"/>
  <c r="D21" i="8" s="1"/>
  <c r="G113" i="21"/>
  <c r="G84" i="21"/>
  <c r="G88" i="21" s="1"/>
  <c r="G72" i="21"/>
  <c r="B128" i="21"/>
  <c r="B125" i="21"/>
  <c r="B123" i="21"/>
  <c r="B124" i="21"/>
  <c r="B127" i="21"/>
  <c r="E34" i="20"/>
  <c r="E16" i="20"/>
  <c r="E21" i="20" s="1"/>
  <c r="G14" i="8"/>
  <c r="I14" i="8" s="1"/>
  <c r="I16" i="8" s="1"/>
  <c r="K14" i="20"/>
  <c r="K16" i="20" s="1"/>
  <c r="K21" i="20" s="1"/>
  <c r="E40" i="20"/>
  <c r="E42" i="20" s="1"/>
  <c r="E47" i="20" s="1"/>
  <c r="E37" i="16"/>
  <c r="E45" i="20" s="1"/>
  <c r="I8" i="8"/>
  <c r="I11" i="8" s="1"/>
  <c r="J8" i="8"/>
  <c r="G11" i="8"/>
  <c r="D40" i="20"/>
  <c r="B40" i="8"/>
  <c r="I32" i="12"/>
  <c r="J32" i="12"/>
  <c r="G19" i="8"/>
  <c r="I19" i="8" s="1"/>
  <c r="I26" i="12"/>
  <c r="K19" i="20"/>
  <c r="B34" i="8"/>
  <c r="D32" i="12"/>
  <c r="E32" i="12" s="1"/>
  <c r="G37" i="12"/>
  <c r="G40" i="8"/>
  <c r="I35" i="8"/>
  <c r="G102" i="21"/>
  <c r="E35" i="8"/>
  <c r="G42" i="8" l="1"/>
  <c r="I40" i="8"/>
  <c r="I42" i="8" s="1"/>
  <c r="G34" i="8"/>
  <c r="G16" i="8"/>
  <c r="B130" i="21"/>
  <c r="J11" i="8"/>
  <c r="G31" i="8"/>
  <c r="I31" i="8" s="1"/>
  <c r="E36" i="20"/>
  <c r="K34" i="20"/>
  <c r="K36" i="20" s="1"/>
  <c r="G47" i="8"/>
  <c r="I47" i="8" s="1"/>
  <c r="D34" i="8"/>
  <c r="B36" i="8"/>
  <c r="D40" i="8"/>
  <c r="D42" i="8" s="1"/>
  <c r="B42" i="8"/>
  <c r="K40" i="20"/>
  <c r="K42" i="20" s="1"/>
  <c r="K47" i="20" s="1"/>
  <c r="D42" i="20"/>
  <c r="D47" i="20" s="1"/>
  <c r="B47" i="8" s="1"/>
  <c r="D47" i="8" s="1"/>
  <c r="K45" i="20"/>
  <c r="G45" i="8"/>
  <c r="I45" i="8" s="1"/>
  <c r="I37" i="12"/>
  <c r="J35" i="8"/>
  <c r="G21" i="8" l="1"/>
  <c r="I21" i="8" s="1"/>
  <c r="J34" i="8"/>
  <c r="I34" i="8"/>
  <c r="I36" i="8" s="1"/>
  <c r="G36" i="8"/>
  <c r="J36" i="8" s="1"/>
  <c r="E34" i="8"/>
  <c r="D36" i="8"/>
  <c r="E36" i="8" s="1"/>
  <c r="AY13" i="21" l="1"/>
  <c r="AM19" i="21" s="1"/>
  <c r="B55" i="21" l="1"/>
  <c r="G8" i="10"/>
  <c r="K8" i="15"/>
  <c r="D13" i="15"/>
  <c r="B8" i="10"/>
  <c r="D8" i="10" s="1"/>
  <c r="E8" i="10" l="1"/>
  <c r="I8" i="10"/>
  <c r="W47" i="21"/>
  <c r="B13" i="10"/>
  <c r="D13" i="10" s="1"/>
  <c r="G13" i="10"/>
  <c r="K13" i="15"/>
  <c r="K39" i="21"/>
  <c r="B56" i="21"/>
  <c r="J8" i="10" l="1"/>
  <c r="I13" i="10"/>
  <c r="E13" i="10"/>
  <c r="J13" i="10" l="1"/>
  <c r="AW13" i="21" l="1"/>
  <c r="AE23" i="21" l="1"/>
  <c r="AZ13" i="21"/>
  <c r="AI23" i="21"/>
  <c r="AL23" i="21" s="1"/>
  <c r="AM23" i="21" s="1"/>
  <c r="K21" i="15" l="1"/>
  <c r="G21" i="10"/>
  <c r="I21" i="10" s="1"/>
  <c r="J21" i="10" s="1"/>
  <c r="B21" i="10"/>
  <c r="D21" i="10" s="1"/>
  <c r="E21" i="10" s="1"/>
  <c r="D23" i="15"/>
  <c r="AR23" i="21"/>
  <c r="K23" i="15" l="1"/>
  <c r="AO23" i="21"/>
  <c r="B23" i="10"/>
  <c r="D23" i="10" s="1"/>
  <c r="E23" i="10" s="1"/>
  <c r="G23" i="10"/>
  <c r="I23" i="10" s="1"/>
  <c r="J23" i="10" s="1"/>
  <c r="G9" i="10" l="1"/>
  <c r="D14" i="15"/>
  <c r="K9" i="15"/>
  <c r="K10" i="15" s="1"/>
  <c r="B9" i="10"/>
  <c r="D9" i="10" s="1"/>
  <c r="D10" i="15"/>
  <c r="K14" i="15" l="1"/>
  <c r="K15" i="15" s="1"/>
  <c r="B14" i="10"/>
  <c r="D14" i="10" s="1"/>
  <c r="G14" i="10"/>
  <c r="D15" i="15"/>
  <c r="B15" i="10" s="1"/>
  <c r="E9" i="10"/>
  <c r="D10" i="10"/>
  <c r="E10" i="10" s="1"/>
  <c r="B52" i="21"/>
  <c r="B10" i="10"/>
  <c r="I9" i="10"/>
  <c r="G10" i="10"/>
  <c r="E14" i="10" l="1"/>
  <c r="D15" i="10"/>
  <c r="E15" i="10" s="1"/>
  <c r="B54" i="21"/>
  <c r="B53" i="21"/>
  <c r="G35" i="21" s="1"/>
  <c r="J9" i="10"/>
  <c r="I10" i="10"/>
  <c r="J10" i="10" s="1"/>
  <c r="I14" i="10"/>
  <c r="G15" i="10"/>
  <c r="J14" i="10" l="1"/>
  <c r="I15" i="10"/>
  <c r="J15" i="10" s="1"/>
  <c r="AU23" i="21" l="1"/>
  <c r="G17" i="10"/>
  <c r="I17" i="10" s="1"/>
  <c r="J17" i="10" s="1"/>
  <c r="D19" i="15"/>
  <c r="K17" i="15"/>
  <c r="K25" i="15" s="1"/>
  <c r="B17" i="10"/>
  <c r="D17" i="10" s="1"/>
  <c r="E17" i="10" s="1"/>
  <c r="D25" i="15"/>
  <c r="Q39" i="21" l="1"/>
  <c r="K19" i="15"/>
  <c r="K27" i="15" s="1"/>
  <c r="G19" i="10"/>
  <c r="I19" i="10" s="1"/>
  <c r="J19" i="10" s="1"/>
  <c r="B23" i="21"/>
  <c r="B19" i="10"/>
  <c r="D19" i="10" s="1"/>
  <c r="E19" i="10" s="1"/>
  <c r="D27" i="15"/>
  <c r="G25" i="10"/>
  <c r="I25" i="10" s="1"/>
  <c r="J25" i="10" s="1"/>
  <c r="B25" i="10"/>
  <c r="D25" i="10" s="1"/>
  <c r="E25" i="10" s="1"/>
  <c r="B27" i="10" l="1"/>
  <c r="D27" i="10" s="1"/>
  <c r="E27" i="10" s="1"/>
  <c r="G27" i="10"/>
  <c r="I27" i="10" s="1"/>
  <c r="J27" i="10" s="1"/>
  <c r="D28" i="19"/>
  <c r="K28" i="19" s="1"/>
  <c r="E35" i="12" l="1"/>
  <c r="E20" i="12"/>
  <c r="E14" i="8" l="1"/>
  <c r="E40" i="8"/>
  <c r="H26" i="11" l="1"/>
  <c r="I26" i="11" s="1"/>
  <c r="H25" i="11"/>
  <c r="J20" i="12"/>
  <c r="J14" i="8" s="1"/>
  <c r="I25" i="11" l="1"/>
  <c r="H22" i="11"/>
  <c r="J35" i="12"/>
  <c r="J40" i="8" s="1"/>
  <c r="I22" i="11" l="1"/>
  <c r="J22" i="11"/>
  <c r="H34" i="6" l="1"/>
  <c r="H46" i="8" s="1"/>
  <c r="H23" i="6"/>
  <c r="H20" i="8" s="1"/>
  <c r="E21" i="6" l="1"/>
  <c r="E15" i="8" s="1"/>
  <c r="D34" i="14"/>
  <c r="B34" i="6" s="1"/>
  <c r="D23" i="14"/>
  <c r="B23" i="6" s="1"/>
  <c r="J21" i="6"/>
  <c r="J15" i="8" s="1"/>
  <c r="D23" i="6" l="1"/>
  <c r="B20" i="8"/>
  <c r="D20" i="8" s="1"/>
  <c r="D20" i="20"/>
  <c r="D46" i="20"/>
  <c r="D34" i="6"/>
  <c r="B46" i="8"/>
  <c r="D46" i="8" s="1"/>
  <c r="G23" i="6"/>
  <c r="K23" i="14"/>
  <c r="K34" i="14"/>
  <c r="G34" i="6"/>
  <c r="J32" i="6"/>
  <c r="J41" i="8" s="1"/>
  <c r="E32" i="6"/>
  <c r="E41" i="8" s="1"/>
  <c r="I34" i="6" l="1"/>
  <c r="K46" i="20"/>
  <c r="G46" i="8"/>
  <c r="I46" i="8" s="1"/>
  <c r="G20" i="8"/>
  <c r="I20" i="8" s="1"/>
  <c r="I23" i="6"/>
  <c r="K20" i="20"/>
</calcChain>
</file>

<file path=xl/sharedStrings.xml><?xml version="1.0" encoding="utf-8"?>
<sst xmlns="http://schemas.openxmlformats.org/spreadsheetml/2006/main" count="878" uniqueCount="266">
  <si>
    <t>Dividends declared par share</t>
  </si>
  <si>
    <t>Total external revenue</t>
  </si>
  <si>
    <t>Total operating revenues</t>
  </si>
  <si>
    <t xml:space="preserve"> </t>
  </si>
  <si>
    <t>Intersegment revenue</t>
  </si>
  <si>
    <t xml:space="preserve">   Business</t>
  </si>
  <si>
    <t>Revenues</t>
  </si>
  <si>
    <t xml:space="preserve">   Total</t>
  </si>
  <si>
    <t xml:space="preserve">   Postpaid</t>
  </si>
  <si>
    <t xml:space="preserve">   Prepaid</t>
  </si>
  <si>
    <t xml:space="preserve">   Residential</t>
  </si>
  <si>
    <t>Change</t>
  </si>
  <si>
    <t>% Change</t>
  </si>
  <si>
    <t xml:space="preserve">Capital expenditures </t>
  </si>
  <si>
    <t xml:space="preserve">TELUS Corporation </t>
  </si>
  <si>
    <t xml:space="preserve">   Voice - local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</si>
  <si>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</si>
  <si>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</si>
  <si>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</si>
  <si>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</si>
  <si>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</si>
  <si>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</si>
  <si>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</si>
  <si>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</si>
  <si>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</si>
  <si>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</si>
  <si>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</si>
  <si>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</si>
  <si>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</si>
  <si>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</si>
  <si>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Operating revenues</t>
  </si>
  <si>
    <t xml:space="preserve">  Consolidated</t>
  </si>
  <si>
    <t xml:space="preserve">Revenues  </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</si>
  <si>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</si>
  <si>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</si>
  <si>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</si>
  <si>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</si>
  <si>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</si>
  <si>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</si>
  <si>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</si>
  <si>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Data</t>
  </si>
  <si>
    <t xml:space="preserve">  - Segmented Data (Historical Trend)</t>
  </si>
  <si>
    <t>Velocity High Speed Internet Subscribers</t>
  </si>
  <si>
    <t>Wireless Subscribers (000s)</t>
  </si>
  <si>
    <t>Q104</t>
  </si>
  <si>
    <t>Network Revenue ($ millions)</t>
  </si>
  <si>
    <t>Q1</t>
  </si>
  <si>
    <t>Q2</t>
  </si>
  <si>
    <t>Q3</t>
  </si>
  <si>
    <t>Q4</t>
  </si>
  <si>
    <t xml:space="preserve">  TELUS Wireline</t>
  </si>
  <si>
    <t xml:space="preserve">TELUS Wireline </t>
  </si>
  <si>
    <t xml:space="preserve">  TELUS Wireless</t>
  </si>
  <si>
    <t xml:space="preserve">TELUS Wireless </t>
  </si>
  <si>
    <t>TELUS Wireless</t>
  </si>
  <si>
    <t>TELUS Wireline</t>
  </si>
  <si>
    <t>Subscriber gross adds (000s)</t>
  </si>
  <si>
    <t>Total NAL Losses</t>
  </si>
  <si>
    <t xml:space="preserve">Q3 </t>
  </si>
  <si>
    <t>NAL Losses (000s)</t>
  </si>
  <si>
    <t>Background NAL Calcs</t>
  </si>
  <si>
    <t>Total</t>
  </si>
  <si>
    <t>Losses</t>
  </si>
  <si>
    <t>Res</t>
  </si>
  <si>
    <t>Total operating expense</t>
  </si>
  <si>
    <t>Data Revenue</t>
  </si>
  <si>
    <t>Wireline Data Revenue</t>
  </si>
  <si>
    <t>Wireless EBITDA</t>
  </si>
  <si>
    <t>12 Months trailing</t>
  </si>
  <si>
    <t>Total Revenues</t>
  </si>
  <si>
    <t>Wireless</t>
  </si>
  <si>
    <t>Wireline Data</t>
  </si>
  <si>
    <t>Wireline Other</t>
  </si>
  <si>
    <t>Wireline EBITDA</t>
  </si>
  <si>
    <t>Consolidated EBITDA</t>
  </si>
  <si>
    <t>Wireline</t>
  </si>
  <si>
    <t>total</t>
  </si>
  <si>
    <t>Return On Equity</t>
  </si>
  <si>
    <t>Revenues (%)</t>
  </si>
  <si>
    <t>EBITDA</t>
  </si>
  <si>
    <t>Non-GAAP measures and definitions of key operating indicators</t>
  </si>
  <si>
    <t>Non-GAAP measures and definitions</t>
  </si>
  <si>
    <t>LD</t>
  </si>
  <si>
    <t>Other</t>
  </si>
  <si>
    <t>total customer connections</t>
  </si>
  <si>
    <t>Total Residential NAL Losses</t>
  </si>
  <si>
    <t>EBITDA (%)</t>
  </si>
  <si>
    <t>Total Customer Connections</t>
  </si>
  <si>
    <t>Wireline Customer Connections</t>
  </si>
  <si>
    <t>Wireless Customer Connections</t>
  </si>
  <si>
    <t>Q1-10</t>
  </si>
  <si>
    <t>Q1 2010</t>
  </si>
  <si>
    <t>Restated</t>
  </si>
  <si>
    <t>Q2-10</t>
  </si>
  <si>
    <t>Q2 2010</t>
  </si>
  <si>
    <t>Q3-10</t>
  </si>
  <si>
    <t>Q3 2010</t>
  </si>
  <si>
    <t>Q4-10</t>
  </si>
  <si>
    <t>Q4 2010</t>
  </si>
  <si>
    <t xml:space="preserve">  TELUS Wireless </t>
  </si>
  <si>
    <t>Q1-11</t>
  </si>
  <si>
    <t>Q2-11</t>
  </si>
  <si>
    <t>Q3-11</t>
  </si>
  <si>
    <t>Q1 2011</t>
  </si>
  <si>
    <t xml:space="preserve">   Data service and equipment</t>
  </si>
  <si>
    <t xml:space="preserve">   Other services and equipment</t>
  </si>
  <si>
    <t>Non-Operating Revenue</t>
  </si>
  <si>
    <t>Wireline Non-operating</t>
  </si>
  <si>
    <t>Wireless Non-operating</t>
  </si>
  <si>
    <t>Equipment and other service revenue</t>
  </si>
  <si>
    <t>Other operating income</t>
  </si>
  <si>
    <t>Goods and services purchased</t>
  </si>
  <si>
    <t>Financial information presented according to</t>
  </si>
  <si>
    <t>International Financial Reporting Standards (IFRS)</t>
  </si>
  <si>
    <t>as issued by the International Accounting Standards Board (IASB)</t>
  </si>
  <si>
    <t>$ millions except shares, per share amounts, ratios and</t>
  </si>
  <si>
    <t>pts.</t>
  </si>
  <si>
    <t xml:space="preserve">   Data services &amp; equipment</t>
  </si>
  <si>
    <t xml:space="preserve">   Other services &amp; equipment</t>
  </si>
  <si>
    <t xml:space="preserve">   Other operating income</t>
  </si>
  <si>
    <t>Q2 2011</t>
  </si>
  <si>
    <t>(647) 837-1606</t>
  </si>
  <si>
    <t>Q4-11</t>
  </si>
  <si>
    <t>Q3 2011</t>
  </si>
  <si>
    <t>Q4 2011</t>
  </si>
  <si>
    <t>Q1-12</t>
  </si>
  <si>
    <t>Q2-12</t>
  </si>
  <si>
    <t>Q3-12</t>
  </si>
  <si>
    <t>Q4-12</t>
  </si>
  <si>
    <t>Q1 2012</t>
  </si>
  <si>
    <t>Residential</t>
  </si>
  <si>
    <t>Q2 2012</t>
  </si>
  <si>
    <t>--</t>
  </si>
  <si>
    <t>Blended Churn</t>
  </si>
  <si>
    <t>Postpaid Churn</t>
  </si>
  <si>
    <t>Q3 2012</t>
  </si>
  <si>
    <t>Q4 2012</t>
  </si>
  <si>
    <t>Q1-13</t>
  </si>
  <si>
    <t>Q2-13</t>
  </si>
  <si>
    <t>Q3-13</t>
  </si>
  <si>
    <t>Q4-13</t>
  </si>
  <si>
    <t>Q1 2013</t>
  </si>
  <si>
    <r>
      <t>Net debt</t>
    </r>
    <r>
      <rPr>
        <vertAlign val="superscript"/>
        <sz val="12"/>
        <color indexed="8"/>
        <rFont val="Arial"/>
        <family val="2"/>
      </rPr>
      <t>4</t>
    </r>
  </si>
  <si>
    <t>(Financial information prior to 2010 is presented as reported under previous Canadian GAAP)</t>
  </si>
  <si>
    <r>
      <t>Free cash flow</t>
    </r>
    <r>
      <rPr>
        <vertAlign val="superscript"/>
        <sz val="12"/>
        <color indexed="8"/>
        <rFont val="Arial"/>
        <family val="2"/>
      </rPr>
      <t>3</t>
    </r>
  </si>
  <si>
    <t>Q2 2013</t>
  </si>
  <si>
    <t>Restructuring and other like costs included in total operating expense</t>
  </si>
  <si>
    <t>Darrell Rae</t>
  </si>
  <si>
    <t>(604) 697-8192</t>
  </si>
  <si>
    <t>darrell.rae@telus.com</t>
  </si>
  <si>
    <t>Robert Mitchell</t>
  </si>
  <si>
    <t>Q3 2013</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</si>
  <si>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</si>
  <si>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t>Q4 2013</t>
  </si>
  <si>
    <t>Full-Time Equivalent (FTE) employees</t>
  </si>
  <si>
    <t>Full-Time Equivalent (FTE) employees, excluding TELUS International</t>
  </si>
  <si>
    <t>Internet Subs</t>
  </si>
  <si>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</si>
  <si>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TV total Subs</t>
  </si>
  <si>
    <t>TV net adds</t>
  </si>
  <si>
    <t>Internet net adds</t>
  </si>
  <si>
    <r>
      <rPr>
        <vertAlign val="superscript"/>
        <sz val="11"/>
        <rFont val="Arial"/>
        <family val="2"/>
      </rPr>
      <t>(B)</t>
    </r>
    <r>
      <rPr>
        <sz val="11"/>
        <rFont val="Arial"/>
        <family val="2"/>
      </rPr>
      <t xml:space="preserve"> Includes restructuring and other like costs.</t>
    </r>
  </si>
  <si>
    <t>Q4/14</t>
  </si>
  <si>
    <t>Q3/14</t>
  </si>
  <si>
    <t>Q2/14</t>
  </si>
  <si>
    <t>Q1/14</t>
  </si>
  <si>
    <t>Q1-14</t>
  </si>
  <si>
    <t>Q4-14</t>
  </si>
  <si>
    <t>Q1 2014</t>
  </si>
  <si>
    <t>Q2-14</t>
  </si>
  <si>
    <t>Q3-14</t>
  </si>
  <si>
    <t>EBITDA excluding COA</t>
  </si>
  <si>
    <t>EBITDA margin (total revenue)</t>
  </si>
  <si>
    <t>EBITDA margin excluding restructuring and other like costs (total revenue)</t>
  </si>
  <si>
    <t>EBITDA excluding restructuring and other like costs</t>
  </si>
  <si>
    <t>EBITDA less capex</t>
  </si>
  <si>
    <t>EBITDA margin</t>
  </si>
  <si>
    <t>EBITDA  excluding COA</t>
  </si>
  <si>
    <r>
      <rPr>
        <vertAlign val="superscript"/>
        <sz val="11"/>
        <color indexed="8"/>
        <rFont val="Arial"/>
        <family val="2"/>
      </rPr>
      <t>(A)</t>
    </r>
    <r>
      <rPr>
        <sz val="11"/>
        <color indexed="8"/>
        <rFont val="Arial"/>
        <family val="2"/>
      </rPr>
      <t xml:space="preserve">May not balance due to rounding alignment to YTD figures. </t>
    </r>
  </si>
  <si>
    <r>
      <t>Operating Statistics - Historical Trend</t>
    </r>
    <r>
      <rPr>
        <b/>
        <vertAlign val="superscript"/>
        <sz val="16"/>
        <color indexed="8"/>
        <rFont val="Arial"/>
        <family val="2"/>
      </rPr>
      <t>(A)</t>
    </r>
  </si>
  <si>
    <r>
      <t>Operating Statistics</t>
    </r>
    <r>
      <rPr>
        <b/>
        <vertAlign val="superscript"/>
        <sz val="16"/>
        <color indexed="8"/>
        <rFont val="Arial"/>
        <family val="2"/>
      </rPr>
      <t>(A)</t>
    </r>
  </si>
  <si>
    <r>
      <t>Operations - Historical Trend</t>
    </r>
    <r>
      <rPr>
        <b/>
        <vertAlign val="superscript"/>
        <sz val="16"/>
        <color indexed="8"/>
        <rFont val="Arial"/>
        <family val="2"/>
      </rPr>
      <t>(A)</t>
    </r>
  </si>
  <si>
    <t>EBITDA margin excluding restructuring and other like costs</t>
  </si>
  <si>
    <r>
      <t>Employee benefits expense</t>
    </r>
    <r>
      <rPr>
        <vertAlign val="superscript"/>
        <sz val="12"/>
        <rFont val="Arial"/>
        <family val="2"/>
      </rPr>
      <t>(B)</t>
    </r>
  </si>
  <si>
    <r>
      <t>Employee benefits expense</t>
    </r>
    <r>
      <rPr>
        <vertAlign val="superscript"/>
        <sz val="12"/>
        <color indexed="8"/>
        <rFont val="Arial"/>
        <family val="2"/>
      </rPr>
      <t>(B)</t>
    </r>
  </si>
  <si>
    <r>
      <t>Operations</t>
    </r>
    <r>
      <rPr>
        <b/>
        <vertAlign val="superscript"/>
        <sz val="16"/>
        <color indexed="8"/>
        <rFont val="Arial"/>
        <family val="2"/>
      </rPr>
      <t>(A)</t>
    </r>
  </si>
  <si>
    <r>
      <t>Operating Statistics - Historical Trend</t>
    </r>
    <r>
      <rPr>
        <b/>
        <vertAlign val="superscript"/>
        <sz val="16"/>
        <color indexed="8"/>
        <rFont val="Arial"/>
        <family val="2"/>
      </rPr>
      <t>(A)(B)</t>
    </r>
  </si>
  <si>
    <r>
      <t>Operating Statistics</t>
    </r>
    <r>
      <rPr>
        <b/>
        <vertAlign val="superscript"/>
        <sz val="16"/>
        <color indexed="8"/>
        <rFont val="Arial"/>
        <family val="2"/>
      </rPr>
      <t>(A)(B)</t>
    </r>
  </si>
  <si>
    <r>
      <rPr>
        <vertAlign val="superscript"/>
        <sz val="11"/>
        <rFont val="Arial"/>
        <family val="2"/>
      </rPr>
      <t>(C)</t>
    </r>
    <r>
      <rPr>
        <sz val="11"/>
        <rFont val="Arial"/>
        <family val="2"/>
      </rPr>
      <t xml:space="preserve">Periods in 2012, 2011 and 2010 have been adjusted for retrospective application of accounting standard IAS 19 Employee benefits (2011). </t>
    </r>
  </si>
  <si>
    <t>Network revenue</t>
  </si>
  <si>
    <t xml:space="preserve">   Intersegment network revenue</t>
  </si>
  <si>
    <t>Subscriber net adds (000s)</t>
  </si>
  <si>
    <t>Network access lines (NAL)</t>
  </si>
  <si>
    <t>NAL net additions (losses)</t>
  </si>
  <si>
    <t>Blended ARPU ($)</t>
  </si>
  <si>
    <t>thousands (000s)</t>
  </si>
  <si>
    <t>Q2 2014</t>
  </si>
  <si>
    <t>Q3 2014</t>
  </si>
  <si>
    <t>High Speed Internet Subscriber net additions (losses)</t>
  </si>
  <si>
    <t>High Speed Internet Subscribers</t>
  </si>
  <si>
    <t>Q4 2014</t>
  </si>
  <si>
    <t xml:space="preserve">   Voice revenue</t>
  </si>
  <si>
    <t>Retention Subscribers (000s)</t>
  </si>
  <si>
    <t>Voice Revenue</t>
  </si>
  <si>
    <t>Wireline Voice</t>
  </si>
  <si>
    <t>Q4/15</t>
  </si>
  <si>
    <t>Q3/15</t>
  </si>
  <si>
    <t>Q2/15</t>
  </si>
  <si>
    <t>Q1/15</t>
  </si>
  <si>
    <t>Q4-15</t>
  </si>
  <si>
    <t>Q1-15</t>
  </si>
  <si>
    <t>Q2-15</t>
  </si>
  <si>
    <t>Q3-15</t>
  </si>
  <si>
    <t>Q1 2015</t>
  </si>
  <si>
    <r>
      <t>(C)</t>
    </r>
    <r>
      <rPr>
        <sz val="11"/>
        <color indexed="8"/>
        <rFont val="Arial"/>
        <family val="2"/>
      </rPr>
      <t xml:space="preserve"> Includes intersegment network revenue.</t>
    </r>
  </si>
  <si>
    <r>
      <t>Retention spend % network revenue</t>
    </r>
    <r>
      <rPr>
        <b/>
        <vertAlign val="superscript"/>
        <sz val="12"/>
        <color indexed="8"/>
        <rFont val="Arial"/>
        <family val="2"/>
      </rPr>
      <t>(C)</t>
    </r>
  </si>
  <si>
    <r>
      <t>Population coverage in millions - HSPA</t>
    </r>
    <r>
      <rPr>
        <b/>
        <vertAlign val="superscript"/>
        <sz val="12"/>
        <color indexed="8"/>
        <rFont val="Arial"/>
        <family val="2"/>
      </rPr>
      <t>(D)</t>
    </r>
  </si>
  <si>
    <r>
      <t>Population coverage in millions - LTE</t>
    </r>
    <r>
      <rPr>
        <b/>
        <vertAlign val="superscript"/>
        <sz val="12"/>
        <color indexed="8"/>
        <rFont val="Arial"/>
        <family val="2"/>
      </rPr>
      <t>(D)</t>
    </r>
  </si>
  <si>
    <t>Subscribers (000s)</t>
  </si>
  <si>
    <r>
      <rPr>
        <vertAlign val="superscript"/>
        <sz val="11"/>
        <rFont val="Arial"/>
        <family val="2"/>
      </rPr>
      <t>(A)</t>
    </r>
    <r>
      <rPr>
        <sz val="11"/>
        <rFont val="Arial"/>
        <family val="2"/>
      </rPr>
      <t>May not balance due to rounding alignment to YTD figures.</t>
    </r>
  </si>
  <si>
    <t>Segmented Data</t>
  </si>
  <si>
    <r>
      <t>EBITDA excluding restructuring and other like costs</t>
    </r>
    <r>
      <rPr>
        <b/>
        <vertAlign val="superscript"/>
        <sz val="12"/>
        <color indexed="8"/>
        <rFont val="Arial"/>
        <family val="2"/>
      </rPr>
      <t>(A)</t>
    </r>
  </si>
  <si>
    <r>
      <t>EBITDA margin excluding restructuring and other like costs</t>
    </r>
    <r>
      <rPr>
        <b/>
        <vertAlign val="superscript"/>
        <sz val="12"/>
        <color indexed="8"/>
        <rFont val="Arial"/>
        <family val="2"/>
      </rPr>
      <t>(A)</t>
    </r>
  </si>
  <si>
    <t>Basic earnings per share ($)</t>
  </si>
  <si>
    <t>Dividends declared per share ($)</t>
  </si>
  <si>
    <r>
      <t>Return on common equity</t>
    </r>
    <r>
      <rPr>
        <vertAlign val="superscript"/>
        <sz val="12"/>
        <color indexed="8"/>
        <rFont val="Arial"/>
        <family val="2"/>
      </rPr>
      <t>1</t>
    </r>
  </si>
  <si>
    <t>Outstanding shares at end of period (M)</t>
  </si>
  <si>
    <t>Basic weighted average shares outstanding (M)</t>
  </si>
  <si>
    <r>
      <t xml:space="preserve">(A) </t>
    </r>
    <r>
      <rPr>
        <sz val="11"/>
        <rFont val="Arial"/>
        <family val="2"/>
      </rPr>
      <t>EBITDA excluding restructuring and other like costs.</t>
    </r>
  </si>
  <si>
    <t>Selected Consolidated Data</t>
  </si>
  <si>
    <t>Revenues arising from contracts with customers</t>
  </si>
  <si>
    <r>
      <t>(C)</t>
    </r>
    <r>
      <rPr>
        <sz val="11"/>
        <color indexed="8"/>
        <rFont val="Arial"/>
        <family val="2"/>
      </rPr>
      <t xml:space="preserve"> Includes intersegment network revenue.  </t>
    </r>
  </si>
  <si>
    <r>
      <t>(D)</t>
    </r>
    <r>
      <rPr>
        <sz val="11"/>
        <color indexed="8"/>
        <rFont val="Arial"/>
        <family val="2"/>
      </rPr>
      <t xml:space="preserve"> Includes expanded coverage due to network access agreements, principally with Bell.</t>
    </r>
  </si>
  <si>
    <r>
      <rPr>
        <vertAlign val="superscript"/>
        <sz val="11"/>
        <rFont val="Arial"/>
        <family val="2"/>
      </rPr>
      <t xml:space="preserve">(A) </t>
    </r>
    <r>
      <rPr>
        <sz val="11"/>
        <rFont val="Arial"/>
        <family val="2"/>
      </rPr>
      <t xml:space="preserve">May not balance due to rounding alignment to YTD figures. </t>
    </r>
  </si>
  <si>
    <r>
      <t xml:space="preserve">7 </t>
    </r>
    <r>
      <rPr>
        <b/>
        <u/>
        <sz val="10"/>
        <rFont val="Arial"/>
        <family val="2"/>
      </rPr>
      <t>Average revenue per subscriber unit per month (ARPU)</t>
    </r>
    <r>
      <rPr>
        <sz val="10"/>
        <rFont val="Arial"/>
        <family val="2"/>
      </rPr>
      <t xml:space="preserve"> is calculated as Network revenue divided by the average number of subscriber units on the network during the period and expressed as a rate per month. </t>
    </r>
  </si>
  <si>
    <r>
      <t>8</t>
    </r>
    <r>
      <rPr>
        <sz val="10"/>
        <rFont val="Arial"/>
        <family val="2"/>
      </rPr>
      <t xml:space="preserve"> </t>
    </r>
    <r>
      <rPr>
        <b/>
        <u/>
        <sz val="10"/>
        <rFont val="Arial"/>
        <family val="2"/>
      </rPr>
      <t>Churn per month</t>
    </r>
    <r>
      <rPr>
        <sz val="10"/>
        <rFont val="Arial"/>
        <family val="2"/>
      </rPr>
      <t xml:space="preserve"> is calculated as the number of subscriber units deactivated during a given period divided by the average number of subscriber units on the network during the period, and expressed as a rate per month. A TELUS or Koodo brand prepaid subscriber is deactivated when the subscriber has no usage for 90 days following expiry of the prepaid credits.</t>
    </r>
  </si>
  <si>
    <r>
      <t>9</t>
    </r>
    <r>
      <rPr>
        <sz val="10"/>
        <rFont val="Arial"/>
        <family val="2"/>
      </rPr>
      <t xml:space="preserve"> </t>
    </r>
    <r>
      <rPr>
        <b/>
        <u/>
        <sz val="10"/>
        <rFont val="Arial"/>
        <family val="2"/>
      </rPr>
      <t>Cost of acquisition (COA)</t>
    </r>
    <r>
      <rPr>
        <sz val="10"/>
        <rFont val="Arial"/>
        <family val="2"/>
      </rPr>
      <t xml:space="preserve"> consists of the total of the device subsidy (the device cost to TELUS less initial charge to customer), commissions, and advertising and promotion expenses related to the initial subscriber acquisition during a given period. As defined, COA excludes costs to retain existing subscribers (retention spend).</t>
    </r>
  </si>
  <si>
    <r>
      <t>10</t>
    </r>
    <r>
      <rPr>
        <sz val="10"/>
        <rFont val="Arial"/>
        <family val="2"/>
      </rPr>
      <t xml:space="preserve"> </t>
    </r>
    <r>
      <rPr>
        <b/>
        <u/>
        <sz val="10"/>
        <rFont val="Arial"/>
        <family val="2"/>
      </rPr>
      <t>TV subscribers</t>
    </r>
    <r>
      <rPr>
        <sz val="10"/>
        <rFont val="Arial"/>
        <family val="2"/>
      </rPr>
      <t xml:space="preserve"> consist of IP-based Optik TV subscribers and TELUS Satellite TV subscribers.</t>
    </r>
  </si>
  <si>
    <r>
      <t>Net debt : EBITDA (times)</t>
    </r>
    <r>
      <rPr>
        <vertAlign val="superscript"/>
        <sz val="12"/>
        <color indexed="8"/>
        <rFont val="Arial"/>
        <family val="2"/>
      </rPr>
      <t>5</t>
    </r>
  </si>
  <si>
    <r>
      <t>Capital expenditure intensity</t>
    </r>
    <r>
      <rPr>
        <b/>
        <vertAlign val="superscript"/>
        <sz val="12"/>
        <color indexed="8"/>
        <rFont val="Arial"/>
        <family val="2"/>
      </rPr>
      <t>6</t>
    </r>
  </si>
  <si>
    <r>
      <t>ARPU ($)</t>
    </r>
    <r>
      <rPr>
        <b/>
        <vertAlign val="superscript"/>
        <sz val="12"/>
        <color indexed="8"/>
        <rFont val="Arial"/>
        <family val="2"/>
      </rPr>
      <t>7</t>
    </r>
  </si>
  <si>
    <r>
      <t>Churn, per month (%)</t>
    </r>
    <r>
      <rPr>
        <b/>
        <vertAlign val="superscript"/>
        <sz val="12"/>
        <color indexed="8"/>
        <rFont val="Arial"/>
        <family val="2"/>
      </rPr>
      <t>8</t>
    </r>
  </si>
  <si>
    <r>
      <t>COA per gross subscriber addition ($)</t>
    </r>
    <r>
      <rPr>
        <b/>
        <vertAlign val="superscript"/>
        <sz val="12"/>
        <color indexed="8"/>
        <rFont val="Arial"/>
        <family val="2"/>
      </rPr>
      <t>9</t>
    </r>
  </si>
  <si>
    <r>
      <t>TV subscriber net adds</t>
    </r>
    <r>
      <rPr>
        <b/>
        <vertAlign val="superscript"/>
        <sz val="12"/>
        <color indexed="8"/>
        <rFont val="Arial"/>
        <family val="2"/>
      </rPr>
      <t>10</t>
    </r>
  </si>
  <si>
    <r>
      <t>TV subscribers</t>
    </r>
    <r>
      <rPr>
        <b/>
        <vertAlign val="superscript"/>
        <sz val="12"/>
        <color indexed="8"/>
        <rFont val="Arial"/>
        <family val="2"/>
      </rPr>
      <t>10</t>
    </r>
  </si>
  <si>
    <r>
      <rPr>
        <vertAlign val="superscript"/>
        <sz val="11"/>
        <rFont val="Arial"/>
        <family val="2"/>
      </rPr>
      <t>(B)</t>
    </r>
    <r>
      <rPr>
        <sz val="11"/>
        <rFont val="Arial"/>
        <family val="2"/>
      </rPr>
      <t>Effective January 1, 2014, prepaid subscribers, total subscribers and associated operating statistics (gross additions, net additions, blended ARPU, blended churn and COA per gross subscriber addition) have been adjusted for inclusion of 222,000 Public Mobile subscribers in the opening subscriber balances, and subsequent Public Mobile subscriber changes.</t>
    </r>
  </si>
  <si>
    <t>Q2 2015</t>
  </si>
  <si>
    <t>June YTD</t>
  </si>
  <si>
    <t>Quarter 2</t>
  </si>
  <si>
    <t>Second Quarter, 2015</t>
  </si>
  <si>
    <r>
      <rPr>
        <vertAlign val="superscript"/>
        <sz val="11"/>
        <rFont val="Arial"/>
        <family val="2"/>
      </rPr>
      <t>(A)</t>
    </r>
    <r>
      <rPr>
        <sz val="11"/>
        <rFont val="Arial"/>
        <family val="2"/>
      </rPr>
      <t>EBITDA has been adjusted to exclude restructuring and other like costs of $59M and $11M for Q2-15 and Q2-14, respectively, and $76M and $19M for 2015 YTD and 2014 YTD, respectively.</t>
    </r>
  </si>
  <si>
    <r>
      <t>EBITDA interest coverage ratio</t>
    </r>
    <r>
      <rPr>
        <vertAlign val="superscript"/>
        <sz val="12"/>
        <color indexed="8"/>
        <rFont val="Arial"/>
        <family val="2"/>
      </rPr>
      <t>2 (A)</t>
    </r>
  </si>
  <si>
    <r>
      <t>Total customer connections (000s)</t>
    </r>
    <r>
      <rPr>
        <vertAlign val="superscript"/>
        <sz val="12"/>
        <color indexed="8"/>
        <rFont val="Arial"/>
        <family val="2"/>
      </rPr>
      <t>(B)</t>
    </r>
  </si>
  <si>
    <r>
      <rPr>
        <vertAlign val="superscript"/>
        <sz val="11"/>
        <rFont val="Arial"/>
        <family val="2"/>
      </rPr>
      <t>(B)</t>
    </r>
    <r>
      <rPr>
        <sz val="11"/>
        <rFont val="Arial"/>
        <family val="2"/>
      </rPr>
      <t>Customer Connections may not balance due to rounding alignment to YTD figures.  Effective January  1, 2014, subscriber connections have been restated to exclude 25,000 dial-up Internet subscribers in the opening balance. In addition, effective January 1, 2014, Customer Connections have been adjusted to include 222,000 Public Mobile subscribers in the opening subscriber balances.</t>
    </r>
  </si>
  <si>
    <t>Net Income</t>
  </si>
  <si>
    <t>Segmented Data - Historical Trend</t>
  </si>
  <si>
    <r>
      <t>(A)</t>
    </r>
    <r>
      <rPr>
        <vertAlign val="superscript"/>
        <sz val="11"/>
        <color indexed="8"/>
        <rFont val="Arial"/>
        <family val="2"/>
      </rPr>
      <t xml:space="preserve"> </t>
    </r>
    <r>
      <rPr>
        <sz val="11"/>
        <color indexed="8"/>
        <rFont val="Arial"/>
        <family val="2"/>
      </rPr>
      <t>EBITDA has been adjusted to exclude restructuring and other like costs (see Historical Trend pages for Wireless and Wireline).</t>
    </r>
  </si>
  <si>
    <t>COA expense</t>
  </si>
  <si>
    <t>Remove Plug in cell B116 - plugged to be original reported !!!!</t>
  </si>
  <si>
    <t>Total Wireline net additions</t>
  </si>
  <si>
    <t>Total Wireline Subscribers</t>
  </si>
  <si>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t>
    </r>
  </si>
  <si>
    <r>
      <t xml:space="preserve">2 </t>
    </r>
    <r>
      <rPr>
        <b/>
        <u/>
        <sz val="10"/>
        <rFont val="Arial"/>
        <family val="2"/>
      </rPr>
      <t>EBITDA interest coverage ratio</t>
    </r>
    <r>
      <rPr>
        <sz val="10"/>
        <rFont val="Arial"/>
        <family val="2"/>
      </rPr>
      <t xml:space="preserve"> is defined as EBITDA (excluding restructuring and other like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</si>
  <si>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r>
      <t>3</t>
    </r>
    <r>
      <rPr>
        <sz val="10"/>
        <rFont val="Arial"/>
        <family val="2"/>
      </rPr>
      <t xml:space="preserve"> </t>
    </r>
    <r>
      <rPr>
        <b/>
        <u/>
        <sz val="10"/>
        <rFont val="Arial"/>
        <family val="2"/>
      </rPr>
      <t>Free cash flow</t>
    </r>
    <r>
      <rPr>
        <sz val="10"/>
        <rFont val="Arial"/>
        <family val="2"/>
      </rPr>
      <t xml:space="preserve"> is calculated as EBITDA, adding: Restructuring costs net of disbursements, net employee defined benefit plans expense, the excess of share compensation expense over share compensation payments, and interest received; and deducting: restructuring payments, employer contributions to employee defined benefit plans, interest paid, cash income taxes, capital expenditures (excluding spectrum licences and non-monetary transactions).</t>
    </r>
  </si>
  <si>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less Cash and temporary investments.</t>
    </r>
  </si>
  <si>
    <r>
      <t xml:space="preserve">5 </t>
    </r>
    <r>
      <rPr>
        <b/>
        <u/>
        <sz val="10"/>
        <rFont val="Arial"/>
        <family val="2"/>
      </rPr>
      <t>Net debt to EBITDA</t>
    </r>
    <r>
      <rPr>
        <sz val="10"/>
        <rFont val="Arial"/>
        <family val="2"/>
      </rPr>
      <t xml:space="preserve">  excluding restructuring and other like costs is defined as Net debt as at the end of the period divided by the 12-month trailing EBITDA excluding restructuring and other like costs. TELUS’ current policy guideline for Net debt to EBITDA is from 2.0 to 2.5 times. Historically, Net debt to EBITDA excluding restructuring and other like costs is similar to the Leverage Ratio covenant in TELUS’ credit facilities.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</si>
</sst>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3" formatCode="_-* #,##0.00_-;\-* #,##0.00_-;_-* &quot;-&quot;??_-;_-@_-"/>
    <numFmt numFmtId="164" formatCode="&quot;$&quot;#,##0_);\(&quot;$&quot;#,##0\)"/>
    <numFmt numFmtId="165" formatCode="&quot;$&quot;#,##0.00_);\(&quot;$&quot;#,##0.00\)"/>
    <numFmt numFmtId="166" formatCode="_(&quot;$&quot;* #,##0.00_);_(&quot;$&quot;* \(#,##0.00\);_(&quot;$&quot;* &quot;-&quot;??_);_(@_)"/>
    <numFmt numFmtId="167" formatCode="_(* #,##0.00_);_(* \(#,##0.00\);_(* &quot;-&quot;??_);_(@_)"/>
    <numFmt numFmtId="168" formatCode="0.0%"/>
    <numFmt numFmtId="169" formatCode="#,##0.0"/>
    <numFmt numFmtId="170" formatCode="&quot;$&quot;#,##0.0"/>
    <numFmt numFmtId="171" formatCode="#,##0.0_);\(#,##0.0\)"/>
    <numFmt numFmtId="172" formatCode="&quot;$&quot;#,##0.0_);\(&quot;$&quot;#,##0.0\)"/>
    <numFmt numFmtId="173" formatCode="0.0"/>
    <numFmt numFmtId="174" formatCode="_(* #,##0.0_);_(* \(#,##0.0\);_(* &quot;-&quot;?_);_(@_)"/>
    <numFmt numFmtId="175" formatCode="_(* #,##0.0_);_(* \(#,##0.0\);_(* &quot;-&quot;??_);_(@_)"/>
    <numFmt numFmtId="176" formatCode="_(* #,##0_);_(* \(#,##0\);_(* &quot;-&quot;??_);_(@_)"/>
    <numFmt numFmtId="177" formatCode="_(&quot;$&quot;* #,##0.0_);_(&quot;$&quot;* \(#,##0.0\);_(&quot;$&quot;* &quot;-&quot;??_);_(@_)"/>
    <numFmt numFmtId="178" formatCode="_(&quot;$&quot;* #,##0.0_);_(&quot;$&quot;* \(#,##0.0\);_(&quot;$&quot;* &quot;-&quot;?_);_(@_)"/>
    <numFmt numFmtId="179" formatCode="_(&quot;$&quot;* #,##0_);_(&quot;$&quot;* \(#,##0\);_(&quot;$&quot;* &quot;-&quot;??_);_(@_)"/>
    <numFmt numFmtId="180" formatCode="_(* #,##0.0000_);_(* \(#,##0.0000\);_(* &quot;-&quot;??_);_(@_)"/>
    <numFmt numFmtId="181" formatCode="0.00_);\(0.00\)"/>
    <numFmt numFmtId="182" formatCode="0.000%"/>
    <numFmt numFmtId="183" formatCode="_(* #,##0.000_);_(* \(#,##0.000\);_(* &quot;-&quot;?_);_(@_)"/>
    <numFmt numFmtId="184" formatCode="_-[$€-2]* #,##0.00_-;\-[$€-2]* #,##0.00_-;_-[$€-2]* &quot;-&quot;??_-"/>
    <numFmt numFmtId="185" formatCode="_-&quot;$&quot;* #,##0.0_-;\-&quot;$&quot;* #,##0.0_-;_-&quot;$&quot;* &quot;-&quot;?_-;_-@_-"/>
    <numFmt numFmtId="186" formatCode="_(&quot;$&quot;* #,##0.000_);_(&quot;$&quot;* \(#,##0.000\);_(&quot;$&quot;* &quot;-&quot;??_);_(@_)"/>
    <numFmt numFmtId="187" formatCode="&quot;$&quot;#,##0.00"/>
    <numFmt numFmtId="188" formatCode="0.0%;\(0.0%\);\-"/>
    <numFmt numFmtId="189" formatCode="0.0%;\(0.0%\)"/>
    <numFmt numFmtId="190" formatCode="_-* #,##0.000_-;\-* #,##0.000_-;_-* &quot;-&quot;??_-;_-@_-"/>
    <numFmt numFmtId="191" formatCode="_-* #,##0.0000_-;\-* #,##0.0000_-;_-* &quot;-&quot;??_-;_-@_-"/>
    <numFmt numFmtId="192" formatCode="0.0_);\(0.0\)"/>
  </numFmts>
  <fonts count="65" x14ac:knownFonts="1">
    <font>
      <sz val="10"/>
      <name val="Arial"/>
    </font>
    <font>
      <sz val="10"/>
      <name val="Arial"/>
      <family val="2"/>
    </font>
    <font>
      <sz val="10"/>
      <color indexed="8"/>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sz val="10"/>
      <name val="Arial"/>
      <family val="2"/>
    </font>
    <font>
      <sz val="10"/>
      <color indexed="8"/>
      <name val="Arial"/>
      <family val="2"/>
    </font>
    <font>
      <b/>
      <sz val="16"/>
      <name val="Arial"/>
      <family val="2"/>
    </font>
    <font>
      <sz val="8"/>
      <name val="Arial"/>
      <family val="2"/>
    </font>
    <font>
      <vertAlign val="superscript"/>
      <sz val="10"/>
      <name val="Arial"/>
      <family val="2"/>
    </font>
    <font>
      <b/>
      <u/>
      <sz val="10"/>
      <name val="Arial"/>
      <family val="2"/>
    </font>
    <font>
      <b/>
      <sz val="10"/>
      <color indexed="8"/>
      <name val="Arial"/>
      <family val="2"/>
    </font>
    <font>
      <b/>
      <sz val="10"/>
      <color indexed="8"/>
      <name val="Arial"/>
      <family val="2"/>
    </font>
    <font>
      <sz val="8"/>
      <name val="Arial"/>
      <family val="2"/>
    </font>
    <font>
      <sz val="10"/>
      <name val="Arial"/>
      <family val="2"/>
    </font>
    <font>
      <sz val="10"/>
      <name val="Arial"/>
      <family val="2"/>
    </font>
    <font>
      <b/>
      <sz val="14"/>
      <name val="Arial"/>
      <family val="2"/>
    </font>
    <font>
      <sz val="10"/>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sz val="10"/>
      <name val="Arial"/>
      <family val="2"/>
    </font>
    <font>
      <vertAlign val="superscript"/>
      <sz val="11"/>
      <color indexed="8"/>
      <name val="Arial"/>
      <family val="2"/>
    </font>
    <font>
      <vertAlign val="superscript"/>
      <sz val="12"/>
      <name val="Arial"/>
      <family val="2"/>
    </font>
    <font>
      <i/>
      <sz val="12"/>
      <color indexed="8"/>
      <name val="Arial"/>
      <family val="2"/>
    </font>
    <font>
      <b/>
      <vertAlign val="superscript"/>
      <sz val="16"/>
      <color indexed="8"/>
      <name val="Arial"/>
      <family val="2"/>
    </font>
    <font>
      <b/>
      <vertAlign val="superscript"/>
      <sz val="10"/>
      <name val="Arial"/>
      <family val="2"/>
    </font>
    <font>
      <b/>
      <sz val="12"/>
      <color indexed="8"/>
      <name val="Arial"/>
      <family val="2"/>
    </font>
    <fon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sz val="9"/>
      <color theme="1"/>
      <name val="Arial"/>
      <family val="2"/>
    </font>
    <font>
      <vertAlign val="superscript"/>
      <sz val="11"/>
      <color theme="1"/>
      <name val="Arial"/>
      <family val="2"/>
    </font>
    <font>
      <vertAlign val="superscript"/>
      <sz val="16"/>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0"/>
        <bgColor theme="7" tint="0.39973143711661124"/>
      </patternFill>
    </fill>
    <fill>
      <patternFill patternType="solid">
        <fgColor theme="5"/>
        <bgColor indexed="64"/>
      </patternFill>
    </fill>
  </fills>
  <borders count="36">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double">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diagonal/>
    </border>
  </borders>
  <cellStyleXfs count="9">
    <xf numFmtId="0" fontId="0"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8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73">
    <xf numFmtId="0" fontId="0" fillId="0" borderId="0" xfId="0"/>
    <xf numFmtId="0" fontId="5" fillId="2" borderId="0" xfId="0" applyFont="1" applyFill="1" applyBorder="1"/>
    <xf numFmtId="0" fontId="10" fillId="3" borderId="0" xfId="0" applyFont="1" applyFill="1"/>
    <xf numFmtId="0" fontId="10" fillId="0" borderId="0" xfId="0" applyFont="1"/>
    <xf numFmtId="176" fontId="1" fillId="0" borderId="0" xfId="1" applyNumberFormat="1"/>
    <xf numFmtId="176" fontId="0" fillId="0" borderId="0" xfId="0" applyNumberFormat="1"/>
    <xf numFmtId="0" fontId="0" fillId="3" borderId="0" xfId="0" applyFill="1"/>
    <xf numFmtId="0" fontId="10" fillId="3" borderId="0" xfId="0" applyFont="1" applyFill="1" applyAlignment="1">
      <alignment horizontal="center"/>
    </xf>
    <xf numFmtId="0" fontId="2" fillId="2" borderId="0" xfId="0" applyFont="1" applyFill="1"/>
    <xf numFmtId="0" fontId="4" fillId="2" borderId="0" xfId="0" applyFont="1" applyFill="1"/>
    <xf numFmtId="0" fontId="0" fillId="2" borderId="0" xfId="0" applyFill="1"/>
    <xf numFmtId="0" fontId="0" fillId="2" borderId="0" xfId="0" applyFill="1" applyBorder="1"/>
    <xf numFmtId="0" fontId="0" fillId="0" borderId="0" xfId="0" applyFill="1"/>
    <xf numFmtId="175" fontId="0" fillId="3" borderId="0" xfId="0" applyNumberFormat="1" applyFill="1"/>
    <xf numFmtId="168" fontId="0" fillId="0" borderId="0" xfId="6" applyNumberFormat="1" applyFont="1"/>
    <xf numFmtId="0" fontId="0" fillId="2" borderId="1" xfId="0" applyFill="1" applyBorder="1"/>
    <xf numFmtId="2" fontId="1" fillId="0" borderId="0" xfId="0" applyNumberFormat="1" applyFont="1" applyFill="1"/>
    <xf numFmtId="0" fontId="19" fillId="2" borderId="0" xfId="0" applyFont="1" applyFill="1"/>
    <xf numFmtId="0" fontId="0" fillId="2" borderId="0" xfId="0" applyFill="1" applyAlignment="1">
      <alignment wrapText="1"/>
    </xf>
    <xf numFmtId="0" fontId="10"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10" fillId="2" borderId="0" xfId="0" applyFont="1" applyFill="1" applyBorder="1" applyAlignment="1">
      <alignment horizontal="right"/>
    </xf>
    <xf numFmtId="0" fontId="0" fillId="2" borderId="6" xfId="0" applyFill="1" applyBorder="1"/>
    <xf numFmtId="0" fontId="10" fillId="2" borderId="0" xfId="0" applyFont="1" applyFill="1" applyBorder="1" applyAlignment="1">
      <alignment horizontal="center"/>
    </xf>
    <xf numFmtId="0" fontId="10" fillId="2" borderId="0" xfId="0" applyFont="1" applyFill="1" applyBorder="1"/>
    <xf numFmtId="0" fontId="7" fillId="2" borderId="5" xfId="0" applyFont="1" applyFill="1" applyBorder="1"/>
    <xf numFmtId="0" fontId="7" fillId="2" borderId="0" xfId="0" applyFont="1" applyFill="1" applyBorder="1"/>
    <xf numFmtId="0" fontId="8" fillId="2" borderId="5" xfId="0" applyFont="1" applyFill="1" applyBorder="1" applyAlignment="1">
      <alignment horizontal="center"/>
    </xf>
    <xf numFmtId="0" fontId="8" fillId="2" borderId="0" xfId="0" applyFont="1" applyFill="1" applyBorder="1" applyAlignment="1">
      <alignment horizontal="center"/>
    </xf>
    <xf numFmtId="0" fontId="5" fillId="2" borderId="5" xfId="0" applyFont="1" applyFill="1" applyBorder="1"/>
    <xf numFmtId="0" fontId="5" fillId="2" borderId="6" xfId="0" applyFont="1" applyFill="1" applyBorder="1"/>
    <xf numFmtId="0" fontId="5" fillId="2" borderId="5" xfId="0" applyFont="1" applyFill="1" applyBorder="1" applyAlignment="1">
      <alignment horizontal="left"/>
    </xf>
    <xf numFmtId="0" fontId="5" fillId="2" borderId="1" xfId="0" applyFont="1" applyFill="1" applyBorder="1" applyAlignment="1">
      <alignment horizontal="left"/>
    </xf>
    <xf numFmtId="0" fontId="14" fillId="2" borderId="7" xfId="0" applyFont="1" applyFill="1" applyBorder="1"/>
    <xf numFmtId="0" fontId="5" fillId="2" borderId="8" xfId="0" applyFont="1" applyFill="1" applyBorder="1" applyAlignment="1">
      <alignment horizontal="center"/>
    </xf>
    <xf numFmtId="0" fontId="6" fillId="2" borderId="7" xfId="0" applyFont="1" applyFill="1" applyBorder="1"/>
    <xf numFmtId="0" fontId="5" fillId="2" borderId="5" xfId="5" applyFont="1" applyFill="1" applyBorder="1" applyAlignment="1" applyProtection="1">
      <alignment horizontal="left"/>
    </xf>
    <xf numFmtId="0" fontId="5" fillId="2" borderId="1" xfId="5" applyFont="1" applyFill="1" applyBorder="1" applyAlignment="1" applyProtection="1">
      <alignment horizontal="left"/>
    </xf>
    <xf numFmtId="0" fontId="5" fillId="2" borderId="0" xfId="5" applyFont="1" applyFill="1" applyBorder="1" applyAlignment="1" applyProtection="1">
      <alignment horizontal="left"/>
    </xf>
    <xf numFmtId="0" fontId="5" fillId="2" borderId="9" xfId="5" applyFont="1" applyFill="1" applyBorder="1" applyAlignment="1" applyProtection="1">
      <alignment horizontal="left"/>
    </xf>
    <xf numFmtId="0" fontId="3" fillId="2" borderId="0" xfId="0" applyFont="1" applyFill="1" applyAlignment="1"/>
    <xf numFmtId="0" fontId="16" fillId="2" borderId="0" xfId="0" applyFont="1" applyFill="1"/>
    <xf numFmtId="0" fontId="1" fillId="2" borderId="0" xfId="0" applyFont="1" applyFill="1"/>
    <xf numFmtId="9" fontId="1" fillId="2" borderId="0" xfId="0" applyNumberFormat="1" applyFont="1" applyFill="1"/>
    <xf numFmtId="0" fontId="18" fillId="2" borderId="0" xfId="0" applyFont="1" applyFill="1"/>
    <xf numFmtId="0" fontId="0" fillId="0" borderId="0" xfId="0" applyFill="1" applyAlignment="1">
      <alignment horizontal="right"/>
    </xf>
    <xf numFmtId="0" fontId="23" fillId="0" borderId="10" xfId="0" applyFont="1" applyFill="1" applyBorder="1" applyAlignment="1">
      <alignment horizontal="right"/>
    </xf>
    <xf numFmtId="2" fontId="17" fillId="0" borderId="0" xfId="2" applyNumberFormat="1" applyFont="1" applyFill="1" applyBorder="1" applyAlignment="1">
      <alignment horizontal="right"/>
    </xf>
    <xf numFmtId="0" fontId="24" fillId="0" borderId="0" xfId="0" applyFont="1" applyFill="1"/>
    <xf numFmtId="9" fontId="24" fillId="0" borderId="0" xfId="0" applyNumberFormat="1" applyFont="1" applyFill="1"/>
    <xf numFmtId="0" fontId="14" fillId="2" borderId="11" xfId="0" applyFont="1" applyFill="1" applyBorder="1"/>
    <xf numFmtId="0" fontId="10" fillId="0" borderId="0" xfId="0" applyFont="1" applyFill="1"/>
    <xf numFmtId="175" fontId="0" fillId="0" borderId="0" xfId="1" applyNumberFormat="1" applyFont="1"/>
    <xf numFmtId="176" fontId="0" fillId="0" borderId="0" xfId="1" applyNumberFormat="1" applyFont="1"/>
    <xf numFmtId="10" fontId="0" fillId="0" borderId="0" xfId="6" applyNumberFormat="1" applyFont="1"/>
    <xf numFmtId="182" fontId="0" fillId="0" borderId="0" xfId="6" applyNumberFormat="1" applyFont="1"/>
    <xf numFmtId="0" fontId="10" fillId="0" borderId="0" xfId="0" applyFont="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180" fontId="0" fillId="0" borderId="0" xfId="1" applyNumberFormat="1" applyFont="1"/>
    <xf numFmtId="9" fontId="0" fillId="0" borderId="0" xfId="6" applyFont="1"/>
    <xf numFmtId="0" fontId="14" fillId="4" borderId="14" xfId="0" applyFont="1" applyFill="1" applyBorder="1" applyAlignment="1">
      <alignment horizontal="left"/>
    </xf>
    <xf numFmtId="0" fontId="15" fillId="4" borderId="15" xfId="0" applyFont="1" applyFill="1" applyBorder="1" applyAlignment="1">
      <alignment horizontal="center"/>
    </xf>
    <xf numFmtId="0" fontId="5" fillId="4" borderId="16" xfId="0" applyFont="1" applyFill="1" applyBorder="1" applyAlignment="1">
      <alignment horizontal="center"/>
    </xf>
    <xf numFmtId="173" fontId="0" fillId="0" borderId="0" xfId="0" applyNumberFormat="1"/>
    <xf numFmtId="1" fontId="0" fillId="0" borderId="0" xfId="0" applyNumberFormat="1"/>
    <xf numFmtId="9" fontId="0" fillId="0" borderId="0" xfId="6" applyNumberFormat="1" applyFont="1"/>
    <xf numFmtId="168" fontId="0" fillId="5" borderId="0" xfId="0" applyNumberFormat="1" applyFill="1"/>
    <xf numFmtId="0" fontId="17" fillId="0" borderId="0" xfId="0" applyFont="1"/>
    <xf numFmtId="43" fontId="0" fillId="0" borderId="0" xfId="0" applyNumberFormat="1"/>
    <xf numFmtId="176" fontId="0" fillId="5" borderId="0" xfId="1" applyNumberFormat="1" applyFont="1" applyFill="1"/>
    <xf numFmtId="0" fontId="10" fillId="0" borderId="0" xfId="0" applyFont="1" applyAlignment="1"/>
    <xf numFmtId="0" fontId="10" fillId="6" borderId="0" xfId="0" applyFont="1" applyFill="1" applyAlignment="1">
      <alignment horizontal="center"/>
    </xf>
    <xf numFmtId="0" fontId="0" fillId="6" borderId="0" xfId="0" applyFill="1"/>
    <xf numFmtId="176" fontId="0" fillId="6" borderId="0" xfId="0" applyNumberFormat="1" applyFill="1"/>
    <xf numFmtId="37" fontId="0" fillId="0" borderId="0" xfId="0" applyNumberFormat="1"/>
    <xf numFmtId="176" fontId="18" fillId="0" borderId="0" xfId="1" applyNumberFormat="1" applyFont="1" applyFill="1" applyBorder="1"/>
    <xf numFmtId="176" fontId="1" fillId="0" borderId="14" xfId="1" applyNumberFormat="1" applyBorder="1"/>
    <xf numFmtId="176" fontId="0" fillId="0" borderId="9" xfId="0" applyNumberFormat="1" applyBorder="1"/>
    <xf numFmtId="176" fontId="0" fillId="0" borderId="17" xfId="1" applyNumberFormat="1" applyFont="1" applyBorder="1"/>
    <xf numFmtId="1" fontId="1" fillId="0" borderId="0" xfId="0" applyNumberFormat="1" applyFont="1" applyFill="1"/>
    <xf numFmtId="1" fontId="24" fillId="0" borderId="0" xfId="0" applyNumberFormat="1" applyFont="1" applyFill="1"/>
    <xf numFmtId="0" fontId="10" fillId="6" borderId="0" xfId="0" applyFont="1" applyFill="1" applyAlignment="1"/>
    <xf numFmtId="0" fontId="17" fillId="7" borderId="0" xfId="0" applyFont="1" applyFill="1"/>
    <xf numFmtId="176" fontId="0" fillId="7" borderId="0" xfId="0" applyNumberFormat="1" applyFill="1"/>
    <xf numFmtId="0" fontId="0" fillId="8" borderId="0" xfId="0" applyFill="1"/>
    <xf numFmtId="0" fontId="17" fillId="8" borderId="0" xfId="0" applyFont="1" applyFill="1"/>
    <xf numFmtId="176" fontId="0" fillId="8" borderId="0" xfId="0" applyNumberFormat="1" applyFill="1"/>
    <xf numFmtId="0" fontId="17" fillId="9" borderId="0" xfId="0" applyFont="1" applyFill="1"/>
    <xf numFmtId="176" fontId="26" fillId="9" borderId="0" xfId="1" applyNumberFormat="1" applyFont="1" applyFill="1"/>
    <xf numFmtId="176" fontId="0" fillId="9" borderId="0" xfId="0" applyNumberFormat="1" applyFill="1"/>
    <xf numFmtId="0" fontId="17" fillId="10" borderId="0" xfId="0" applyFont="1" applyFill="1"/>
    <xf numFmtId="176" fontId="27" fillId="10" borderId="0" xfId="1" applyNumberFormat="1" applyFont="1" applyFill="1"/>
    <xf numFmtId="176" fontId="0" fillId="10" borderId="0" xfId="0" applyNumberFormat="1" applyFill="1"/>
    <xf numFmtId="0" fontId="0" fillId="11" borderId="0" xfId="0" applyFill="1"/>
    <xf numFmtId="176" fontId="0" fillId="0" borderId="18" xfId="1" applyNumberFormat="1" applyFont="1" applyBorder="1"/>
    <xf numFmtId="176" fontId="0" fillId="0" borderId="18" xfId="0" applyNumberFormat="1" applyBorder="1"/>
    <xf numFmtId="1" fontId="10" fillId="5" borderId="19" xfId="1" applyNumberFormat="1" applyFont="1" applyFill="1" applyBorder="1"/>
    <xf numFmtId="0" fontId="1" fillId="11" borderId="0" xfId="0" applyFont="1" applyFill="1"/>
    <xf numFmtId="0" fontId="0" fillId="10" borderId="0" xfId="0" applyFill="1"/>
    <xf numFmtId="0" fontId="17" fillId="10" borderId="0" xfId="0" applyFont="1" applyFill="1" applyAlignment="1">
      <alignment horizontal="left"/>
    </xf>
    <xf numFmtId="0" fontId="1" fillId="0" borderId="0" xfId="0" applyFont="1"/>
    <xf numFmtId="0" fontId="1" fillId="10" borderId="0" xfId="0" applyFont="1" applyFill="1"/>
    <xf numFmtId="0" fontId="14" fillId="2" borderId="0" xfId="0" applyFont="1" applyFill="1" applyBorder="1" applyAlignment="1">
      <alignment horizontal="left"/>
    </xf>
    <xf numFmtId="0" fontId="5" fillId="2" borderId="0" xfId="0" applyFont="1" applyFill="1" applyBorder="1" applyAlignment="1">
      <alignment horizontal="left"/>
    </xf>
    <xf numFmtId="0" fontId="0" fillId="2" borderId="20" xfId="0" applyFill="1" applyBorder="1"/>
    <xf numFmtId="0" fontId="5" fillId="2" borderId="21" xfId="0" applyFont="1" applyFill="1" applyBorder="1" applyAlignment="1">
      <alignment horizontal="center"/>
    </xf>
    <xf numFmtId="0" fontId="5" fillId="2" borderId="20" xfId="0" applyFont="1" applyFill="1" applyBorder="1"/>
    <xf numFmtId="0" fontId="5" fillId="2" borderId="22" xfId="0" applyFont="1" applyFill="1" applyBorder="1"/>
    <xf numFmtId="0" fontId="5" fillId="2" borderId="23" xfId="0" applyFont="1" applyFill="1" applyBorder="1"/>
    <xf numFmtId="0" fontId="1" fillId="7" borderId="0" xfId="0" applyFont="1" applyFill="1"/>
    <xf numFmtId="0" fontId="1" fillId="8" borderId="0" xfId="0" applyFont="1" applyFill="1"/>
    <xf numFmtId="0" fontId="1" fillId="9" borderId="0" xfId="0" applyFont="1" applyFill="1"/>
    <xf numFmtId="176" fontId="42" fillId="11" borderId="15" xfId="1" applyNumberFormat="1" applyFont="1" applyFill="1" applyBorder="1"/>
    <xf numFmtId="176" fontId="42" fillId="2" borderId="24" xfId="1" applyNumberFormat="1" applyFont="1" applyFill="1" applyBorder="1"/>
    <xf numFmtId="175" fontId="42" fillId="11" borderId="7" xfId="1" applyNumberFormat="1" applyFont="1" applyFill="1" applyBorder="1"/>
    <xf numFmtId="175" fontId="42" fillId="2" borderId="0" xfId="1" applyNumberFormat="1" applyFont="1" applyFill="1" applyBorder="1"/>
    <xf numFmtId="176" fontId="42" fillId="11" borderId="7" xfId="1" applyNumberFormat="1" applyFont="1" applyFill="1" applyBorder="1"/>
    <xf numFmtId="176" fontId="42" fillId="2" borderId="0" xfId="1" applyNumberFormat="1" applyFont="1" applyFill="1" applyBorder="1"/>
    <xf numFmtId="176" fontId="42" fillId="11" borderId="11" xfId="1" applyNumberFormat="1" applyFont="1" applyFill="1" applyBorder="1"/>
    <xf numFmtId="176" fontId="42" fillId="2" borderId="17" xfId="1" applyNumberFormat="1" applyFont="1" applyFill="1" applyBorder="1"/>
    <xf numFmtId="0" fontId="42" fillId="11" borderId="7" xfId="0" applyFont="1" applyFill="1" applyBorder="1"/>
    <xf numFmtId="176" fontId="42" fillId="2" borderId="7" xfId="1" applyNumberFormat="1" applyFont="1" applyFill="1" applyBorder="1"/>
    <xf numFmtId="168" fontId="42" fillId="2" borderId="7" xfId="6" applyNumberFormat="1" applyFont="1" applyFill="1" applyBorder="1"/>
    <xf numFmtId="9" fontId="42" fillId="11" borderId="7" xfId="6" applyNumberFormat="1" applyFont="1" applyFill="1" applyBorder="1"/>
    <xf numFmtId="176" fontId="42" fillId="2" borderId="15" xfId="1" applyNumberFormat="1" applyFont="1" applyFill="1" applyBorder="1"/>
    <xf numFmtId="0" fontId="42" fillId="2" borderId="7" xfId="0" applyFont="1" applyFill="1" applyBorder="1"/>
    <xf numFmtId="178" fontId="42" fillId="11" borderId="7" xfId="0" applyNumberFormat="1" applyFont="1" applyFill="1" applyBorder="1"/>
    <xf numFmtId="9" fontId="43" fillId="11" borderId="7" xfId="0" applyNumberFormat="1" applyFont="1" applyFill="1" applyBorder="1"/>
    <xf numFmtId="176" fontId="42" fillId="11" borderId="25" xfId="1" applyNumberFormat="1" applyFont="1" applyFill="1" applyBorder="1"/>
    <xf numFmtId="175" fontId="42" fillId="2" borderId="7" xfId="1" applyNumberFormat="1" applyFont="1" applyFill="1" applyBorder="1"/>
    <xf numFmtId="0" fontId="44" fillId="2" borderId="7" xfId="0" applyFont="1" applyFill="1" applyBorder="1"/>
    <xf numFmtId="168" fontId="42" fillId="2" borderId="11" xfId="6" applyNumberFormat="1" applyFont="1" applyFill="1" applyBorder="1"/>
    <xf numFmtId="176" fontId="42" fillId="11" borderId="0" xfId="1" applyNumberFormat="1" applyFont="1" applyFill="1" applyBorder="1"/>
    <xf numFmtId="175" fontId="44" fillId="2" borderId="0" xfId="1" applyNumberFormat="1" applyFont="1" applyFill="1" applyBorder="1"/>
    <xf numFmtId="0" fontId="44" fillId="2" borderId="0" xfId="0" applyFont="1" applyFill="1" applyBorder="1"/>
    <xf numFmtId="168" fontId="42" fillId="2" borderId="0" xfId="6" applyNumberFormat="1" applyFont="1" applyFill="1" applyBorder="1"/>
    <xf numFmtId="168" fontId="42" fillId="2" borderId="17" xfId="6" applyNumberFormat="1" applyFont="1" applyFill="1" applyBorder="1"/>
    <xf numFmtId="39" fontId="42" fillId="2" borderId="0" xfId="1" applyNumberFormat="1" applyFont="1" applyFill="1" applyBorder="1"/>
    <xf numFmtId="175" fontId="44" fillId="2" borderId="0" xfId="0" applyNumberFormat="1" applyFont="1" applyFill="1" applyBorder="1"/>
    <xf numFmtId="176" fontId="42" fillId="11" borderId="24" xfId="1" applyNumberFormat="1" applyFont="1" applyFill="1" applyBorder="1"/>
    <xf numFmtId="9" fontId="42" fillId="2" borderId="0" xfId="6" applyNumberFormat="1" applyFont="1" applyFill="1" applyBorder="1"/>
    <xf numFmtId="9" fontId="42" fillId="11" borderId="0" xfId="6" applyNumberFormat="1" applyFont="1" applyFill="1" applyBorder="1"/>
    <xf numFmtId="9" fontId="42" fillId="2" borderId="15" xfId="6" applyNumberFormat="1" applyFont="1" applyFill="1" applyBorder="1"/>
    <xf numFmtId="9" fontId="42" fillId="2" borderId="24" xfId="6" applyNumberFormat="1" applyFont="1" applyFill="1" applyBorder="1"/>
    <xf numFmtId="176" fontId="42" fillId="0" borderId="0" xfId="1" applyNumberFormat="1" applyFont="1" applyFill="1" applyBorder="1"/>
    <xf numFmtId="0" fontId="42" fillId="0" borderId="11" xfId="0" applyFont="1" applyFill="1" applyBorder="1"/>
    <xf numFmtId="0" fontId="42" fillId="0" borderId="17" xfId="0" applyFont="1" applyFill="1" applyBorder="1"/>
    <xf numFmtId="37" fontId="42" fillId="11" borderId="7" xfId="0" applyNumberFormat="1" applyFont="1" applyFill="1" applyBorder="1"/>
    <xf numFmtId="37" fontId="42" fillId="2" borderId="7" xfId="0" applyNumberFormat="1" applyFont="1" applyFill="1" applyBorder="1"/>
    <xf numFmtId="0" fontId="10" fillId="0" borderId="26" xfId="0" applyFont="1" applyBorder="1" applyAlignment="1">
      <alignment horizontal="center"/>
    </xf>
    <xf numFmtId="176" fontId="29" fillId="7" borderId="0" xfId="1" applyNumberFormat="1" applyFont="1" applyFill="1"/>
    <xf numFmtId="176" fontId="1" fillId="7" borderId="0" xfId="1" applyNumberFormat="1" applyFill="1"/>
    <xf numFmtId="1" fontId="0" fillId="7" borderId="0" xfId="0" applyNumberFormat="1" applyFill="1"/>
    <xf numFmtId="0" fontId="0" fillId="7" borderId="0" xfId="0" applyFill="1"/>
    <xf numFmtId="168" fontId="0" fillId="7" borderId="0" xfId="0" applyNumberFormat="1" applyFill="1"/>
    <xf numFmtId="0" fontId="42" fillId="0" borderId="0" xfId="0" applyFont="1"/>
    <xf numFmtId="0" fontId="42" fillId="11" borderId="0" xfId="0" applyFont="1" applyFill="1"/>
    <xf numFmtId="0" fontId="45" fillId="0" borderId="0" xfId="0" applyFont="1"/>
    <xf numFmtId="0" fontId="46" fillId="0" borderId="0" xfId="0" applyFont="1" applyAlignment="1">
      <alignment horizontal="right"/>
    </xf>
    <xf numFmtId="0" fontId="47" fillId="0" borderId="0" xfId="0" applyFont="1"/>
    <xf numFmtId="0" fontId="43" fillId="0" borderId="0" xfId="0" applyFont="1" applyFill="1" applyBorder="1"/>
    <xf numFmtId="0" fontId="47" fillId="4" borderId="14" xfId="0" applyFont="1" applyFill="1" applyBorder="1" applyAlignment="1">
      <alignment horizontal="center"/>
    </xf>
    <xf numFmtId="0" fontId="43" fillId="0" borderId="17" xfId="0" applyFont="1" applyFill="1" applyBorder="1"/>
    <xf numFmtId="0" fontId="47" fillId="4" borderId="0" xfId="0" applyFont="1" applyFill="1" applyBorder="1" applyAlignment="1">
      <alignment horizontal="center"/>
    </xf>
    <xf numFmtId="0" fontId="47" fillId="4" borderId="11" xfId="0" applyFont="1" applyFill="1" applyBorder="1" applyAlignment="1">
      <alignment horizontal="center"/>
    </xf>
    <xf numFmtId="0" fontId="47" fillId="4" borderId="17" xfId="0" applyFont="1" applyFill="1" applyBorder="1" applyAlignment="1">
      <alignment horizontal="center"/>
    </xf>
    <xf numFmtId="0" fontId="47" fillId="4" borderId="21" xfId="0" applyFont="1" applyFill="1" applyBorder="1" applyAlignment="1">
      <alignment horizontal="center"/>
    </xf>
    <xf numFmtId="0" fontId="47" fillId="4" borderId="9" xfId="0" applyFont="1" applyFill="1" applyBorder="1" applyAlignment="1">
      <alignment horizontal="center"/>
    </xf>
    <xf numFmtId="0" fontId="42" fillId="0" borderId="0" xfId="0" applyFont="1" applyFill="1"/>
    <xf numFmtId="0" fontId="42" fillId="2" borderId="0" xfId="0" applyFont="1" applyFill="1" applyBorder="1"/>
    <xf numFmtId="0" fontId="42" fillId="2" borderId="14" xfId="0" applyFont="1" applyFill="1" applyBorder="1"/>
    <xf numFmtId="0" fontId="42" fillId="2" borderId="8" xfId="0" applyFont="1" applyFill="1" applyBorder="1"/>
    <xf numFmtId="171" fontId="42" fillId="0" borderId="0" xfId="0" applyNumberFormat="1" applyFont="1" applyFill="1" applyAlignment="1">
      <alignment horizontal="right"/>
    </xf>
    <xf numFmtId="167" fontId="42" fillId="0" borderId="0" xfId="1" applyFont="1" applyFill="1" applyAlignment="1">
      <alignment horizontal="right"/>
    </xf>
    <xf numFmtId="0" fontId="42" fillId="0" borderId="1" xfId="0" applyFont="1" applyFill="1" applyBorder="1" applyAlignment="1">
      <alignment horizontal="right"/>
    </xf>
    <xf numFmtId="0" fontId="42" fillId="0" borderId="0" xfId="0" applyFont="1" applyFill="1" applyAlignment="1">
      <alignment horizontal="right"/>
    </xf>
    <xf numFmtId="172" fontId="42" fillId="0" borderId="0" xfId="0" applyNumberFormat="1" applyFont="1" applyFill="1"/>
    <xf numFmtId="0" fontId="42" fillId="2" borderId="1" xfId="0" applyFont="1" applyFill="1" applyBorder="1" applyAlignment="1">
      <alignment horizontal="right"/>
    </xf>
    <xf numFmtId="0" fontId="48" fillId="0" borderId="0" xfId="0" applyFont="1" applyFill="1"/>
    <xf numFmtId="168" fontId="42" fillId="2" borderId="0" xfId="0" applyNumberFormat="1" applyFont="1" applyFill="1" applyBorder="1" applyAlignment="1">
      <alignment horizontal="right"/>
    </xf>
    <xf numFmtId="176" fontId="42" fillId="0" borderId="7" xfId="3" applyNumberFormat="1" applyFont="1" applyFill="1" applyBorder="1" applyAlignment="1">
      <alignment horizontal="right"/>
    </xf>
    <xf numFmtId="0" fontId="42" fillId="11" borderId="0" xfId="0" applyFont="1" applyFill="1" applyAlignment="1">
      <alignment horizontal="right"/>
    </xf>
    <xf numFmtId="176" fontId="42" fillId="11" borderId="0" xfId="0" applyNumberFormat="1" applyFont="1" applyFill="1"/>
    <xf numFmtId="0" fontId="49" fillId="11" borderId="0" xfId="0" applyFont="1" applyFill="1" applyAlignment="1">
      <alignment horizontal="left" vertical="top" wrapText="1"/>
    </xf>
    <xf numFmtId="176" fontId="42" fillId="11" borderId="0" xfId="0" quotePrefix="1" applyNumberFormat="1" applyFont="1" applyFill="1"/>
    <xf numFmtId="175" fontId="42" fillId="0" borderId="0" xfId="0" applyNumberFormat="1" applyFont="1"/>
    <xf numFmtId="0" fontId="44" fillId="0" borderId="0" xfId="0" applyFont="1" applyAlignment="1">
      <alignment horizontal="right"/>
    </xf>
    <xf numFmtId="0" fontId="44" fillId="0" borderId="0" xfId="0" applyFont="1" applyBorder="1"/>
    <xf numFmtId="0" fontId="44" fillId="0" borderId="0" xfId="0" applyFont="1"/>
    <xf numFmtId="0" fontId="43" fillId="0" borderId="17" xfId="0" applyFont="1" applyBorder="1"/>
    <xf numFmtId="0" fontId="47" fillId="4" borderId="17" xfId="0" applyFont="1" applyFill="1" applyBorder="1" applyAlignment="1">
      <alignment horizontal="right"/>
    </xf>
    <xf numFmtId="0" fontId="47" fillId="4" borderId="21" xfId="0" quotePrefix="1" applyFont="1" applyFill="1" applyBorder="1" applyAlignment="1">
      <alignment horizontal="right"/>
    </xf>
    <xf numFmtId="0" fontId="42" fillId="0" borderId="0" xfId="0" applyFont="1" applyBorder="1"/>
    <xf numFmtId="0" fontId="43" fillId="2" borderId="0" xfId="0" applyFont="1" applyFill="1" applyBorder="1"/>
    <xf numFmtId="0" fontId="47" fillId="2" borderId="7" xfId="0" applyFont="1" applyFill="1" applyBorder="1" applyAlignment="1">
      <alignment horizontal="center"/>
    </xf>
    <xf numFmtId="0" fontId="47" fillId="2" borderId="0" xfId="0" applyFont="1" applyFill="1" applyBorder="1" applyAlignment="1">
      <alignment horizontal="center"/>
    </xf>
    <xf numFmtId="0" fontId="47" fillId="2" borderId="0" xfId="0" applyFont="1" applyFill="1" applyBorder="1" applyAlignment="1">
      <alignment horizontal="right"/>
    </xf>
    <xf numFmtId="0" fontId="47" fillId="2" borderId="8" xfId="0" quotePrefix="1" applyFont="1" applyFill="1" applyBorder="1" applyAlignment="1">
      <alignment horizontal="right"/>
    </xf>
    <xf numFmtId="0" fontId="44" fillId="2" borderId="0" xfId="0" applyFont="1" applyFill="1"/>
    <xf numFmtId="0" fontId="47" fillId="11" borderId="0" xfId="0" applyFont="1" applyFill="1" applyBorder="1" applyAlignment="1">
      <alignment horizontal="left"/>
    </xf>
    <xf numFmtId="177" fontId="42" fillId="0" borderId="7" xfId="3" applyNumberFormat="1" applyFont="1" applyFill="1" applyBorder="1"/>
    <xf numFmtId="0" fontId="44" fillId="0" borderId="8" xfId="0" applyFont="1" applyBorder="1"/>
    <xf numFmtId="168" fontId="42" fillId="2" borderId="8" xfId="0" applyNumberFormat="1" applyFont="1" applyFill="1" applyBorder="1"/>
    <xf numFmtId="0" fontId="42" fillId="2" borderId="0" xfId="0" applyFont="1" applyFill="1"/>
    <xf numFmtId="168" fontId="42" fillId="2" borderId="0" xfId="0" applyNumberFormat="1" applyFont="1" applyFill="1" applyBorder="1"/>
    <xf numFmtId="9" fontId="42" fillId="2" borderId="0" xfId="0" applyNumberFormat="1" applyFont="1" applyFill="1" applyBorder="1"/>
    <xf numFmtId="0" fontId="44" fillId="2" borderId="8" xfId="0" applyFont="1" applyFill="1" applyBorder="1"/>
    <xf numFmtId="9" fontId="42" fillId="2" borderId="8" xfId="0" applyNumberFormat="1" applyFont="1" applyFill="1" applyBorder="1"/>
    <xf numFmtId="175" fontId="42" fillId="2" borderId="0" xfId="1" applyNumberFormat="1" applyFont="1" applyFill="1" applyBorder="1" applyAlignment="1">
      <alignment horizontal="right"/>
    </xf>
    <xf numFmtId="168" fontId="42" fillId="11" borderId="8" xfId="0" applyNumberFormat="1" applyFont="1" applyFill="1" applyBorder="1" applyAlignment="1">
      <alignment horizontal="left"/>
    </xf>
    <xf numFmtId="175" fontId="42" fillId="2" borderId="17" xfId="1" applyNumberFormat="1" applyFont="1" applyFill="1" applyBorder="1"/>
    <xf numFmtId="171" fontId="42" fillId="2" borderId="0" xfId="1" applyNumberFormat="1" applyFont="1" applyFill="1" applyBorder="1"/>
    <xf numFmtId="177" fontId="42" fillId="2" borderId="0" xfId="3" applyNumberFormat="1" applyFont="1" applyFill="1" applyBorder="1"/>
    <xf numFmtId="175" fontId="42" fillId="2" borderId="0" xfId="1" applyNumberFormat="1" applyFont="1" applyFill="1"/>
    <xf numFmtId="0" fontId="44" fillId="11" borderId="8" xfId="0" applyFont="1" applyFill="1" applyBorder="1"/>
    <xf numFmtId="0" fontId="44" fillId="11" borderId="0" xfId="0" applyFont="1" applyFill="1"/>
    <xf numFmtId="0" fontId="44" fillId="11" borderId="7" xfId="0" applyFont="1" applyFill="1" applyBorder="1"/>
    <xf numFmtId="0" fontId="44" fillId="11" borderId="0" xfId="0" applyFont="1" applyFill="1" applyBorder="1"/>
    <xf numFmtId="176" fontId="42" fillId="11" borderId="8" xfId="0" applyNumberFormat="1" applyFont="1" applyFill="1" applyBorder="1" applyAlignment="1">
      <alignment horizontal="left"/>
    </xf>
    <xf numFmtId="9" fontId="42" fillId="11" borderId="15" xfId="6" applyNumberFormat="1" applyFont="1" applyFill="1" applyBorder="1"/>
    <xf numFmtId="168" fontId="42" fillId="11" borderId="8" xfId="0" applyNumberFormat="1" applyFont="1" applyFill="1" applyBorder="1"/>
    <xf numFmtId="39" fontId="42" fillId="11" borderId="7" xfId="1" applyNumberFormat="1" applyFont="1" applyFill="1" applyBorder="1"/>
    <xf numFmtId="39" fontId="42" fillId="11" borderId="0" xfId="1" applyNumberFormat="1" applyFont="1" applyFill="1" applyBorder="1"/>
    <xf numFmtId="176" fontId="42" fillId="2" borderId="8" xfId="0" applyNumberFormat="1" applyFont="1" applyFill="1" applyBorder="1"/>
    <xf numFmtId="37" fontId="42" fillId="2" borderId="0" xfId="1" applyNumberFormat="1" applyFont="1" applyFill="1" applyBorder="1"/>
    <xf numFmtId="0" fontId="42" fillId="11" borderId="0" xfId="0" applyFont="1" applyFill="1" applyBorder="1"/>
    <xf numFmtId="0" fontId="47" fillId="11" borderId="0" xfId="0" applyFont="1" applyFill="1"/>
    <xf numFmtId="0" fontId="44" fillId="2" borderId="16" xfId="0" applyFont="1" applyFill="1" applyBorder="1"/>
    <xf numFmtId="0" fontId="47" fillId="2" borderId="0" xfId="0" applyFont="1" applyFill="1" applyBorder="1"/>
    <xf numFmtId="168" fontId="42" fillId="0" borderId="0" xfId="0" applyNumberFormat="1" applyFont="1" applyFill="1" applyBorder="1"/>
    <xf numFmtId="0" fontId="42" fillId="0" borderId="21" xfId="0" applyFont="1" applyFill="1" applyBorder="1"/>
    <xf numFmtId="176" fontId="42" fillId="0" borderId="0" xfId="0" applyNumberFormat="1" applyFont="1" applyFill="1" applyBorder="1"/>
    <xf numFmtId="0" fontId="42" fillId="0" borderId="0" xfId="0" applyFont="1" applyFill="1" applyBorder="1"/>
    <xf numFmtId="176" fontId="42" fillId="2" borderId="0" xfId="0" applyNumberFormat="1" applyFont="1" applyFill="1"/>
    <xf numFmtId="0" fontId="49" fillId="2" borderId="0" xfId="0" applyFont="1" applyFill="1" applyAlignment="1">
      <alignment wrapText="1"/>
    </xf>
    <xf numFmtId="0" fontId="50" fillId="2" borderId="0" xfId="0" applyFont="1" applyFill="1" applyAlignment="1"/>
    <xf numFmtId="0" fontId="51" fillId="2" borderId="0" xfId="0" applyFont="1" applyFill="1" applyAlignment="1"/>
    <xf numFmtId="0" fontId="51" fillId="2" borderId="0" xfId="0" applyFont="1" applyFill="1" applyAlignment="1">
      <alignment horizontal="left" wrapText="1"/>
    </xf>
    <xf numFmtId="0" fontId="42" fillId="2" borderId="0" xfId="0" applyFont="1" applyFill="1" applyAlignment="1">
      <alignment horizontal="left" wrapText="1"/>
    </xf>
    <xf numFmtId="176" fontId="42" fillId="2" borderId="0" xfId="0" applyNumberFormat="1" applyFont="1" applyFill="1" applyAlignment="1"/>
    <xf numFmtId="0" fontId="44" fillId="0" borderId="7" xfId="0" applyFont="1" applyBorder="1"/>
    <xf numFmtId="0" fontId="44" fillId="0" borderId="14" xfId="0" applyFont="1" applyBorder="1"/>
    <xf numFmtId="0" fontId="44" fillId="0" borderId="15" xfId="0" applyFont="1" applyBorder="1"/>
    <xf numFmtId="176" fontId="42" fillId="2" borderId="1" xfId="1" applyNumberFormat="1" applyFont="1" applyFill="1" applyBorder="1"/>
    <xf numFmtId="176" fontId="42" fillId="2" borderId="8" xfId="1" applyNumberFormat="1" applyFont="1" applyFill="1" applyBorder="1"/>
    <xf numFmtId="176" fontId="42" fillId="2" borderId="0" xfId="0" applyNumberFormat="1" applyFont="1" applyFill="1" applyBorder="1"/>
    <xf numFmtId="9" fontId="42" fillId="0" borderId="0" xfId="6" applyFont="1"/>
    <xf numFmtId="177" fontId="42" fillId="0" borderId="0" xfId="0" applyNumberFormat="1" applyFont="1"/>
    <xf numFmtId="176" fontId="42" fillId="2" borderId="11" xfId="1" applyNumberFormat="1" applyFont="1" applyFill="1" applyBorder="1"/>
    <xf numFmtId="176" fontId="42" fillId="2" borderId="9" xfId="1" applyNumberFormat="1" applyFont="1" applyFill="1" applyBorder="1"/>
    <xf numFmtId="176" fontId="42" fillId="2" borderId="21" xfId="1" applyNumberFormat="1" applyFont="1" applyFill="1" applyBorder="1"/>
    <xf numFmtId="176" fontId="42" fillId="2" borderId="11" xfId="0" applyNumberFormat="1" applyFont="1" applyFill="1" applyBorder="1"/>
    <xf numFmtId="176" fontId="42" fillId="2" borderId="15" xfId="0" applyNumberFormat="1" applyFont="1" applyFill="1" applyBorder="1"/>
    <xf numFmtId="176" fontId="42" fillId="2" borderId="14" xfId="0" applyNumberFormat="1" applyFont="1" applyFill="1" applyBorder="1"/>
    <xf numFmtId="175" fontId="42" fillId="2" borderId="8" xfId="1" applyNumberFormat="1" applyFont="1" applyFill="1" applyBorder="1"/>
    <xf numFmtId="174" fontId="42" fillId="2" borderId="7" xfId="0" applyNumberFormat="1" applyFont="1" applyFill="1" applyBorder="1"/>
    <xf numFmtId="174" fontId="42" fillId="2" borderId="1" xfId="0" applyNumberFormat="1" applyFont="1" applyFill="1" applyBorder="1"/>
    <xf numFmtId="0" fontId="44" fillId="2" borderId="1" xfId="0" applyFont="1" applyFill="1" applyBorder="1"/>
    <xf numFmtId="177" fontId="42" fillId="0" borderId="0" xfId="0" applyNumberFormat="1" applyFont="1" applyFill="1"/>
    <xf numFmtId="9" fontId="42" fillId="0" borderId="0" xfId="6" applyFont="1" applyFill="1"/>
    <xf numFmtId="186" fontId="42" fillId="0" borderId="0" xfId="0" applyNumberFormat="1" applyFont="1" applyFill="1"/>
    <xf numFmtId="176" fontId="42" fillId="2" borderId="7" xfId="0" applyNumberFormat="1" applyFont="1" applyFill="1" applyBorder="1"/>
    <xf numFmtId="176" fontId="42" fillId="2" borderId="1" xfId="0" applyNumberFormat="1" applyFont="1" applyFill="1" applyBorder="1"/>
    <xf numFmtId="168" fontId="42" fillId="2" borderId="1" xfId="6" applyNumberFormat="1" applyFont="1" applyFill="1" applyBorder="1"/>
    <xf numFmtId="168" fontId="42" fillId="2" borderId="8" xfId="6" applyNumberFormat="1" applyFont="1" applyFill="1" applyBorder="1"/>
    <xf numFmtId="168" fontId="42" fillId="2" borderId="0" xfId="0" applyNumberFormat="1" applyFont="1" applyFill="1"/>
    <xf numFmtId="168" fontId="42" fillId="2" borderId="9" xfId="6" applyNumberFormat="1" applyFont="1" applyFill="1" applyBorder="1"/>
    <xf numFmtId="168" fontId="42" fillId="2" borderId="21" xfId="6" applyNumberFormat="1" applyFont="1" applyFill="1" applyBorder="1"/>
    <xf numFmtId="166" fontId="42" fillId="0" borderId="0" xfId="0" applyNumberFormat="1" applyFont="1" applyFill="1"/>
    <xf numFmtId="0" fontId="42" fillId="2" borderId="1" xfId="0" applyFont="1" applyFill="1" applyBorder="1"/>
    <xf numFmtId="175" fontId="42" fillId="0" borderId="0" xfId="1" applyNumberFormat="1" applyFont="1" applyFill="1"/>
    <xf numFmtId="171" fontId="42" fillId="2" borderId="0" xfId="0" applyNumberFormat="1" applyFont="1" applyFill="1" applyBorder="1"/>
    <xf numFmtId="9" fontId="42" fillId="2" borderId="0" xfId="0" applyNumberFormat="1" applyFont="1" applyFill="1"/>
    <xf numFmtId="167" fontId="42" fillId="0" borderId="0" xfId="1" applyFont="1" applyFill="1"/>
    <xf numFmtId="176" fontId="42" fillId="2" borderId="14" xfId="1" applyNumberFormat="1" applyFont="1" applyFill="1" applyBorder="1"/>
    <xf numFmtId="176" fontId="42" fillId="2" borderId="16" xfId="1" applyNumberFormat="1" applyFont="1" applyFill="1" applyBorder="1"/>
    <xf numFmtId="176" fontId="42" fillId="2" borderId="9" xfId="0" applyNumberFormat="1" applyFont="1" applyFill="1" applyBorder="1"/>
    <xf numFmtId="176" fontId="42" fillId="11" borderId="1" xfId="1" applyNumberFormat="1" applyFont="1" applyFill="1" applyBorder="1"/>
    <xf numFmtId="176" fontId="42" fillId="11" borderId="0" xfId="0" applyNumberFormat="1" applyFont="1" applyFill="1" applyBorder="1"/>
    <xf numFmtId="177" fontId="42" fillId="11" borderId="0" xfId="0" applyNumberFormat="1" applyFont="1" applyFill="1" applyBorder="1"/>
    <xf numFmtId="168" fontId="42" fillId="2" borderId="24" xfId="6" applyNumberFormat="1" applyFont="1" applyFill="1" applyBorder="1"/>
    <xf numFmtId="168" fontId="42" fillId="2" borderId="16" xfId="6" applyNumberFormat="1" applyFont="1" applyFill="1" applyBorder="1"/>
    <xf numFmtId="0" fontId="42" fillId="0" borderId="9" xfId="0" applyFont="1" applyFill="1" applyBorder="1"/>
    <xf numFmtId="176" fontId="42" fillId="11" borderId="14" xfId="1" applyNumberFormat="1" applyFont="1" applyFill="1" applyBorder="1"/>
    <xf numFmtId="177" fontId="42" fillId="11" borderId="0" xfId="0" applyNumberFormat="1" applyFont="1" applyFill="1"/>
    <xf numFmtId="0" fontId="52" fillId="0" borderId="0" xfId="0" applyFont="1" applyFill="1" applyAlignment="1">
      <alignment horizontal="left"/>
    </xf>
    <xf numFmtId="0" fontId="42" fillId="2" borderId="0" xfId="0" applyFont="1" applyFill="1" applyAlignment="1">
      <alignment horizontal="center" wrapText="1"/>
    </xf>
    <xf numFmtId="0" fontId="42" fillId="2" borderId="0" xfId="0" applyFont="1" applyFill="1" applyAlignment="1">
      <alignment horizontal="center"/>
    </xf>
    <xf numFmtId="0" fontId="53" fillId="0" borderId="0" xfId="0" applyFont="1" applyAlignment="1">
      <alignment horizontal="center"/>
    </xf>
    <xf numFmtId="0" fontId="54" fillId="0" borderId="0" xfId="0" applyFont="1" applyAlignment="1"/>
    <xf numFmtId="0" fontId="47" fillId="4" borderId="7" xfId="0" applyFont="1" applyFill="1" applyBorder="1" applyAlignment="1">
      <alignment horizontal="center"/>
    </xf>
    <xf numFmtId="0" fontId="47" fillId="4" borderId="0" xfId="0" applyFont="1" applyFill="1" applyBorder="1" applyAlignment="1">
      <alignment horizontal="right"/>
    </xf>
    <xf numFmtId="0" fontId="47" fillId="4" borderId="8" xfId="0" quotePrefix="1" applyFont="1" applyFill="1" applyBorder="1" applyAlignment="1">
      <alignment horizontal="right"/>
    </xf>
    <xf numFmtId="0" fontId="47" fillId="11" borderId="0" xfId="0" applyFont="1" applyFill="1" applyBorder="1"/>
    <xf numFmtId="0" fontId="44" fillId="2" borderId="15" xfId="0" applyFont="1" applyFill="1" applyBorder="1"/>
    <xf numFmtId="0" fontId="44" fillId="2" borderId="24" xfId="0" applyFont="1" applyFill="1" applyBorder="1"/>
    <xf numFmtId="177" fontId="44" fillId="2" borderId="0" xfId="0" applyNumberFormat="1" applyFont="1" applyFill="1"/>
    <xf numFmtId="176" fontId="42" fillId="2" borderId="17" xfId="0" applyNumberFormat="1" applyFont="1" applyFill="1" applyBorder="1"/>
    <xf numFmtId="0" fontId="42" fillId="11" borderId="0" xfId="0" applyFont="1" applyFill="1" applyAlignment="1">
      <alignment horizontal="left" indent="1"/>
    </xf>
    <xf numFmtId="0" fontId="44" fillId="0" borderId="0" xfId="0" applyFont="1" applyAlignment="1">
      <alignment horizontal="left"/>
    </xf>
    <xf numFmtId="1" fontId="42" fillId="11" borderId="7" xfId="1" applyNumberFormat="1" applyFont="1" applyFill="1" applyBorder="1"/>
    <xf numFmtId="176" fontId="42" fillId="2" borderId="27" xfId="1" applyNumberFormat="1" applyFont="1" applyFill="1" applyBorder="1"/>
    <xf numFmtId="1" fontId="42" fillId="11" borderId="7" xfId="3" applyNumberFormat="1" applyFont="1" applyFill="1" applyBorder="1"/>
    <xf numFmtId="178" fontId="42" fillId="2" borderId="0" xfId="0" applyNumberFormat="1" applyFont="1" applyFill="1" applyBorder="1"/>
    <xf numFmtId="177" fontId="44" fillId="0" borderId="0" xfId="0" applyNumberFormat="1" applyFont="1" applyFill="1"/>
    <xf numFmtId="0" fontId="44" fillId="0" borderId="0" xfId="0" applyFont="1" applyFill="1"/>
    <xf numFmtId="1" fontId="42" fillId="11" borderId="11" xfId="3" applyNumberFormat="1" applyFont="1" applyFill="1" applyBorder="1"/>
    <xf numFmtId="0" fontId="44" fillId="2" borderId="17" xfId="0" applyFont="1" applyFill="1" applyBorder="1"/>
    <xf numFmtId="172" fontId="42" fillId="11" borderId="7" xfId="0" applyNumberFormat="1" applyFont="1" applyFill="1" applyBorder="1"/>
    <xf numFmtId="167" fontId="42" fillId="2" borderId="0" xfId="1" applyFont="1" applyFill="1" applyBorder="1"/>
    <xf numFmtId="168" fontId="44" fillId="2" borderId="0" xfId="6" applyNumberFormat="1" applyFont="1" applyFill="1"/>
    <xf numFmtId="168" fontId="43" fillId="11" borderId="7" xfId="6" applyNumberFormat="1" applyFont="1" applyFill="1" applyBorder="1"/>
    <xf numFmtId="168" fontId="43" fillId="11" borderId="0" xfId="6" applyNumberFormat="1" applyFont="1" applyFill="1" applyBorder="1"/>
    <xf numFmtId="168" fontId="43" fillId="11" borderId="8" xfId="0" applyNumberFormat="1" applyFont="1" applyFill="1" applyBorder="1" applyAlignment="1">
      <alignment horizontal="left"/>
    </xf>
    <xf numFmtId="9" fontId="43" fillId="11" borderId="7" xfId="6" applyNumberFormat="1" applyFont="1" applyFill="1" applyBorder="1"/>
    <xf numFmtId="9" fontId="43" fillId="11" borderId="0" xfId="6" applyNumberFormat="1" applyFont="1" applyFill="1" applyBorder="1"/>
    <xf numFmtId="9" fontId="42" fillId="11" borderId="8" xfId="0" applyNumberFormat="1" applyFont="1" applyFill="1" applyBorder="1" applyAlignment="1">
      <alignment horizontal="left"/>
    </xf>
    <xf numFmtId="9" fontId="44" fillId="11" borderId="0" xfId="0" applyNumberFormat="1" applyFont="1" applyFill="1"/>
    <xf numFmtId="177" fontId="42" fillId="11" borderId="7" xfId="3" applyNumberFormat="1" applyFont="1" applyFill="1" applyBorder="1"/>
    <xf numFmtId="176" fontId="42" fillId="2" borderId="24" xfId="0" applyNumberFormat="1" applyFont="1" applyFill="1" applyBorder="1"/>
    <xf numFmtId="0" fontId="47" fillId="2" borderId="0" xfId="0" applyFont="1" applyFill="1"/>
    <xf numFmtId="168" fontId="43" fillId="11" borderId="15" xfId="6" applyNumberFormat="1" applyFont="1" applyFill="1" applyBorder="1"/>
    <xf numFmtId="166" fontId="44" fillId="2" borderId="0" xfId="0" applyNumberFormat="1" applyFont="1" applyFill="1"/>
    <xf numFmtId="168" fontId="43" fillId="11" borderId="11" xfId="6" applyNumberFormat="1" applyFont="1" applyFill="1" applyBorder="1"/>
    <xf numFmtId="168" fontId="43" fillId="2" borderId="17" xfId="6" applyNumberFormat="1" applyFont="1" applyFill="1" applyBorder="1"/>
    <xf numFmtId="0" fontId="49" fillId="2" borderId="0" xfId="0" applyFont="1" applyFill="1"/>
    <xf numFmtId="176" fontId="42" fillId="2" borderId="0" xfId="1" applyNumberFormat="1" applyFont="1" applyFill="1"/>
    <xf numFmtId="37" fontId="42" fillId="2" borderId="0" xfId="0" applyNumberFormat="1" applyFont="1" applyFill="1"/>
    <xf numFmtId="0" fontId="55" fillId="2" borderId="0" xfId="0" applyFont="1" applyFill="1"/>
    <xf numFmtId="0" fontId="42" fillId="0" borderId="0" xfId="0" quotePrefix="1" applyFont="1"/>
    <xf numFmtId="0" fontId="53" fillId="2" borderId="0" xfId="0" applyFont="1" applyFill="1" applyAlignment="1">
      <alignment horizontal="center"/>
    </xf>
    <xf numFmtId="174" fontId="53" fillId="0" borderId="0" xfId="0" applyNumberFormat="1" applyFont="1" applyAlignment="1">
      <alignment horizontal="center"/>
    </xf>
    <xf numFmtId="174" fontId="53" fillId="2" borderId="0" xfId="0" applyNumberFormat="1" applyFont="1" applyFill="1" applyAlignment="1">
      <alignment horizontal="center"/>
    </xf>
    <xf numFmtId="183" fontId="53" fillId="0" borderId="0" xfId="0" applyNumberFormat="1" applyFont="1" applyAlignment="1">
      <alignment horizontal="center"/>
    </xf>
    <xf numFmtId="0" fontId="47" fillId="2" borderId="7" xfId="0" applyFont="1" applyFill="1" applyBorder="1" applyAlignment="1">
      <alignment horizontal="right"/>
    </xf>
    <xf numFmtId="0" fontId="47" fillId="2" borderId="14" xfId="0" applyFont="1" applyFill="1" applyBorder="1" applyAlignment="1">
      <alignment horizontal="right"/>
    </xf>
    <xf numFmtId="0" fontId="47" fillId="2" borderId="8" xfId="0" applyFont="1" applyFill="1" applyBorder="1" applyAlignment="1">
      <alignment horizontal="right"/>
    </xf>
    <xf numFmtId="0" fontId="44" fillId="2" borderId="14" xfId="0" applyFont="1" applyFill="1" applyBorder="1"/>
    <xf numFmtId="37" fontId="42" fillId="2" borderId="0" xfId="0" applyNumberFormat="1" applyFont="1" applyFill="1" applyBorder="1"/>
    <xf numFmtId="178" fontId="44" fillId="2" borderId="0" xfId="0" applyNumberFormat="1" applyFont="1" applyFill="1"/>
    <xf numFmtId="37" fontId="42" fillId="0" borderId="0" xfId="0" applyNumberFormat="1" applyFont="1" applyFill="1" applyBorder="1"/>
    <xf numFmtId="176" fontId="44" fillId="0" borderId="0" xfId="0" applyNumberFormat="1" applyFont="1"/>
    <xf numFmtId="176" fontId="42" fillId="11" borderId="8" xfId="1" applyNumberFormat="1" applyFont="1" applyFill="1" applyBorder="1"/>
    <xf numFmtId="37" fontId="44" fillId="11" borderId="0" xfId="0" applyNumberFormat="1" applyFont="1" applyFill="1"/>
    <xf numFmtId="178" fontId="44" fillId="11" borderId="0" xfId="0" applyNumberFormat="1" applyFont="1" applyFill="1"/>
    <xf numFmtId="37" fontId="42" fillId="11" borderId="0" xfId="0" applyNumberFormat="1" applyFont="1" applyFill="1" applyBorder="1"/>
    <xf numFmtId="176" fontId="44" fillId="11" borderId="0" xfId="0" applyNumberFormat="1" applyFont="1" applyFill="1"/>
    <xf numFmtId="176" fontId="42" fillId="11" borderId="17" xfId="1" applyNumberFormat="1" applyFont="1" applyFill="1" applyBorder="1"/>
    <xf numFmtId="176" fontId="42" fillId="11" borderId="9" xfId="1" applyNumberFormat="1" applyFont="1" applyFill="1" applyBorder="1"/>
    <xf numFmtId="176" fontId="42" fillId="11" borderId="21" xfId="1" applyNumberFormat="1" applyFont="1" applyFill="1" applyBorder="1"/>
    <xf numFmtId="37" fontId="42" fillId="11" borderId="0" xfId="0" applyNumberFormat="1" applyFont="1" applyFill="1"/>
    <xf numFmtId="37" fontId="42" fillId="2" borderId="7" xfId="1" applyNumberFormat="1" applyFont="1" applyFill="1" applyBorder="1"/>
    <xf numFmtId="37" fontId="42" fillId="2" borderId="1" xfId="0" applyNumberFormat="1" applyFont="1" applyFill="1" applyBorder="1"/>
    <xf numFmtId="37" fontId="42" fillId="2" borderId="8" xfId="0" applyNumberFormat="1" applyFont="1" applyFill="1" applyBorder="1"/>
    <xf numFmtId="37" fontId="44" fillId="2" borderId="0" xfId="0" applyNumberFormat="1" applyFont="1" applyFill="1"/>
    <xf numFmtId="176" fontId="42" fillId="2" borderId="25" xfId="1" applyNumberFormat="1" applyFont="1" applyFill="1" applyBorder="1"/>
    <xf numFmtId="176" fontId="42" fillId="2" borderId="28" xfId="1" applyNumberFormat="1" applyFont="1" applyFill="1" applyBorder="1"/>
    <xf numFmtId="176" fontId="42" fillId="2" borderId="29" xfId="1" applyNumberFormat="1" applyFont="1" applyFill="1" applyBorder="1"/>
    <xf numFmtId="37" fontId="44" fillId="2" borderId="0" xfId="0" applyNumberFormat="1" applyFont="1" applyFill="1" applyBorder="1"/>
    <xf numFmtId="178" fontId="44" fillId="0" borderId="0" xfId="0" applyNumberFormat="1" applyFont="1" applyFill="1"/>
    <xf numFmtId="169" fontId="42" fillId="2" borderId="0" xfId="0" applyNumberFormat="1" applyFont="1" applyFill="1" applyBorder="1"/>
    <xf numFmtId="172" fontId="42" fillId="2" borderId="0" xfId="0" applyNumberFormat="1" applyFont="1" applyFill="1" applyBorder="1"/>
    <xf numFmtId="169" fontId="42" fillId="2" borderId="8" xfId="0" applyNumberFormat="1" applyFont="1" applyFill="1" applyBorder="1"/>
    <xf numFmtId="169" fontId="42" fillId="2" borderId="7" xfId="0" applyNumberFormat="1" applyFont="1" applyFill="1" applyBorder="1"/>
    <xf numFmtId="169" fontId="42" fillId="2" borderId="14" xfId="0" applyNumberFormat="1" applyFont="1" applyFill="1" applyBorder="1"/>
    <xf numFmtId="168" fontId="43" fillId="2" borderId="7" xfId="0" applyNumberFormat="1" applyFont="1" applyFill="1" applyBorder="1"/>
    <xf numFmtId="168" fontId="43" fillId="2" borderId="1" xfId="0" applyNumberFormat="1" applyFont="1" applyFill="1" applyBorder="1"/>
    <xf numFmtId="168" fontId="42" fillId="2" borderId="1" xfId="0" applyNumberFormat="1" applyFont="1" applyFill="1" applyBorder="1"/>
    <xf numFmtId="168" fontId="42" fillId="2" borderId="7" xfId="0" applyNumberFormat="1" applyFont="1" applyFill="1" applyBorder="1"/>
    <xf numFmtId="177" fontId="42" fillId="2" borderId="7" xfId="1" applyNumberFormat="1" applyFont="1" applyFill="1" applyBorder="1"/>
    <xf numFmtId="177" fontId="42" fillId="2" borderId="0" xfId="1" applyNumberFormat="1" applyFont="1" applyFill="1" applyBorder="1"/>
    <xf numFmtId="177" fontId="42" fillId="2" borderId="8" xfId="1" applyNumberFormat="1" applyFont="1" applyFill="1" applyBorder="1"/>
    <xf numFmtId="9" fontId="43" fillId="2" borderId="7" xfId="6" applyNumberFormat="1" applyFont="1" applyFill="1" applyBorder="1"/>
    <xf numFmtId="9" fontId="44" fillId="2" borderId="0" xfId="0" applyNumberFormat="1" applyFont="1" applyFill="1"/>
    <xf numFmtId="178" fontId="42" fillId="2" borderId="0" xfId="3" applyNumberFormat="1" applyFont="1" applyFill="1" applyBorder="1"/>
    <xf numFmtId="178" fontId="42" fillId="2" borderId="8" xfId="3" applyNumberFormat="1" applyFont="1" applyFill="1" applyBorder="1"/>
    <xf numFmtId="0" fontId="56" fillId="11" borderId="0" xfId="0" applyFont="1" applyFill="1"/>
    <xf numFmtId="0" fontId="47" fillId="0" borderId="0" xfId="0" applyFont="1" applyFill="1"/>
    <xf numFmtId="178" fontId="42" fillId="0" borderId="0" xfId="0" applyNumberFormat="1" applyFont="1" applyFill="1"/>
    <xf numFmtId="168" fontId="44" fillId="0" borderId="0" xfId="6" applyNumberFormat="1" applyFont="1"/>
    <xf numFmtId="177" fontId="42" fillId="2" borderId="11" xfId="3" applyNumberFormat="1" applyFont="1" applyFill="1" applyBorder="1"/>
    <xf numFmtId="177" fontId="42" fillId="2" borderId="17" xfId="3" applyNumberFormat="1" applyFont="1" applyFill="1" applyBorder="1"/>
    <xf numFmtId="178" fontId="42" fillId="2" borderId="17" xfId="0" applyNumberFormat="1" applyFont="1" applyFill="1" applyBorder="1"/>
    <xf numFmtId="178" fontId="42" fillId="2" borderId="21" xfId="0" applyNumberFormat="1" applyFont="1" applyFill="1" applyBorder="1"/>
    <xf numFmtId="0" fontId="44" fillId="2" borderId="11" xfId="0" applyFont="1" applyFill="1" applyBorder="1"/>
    <xf numFmtId="0" fontId="44" fillId="2" borderId="9" xfId="0" applyFont="1" applyFill="1" applyBorder="1"/>
    <xf numFmtId="0" fontId="42" fillId="0" borderId="0" xfId="0" applyFont="1" applyAlignment="1">
      <alignment horizontal="center"/>
    </xf>
    <xf numFmtId="0" fontId="54" fillId="0" borderId="0" xfId="0" applyFont="1" applyAlignment="1">
      <alignment horizontal="center"/>
    </xf>
    <xf numFmtId="0" fontId="42" fillId="0" borderId="15" xfId="0" applyFont="1" applyFill="1" applyBorder="1"/>
    <xf numFmtId="0" fontId="42" fillId="0" borderId="24" xfId="0" applyFont="1" applyFill="1" applyBorder="1"/>
    <xf numFmtId="0" fontId="42" fillId="0" borderId="16" xfId="0" applyFont="1" applyFill="1" applyBorder="1"/>
    <xf numFmtId="176" fontId="42" fillId="11" borderId="17" xfId="0" applyNumberFormat="1" applyFont="1" applyFill="1" applyBorder="1"/>
    <xf numFmtId="176" fontId="42" fillId="11" borderId="7" xfId="0" applyNumberFormat="1" applyFont="1" applyFill="1" applyBorder="1"/>
    <xf numFmtId="175" fontId="53" fillId="0" borderId="0" xfId="0" applyNumberFormat="1" applyFont="1" applyAlignment="1">
      <alignment horizontal="center"/>
    </xf>
    <xf numFmtId="187" fontId="42" fillId="0" borderId="0" xfId="0" applyNumberFormat="1" applyFont="1"/>
    <xf numFmtId="0" fontId="42" fillId="2" borderId="15" xfId="0" applyFont="1" applyFill="1" applyBorder="1"/>
    <xf numFmtId="176" fontId="42" fillId="0" borderId="0" xfId="1" applyNumberFormat="1" applyFont="1" applyFill="1"/>
    <xf numFmtId="176" fontId="42" fillId="2" borderId="1" xfId="1" applyNumberFormat="1" applyFont="1" applyFill="1" applyBorder="1" applyAlignment="1">
      <alignment horizontal="center"/>
    </xf>
    <xf numFmtId="176" fontId="42" fillId="2" borderId="9" xfId="1" applyNumberFormat="1" applyFont="1" applyFill="1" applyBorder="1" applyAlignment="1">
      <alignment horizontal="center"/>
    </xf>
    <xf numFmtId="176" fontId="42" fillId="0" borderId="0" xfId="0" applyNumberFormat="1" applyFont="1" applyFill="1"/>
    <xf numFmtId="176" fontId="42" fillId="2" borderId="14" xfId="1" applyNumberFormat="1" applyFont="1" applyFill="1" applyBorder="1" applyAlignment="1">
      <alignment horizontal="center"/>
    </xf>
    <xf numFmtId="165" fontId="42" fillId="11" borderId="1" xfId="0" applyNumberFormat="1" applyFont="1" applyFill="1" applyBorder="1"/>
    <xf numFmtId="10" fontId="42" fillId="11" borderId="1" xfId="1" applyNumberFormat="1" applyFont="1" applyFill="1" applyBorder="1"/>
    <xf numFmtId="171" fontId="42" fillId="2" borderId="1" xfId="0" applyNumberFormat="1" applyFont="1" applyFill="1" applyBorder="1"/>
    <xf numFmtId="171" fontId="42" fillId="2" borderId="8" xfId="0" applyNumberFormat="1" applyFont="1" applyFill="1" applyBorder="1"/>
    <xf numFmtId="171" fontId="42" fillId="11" borderId="1" xfId="0" applyNumberFormat="1" applyFont="1" applyFill="1" applyBorder="1"/>
    <xf numFmtId="0" fontId="42" fillId="2" borderId="9" xfId="0" applyFont="1" applyFill="1" applyBorder="1"/>
    <xf numFmtId="0" fontId="53" fillId="0" borderId="0" xfId="0" applyFont="1" applyFill="1" applyAlignment="1">
      <alignment horizontal="center"/>
    </xf>
    <xf numFmtId="0" fontId="57" fillId="0" borderId="0" xfId="0" applyFont="1" applyFill="1" applyAlignment="1">
      <alignment horizontal="center"/>
    </xf>
    <xf numFmtId="0" fontId="47" fillId="0" borderId="0" xfId="0" applyFont="1" applyFill="1" applyBorder="1"/>
    <xf numFmtId="0" fontId="47" fillId="0" borderId="7" xfId="0" applyFont="1" applyFill="1" applyBorder="1" applyAlignment="1">
      <alignment horizontal="center"/>
    </xf>
    <xf numFmtId="0" fontId="47" fillId="0" borderId="24" xfId="0" applyFont="1" applyFill="1" applyBorder="1" applyAlignment="1">
      <alignment horizontal="center"/>
    </xf>
    <xf numFmtId="9" fontId="42" fillId="2" borderId="0" xfId="6" applyFont="1" applyFill="1"/>
    <xf numFmtId="185" fontId="42" fillId="0" borderId="0" xfId="0" applyNumberFormat="1" applyFont="1" applyFill="1"/>
    <xf numFmtId="176" fontId="42" fillId="2" borderId="30" xfId="1" applyNumberFormat="1" applyFont="1" applyFill="1" applyBorder="1"/>
    <xf numFmtId="175" fontId="42" fillId="11" borderId="31" xfId="1" applyNumberFormat="1" applyFont="1" applyFill="1" applyBorder="1"/>
    <xf numFmtId="168" fontId="43" fillId="2" borderId="0" xfId="0" applyNumberFormat="1" applyFont="1" applyFill="1" applyBorder="1"/>
    <xf numFmtId="178" fontId="42" fillId="2" borderId="0" xfId="0" applyNumberFormat="1" applyFont="1" applyFill="1"/>
    <xf numFmtId="9" fontId="43" fillId="2" borderId="0" xfId="0" applyNumberFormat="1" applyFont="1" applyFill="1" applyBorder="1"/>
    <xf numFmtId="168" fontId="42" fillId="2" borderId="0" xfId="6" applyNumberFormat="1" applyFont="1" applyFill="1"/>
    <xf numFmtId="171" fontId="42" fillId="2" borderId="0" xfId="0" applyNumberFormat="1" applyFont="1" applyFill="1"/>
    <xf numFmtId="0" fontId="49" fillId="2" borderId="11" xfId="0" applyFont="1" applyFill="1" applyBorder="1" applyAlignment="1">
      <alignment wrapText="1"/>
    </xf>
    <xf numFmtId="0" fontId="49" fillId="2" borderId="17" xfId="0" applyFont="1" applyFill="1" applyBorder="1" applyAlignment="1">
      <alignment wrapText="1"/>
    </xf>
    <xf numFmtId="0" fontId="49" fillId="2" borderId="21" xfId="0" applyFont="1" applyFill="1" applyBorder="1" applyAlignment="1">
      <alignment wrapText="1"/>
    </xf>
    <xf numFmtId="0" fontId="49" fillId="2" borderId="0" xfId="0" applyFont="1" applyFill="1" applyBorder="1" applyAlignment="1">
      <alignment wrapText="1"/>
    </xf>
    <xf numFmtId="175" fontId="53" fillId="11" borderId="0" xfId="0" applyNumberFormat="1" applyFont="1" applyFill="1" applyAlignment="1">
      <alignment horizontal="center"/>
    </xf>
    <xf numFmtId="175" fontId="53" fillId="0" borderId="0" xfId="0" applyNumberFormat="1" applyFont="1" applyFill="1" applyAlignment="1">
      <alignment horizontal="center"/>
    </xf>
    <xf numFmtId="176" fontId="57" fillId="11" borderId="0" xfId="0" applyNumberFormat="1" applyFont="1" applyFill="1" applyAlignment="1">
      <alignment horizontal="center"/>
    </xf>
    <xf numFmtId="176" fontId="57" fillId="0" borderId="0" xfId="0" applyNumberFormat="1" applyFont="1" applyFill="1" applyAlignment="1">
      <alignment horizontal="center"/>
    </xf>
    <xf numFmtId="178" fontId="57" fillId="0" borderId="0" xfId="0" applyNumberFormat="1" applyFont="1" applyFill="1" applyAlignment="1">
      <alignment horizontal="center"/>
    </xf>
    <xf numFmtId="0" fontId="47" fillId="11" borderId="7" xfId="0" applyFont="1" applyFill="1" applyBorder="1" applyAlignment="1">
      <alignment horizontal="center"/>
    </xf>
    <xf numFmtId="175" fontId="42" fillId="11" borderId="0" xfId="1" applyNumberFormat="1" applyFont="1" applyFill="1"/>
    <xf numFmtId="178" fontId="42" fillId="11" borderId="0" xfId="0" applyNumberFormat="1" applyFont="1" applyFill="1"/>
    <xf numFmtId="176" fontId="42" fillId="2" borderId="32" xfId="1" applyNumberFormat="1" applyFont="1" applyFill="1" applyBorder="1"/>
    <xf numFmtId="176" fontId="42" fillId="2" borderId="33" xfId="1" applyNumberFormat="1" applyFont="1" applyFill="1" applyBorder="1"/>
    <xf numFmtId="176" fontId="42" fillId="2" borderId="34" xfId="1" applyNumberFormat="1" applyFont="1" applyFill="1" applyBorder="1"/>
    <xf numFmtId="168" fontId="43" fillId="2" borderId="8" xfId="0" applyNumberFormat="1" applyFont="1" applyFill="1" applyBorder="1"/>
    <xf numFmtId="176" fontId="47" fillId="2" borderId="0" xfId="1" applyNumberFormat="1" applyFont="1" applyFill="1"/>
    <xf numFmtId="178" fontId="42" fillId="2" borderId="7" xfId="0" applyNumberFormat="1" applyFont="1" applyFill="1" applyBorder="1"/>
    <xf numFmtId="178" fontId="42" fillId="2" borderId="1" xfId="0" applyNumberFormat="1" applyFont="1" applyFill="1" applyBorder="1"/>
    <xf numFmtId="178" fontId="42" fillId="2" borderId="8" xfId="0" applyNumberFormat="1" applyFont="1" applyFill="1" applyBorder="1"/>
    <xf numFmtId="9" fontId="43" fillId="2" borderId="7" xfId="0" applyNumberFormat="1" applyFont="1" applyFill="1" applyBorder="1"/>
    <xf numFmtId="9" fontId="43" fillId="2" borderId="1" xfId="0" applyNumberFormat="1" applyFont="1" applyFill="1" applyBorder="1"/>
    <xf numFmtId="9" fontId="43" fillId="2" borderId="8" xfId="0" applyNumberFormat="1" applyFont="1" applyFill="1" applyBorder="1"/>
    <xf numFmtId="0" fontId="56" fillId="0" borderId="0" xfId="0" applyFont="1" applyFill="1"/>
    <xf numFmtId="175" fontId="42" fillId="2" borderId="11" xfId="1" applyNumberFormat="1" applyFont="1" applyFill="1" applyBorder="1"/>
    <xf numFmtId="175" fontId="42" fillId="2" borderId="9" xfId="1" applyNumberFormat="1" applyFont="1" applyFill="1" applyBorder="1"/>
    <xf numFmtId="175" fontId="42" fillId="2" borderId="21" xfId="1" applyNumberFormat="1" applyFont="1" applyFill="1" applyBorder="1"/>
    <xf numFmtId="175" fontId="47" fillId="2" borderId="0" xfId="1" applyNumberFormat="1" applyFont="1" applyFill="1"/>
    <xf numFmtId="0" fontId="42" fillId="0" borderId="0" xfId="0" quotePrefix="1" applyFont="1" applyFill="1"/>
    <xf numFmtId="0" fontId="47" fillId="4" borderId="11" xfId="0" applyFont="1" applyFill="1" applyBorder="1" applyAlignment="1"/>
    <xf numFmtId="0" fontId="47" fillId="4" borderId="17" xfId="0" applyFont="1" applyFill="1" applyBorder="1" applyAlignment="1"/>
    <xf numFmtId="0" fontId="58" fillId="11" borderId="0" xfId="0" applyFont="1" applyFill="1"/>
    <xf numFmtId="0" fontId="44" fillId="11" borderId="11" xfId="0" applyFont="1" applyFill="1" applyBorder="1"/>
    <xf numFmtId="0" fontId="44" fillId="11" borderId="17" xfId="0" applyFont="1" applyFill="1" applyBorder="1"/>
    <xf numFmtId="0" fontId="44" fillId="11" borderId="21" xfId="0" applyFont="1" applyFill="1" applyBorder="1"/>
    <xf numFmtId="9" fontId="44" fillId="2" borderId="21" xfId="0" applyNumberFormat="1" applyFont="1" applyFill="1" applyBorder="1"/>
    <xf numFmtId="0" fontId="58" fillId="0" borderId="0" xfId="0" applyFont="1"/>
    <xf numFmtId="0" fontId="42" fillId="0" borderId="0" xfId="0" applyFont="1" applyBorder="1" applyAlignment="1">
      <alignment horizontal="left" wrapText="1"/>
    </xf>
    <xf numFmtId="175" fontId="44" fillId="0" borderId="0" xfId="0" applyNumberFormat="1" applyFont="1" applyBorder="1"/>
    <xf numFmtId="175" fontId="44" fillId="0" borderId="0" xfId="0" applyNumberFormat="1" applyFont="1"/>
    <xf numFmtId="176" fontId="44" fillId="2" borderId="0" xfId="0" applyNumberFormat="1" applyFont="1" applyFill="1"/>
    <xf numFmtId="43" fontId="42" fillId="2" borderId="7" xfId="0" applyNumberFormat="1" applyFont="1" applyFill="1" applyBorder="1"/>
    <xf numFmtId="0" fontId="44" fillId="0" borderId="0" xfId="0" applyFont="1" applyAlignment="1">
      <alignment wrapText="1"/>
    </xf>
    <xf numFmtId="0" fontId="55" fillId="0" borderId="0" xfId="0" applyFont="1"/>
    <xf numFmtId="176" fontId="44" fillId="0" borderId="0" xfId="0" applyNumberFormat="1" applyFont="1" applyBorder="1"/>
    <xf numFmtId="0" fontId="59" fillId="0" borderId="0" xfId="0" applyFont="1"/>
    <xf numFmtId="176" fontId="5" fillId="11" borderId="0" xfId="0" applyNumberFormat="1" applyFont="1" applyFill="1"/>
    <xf numFmtId="0" fontId="5" fillId="11" borderId="0" xfId="0" applyFont="1" applyFill="1"/>
    <xf numFmtId="1" fontId="0" fillId="12" borderId="0" xfId="0" applyNumberFormat="1" applyFill="1"/>
    <xf numFmtId="176" fontId="34" fillId="12" borderId="0" xfId="1" applyNumberFormat="1" applyFont="1" applyFill="1"/>
    <xf numFmtId="171" fontId="42" fillId="2" borderId="7" xfId="0" applyNumberFormat="1" applyFont="1" applyFill="1" applyBorder="1"/>
    <xf numFmtId="9" fontId="42" fillId="2" borderId="8" xfId="6" applyNumberFormat="1" applyFont="1" applyFill="1" applyBorder="1"/>
    <xf numFmtId="176" fontId="42" fillId="0" borderId="0" xfId="0" applyNumberFormat="1" applyFont="1"/>
    <xf numFmtId="176" fontId="53" fillId="0" borderId="0" xfId="0" applyNumberFormat="1" applyFont="1" applyAlignment="1">
      <alignment horizontal="center"/>
    </xf>
    <xf numFmtId="168" fontId="43" fillId="11" borderId="8" xfId="6" applyNumberFormat="1" applyFont="1" applyFill="1" applyBorder="1"/>
    <xf numFmtId="168" fontId="43" fillId="11" borderId="1" xfId="6" applyNumberFormat="1" applyFont="1" applyFill="1" applyBorder="1"/>
    <xf numFmtId="0" fontId="42" fillId="11" borderId="7" xfId="0" applyFont="1" applyFill="1" applyBorder="1" applyAlignment="1">
      <alignment horizontal="right"/>
    </xf>
    <xf numFmtId="168" fontId="42" fillId="11" borderId="7" xfId="6" applyNumberFormat="1" applyFont="1" applyFill="1" applyBorder="1" applyAlignment="1">
      <alignment horizontal="right"/>
    </xf>
    <xf numFmtId="168" fontId="42" fillId="11" borderId="8" xfId="6" applyNumberFormat="1" applyFont="1" applyFill="1" applyBorder="1" applyAlignment="1">
      <alignment horizontal="right"/>
    </xf>
    <xf numFmtId="168" fontId="42" fillId="11" borderId="0" xfId="6" applyNumberFormat="1" applyFont="1" applyFill="1" applyBorder="1" applyAlignment="1">
      <alignment horizontal="right"/>
    </xf>
    <xf numFmtId="168" fontId="42" fillId="11" borderId="0" xfId="0" applyNumberFormat="1" applyFont="1" applyFill="1" applyAlignment="1">
      <alignment horizontal="right"/>
    </xf>
    <xf numFmtId="0" fontId="42" fillId="11" borderId="8" xfId="0" applyFont="1" applyFill="1" applyBorder="1" applyAlignment="1">
      <alignment horizontal="right"/>
    </xf>
    <xf numFmtId="0" fontId="42" fillId="11" borderId="0" xfId="0" applyFont="1" applyFill="1" applyBorder="1" applyAlignment="1">
      <alignment horizontal="right"/>
    </xf>
    <xf numFmtId="0" fontId="42" fillId="11" borderId="1" xfId="0" applyFont="1" applyFill="1" applyBorder="1" applyAlignment="1">
      <alignment horizontal="right"/>
    </xf>
    <xf numFmtId="168" fontId="42" fillId="11" borderId="0" xfId="0" applyNumberFormat="1" applyFont="1" applyFill="1" applyBorder="1" applyAlignment="1">
      <alignment horizontal="right"/>
    </xf>
    <xf numFmtId="0" fontId="52" fillId="0" borderId="0" xfId="0" applyFont="1" applyFill="1" applyAlignment="1"/>
    <xf numFmtId="3" fontId="42" fillId="11" borderId="17" xfId="0" applyNumberFormat="1" applyFont="1" applyFill="1" applyBorder="1"/>
    <xf numFmtId="0" fontId="42" fillId="11" borderId="11" xfId="0" applyFont="1" applyFill="1" applyBorder="1"/>
    <xf numFmtId="167" fontId="60" fillId="0" borderId="0" xfId="1" applyFont="1" applyAlignment="1">
      <alignment horizontal="center"/>
    </xf>
    <xf numFmtId="167" fontId="42" fillId="2" borderId="0" xfId="1" applyFont="1" applyFill="1"/>
    <xf numFmtId="9" fontId="42" fillId="2" borderId="7" xfId="6" applyNumberFormat="1" applyFont="1" applyFill="1" applyBorder="1"/>
    <xf numFmtId="9" fontId="43" fillId="11" borderId="0" xfId="0" applyNumberFormat="1" applyFont="1" applyFill="1" applyBorder="1"/>
    <xf numFmtId="10" fontId="42" fillId="2" borderId="1" xfId="1" applyNumberFormat="1" applyFont="1" applyFill="1" applyBorder="1"/>
    <xf numFmtId="175" fontId="42" fillId="2" borderId="17" xfId="1" applyNumberFormat="1" applyFont="1" applyFill="1" applyBorder="1" applyAlignment="1">
      <alignment horizontal="right"/>
    </xf>
    <xf numFmtId="168" fontId="42" fillId="11" borderId="21" xfId="0" applyNumberFormat="1" applyFont="1" applyFill="1" applyBorder="1" applyAlignment="1">
      <alignment horizontal="left"/>
    </xf>
    <xf numFmtId="168" fontId="43" fillId="2" borderId="14" xfId="0" applyNumberFormat="1" applyFont="1" applyFill="1" applyBorder="1"/>
    <xf numFmtId="9" fontId="43" fillId="11" borderId="8" xfId="6" applyNumberFormat="1" applyFont="1" applyFill="1" applyBorder="1"/>
    <xf numFmtId="9" fontId="43" fillId="11" borderId="1" xfId="6" applyNumberFormat="1" applyFont="1" applyFill="1" applyBorder="1"/>
    <xf numFmtId="9" fontId="42" fillId="2" borderId="1" xfId="6" applyNumberFormat="1" applyFont="1" applyFill="1" applyBorder="1"/>
    <xf numFmtId="9" fontId="42" fillId="2" borderId="11" xfId="6" applyNumberFormat="1" applyFont="1" applyFill="1" applyBorder="1"/>
    <xf numFmtId="9" fontId="42" fillId="2" borderId="21" xfId="6" applyNumberFormat="1" applyFont="1" applyFill="1" applyBorder="1"/>
    <xf numFmtId="9" fontId="42" fillId="2" borderId="17" xfId="6" applyNumberFormat="1" applyFont="1" applyFill="1" applyBorder="1"/>
    <xf numFmtId="9" fontId="42" fillId="2" borderId="9" xfId="6" applyNumberFormat="1" applyFont="1" applyFill="1" applyBorder="1"/>
    <xf numFmtId="9" fontId="42" fillId="2" borderId="16" xfId="6" applyNumberFormat="1" applyFont="1" applyFill="1" applyBorder="1"/>
    <xf numFmtId="0" fontId="42" fillId="0" borderId="14" xfId="0" applyFont="1" applyBorder="1"/>
    <xf numFmtId="176" fontId="42" fillId="2" borderId="1" xfId="1" applyNumberFormat="1" applyFont="1" applyFill="1" applyBorder="1" applyAlignment="1">
      <alignment horizontal="right" indent="1"/>
    </xf>
    <xf numFmtId="170" fontId="42" fillId="0" borderId="1" xfId="0" applyNumberFormat="1" applyFont="1" applyFill="1" applyBorder="1" applyAlignment="1">
      <alignment horizontal="right"/>
    </xf>
    <xf numFmtId="168" fontId="42" fillId="11" borderId="1" xfId="6" applyNumberFormat="1" applyFont="1" applyFill="1" applyBorder="1" applyAlignment="1">
      <alignment horizontal="right"/>
    </xf>
    <xf numFmtId="176" fontId="42" fillId="11" borderId="1" xfId="3" applyNumberFormat="1" applyFont="1" applyFill="1" applyBorder="1" applyAlignment="1">
      <alignment horizontal="right"/>
    </xf>
    <xf numFmtId="176" fontId="42" fillId="0" borderId="1" xfId="3" applyNumberFormat="1" applyFont="1" applyFill="1" applyBorder="1" applyAlignment="1">
      <alignment horizontal="right"/>
    </xf>
    <xf numFmtId="177" fontId="44" fillId="11" borderId="0" xfId="0" applyNumberFormat="1" applyFont="1" applyFill="1"/>
    <xf numFmtId="3" fontId="42" fillId="11" borderId="11" xfId="0" applyNumberFormat="1" applyFont="1" applyFill="1" applyBorder="1"/>
    <xf numFmtId="171" fontId="42" fillId="11" borderId="0" xfId="0" applyNumberFormat="1" applyFont="1" applyFill="1" applyBorder="1" applyAlignment="1">
      <alignment horizontal="right"/>
    </xf>
    <xf numFmtId="171" fontId="42" fillId="11" borderId="8" xfId="0" applyNumberFormat="1" applyFont="1" applyFill="1" applyBorder="1" applyAlignment="1">
      <alignment horizontal="right"/>
    </xf>
    <xf numFmtId="177" fontId="42" fillId="2" borderId="7" xfId="3" applyNumberFormat="1" applyFont="1" applyFill="1" applyBorder="1"/>
    <xf numFmtId="9" fontId="42" fillId="11" borderId="17" xfId="6" applyNumberFormat="1" applyFont="1" applyFill="1" applyBorder="1"/>
    <xf numFmtId="9" fontId="42" fillId="11" borderId="14" xfId="6" applyNumberFormat="1" applyFont="1" applyFill="1" applyBorder="1"/>
    <xf numFmtId="0" fontId="5" fillId="11" borderId="1" xfId="0" applyFont="1" applyFill="1" applyBorder="1" applyAlignment="1">
      <alignment horizontal="left"/>
    </xf>
    <xf numFmtId="0" fontId="5" fillId="11" borderId="1" xfId="5" applyFont="1" applyFill="1" applyBorder="1" applyAlignment="1" applyProtection="1">
      <alignment horizontal="left"/>
    </xf>
    <xf numFmtId="168" fontId="43" fillId="11" borderId="7" xfId="0" applyNumberFormat="1" applyFont="1" applyFill="1" applyBorder="1"/>
    <xf numFmtId="168" fontId="43" fillId="11" borderId="0" xfId="0" applyNumberFormat="1" applyFont="1" applyFill="1" applyBorder="1"/>
    <xf numFmtId="176" fontId="42" fillId="11" borderId="32" xfId="1" applyNumberFormat="1" applyFont="1" applyFill="1" applyBorder="1"/>
    <xf numFmtId="176" fontId="42" fillId="11" borderId="30" xfId="1" applyNumberFormat="1" applyFont="1" applyFill="1" applyBorder="1"/>
    <xf numFmtId="175" fontId="43" fillId="11" borderId="0" xfId="1" applyNumberFormat="1" applyFont="1" applyFill="1" applyBorder="1"/>
    <xf numFmtId="168" fontId="42" fillId="11" borderId="0" xfId="6" applyNumberFormat="1" applyFont="1" applyFill="1"/>
    <xf numFmtId="176" fontId="42" fillId="11" borderId="27" xfId="1" applyNumberFormat="1" applyFont="1" applyFill="1" applyBorder="1"/>
    <xf numFmtId="9" fontId="42" fillId="11" borderId="11" xfId="6" applyNumberFormat="1" applyFont="1" applyFill="1" applyBorder="1"/>
    <xf numFmtId="164" fontId="42" fillId="11" borderId="1" xfId="0" applyNumberFormat="1" applyFont="1" applyFill="1" applyBorder="1"/>
    <xf numFmtId="0" fontId="42" fillId="11" borderId="8" xfId="0" applyFont="1" applyFill="1" applyBorder="1"/>
    <xf numFmtId="9" fontId="42" fillId="11" borderId="8" xfId="0" applyNumberFormat="1" applyFont="1" applyFill="1" applyBorder="1"/>
    <xf numFmtId="176" fontId="42" fillId="11" borderId="24" xfId="0" applyNumberFormat="1" applyFont="1" applyFill="1" applyBorder="1"/>
    <xf numFmtId="168" fontId="42" fillId="11" borderId="8" xfId="6" applyNumberFormat="1" applyFont="1" applyFill="1" applyBorder="1"/>
    <xf numFmtId="9" fontId="42" fillId="11" borderId="0" xfId="6" applyFont="1" applyFill="1"/>
    <xf numFmtId="175" fontId="42" fillId="11" borderId="0" xfId="1" applyNumberFormat="1" applyFont="1" applyFill="1" applyBorder="1"/>
    <xf numFmtId="175" fontId="42" fillId="11" borderId="35" xfId="1" applyNumberFormat="1" applyFont="1" applyFill="1" applyBorder="1"/>
    <xf numFmtId="178" fontId="42" fillId="11" borderId="0" xfId="0" applyNumberFormat="1" applyFont="1" applyFill="1" applyBorder="1"/>
    <xf numFmtId="176" fontId="43" fillId="11" borderId="0" xfId="1" applyNumberFormat="1" applyFont="1" applyFill="1" applyBorder="1"/>
    <xf numFmtId="171" fontId="42" fillId="11" borderId="0" xfId="1" applyNumberFormat="1" applyFont="1" applyFill="1" applyBorder="1"/>
    <xf numFmtId="175" fontId="42" fillId="11" borderId="0" xfId="1" applyNumberFormat="1" applyFont="1" applyFill="1" applyBorder="1" applyAlignment="1">
      <alignment horizontal="right"/>
    </xf>
    <xf numFmtId="167" fontId="42" fillId="11" borderId="0" xfId="1" applyFont="1" applyFill="1" applyBorder="1"/>
    <xf numFmtId="177" fontId="42" fillId="11" borderId="0" xfId="3" applyNumberFormat="1" applyFont="1" applyFill="1" applyBorder="1"/>
    <xf numFmtId="176" fontId="42" fillId="11" borderId="8" xfId="0" applyNumberFormat="1" applyFont="1" applyFill="1" applyBorder="1"/>
    <xf numFmtId="37" fontId="42" fillId="11" borderId="11" xfId="1" applyNumberFormat="1" applyFont="1" applyFill="1" applyBorder="1"/>
    <xf numFmtId="37" fontId="42" fillId="11" borderId="17" xfId="1" applyNumberFormat="1" applyFont="1" applyFill="1" applyBorder="1"/>
    <xf numFmtId="9" fontId="42" fillId="11" borderId="21" xfId="0" applyNumberFormat="1" applyFont="1" applyFill="1" applyBorder="1"/>
    <xf numFmtId="175" fontId="44" fillId="11" borderId="11" xfId="0" applyNumberFormat="1" applyFont="1" applyFill="1" applyBorder="1"/>
    <xf numFmtId="168" fontId="42" fillId="11" borderId="0" xfId="0" applyNumberFormat="1" applyFont="1" applyFill="1" applyBorder="1"/>
    <xf numFmtId="175" fontId="44" fillId="11" borderId="15" xfId="1" applyNumberFormat="1" applyFont="1" applyFill="1" applyBorder="1"/>
    <xf numFmtId="175" fontId="44" fillId="11" borderId="24" xfId="1" applyNumberFormat="1" applyFont="1" applyFill="1" applyBorder="1"/>
    <xf numFmtId="0" fontId="44" fillId="11" borderId="16" xfId="0" applyFont="1" applyFill="1" applyBorder="1"/>
    <xf numFmtId="175" fontId="44" fillId="11" borderId="7" xfId="0" applyNumberFormat="1" applyFont="1" applyFill="1" applyBorder="1"/>
    <xf numFmtId="175" fontId="44" fillId="11" borderId="7" xfId="1" applyNumberFormat="1" applyFont="1" applyFill="1" applyBorder="1"/>
    <xf numFmtId="175" fontId="44" fillId="11" borderId="0" xfId="1" applyNumberFormat="1" applyFont="1" applyFill="1" applyBorder="1"/>
    <xf numFmtId="168" fontId="42" fillId="11" borderId="7" xfId="6" applyNumberFormat="1" applyFont="1" applyFill="1" applyBorder="1"/>
    <xf numFmtId="168" fontId="42" fillId="11" borderId="0" xfId="6" applyNumberFormat="1" applyFont="1" applyFill="1" applyBorder="1"/>
    <xf numFmtId="188" fontId="5" fillId="11" borderId="8" xfId="8" applyNumberFormat="1" applyFont="1" applyFill="1" applyBorder="1" applyAlignment="1">
      <alignment horizontal="right"/>
    </xf>
    <xf numFmtId="188" fontId="5" fillId="11" borderId="21" xfId="8" applyNumberFormat="1" applyFont="1" applyFill="1" applyBorder="1" applyAlignment="1">
      <alignment horizontal="right"/>
    </xf>
    <xf numFmtId="0" fontId="32" fillId="11" borderId="0" xfId="0" applyFont="1" applyFill="1"/>
    <xf numFmtId="0" fontId="32" fillId="0" borderId="0" xfId="0" applyFont="1"/>
    <xf numFmtId="0" fontId="42" fillId="0" borderId="8" xfId="0" applyFont="1" applyFill="1" applyBorder="1" applyAlignment="1">
      <alignment horizontal="center"/>
    </xf>
    <xf numFmtId="168" fontId="42" fillId="11" borderId="11" xfId="6" applyNumberFormat="1" applyFont="1" applyFill="1" applyBorder="1"/>
    <xf numFmtId="168" fontId="42" fillId="11" borderId="15" xfId="6" applyNumberFormat="1" applyFont="1" applyFill="1" applyBorder="1"/>
    <xf numFmtId="168" fontId="42" fillId="11" borderId="14" xfId="6" applyNumberFormat="1" applyFont="1" applyFill="1" applyBorder="1"/>
    <xf numFmtId="189" fontId="5" fillId="13" borderId="21" xfId="7" applyNumberFormat="1" applyFont="1" applyFill="1" applyBorder="1" applyAlignment="1">
      <alignment horizontal="right"/>
    </xf>
    <xf numFmtId="176" fontId="42" fillId="0" borderId="0" xfId="6" applyNumberFormat="1" applyFont="1" applyAlignment="1">
      <alignment horizontal="left"/>
    </xf>
    <xf numFmtId="171" fontId="42" fillId="11" borderId="7" xfId="0" applyNumberFormat="1" applyFont="1" applyFill="1" applyBorder="1" applyAlignment="1">
      <alignment horizontal="right"/>
    </xf>
    <xf numFmtId="168" fontId="43" fillId="11" borderId="8" xfId="0" applyNumberFormat="1" applyFont="1" applyFill="1" applyBorder="1"/>
    <xf numFmtId="168" fontId="43" fillId="11" borderId="1" xfId="0" applyNumberFormat="1" applyFont="1" applyFill="1" applyBorder="1"/>
    <xf numFmtId="168" fontId="42" fillId="11" borderId="24" xfId="6" applyNumberFormat="1" applyFont="1" applyFill="1" applyBorder="1"/>
    <xf numFmtId="168" fontId="42" fillId="11" borderId="16" xfId="6" applyNumberFormat="1" applyFont="1" applyFill="1" applyBorder="1"/>
    <xf numFmtId="168" fontId="42" fillId="11" borderId="0" xfId="0" applyNumberFormat="1" applyFont="1" applyFill="1"/>
    <xf numFmtId="176" fontId="43" fillId="2" borderId="11" xfId="1" applyNumberFormat="1" applyFont="1" applyFill="1" applyBorder="1"/>
    <xf numFmtId="176" fontId="43" fillId="2" borderId="17" xfId="1" applyNumberFormat="1" applyFont="1" applyFill="1" applyBorder="1"/>
    <xf numFmtId="176" fontId="43" fillId="2" borderId="21" xfId="1" applyNumberFormat="1" applyFont="1" applyFill="1" applyBorder="1"/>
    <xf numFmtId="176" fontId="43" fillId="2" borderId="0" xfId="0" applyNumberFormat="1" applyFont="1" applyFill="1" applyBorder="1"/>
    <xf numFmtId="176" fontId="43" fillId="2" borderId="9" xfId="1" applyNumberFormat="1" applyFont="1" applyFill="1" applyBorder="1"/>
    <xf numFmtId="0" fontId="43" fillId="11" borderId="0" xfId="0" applyFont="1" applyFill="1" applyBorder="1" applyAlignment="1">
      <alignment horizontal="left"/>
    </xf>
    <xf numFmtId="0" fontId="37" fillId="2" borderId="0" xfId="0" applyFont="1" applyFill="1"/>
    <xf numFmtId="0" fontId="37" fillId="0" borderId="0" xfId="0" applyFont="1"/>
    <xf numFmtId="0" fontId="37" fillId="0" borderId="0" xfId="0" applyFont="1" applyFill="1"/>
    <xf numFmtId="168" fontId="44" fillId="11" borderId="0" xfId="6" applyNumberFormat="1" applyFont="1" applyFill="1"/>
    <xf numFmtId="175" fontId="43" fillId="11" borderId="8" xfId="1" applyNumberFormat="1" applyFont="1" applyFill="1" applyBorder="1"/>
    <xf numFmtId="0" fontId="22" fillId="0" borderId="0" xfId="0" applyFont="1"/>
    <xf numFmtId="0" fontId="52" fillId="11" borderId="0" xfId="0" applyFont="1" applyFill="1"/>
    <xf numFmtId="0" fontId="61" fillId="0" borderId="0" xfId="0" applyFont="1" applyFill="1"/>
    <xf numFmtId="176" fontId="42" fillId="0" borderId="7" xfId="1" applyNumberFormat="1" applyFont="1" applyFill="1" applyBorder="1"/>
    <xf numFmtId="176" fontId="42" fillId="0" borderId="17" xfId="1" applyNumberFormat="1" applyFont="1" applyFill="1" applyBorder="1"/>
    <xf numFmtId="176" fontId="42" fillId="0" borderId="24" xfId="1" applyNumberFormat="1" applyFont="1" applyFill="1" applyBorder="1"/>
    <xf numFmtId="171" fontId="42" fillId="0" borderId="7" xfId="0" applyNumberFormat="1" applyFont="1" applyFill="1" applyBorder="1"/>
    <xf numFmtId="176" fontId="42" fillId="0" borderId="7" xfId="0" applyNumberFormat="1" applyFont="1" applyFill="1" applyBorder="1"/>
    <xf numFmtId="176" fontId="42" fillId="0" borderId="11" xfId="1" applyNumberFormat="1" applyFont="1" applyFill="1" applyBorder="1"/>
    <xf numFmtId="0" fontId="42" fillId="0" borderId="7" xfId="0" applyFont="1" applyFill="1" applyBorder="1"/>
    <xf numFmtId="0" fontId="42" fillId="0" borderId="8" xfId="0" applyFont="1" applyFill="1" applyBorder="1"/>
    <xf numFmtId="165" fontId="42" fillId="0" borderId="7" xfId="0" applyNumberFormat="1" applyFont="1" applyFill="1" applyBorder="1"/>
    <xf numFmtId="165" fontId="42" fillId="0" borderId="0" xfId="0" applyNumberFormat="1" applyFont="1" applyFill="1" applyBorder="1"/>
    <xf numFmtId="165" fontId="42" fillId="0" borderId="8" xfId="0" applyNumberFormat="1" applyFont="1" applyFill="1" applyBorder="1"/>
    <xf numFmtId="165" fontId="42" fillId="0" borderId="0" xfId="0" applyNumberFormat="1" applyFont="1" applyFill="1"/>
    <xf numFmtId="165" fontId="42" fillId="0" borderId="0" xfId="3" applyNumberFormat="1" applyFont="1" applyFill="1" applyBorder="1"/>
    <xf numFmtId="166" fontId="42" fillId="0" borderId="7" xfId="3" applyFont="1" applyFill="1" applyBorder="1"/>
    <xf numFmtId="10" fontId="42" fillId="0" borderId="7" xfId="0" applyNumberFormat="1" applyFont="1" applyFill="1" applyBorder="1"/>
    <xf numFmtId="10" fontId="42" fillId="0" borderId="0" xfId="0" applyNumberFormat="1" applyFont="1" applyFill="1" applyBorder="1"/>
    <xf numFmtId="167" fontId="42" fillId="0" borderId="0" xfId="1" applyNumberFormat="1" applyFont="1" applyFill="1" applyBorder="1" applyAlignment="1">
      <alignment horizontal="right"/>
    </xf>
    <xf numFmtId="167" fontId="42" fillId="0" borderId="8" xfId="0" applyNumberFormat="1" applyFont="1" applyFill="1" applyBorder="1" applyAlignment="1">
      <alignment horizontal="left"/>
    </xf>
    <xf numFmtId="0" fontId="31" fillId="0" borderId="0" xfId="0" applyFont="1" applyFill="1" applyAlignment="1"/>
    <xf numFmtId="176" fontId="42" fillId="0" borderId="8" xfId="1" applyNumberFormat="1" applyFont="1" applyFill="1" applyBorder="1"/>
    <xf numFmtId="176" fontId="42" fillId="0" borderId="21" xfId="1" applyNumberFormat="1" applyFont="1" applyFill="1" applyBorder="1"/>
    <xf numFmtId="176" fontId="42" fillId="0" borderId="16" xfId="1" applyNumberFormat="1" applyFont="1" applyFill="1" applyBorder="1"/>
    <xf numFmtId="175" fontId="42" fillId="0" borderId="7" xfId="1" applyNumberFormat="1" applyFont="1" applyFill="1" applyBorder="1"/>
    <xf numFmtId="175" fontId="42" fillId="0" borderId="0" xfId="1" applyNumberFormat="1" applyFont="1" applyFill="1" applyBorder="1"/>
    <xf numFmtId="175" fontId="42" fillId="0" borderId="8" xfId="1" applyNumberFormat="1" applyFont="1" applyFill="1" applyBorder="1"/>
    <xf numFmtId="176" fontId="42" fillId="0" borderId="8" xfId="0" applyNumberFormat="1" applyFont="1" applyFill="1" applyBorder="1"/>
    <xf numFmtId="166" fontId="42" fillId="0" borderId="0" xfId="3" applyFont="1" applyFill="1" applyBorder="1"/>
    <xf numFmtId="10" fontId="42" fillId="0" borderId="7" xfId="1" applyNumberFormat="1" applyFont="1" applyFill="1" applyBorder="1"/>
    <xf numFmtId="10" fontId="42" fillId="0" borderId="0" xfId="1" applyNumberFormat="1" applyFont="1" applyFill="1" applyBorder="1"/>
    <xf numFmtId="10" fontId="42" fillId="0" borderId="8" xfId="1" applyNumberFormat="1" applyFont="1" applyFill="1" applyBorder="1"/>
    <xf numFmtId="10" fontId="42" fillId="0" borderId="1" xfId="6" applyNumberFormat="1" applyFont="1" applyFill="1" applyBorder="1"/>
    <xf numFmtId="164" fontId="42" fillId="0" borderId="7" xfId="0" applyNumberFormat="1" applyFont="1" applyFill="1" applyBorder="1" applyAlignment="1">
      <alignment horizontal="right"/>
    </xf>
    <xf numFmtId="164" fontId="42" fillId="0" borderId="0" xfId="0" applyNumberFormat="1" applyFont="1" applyFill="1" applyBorder="1"/>
    <xf numFmtId="164" fontId="42" fillId="0" borderId="8" xfId="0" applyNumberFormat="1" applyFont="1" applyFill="1" applyBorder="1"/>
    <xf numFmtId="179" fontId="42" fillId="0" borderId="0" xfId="3" applyNumberFormat="1" applyFont="1" applyFill="1"/>
    <xf numFmtId="179" fontId="42" fillId="0" borderId="7" xfId="3" applyNumberFormat="1" applyFont="1" applyFill="1" applyBorder="1"/>
    <xf numFmtId="179" fontId="42" fillId="0" borderId="0" xfId="3" applyNumberFormat="1" applyFont="1" applyFill="1" applyBorder="1"/>
    <xf numFmtId="171" fontId="42" fillId="0" borderId="8" xfId="0" applyNumberFormat="1" applyFont="1" applyFill="1" applyBorder="1"/>
    <xf numFmtId="171" fontId="42" fillId="0" borderId="0" xfId="0" applyNumberFormat="1" applyFont="1" applyFill="1" applyBorder="1" applyAlignment="1">
      <alignment horizontal="right"/>
    </xf>
    <xf numFmtId="171" fontId="42" fillId="0" borderId="8" xfId="0" applyNumberFormat="1" applyFont="1" applyFill="1" applyBorder="1" applyAlignment="1">
      <alignment horizontal="right"/>
    </xf>
    <xf numFmtId="0" fontId="52" fillId="0" borderId="0" xfId="0" applyFont="1" applyFill="1"/>
    <xf numFmtId="181" fontId="32" fillId="11" borderId="0" xfId="1" applyNumberFormat="1" applyFont="1" applyFill="1" applyBorder="1" applyAlignment="1">
      <alignment horizontal="right"/>
    </xf>
    <xf numFmtId="0" fontId="32" fillId="11" borderId="0" xfId="0" applyFont="1" applyFill="1" applyAlignment="1">
      <alignment horizontal="right"/>
    </xf>
    <xf numFmtId="178" fontId="32" fillId="11" borderId="0" xfId="0" applyNumberFormat="1" applyFont="1" applyFill="1" applyBorder="1" applyAlignment="1">
      <alignment horizontal="right"/>
    </xf>
    <xf numFmtId="0" fontId="5" fillId="0" borderId="0" xfId="0" applyFont="1" applyFill="1" applyBorder="1"/>
    <xf numFmtId="0" fontId="5" fillId="0" borderId="0" xfId="0" applyFont="1" applyFill="1"/>
    <xf numFmtId="0" fontId="32" fillId="0" borderId="0" xfId="0" applyFont="1" applyAlignment="1">
      <alignment wrapText="1"/>
    </xf>
    <xf numFmtId="0" fontId="32" fillId="0" borderId="0" xfId="0" applyFont="1" applyFill="1"/>
    <xf numFmtId="0" fontId="62" fillId="2" borderId="5" xfId="0" applyFont="1" applyFill="1" applyBorder="1" applyAlignment="1"/>
    <xf numFmtId="0" fontId="62" fillId="2" borderId="0" xfId="0" applyFont="1" applyFill="1" applyBorder="1" applyAlignment="1"/>
    <xf numFmtId="0" fontId="62" fillId="2" borderId="6" xfId="0" applyFont="1" applyFill="1" applyBorder="1" applyAlignment="1"/>
    <xf numFmtId="167" fontId="42" fillId="2" borderId="1" xfId="1" applyNumberFormat="1" applyFont="1" applyFill="1" applyBorder="1" applyAlignment="1">
      <alignment horizontal="right" indent="1"/>
    </xf>
    <xf numFmtId="0" fontId="21" fillId="11" borderId="0" xfId="0" applyFont="1" applyFill="1" applyAlignment="1">
      <alignment wrapText="1"/>
    </xf>
    <xf numFmtId="189" fontId="5" fillId="13" borderId="8" xfId="7" applyNumberFormat="1" applyFont="1" applyFill="1" applyBorder="1" applyAlignment="1">
      <alignment horizontal="right"/>
    </xf>
    <xf numFmtId="189" fontId="5" fillId="13" borderId="29" xfId="7" applyNumberFormat="1" applyFont="1" applyFill="1" applyBorder="1" applyAlignment="1">
      <alignment horizontal="right"/>
    </xf>
    <xf numFmtId="0" fontId="43" fillId="0" borderId="21" xfId="0" applyFont="1" applyBorder="1"/>
    <xf numFmtId="190" fontId="44" fillId="11" borderId="0" xfId="0" applyNumberFormat="1" applyFont="1" applyFill="1"/>
    <xf numFmtId="10" fontId="44" fillId="11" borderId="0" xfId="6" applyNumberFormat="1" applyFont="1" applyFill="1"/>
    <xf numFmtId="176" fontId="42" fillId="11" borderId="27" xfId="0" applyNumberFormat="1" applyFont="1" applyFill="1" applyBorder="1"/>
    <xf numFmtId="168" fontId="43" fillId="11" borderId="24" xfId="6" applyNumberFormat="1" applyFont="1" applyFill="1" applyBorder="1"/>
    <xf numFmtId="175" fontId="43" fillId="11" borderId="24" xfId="1" applyNumberFormat="1" applyFont="1" applyFill="1" applyBorder="1"/>
    <xf numFmtId="166" fontId="44" fillId="11" borderId="0" xfId="0" applyNumberFormat="1" applyFont="1" applyFill="1"/>
    <xf numFmtId="0" fontId="42" fillId="11" borderId="17" xfId="0" applyFont="1" applyFill="1" applyBorder="1"/>
    <xf numFmtId="0" fontId="42" fillId="11" borderId="21" xfId="0" applyFont="1" applyFill="1" applyBorder="1"/>
    <xf numFmtId="1" fontId="42" fillId="11" borderId="0" xfId="1" applyNumberFormat="1" applyFont="1" applyFill="1" applyBorder="1"/>
    <xf numFmtId="1" fontId="42" fillId="11" borderId="0" xfId="3" applyNumberFormat="1" applyFont="1" applyFill="1" applyBorder="1"/>
    <xf numFmtId="1" fontId="42" fillId="11" borderId="17" xfId="3" applyNumberFormat="1" applyFont="1" applyFill="1" applyBorder="1"/>
    <xf numFmtId="168" fontId="42" fillId="11" borderId="17" xfId="6" applyNumberFormat="1" applyFont="1" applyFill="1" applyBorder="1"/>
    <xf numFmtId="175" fontId="44" fillId="11" borderId="0" xfId="0" applyNumberFormat="1" applyFont="1" applyFill="1" applyBorder="1"/>
    <xf numFmtId="175" fontId="42" fillId="11" borderId="17" xfId="1" applyNumberFormat="1" applyFont="1" applyFill="1" applyBorder="1"/>
    <xf numFmtId="0" fontId="1" fillId="0" borderId="0" xfId="0" applyFont="1" applyBorder="1"/>
    <xf numFmtId="0" fontId="0" fillId="0" borderId="0" xfId="0" applyBorder="1"/>
    <xf numFmtId="4" fontId="44" fillId="0" borderId="0" xfId="0" applyNumberFormat="1" applyFont="1" applyFill="1" applyBorder="1"/>
    <xf numFmtId="2" fontId="0" fillId="0" borderId="0" xfId="0" applyNumberFormat="1"/>
    <xf numFmtId="0" fontId="47" fillId="2" borderId="15" xfId="0" applyFont="1" applyFill="1" applyBorder="1" applyAlignment="1">
      <alignment horizontal="right"/>
    </xf>
    <xf numFmtId="191" fontId="54" fillId="0" borderId="0" xfId="0" applyNumberFormat="1" applyFont="1" applyAlignment="1">
      <alignment horizontal="center"/>
    </xf>
    <xf numFmtId="181" fontId="42" fillId="0" borderId="0" xfId="0" applyNumberFormat="1" applyFont="1" applyFill="1" applyAlignment="1">
      <alignment horizontal="right"/>
    </xf>
    <xf numFmtId="181" fontId="42" fillId="11" borderId="1" xfId="0" applyNumberFormat="1" applyFont="1" applyFill="1" applyBorder="1" applyAlignment="1">
      <alignment horizontal="right"/>
    </xf>
    <xf numFmtId="181" fontId="42" fillId="0" borderId="1" xfId="0" applyNumberFormat="1" applyFont="1" applyFill="1" applyBorder="1" applyAlignment="1">
      <alignment horizontal="right"/>
    </xf>
    <xf numFmtId="0" fontId="47" fillId="11" borderId="15" xfId="0" applyFont="1" applyFill="1" applyBorder="1" applyAlignment="1">
      <alignment horizontal="center"/>
    </xf>
    <xf numFmtId="0" fontId="42" fillId="2" borderId="24" xfId="0" applyFont="1" applyFill="1" applyBorder="1"/>
    <xf numFmtId="0" fontId="47" fillId="2" borderId="24" xfId="0" applyFont="1" applyFill="1" applyBorder="1" applyAlignment="1">
      <alignment horizontal="right"/>
    </xf>
    <xf numFmtId="172" fontId="42" fillId="2" borderId="7" xfId="0" applyNumberFormat="1" applyFont="1" applyFill="1" applyBorder="1"/>
    <xf numFmtId="175" fontId="44" fillId="0" borderId="0" xfId="1" applyNumberFormat="1" applyFont="1"/>
    <xf numFmtId="176" fontId="44" fillId="0" borderId="0" xfId="1" applyNumberFormat="1" applyFont="1"/>
    <xf numFmtId="167" fontId="44" fillId="0" borderId="0" xfId="1" applyNumberFormat="1" applyFont="1"/>
    <xf numFmtId="176" fontId="42" fillId="0" borderId="0" xfId="3" applyNumberFormat="1" applyFont="1" applyFill="1" applyBorder="1" applyAlignment="1">
      <alignment horizontal="right"/>
    </xf>
    <xf numFmtId="176" fontId="42" fillId="0" borderId="8" xfId="3" applyNumberFormat="1" applyFont="1" applyFill="1" applyBorder="1" applyAlignment="1">
      <alignment horizontal="right"/>
    </xf>
    <xf numFmtId="0" fontId="42" fillId="0" borderId="7" xfId="0" applyFont="1" applyFill="1" applyBorder="1" applyAlignment="1">
      <alignment horizontal="right"/>
    </xf>
    <xf numFmtId="0" fontId="42" fillId="0" borderId="0" xfId="0" applyFont="1" applyFill="1" applyBorder="1" applyAlignment="1">
      <alignment horizontal="right"/>
    </xf>
    <xf numFmtId="0" fontId="42" fillId="0" borderId="8" xfId="0" applyFont="1" applyFill="1" applyBorder="1" applyAlignment="1">
      <alignment horizontal="right"/>
    </xf>
    <xf numFmtId="173" fontId="42" fillId="0" borderId="0" xfId="0" applyNumberFormat="1" applyFont="1" applyFill="1" applyAlignment="1">
      <alignment horizontal="right"/>
    </xf>
    <xf numFmtId="181" fontId="42" fillId="0" borderId="7" xfId="0" applyNumberFormat="1" applyFont="1" applyFill="1" applyBorder="1" applyAlignment="1">
      <alignment horizontal="right"/>
    </xf>
    <xf numFmtId="181" fontId="42" fillId="0" borderId="0" xfId="0" applyNumberFormat="1" applyFont="1" applyFill="1" applyBorder="1" applyAlignment="1">
      <alignment horizontal="right"/>
    </xf>
    <xf numFmtId="181" fontId="42" fillId="0" borderId="8" xfId="0" applyNumberFormat="1" applyFont="1" applyFill="1" applyBorder="1" applyAlignment="1">
      <alignment horizontal="right"/>
    </xf>
    <xf numFmtId="173" fontId="42" fillId="0" borderId="7" xfId="0" applyNumberFormat="1" applyFont="1" applyFill="1" applyBorder="1" applyAlignment="1">
      <alignment horizontal="right"/>
    </xf>
    <xf numFmtId="173" fontId="42" fillId="0" borderId="0" xfId="0" applyNumberFormat="1" applyFont="1" applyFill="1" applyBorder="1" applyAlignment="1">
      <alignment horizontal="right"/>
    </xf>
    <xf numFmtId="173" fontId="42" fillId="0" borderId="8" xfId="0" applyNumberFormat="1" applyFont="1" applyFill="1" applyBorder="1" applyAlignment="1">
      <alignment horizontal="right"/>
    </xf>
    <xf numFmtId="181" fontId="42" fillId="0" borderId="11" xfId="1" applyNumberFormat="1" applyFont="1" applyFill="1" applyBorder="1" applyAlignment="1">
      <alignment horizontal="right"/>
    </xf>
    <xf numFmtId="181" fontId="42" fillId="0" borderId="17" xfId="1" applyNumberFormat="1" applyFont="1" applyFill="1" applyBorder="1" applyAlignment="1">
      <alignment horizontal="right"/>
    </xf>
    <xf numFmtId="181" fontId="42" fillId="0" borderId="21" xfId="1" applyNumberFormat="1" applyFont="1" applyFill="1" applyBorder="1" applyAlignment="1">
      <alignment horizontal="right"/>
    </xf>
    <xf numFmtId="176" fontId="42" fillId="0" borderId="7" xfId="1" applyNumberFormat="1" applyFont="1" applyFill="1" applyBorder="1" applyAlignment="1">
      <alignment horizontal="right" indent="1"/>
    </xf>
    <xf numFmtId="176" fontId="42" fillId="0" borderId="0" xfId="1" applyNumberFormat="1" applyFont="1" applyFill="1" applyBorder="1" applyAlignment="1">
      <alignment horizontal="right" indent="1"/>
    </xf>
    <xf numFmtId="176" fontId="42" fillId="0" borderId="8" xfId="1" applyNumberFormat="1" applyFont="1" applyFill="1" applyBorder="1" applyAlignment="1">
      <alignment horizontal="right" indent="1"/>
    </xf>
    <xf numFmtId="170" fontId="42" fillId="0" borderId="7" xfId="0" applyNumberFormat="1" applyFont="1" applyFill="1" applyBorder="1" applyAlignment="1">
      <alignment horizontal="right"/>
    </xf>
    <xf numFmtId="170" fontId="42" fillId="0" borderId="0" xfId="0" applyNumberFormat="1" applyFont="1" applyFill="1" applyBorder="1" applyAlignment="1">
      <alignment horizontal="right"/>
    </xf>
    <xf numFmtId="170" fontId="42" fillId="0" borderId="8" xfId="0" applyNumberFormat="1" applyFont="1" applyFill="1" applyBorder="1" applyAlignment="1">
      <alignment horizontal="right"/>
    </xf>
    <xf numFmtId="181" fontId="42" fillId="0" borderId="7" xfId="3" applyNumberFormat="1" applyFont="1" applyFill="1" applyBorder="1" applyAlignment="1">
      <alignment horizontal="right"/>
    </xf>
    <xf numFmtId="181" fontId="42" fillId="0" borderId="0" xfId="3" applyNumberFormat="1" applyFont="1" applyFill="1" applyBorder="1" applyAlignment="1">
      <alignment horizontal="right"/>
    </xf>
    <xf numFmtId="181" fontId="42" fillId="0" borderId="8" xfId="3" applyNumberFormat="1" applyFont="1" applyFill="1" applyBorder="1" applyAlignment="1">
      <alignment horizontal="right"/>
    </xf>
    <xf numFmtId="181" fontId="42" fillId="11" borderId="7" xfId="0" applyNumberFormat="1" applyFont="1" applyFill="1" applyBorder="1" applyAlignment="1">
      <alignment horizontal="right"/>
    </xf>
    <xf numFmtId="181" fontId="42" fillId="11" borderId="0" xfId="0" applyNumberFormat="1" applyFont="1" applyFill="1" applyBorder="1" applyAlignment="1">
      <alignment horizontal="right"/>
    </xf>
    <xf numFmtId="181" fontId="42" fillId="11" borderId="8" xfId="0" applyNumberFormat="1" applyFont="1" applyFill="1" applyBorder="1" applyAlignment="1">
      <alignment horizontal="right"/>
    </xf>
    <xf numFmtId="0" fontId="44" fillId="0" borderId="0" xfId="0" applyFont="1" applyAlignment="1">
      <alignment wrapText="1"/>
    </xf>
    <xf numFmtId="168" fontId="42" fillId="2" borderId="15" xfId="6" applyNumberFormat="1" applyFont="1" applyFill="1" applyBorder="1"/>
    <xf numFmtId="168" fontId="42" fillId="0" borderId="0" xfId="0" applyNumberFormat="1" applyFont="1" applyFill="1"/>
    <xf numFmtId="0" fontId="58" fillId="11" borderId="17" xfId="0" applyFont="1" applyFill="1" applyBorder="1"/>
    <xf numFmtId="176" fontId="42" fillId="2" borderId="21" xfId="0" applyNumberFormat="1" applyFont="1" applyFill="1" applyBorder="1"/>
    <xf numFmtId="176" fontId="44" fillId="2" borderId="17" xfId="0" applyNumberFormat="1" applyFont="1" applyFill="1" applyBorder="1"/>
    <xf numFmtId="43" fontId="44" fillId="11" borderId="0" xfId="0" applyNumberFormat="1" applyFont="1" applyFill="1"/>
    <xf numFmtId="187" fontId="44" fillId="11" borderId="0" xfId="0" applyNumberFormat="1" applyFont="1" applyFill="1"/>
    <xf numFmtId="43" fontId="48" fillId="0" borderId="0" xfId="0" applyNumberFormat="1" applyFont="1" applyFill="1"/>
    <xf numFmtId="168" fontId="42" fillId="0" borderId="0" xfId="6" applyNumberFormat="1" applyFont="1" applyFill="1"/>
    <xf numFmtId="181" fontId="42" fillId="0" borderId="0" xfId="0" applyNumberFormat="1" applyFont="1" applyFill="1"/>
    <xf numFmtId="176" fontId="44" fillId="2" borderId="7" xfId="0" applyNumberFormat="1" applyFont="1" applyFill="1" applyBorder="1"/>
    <xf numFmtId="170" fontId="42" fillId="0" borderId="0" xfId="0" applyNumberFormat="1" applyFont="1" applyFill="1"/>
    <xf numFmtId="173" fontId="42" fillId="0" borderId="1" xfId="0" applyNumberFormat="1" applyFont="1" applyFill="1" applyBorder="1" applyAlignment="1">
      <alignment horizontal="right"/>
    </xf>
    <xf numFmtId="178" fontId="42" fillId="0" borderId="9" xfId="0" applyNumberFormat="1" applyFont="1" applyFill="1" applyBorder="1" applyAlignment="1">
      <alignment horizontal="right"/>
    </xf>
    <xf numFmtId="189" fontId="5" fillId="0" borderId="8" xfId="7" applyNumberFormat="1" applyFont="1" applyFill="1" applyBorder="1" applyAlignment="1">
      <alignment horizontal="right"/>
    </xf>
    <xf numFmtId="188" fontId="5" fillId="0" borderId="8" xfId="8" applyNumberFormat="1" applyFont="1" applyFill="1" applyBorder="1" applyAlignment="1">
      <alignment horizontal="right"/>
    </xf>
    <xf numFmtId="37" fontId="42" fillId="0" borderId="7" xfId="0" applyNumberFormat="1" applyFont="1" applyFill="1" applyBorder="1"/>
    <xf numFmtId="37" fontId="42" fillId="0" borderId="0" xfId="1" applyNumberFormat="1" applyFont="1" applyFill="1" applyBorder="1"/>
    <xf numFmtId="37" fontId="42" fillId="0" borderId="8" xfId="0" applyNumberFormat="1" applyFont="1" applyFill="1" applyBorder="1"/>
    <xf numFmtId="37" fontId="44" fillId="0" borderId="0" xfId="0" applyNumberFormat="1" applyFont="1" applyFill="1" applyBorder="1"/>
    <xf numFmtId="176" fontId="42" fillId="0" borderId="17" xfId="0" applyNumberFormat="1" applyFont="1" applyFill="1" applyBorder="1"/>
    <xf numFmtId="9" fontId="42" fillId="0" borderId="8" xfId="0" applyNumberFormat="1" applyFont="1" applyFill="1" applyBorder="1"/>
    <xf numFmtId="0" fontId="40" fillId="11" borderId="0" xfId="0" applyFont="1" applyFill="1"/>
    <xf numFmtId="10" fontId="42" fillId="0" borderId="0" xfId="6" applyNumberFormat="1" applyFont="1" applyFill="1"/>
    <xf numFmtId="168" fontId="42" fillId="0" borderId="0" xfId="6" applyNumberFormat="1" applyFont="1" applyFill="1" applyBorder="1"/>
    <xf numFmtId="168" fontId="42" fillId="11" borderId="1" xfId="6" applyNumberFormat="1" applyFont="1" applyFill="1" applyBorder="1"/>
    <xf numFmtId="0" fontId="51" fillId="0" borderId="0" xfId="0" applyFont="1" applyFill="1" applyAlignment="1">
      <alignment horizontal="left" wrapText="1"/>
    </xf>
    <xf numFmtId="164" fontId="42" fillId="0" borderId="0" xfId="3" applyNumberFormat="1" applyFont="1" applyFill="1" applyBorder="1"/>
    <xf numFmtId="176" fontId="42" fillId="0" borderId="11" xfId="3" applyNumberFormat="1" applyFont="1" applyFill="1" applyBorder="1" applyAlignment="1">
      <alignment horizontal="right"/>
    </xf>
    <xf numFmtId="176" fontId="42" fillId="0" borderId="17" xfId="3" applyNumberFormat="1" applyFont="1" applyFill="1" applyBorder="1" applyAlignment="1">
      <alignment horizontal="right"/>
    </xf>
    <xf numFmtId="0" fontId="1" fillId="14" borderId="0" xfId="0" applyFont="1" applyFill="1"/>
    <xf numFmtId="176" fontId="1" fillId="14" borderId="0" xfId="1" applyNumberFormat="1" applyFill="1"/>
    <xf numFmtId="176" fontId="0" fillId="14" borderId="0" xfId="0" applyNumberFormat="1" applyFill="1"/>
    <xf numFmtId="0" fontId="0" fillId="14" borderId="0" xfId="0" applyFill="1"/>
    <xf numFmtId="0" fontId="17" fillId="14" borderId="0" xfId="0" applyFont="1" applyFill="1"/>
    <xf numFmtId="176" fontId="18" fillId="14" borderId="0" xfId="1" applyNumberFormat="1" applyFont="1" applyFill="1" applyBorder="1"/>
    <xf numFmtId="1" fontId="0" fillId="14" borderId="0" xfId="0" applyNumberFormat="1" applyFill="1"/>
    <xf numFmtId="176" fontId="29" fillId="14" borderId="0" xfId="1" applyNumberFormat="1" applyFont="1" applyFill="1"/>
    <xf numFmtId="168" fontId="0" fillId="14" borderId="0" xfId="0" applyNumberFormat="1" applyFill="1"/>
    <xf numFmtId="176" fontId="41" fillId="14" borderId="0" xfId="1" applyNumberFormat="1" applyFont="1" applyFill="1"/>
    <xf numFmtId="0" fontId="55" fillId="4" borderId="15" xfId="0" applyFont="1" applyFill="1" applyBorder="1" applyAlignment="1">
      <alignment wrapText="1"/>
    </xf>
    <xf numFmtId="0" fontId="55" fillId="4" borderId="24" xfId="0" applyFont="1" applyFill="1" applyBorder="1" applyAlignment="1">
      <alignment wrapText="1"/>
    </xf>
    <xf numFmtId="0" fontId="55" fillId="4" borderId="15" xfId="0" applyFont="1" applyFill="1" applyBorder="1" applyAlignment="1"/>
    <xf numFmtId="0" fontId="55" fillId="4" borderId="24" xfId="0" applyFont="1" applyFill="1" applyBorder="1" applyAlignment="1"/>
    <xf numFmtId="176" fontId="42" fillId="0" borderId="15" xfId="1" applyNumberFormat="1" applyFont="1" applyFill="1" applyBorder="1"/>
    <xf numFmtId="168" fontId="42" fillId="0" borderId="7" xfId="6" applyNumberFormat="1" applyFont="1" applyFill="1" applyBorder="1"/>
    <xf numFmtId="165" fontId="42" fillId="0" borderId="1" xfId="0" applyNumberFormat="1" applyFont="1" applyFill="1" applyBorder="1"/>
    <xf numFmtId="164" fontId="42" fillId="0" borderId="7" xfId="0" applyNumberFormat="1" applyFont="1" applyFill="1" applyBorder="1"/>
    <xf numFmtId="176" fontId="42" fillId="0" borderId="11" xfId="0" applyNumberFormat="1" applyFont="1" applyFill="1" applyBorder="1"/>
    <xf numFmtId="189" fontId="5" fillId="0" borderId="21" xfId="7" applyNumberFormat="1" applyFont="1" applyFill="1" applyBorder="1" applyAlignment="1">
      <alignment horizontal="right"/>
    </xf>
    <xf numFmtId="171" fontId="42" fillId="0" borderId="0" xfId="0" applyNumberFormat="1" applyFont="1" applyFill="1" applyBorder="1"/>
    <xf numFmtId="168" fontId="42" fillId="0" borderId="8" xfId="0" applyNumberFormat="1" applyFont="1" applyFill="1" applyBorder="1"/>
    <xf numFmtId="165" fontId="42" fillId="0" borderId="7" xfId="3" applyNumberFormat="1" applyFont="1" applyFill="1" applyBorder="1"/>
    <xf numFmtId="164" fontId="42" fillId="0" borderId="7" xfId="3" applyNumberFormat="1" applyFont="1" applyFill="1" applyBorder="1"/>
    <xf numFmtId="175" fontId="42" fillId="0" borderId="0" xfId="1" applyNumberFormat="1" applyFont="1" applyFill="1" applyBorder="1" applyAlignment="1">
      <alignment horizontal="right"/>
    </xf>
    <xf numFmtId="168" fontId="42" fillId="0" borderId="8" xfId="0" applyNumberFormat="1" applyFont="1" applyFill="1" applyBorder="1" applyAlignment="1">
      <alignment horizontal="left"/>
    </xf>
    <xf numFmtId="175" fontId="42" fillId="0" borderId="0" xfId="0" applyNumberFormat="1" applyFont="1" applyFill="1" applyBorder="1"/>
    <xf numFmtId="175" fontId="42" fillId="0" borderId="0" xfId="0" applyNumberFormat="1" applyFont="1" applyFill="1" applyBorder="1" applyAlignment="1">
      <alignment horizontal="right"/>
    </xf>
    <xf numFmtId="0" fontId="47" fillId="4" borderId="15" xfId="0" applyFont="1" applyFill="1" applyBorder="1" applyAlignment="1"/>
    <xf numFmtId="0" fontId="47" fillId="4" borderId="24" xfId="0" applyFont="1" applyFill="1" applyBorder="1" applyAlignment="1"/>
    <xf numFmtId="176" fontId="42" fillId="11" borderId="7" xfId="3" applyNumberFormat="1" applyFont="1" applyFill="1" applyBorder="1" applyAlignment="1">
      <alignment horizontal="right"/>
    </xf>
    <xf numFmtId="176" fontId="42" fillId="11" borderId="0" xfId="3" applyNumberFormat="1" applyFont="1" applyFill="1" applyBorder="1" applyAlignment="1">
      <alignment horizontal="right"/>
    </xf>
    <xf numFmtId="176" fontId="42" fillId="11" borderId="8" xfId="3" applyNumberFormat="1" applyFont="1" applyFill="1" applyBorder="1" applyAlignment="1">
      <alignment horizontal="right"/>
    </xf>
    <xf numFmtId="173" fontId="42" fillId="11" borderId="0" xfId="0" applyNumberFormat="1" applyFont="1" applyFill="1" applyAlignment="1">
      <alignment horizontal="right"/>
    </xf>
    <xf numFmtId="176" fontId="0" fillId="6" borderId="0" xfId="1" applyNumberFormat="1" applyFont="1" applyFill="1"/>
    <xf numFmtId="176" fontId="1" fillId="10" borderId="0" xfId="1" applyNumberFormat="1" applyFill="1"/>
    <xf numFmtId="164" fontId="44" fillId="11" borderId="0" xfId="0" applyNumberFormat="1" applyFont="1" applyFill="1"/>
    <xf numFmtId="0" fontId="51" fillId="0" borderId="0" xfId="0" applyFont="1" applyFill="1" applyAlignment="1"/>
    <xf numFmtId="181" fontId="44" fillId="11" borderId="0" xfId="0" applyNumberFormat="1" applyFont="1" applyFill="1" applyAlignment="1">
      <alignment horizontal="right"/>
    </xf>
    <xf numFmtId="173" fontId="44" fillId="11" borderId="0" xfId="0" applyNumberFormat="1" applyFont="1" applyFill="1" applyAlignment="1">
      <alignment horizontal="right"/>
    </xf>
    <xf numFmtId="0" fontId="42" fillId="11" borderId="0" xfId="0" applyFont="1" applyFill="1" applyAlignment="1">
      <alignment wrapText="1"/>
    </xf>
    <xf numFmtId="0" fontId="32" fillId="11" borderId="0" xfId="0" applyFont="1" applyFill="1" applyAlignment="1">
      <alignment wrapText="1"/>
    </xf>
    <xf numFmtId="0" fontId="42" fillId="2" borderId="16" xfId="0" applyFont="1" applyFill="1" applyBorder="1"/>
    <xf numFmtId="43" fontId="42" fillId="2" borderId="0" xfId="0" applyNumberFormat="1" applyFont="1" applyFill="1" applyBorder="1"/>
    <xf numFmtId="0" fontId="47" fillId="2" borderId="16" xfId="0" applyFont="1" applyFill="1" applyBorder="1" applyAlignment="1">
      <alignment horizontal="right"/>
    </xf>
    <xf numFmtId="37" fontId="42" fillId="0" borderId="7" xfId="1" applyNumberFormat="1" applyFont="1" applyFill="1" applyBorder="1"/>
    <xf numFmtId="175" fontId="43" fillId="11" borderId="7" xfId="1" applyNumberFormat="1" applyFont="1" applyFill="1" applyBorder="1"/>
    <xf numFmtId="178" fontId="42" fillId="2" borderId="7" xfId="3" applyNumberFormat="1" applyFont="1" applyFill="1" applyBorder="1"/>
    <xf numFmtId="178" fontId="42" fillId="2" borderId="11" xfId="0" applyNumberFormat="1" applyFont="1" applyFill="1" applyBorder="1"/>
    <xf numFmtId="0" fontId="47" fillId="4" borderId="0" xfId="0" applyFont="1" applyFill="1" applyBorder="1" applyAlignment="1"/>
    <xf numFmtId="0" fontId="44" fillId="0" borderId="16" xfId="0" applyFont="1" applyBorder="1"/>
    <xf numFmtId="176" fontId="42" fillId="11" borderId="0" xfId="6" applyNumberFormat="1" applyFont="1" applyFill="1"/>
    <xf numFmtId="176" fontId="43" fillId="11" borderId="11" xfId="1" applyNumberFormat="1" applyFont="1" applyFill="1" applyBorder="1"/>
    <xf numFmtId="176" fontId="48" fillId="11" borderId="0" xfId="0" applyNumberFormat="1" applyFont="1" applyFill="1"/>
    <xf numFmtId="0" fontId="47" fillId="11" borderId="15" xfId="0" applyFont="1" applyFill="1" applyBorder="1" applyAlignment="1">
      <alignment horizontal="right"/>
    </xf>
    <xf numFmtId="176" fontId="42" fillId="11" borderId="7" xfId="1" applyNumberFormat="1" applyFont="1" applyFill="1" applyBorder="1" applyAlignment="1">
      <alignment horizontal="right" indent="1"/>
    </xf>
    <xf numFmtId="170" fontId="42" fillId="11" borderId="7" xfId="0" applyNumberFormat="1" applyFont="1" applyFill="1" applyBorder="1" applyAlignment="1">
      <alignment horizontal="right"/>
    </xf>
    <xf numFmtId="181" fontId="42" fillId="11" borderId="1" xfId="3" applyNumberFormat="1" applyFont="1" applyFill="1" applyBorder="1" applyAlignment="1">
      <alignment horizontal="right"/>
    </xf>
    <xf numFmtId="173" fontId="42" fillId="11" borderId="7" xfId="0" applyNumberFormat="1" applyFont="1" applyFill="1" applyBorder="1" applyAlignment="1">
      <alignment horizontal="right"/>
    </xf>
    <xf numFmtId="0" fontId="32" fillId="0" borderId="0" xfId="0" applyFont="1" applyFill="1" applyAlignment="1"/>
    <xf numFmtId="0" fontId="10" fillId="10" borderId="0" xfId="0" applyFont="1" applyFill="1"/>
    <xf numFmtId="175" fontId="42" fillId="11" borderId="17" xfId="1" applyNumberFormat="1" applyFont="1" applyFill="1" applyBorder="1" applyAlignment="1">
      <alignment horizontal="right"/>
    </xf>
    <xf numFmtId="168" fontId="5" fillId="13" borderId="29" xfId="6" applyNumberFormat="1" applyFont="1" applyFill="1" applyBorder="1" applyAlignment="1">
      <alignment horizontal="right"/>
    </xf>
    <xf numFmtId="189" fontId="5" fillId="11" borderId="8" xfId="7" applyNumberFormat="1" applyFont="1" applyFill="1" applyBorder="1" applyAlignment="1">
      <alignment horizontal="right"/>
    </xf>
    <xf numFmtId="188" fontId="5" fillId="11" borderId="29" xfId="8" applyNumberFormat="1" applyFont="1" applyFill="1" applyBorder="1" applyAlignment="1">
      <alignment horizontal="right"/>
    </xf>
    <xf numFmtId="188" fontId="5" fillId="11" borderId="34" xfId="8" applyNumberFormat="1" applyFont="1" applyFill="1" applyBorder="1" applyAlignment="1">
      <alignment horizontal="right"/>
    </xf>
    <xf numFmtId="192" fontId="42" fillId="11" borderId="7" xfId="0" applyNumberFormat="1" applyFont="1" applyFill="1" applyBorder="1" applyAlignment="1">
      <alignment horizontal="right"/>
    </xf>
    <xf numFmtId="192" fontId="42" fillId="11" borderId="8" xfId="0" applyNumberFormat="1" applyFont="1" applyFill="1" applyBorder="1" applyAlignment="1">
      <alignment horizontal="right"/>
    </xf>
    <xf numFmtId="192" fontId="42" fillId="11" borderId="0" xfId="0" applyNumberFormat="1" applyFont="1" applyFill="1" applyBorder="1" applyAlignment="1">
      <alignment horizontal="right"/>
    </xf>
    <xf numFmtId="192" fontId="42" fillId="11" borderId="0" xfId="0" applyNumberFormat="1" applyFont="1" applyFill="1" applyAlignment="1">
      <alignment horizontal="right"/>
    </xf>
    <xf numFmtId="192" fontId="42" fillId="11" borderId="1" xfId="0" applyNumberFormat="1" applyFont="1" applyFill="1" applyBorder="1" applyAlignment="1">
      <alignment horizontal="right"/>
    </xf>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63" fillId="2" borderId="5" xfId="0" applyFont="1" applyFill="1" applyBorder="1" applyAlignment="1">
      <alignment horizontal="center"/>
    </xf>
    <xf numFmtId="0" fontId="63" fillId="2" borderId="0" xfId="0" applyFont="1" applyFill="1" applyBorder="1" applyAlignment="1">
      <alignment horizontal="center"/>
    </xf>
    <xf numFmtId="0" fontId="63"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28" fillId="11" borderId="5" xfId="0" applyFont="1" applyFill="1" applyBorder="1" applyAlignment="1">
      <alignment horizontal="center"/>
    </xf>
    <xf numFmtId="0" fontId="28" fillId="11" borderId="0" xfId="0" applyFont="1" applyFill="1" applyBorder="1" applyAlignment="1">
      <alignment horizontal="center"/>
    </xf>
    <xf numFmtId="0" fontId="28" fillId="11" borderId="6" xfId="0" applyFont="1" applyFill="1" applyBorder="1" applyAlignment="1">
      <alignment horizontal="center"/>
    </xf>
    <xf numFmtId="0" fontId="14" fillId="11" borderId="5" xfId="0" quotePrefix="1" applyFont="1" applyFill="1" applyBorder="1" applyAlignment="1">
      <alignment horizontal="center"/>
    </xf>
    <xf numFmtId="0" fontId="14" fillId="11" borderId="0" xfId="0" applyFont="1" applyFill="1" applyBorder="1" applyAlignment="1">
      <alignment horizontal="center"/>
    </xf>
    <xf numFmtId="0" fontId="14" fillId="11" borderId="6" xfId="0" applyFont="1" applyFill="1" applyBorder="1" applyAlignment="1">
      <alignment horizontal="center"/>
    </xf>
    <xf numFmtId="0" fontId="14" fillId="11" borderId="5" xfId="0" applyFont="1" applyFill="1" applyBorder="1" applyAlignment="1">
      <alignment horizontal="center"/>
    </xf>
    <xf numFmtId="0" fontId="32" fillId="11" borderId="0" xfId="0" applyFont="1" applyFill="1" applyAlignment="1">
      <alignment horizontal="left" vertical="top" wrapText="1"/>
    </xf>
    <xf numFmtId="0" fontId="33" fillId="11" borderId="0" xfId="0" applyFont="1" applyFill="1" applyAlignment="1">
      <alignment horizontal="left" wrapText="1"/>
    </xf>
    <xf numFmtId="0" fontId="32" fillId="11" borderId="0" xfId="0" applyFont="1" applyFill="1" applyAlignment="1">
      <alignment horizontal="left" wrapText="1"/>
    </xf>
    <xf numFmtId="0" fontId="33" fillId="11" borderId="0" xfId="0" applyFont="1" applyFill="1" applyAlignment="1">
      <alignment horizontal="left"/>
    </xf>
    <xf numFmtId="0" fontId="64" fillId="0" borderId="0" xfId="0" applyFont="1" applyAlignment="1">
      <alignment horizontal="center"/>
    </xf>
    <xf numFmtId="0" fontId="53" fillId="0" borderId="0" xfId="0" applyFont="1" applyAlignment="1">
      <alignment horizontal="center"/>
    </xf>
    <xf numFmtId="0" fontId="47" fillId="4" borderId="15" xfId="0" applyFont="1" applyFill="1" applyBorder="1" applyAlignment="1">
      <alignment horizontal="center"/>
    </xf>
    <xf numFmtId="0" fontId="47" fillId="4" borderId="24" xfId="0" applyFont="1" applyFill="1" applyBorder="1" applyAlignment="1">
      <alignment horizontal="center"/>
    </xf>
    <xf numFmtId="0" fontId="47" fillId="4" borderId="16" xfId="0" applyFont="1" applyFill="1" applyBorder="1" applyAlignment="1">
      <alignment horizontal="center"/>
    </xf>
    <xf numFmtId="0" fontId="42" fillId="2" borderId="0" xfId="0" applyFont="1" applyFill="1" applyAlignment="1">
      <alignment horizontal="left"/>
    </xf>
    <xf numFmtId="0" fontId="44" fillId="0" borderId="0" xfId="0" applyFont="1" applyAlignment="1"/>
    <xf numFmtId="0" fontId="54" fillId="0" borderId="0" xfId="0" applyFont="1" applyAlignment="1"/>
    <xf numFmtId="0" fontId="51" fillId="2" borderId="0" xfId="0" applyFont="1" applyFill="1" applyAlignment="1">
      <alignment horizontal="left" wrapText="1"/>
    </xf>
    <xf numFmtId="0" fontId="42" fillId="2" borderId="0" xfId="0" applyFont="1" applyFill="1" applyAlignment="1">
      <alignment horizontal="left" wrapText="1"/>
    </xf>
    <xf numFmtId="0" fontId="52" fillId="0" borderId="0" xfId="0" applyFont="1" applyFill="1" applyAlignment="1">
      <alignment horizontal="left"/>
    </xf>
    <xf numFmtId="0" fontId="32" fillId="0" borderId="0" xfId="0" applyFont="1" applyFill="1" applyAlignment="1">
      <alignment horizontal="left"/>
    </xf>
    <xf numFmtId="0" fontId="49" fillId="11" borderId="0" xfId="0" applyFont="1" applyFill="1" applyAlignment="1">
      <alignment horizontal="left" wrapText="1"/>
    </xf>
    <xf numFmtId="0" fontId="32" fillId="11" borderId="0" xfId="0" applyFont="1" applyFill="1" applyAlignment="1">
      <alignment horizontal="left"/>
    </xf>
    <xf numFmtId="0" fontId="53" fillId="11" borderId="0" xfId="0" applyFont="1" applyFill="1" applyAlignment="1">
      <alignment horizontal="center"/>
    </xf>
    <xf numFmtId="0" fontId="54" fillId="11" borderId="0" xfId="0" applyFont="1" applyFill="1" applyAlignment="1"/>
    <xf numFmtId="0" fontId="49" fillId="11" borderId="0" xfId="0" applyFont="1" applyFill="1" applyAlignment="1">
      <alignment horizontal="left"/>
    </xf>
    <xf numFmtId="0" fontId="54" fillId="0" borderId="0" xfId="0" applyFont="1" applyAlignment="1">
      <alignment horizontal="center"/>
    </xf>
    <xf numFmtId="0" fontId="32" fillId="11" borderId="0" xfId="0" applyFont="1" applyFill="1" applyAlignment="1">
      <alignment horizontal="left" vertical="center" wrapText="1"/>
    </xf>
    <xf numFmtId="0" fontId="55" fillId="4" borderId="15" xfId="0" applyFont="1" applyFill="1" applyBorder="1" applyAlignment="1">
      <alignment horizontal="center" wrapText="1"/>
    </xf>
    <xf numFmtId="0" fontId="55" fillId="4" borderId="24" xfId="0" applyFont="1" applyFill="1" applyBorder="1" applyAlignment="1">
      <alignment horizontal="center" wrapText="1"/>
    </xf>
    <xf numFmtId="0" fontId="55" fillId="4" borderId="16" xfId="0" applyFont="1" applyFill="1" applyBorder="1" applyAlignment="1">
      <alignment horizontal="center" wrapText="1"/>
    </xf>
    <xf numFmtId="0" fontId="64" fillId="0" borderId="0" xfId="0" applyFont="1" applyFill="1" applyAlignment="1">
      <alignment horizontal="center"/>
    </xf>
    <xf numFmtId="0" fontId="31" fillId="0" borderId="0" xfId="0" applyFont="1" applyFill="1" applyAlignment="1">
      <alignment horizontal="left"/>
    </xf>
    <xf numFmtId="0" fontId="55" fillId="4" borderId="15" xfId="0" applyFont="1" applyFill="1" applyBorder="1" applyAlignment="1">
      <alignment horizontal="center"/>
    </xf>
    <xf numFmtId="0" fontId="55" fillId="4" borderId="24" xfId="0" applyFont="1" applyFill="1" applyBorder="1" applyAlignment="1">
      <alignment horizontal="center"/>
    </xf>
    <xf numFmtId="0" fontId="55" fillId="4" borderId="16" xfId="0" applyFont="1" applyFill="1" applyBorder="1" applyAlignment="1">
      <alignment horizontal="center"/>
    </xf>
    <xf numFmtId="0" fontId="49" fillId="0" borderId="0" xfId="0" applyFont="1" applyBorder="1" applyAlignment="1">
      <alignment horizontal="left" wrapText="1"/>
    </xf>
    <xf numFmtId="0" fontId="52" fillId="0" borderId="0" xfId="0" applyFont="1" applyBorder="1" applyAlignment="1">
      <alignment horizontal="left" wrapText="1"/>
    </xf>
    <xf numFmtId="0" fontId="31" fillId="11" borderId="0" xfId="0" applyFont="1" applyFill="1" applyAlignment="1">
      <alignment horizontal="left"/>
    </xf>
    <xf numFmtId="0" fontId="52" fillId="11" borderId="0" xfId="0" applyFont="1" applyFill="1" applyAlignment="1">
      <alignment horizontal="left"/>
    </xf>
    <xf numFmtId="0" fontId="42" fillId="0" borderId="0" xfId="0" quotePrefix="1" applyFont="1" applyFill="1" applyAlignment="1">
      <alignment horizontal="left" wrapText="1"/>
    </xf>
    <xf numFmtId="0" fontId="42" fillId="0" borderId="0" xfId="0" applyFont="1" applyFill="1" applyAlignment="1">
      <alignment horizontal="left" wrapText="1"/>
    </xf>
    <xf numFmtId="0" fontId="51" fillId="0" borderId="0" xfId="0" applyFont="1" applyFill="1" applyAlignment="1">
      <alignment horizontal="left" wrapText="1"/>
    </xf>
    <xf numFmtId="0" fontId="51" fillId="0" borderId="0" xfId="0" applyFont="1" applyFill="1" applyAlignment="1">
      <alignment horizontal="left" vertical="top" wrapText="1"/>
    </xf>
    <xf numFmtId="0" fontId="49" fillId="0" borderId="0" xfId="0" applyFont="1" applyAlignment="1">
      <alignment horizontal="left" wrapText="1"/>
    </xf>
    <xf numFmtId="0" fontId="52" fillId="0" borderId="0" xfId="0" applyFont="1" applyAlignment="1">
      <alignment horizontal="left" wrapText="1"/>
    </xf>
    <xf numFmtId="176" fontId="49" fillId="0" borderId="0" xfId="0" applyNumberFormat="1" applyFont="1" applyAlignment="1">
      <alignment horizontal="left" wrapText="1"/>
    </xf>
    <xf numFmtId="0" fontId="44" fillId="0" borderId="0" xfId="0" applyFont="1" applyAlignment="1">
      <alignment wrapText="1"/>
    </xf>
    <xf numFmtId="0" fontId="21" fillId="11" borderId="0" xfId="0" applyFont="1" applyFill="1" applyAlignment="1">
      <alignment horizontal="left" wrapText="1"/>
    </xf>
    <xf numFmtId="0" fontId="1" fillId="11" borderId="0" xfId="0" applyFont="1" applyFill="1" applyAlignment="1">
      <alignment horizontal="left" wrapText="1"/>
    </xf>
    <xf numFmtId="0" fontId="21" fillId="11" borderId="0" xfId="0" applyFont="1" applyFill="1" applyAlignment="1">
      <alignment wrapText="1"/>
    </xf>
    <xf numFmtId="0" fontId="39" fillId="11" borderId="0" xfId="0" applyFont="1" applyFill="1" applyAlignment="1">
      <alignment wrapText="1"/>
    </xf>
    <xf numFmtId="0" fontId="10" fillId="3" borderId="0" xfId="0" applyFont="1" applyFill="1" applyAlignment="1">
      <alignment horizontal="center"/>
    </xf>
    <xf numFmtId="0" fontId="10" fillId="0" borderId="0" xfId="0" applyFont="1" applyAlignment="1">
      <alignment horizontal="center"/>
    </xf>
  </cellXfs>
  <cellStyles count="9">
    <cellStyle name="Comma" xfId="1" builtinId="3"/>
    <cellStyle name="Comma_Sheet1" xfId="2"/>
    <cellStyle name="Currency" xfId="3" builtinId="4"/>
    <cellStyle name="Euro" xfId="4"/>
    <cellStyle name="Hyperlink" xfId="5" builtinId="8"/>
    <cellStyle name="Normal" xfId="0" builtinId="0"/>
    <cellStyle name="Percent" xfId="6" builtinId="5"/>
    <cellStyle name="Percent 2" xfId="7"/>
    <cellStyle name="Percent 3"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CA" sz="1600" b="1" i="0" u="none" strike="noStrike" baseline="0">
                <a:solidFill>
                  <a:srgbClr val="000000"/>
                </a:solidFill>
                <a:latin typeface="Arial"/>
                <a:cs typeface="Arial"/>
              </a:rPr>
              <a:t>Total Customer Connections (000s)</a:t>
            </a:r>
            <a:r>
              <a:rPr lang="en-CA" sz="1600" b="1" i="0" u="none" strike="noStrike" baseline="30000">
                <a:solidFill>
                  <a:srgbClr val="000000"/>
                </a:solidFill>
                <a:latin typeface="Arial"/>
                <a:cs typeface="Arial"/>
              </a:rPr>
              <a:t>(B)</a:t>
            </a:r>
          </a:p>
        </c:rich>
      </c:tx>
      <c:layout>
        <c:manualLayout>
          <c:xMode val="edge"/>
          <c:yMode val="edge"/>
          <c:x val="0.36246193818480216"/>
          <c:y val="2.9761937652530275E-2"/>
        </c:manualLayout>
      </c:layout>
      <c:overlay val="0"/>
      <c:spPr>
        <a:noFill/>
        <a:ln w="25400">
          <a:noFill/>
        </a:ln>
      </c:spPr>
    </c:title>
    <c:autoTitleDeleted val="0"/>
    <c:plotArea>
      <c:layout>
        <c:manualLayout>
          <c:layoutTarget val="inner"/>
          <c:xMode val="edge"/>
          <c:yMode val="edge"/>
          <c:x val="5.1181278909643024E-2"/>
          <c:y val="0.20105903428738084"/>
          <c:w val="0.86620414180290206"/>
          <c:h val="0.653440194975628"/>
        </c:manualLayout>
      </c:layout>
      <c:barChart>
        <c:barDir val="col"/>
        <c:grouping val="stacked"/>
        <c:varyColors val="0"/>
        <c:ser>
          <c:idx val="1"/>
          <c:order val="0"/>
          <c:tx>
            <c:v>Wireless</c:v>
          </c:tx>
          <c:spPr>
            <a:solidFill>
              <a:srgbClr val="66CC00"/>
            </a:solidFill>
            <a:ln w="12700">
              <a:solidFill>
                <a:srgbClr val="000000"/>
              </a:solidFill>
              <a:prstDash val="solid"/>
            </a:ln>
          </c:spPr>
          <c:invertIfNegative val="0"/>
          <c:dLbls>
            <c:spPr>
              <a:noFill/>
              <a:ln>
                <a:noFill/>
              </a:ln>
              <a:effectLst/>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Data'!$AV$8:$AV$13</c:f>
              <c:strCache>
                <c:ptCount val="6"/>
                <c:pt idx="0">
                  <c:v>Q2-10</c:v>
                </c:pt>
                <c:pt idx="1">
                  <c:v>Q2-11</c:v>
                </c:pt>
                <c:pt idx="2">
                  <c:v>Q2-12</c:v>
                </c:pt>
                <c:pt idx="3">
                  <c:v>Q2-13</c:v>
                </c:pt>
                <c:pt idx="4">
                  <c:v>Q2-14</c:v>
                </c:pt>
                <c:pt idx="5">
                  <c:v>Q2-15</c:v>
                </c:pt>
              </c:strCache>
            </c:strRef>
          </c:cat>
          <c:val>
            <c:numRef>
              <c:f>'Graph Data'!$AY$8:$AY$13</c:f>
              <c:numCache>
                <c:formatCode>_(* #,##0_);_(* \(#,##0\);_(* "-"??_);_(@_)</c:formatCode>
                <c:ptCount val="6"/>
                <c:pt idx="0">
                  <c:v>6699</c:v>
                </c:pt>
                <c:pt idx="1">
                  <c:v>7097</c:v>
                </c:pt>
                <c:pt idx="2">
                  <c:v>7447</c:v>
                </c:pt>
                <c:pt idx="3">
                  <c:v>7706</c:v>
                </c:pt>
                <c:pt idx="4">
                  <c:v>8088</c:v>
                </c:pt>
                <c:pt idx="5">
                  <c:v>8352</c:v>
                </c:pt>
              </c:numCache>
            </c:numRef>
          </c:val>
        </c:ser>
        <c:ser>
          <c:idx val="0"/>
          <c:order val="1"/>
          <c:tx>
            <c:v>Wireline</c:v>
          </c:tx>
          <c:spPr>
            <a:solidFill>
              <a:srgbClr val="49166D"/>
            </a:solidFill>
            <a:ln w="12700">
              <a:solidFill>
                <a:srgbClr val="000000"/>
              </a:solidFill>
              <a:prstDash val="solid"/>
            </a:ln>
          </c:spPr>
          <c:invertIfNegative val="0"/>
          <c:dLbls>
            <c:dLbl>
              <c:idx val="5"/>
              <c:layout>
                <c:manualLayout>
                  <c:x val="-2.590880034613984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3866348448687352E-3"/>
                  <c:y val="4.850032155436188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1933174224343676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Data'!$AV$8:$AV$13</c:f>
              <c:strCache>
                <c:ptCount val="6"/>
                <c:pt idx="0">
                  <c:v>Q2-10</c:v>
                </c:pt>
                <c:pt idx="1">
                  <c:v>Q2-11</c:v>
                </c:pt>
                <c:pt idx="2">
                  <c:v>Q2-12</c:v>
                </c:pt>
                <c:pt idx="3">
                  <c:v>Q2-13</c:v>
                </c:pt>
                <c:pt idx="4">
                  <c:v>Q2-14</c:v>
                </c:pt>
                <c:pt idx="5">
                  <c:v>Q2-15</c:v>
                </c:pt>
              </c:strCache>
            </c:strRef>
          </c:cat>
          <c:val>
            <c:numRef>
              <c:f>'Graph Data'!$AW$8:$AW$13</c:f>
              <c:numCache>
                <c:formatCode>_(* #,##0_);_(* \(#,##0\);_(* "-"??_);_(@_)</c:formatCode>
                <c:ptCount val="6"/>
                <c:pt idx="0">
                  <c:v>5280</c:v>
                </c:pt>
                <c:pt idx="1">
                  <c:v>5334</c:v>
                </c:pt>
                <c:pt idx="2">
                  <c:v>5397</c:v>
                </c:pt>
                <c:pt idx="3">
                  <c:v>5450</c:v>
                </c:pt>
                <c:pt idx="4">
                  <c:v>5511</c:v>
                </c:pt>
                <c:pt idx="5">
                  <c:v>5589</c:v>
                </c:pt>
              </c:numCache>
            </c:numRef>
          </c:val>
        </c:ser>
        <c:dLbls>
          <c:showLegendKey val="0"/>
          <c:showVal val="0"/>
          <c:showCatName val="0"/>
          <c:showSerName val="0"/>
          <c:showPercent val="0"/>
          <c:showBubbleSize val="0"/>
        </c:dLbls>
        <c:gapWidth val="150"/>
        <c:overlap val="100"/>
        <c:axId val="399734480"/>
        <c:axId val="399734872"/>
      </c:barChart>
      <c:catAx>
        <c:axId val="399734480"/>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399734872"/>
        <c:crossesAt val="0"/>
        <c:auto val="1"/>
        <c:lblAlgn val="ctr"/>
        <c:lblOffset val="100"/>
        <c:tickLblSkip val="1"/>
        <c:tickMarkSkip val="1"/>
        <c:noMultiLvlLbl val="0"/>
      </c:catAx>
      <c:valAx>
        <c:axId val="399734872"/>
        <c:scaling>
          <c:orientation val="minMax"/>
        </c:scaling>
        <c:delete val="1"/>
        <c:axPos val="l"/>
        <c:numFmt formatCode="_(* #,##0_);_(* \(#,##0\);_(* &quot;-&quot;??_);_(@_)" sourceLinked="1"/>
        <c:majorTickMark val="out"/>
        <c:minorTickMark val="none"/>
        <c:tickLblPos val="nextTo"/>
        <c:crossAx val="399734480"/>
        <c:crosses val="autoZero"/>
        <c:crossBetween val="between"/>
      </c:valAx>
      <c:spPr>
        <a:noFill/>
        <a:ln w="25400">
          <a:noFill/>
        </a:ln>
      </c:spPr>
    </c:plotArea>
    <c:legend>
      <c:legendPos val="b"/>
      <c:layout>
        <c:manualLayout>
          <c:xMode val="edge"/>
          <c:yMode val="edge"/>
          <c:x val="5.4364468987536371E-2"/>
          <c:y val="3.7500115117189294E-2"/>
          <c:w val="0.13044118515441583"/>
          <c:h val="0.18683750057558596"/>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Wireline data revenue ($ millions)</a:t>
            </a:r>
          </a:p>
        </c:rich>
      </c:tx>
      <c:overlay val="0"/>
      <c:spPr>
        <a:noFill/>
        <a:ln w="25400">
          <a:noFill/>
        </a:ln>
      </c:spPr>
    </c:title>
    <c:autoTitleDeleted val="0"/>
    <c:plotArea>
      <c:layout>
        <c:manualLayout>
          <c:layoutTarget val="inner"/>
          <c:xMode val="edge"/>
          <c:yMode val="edge"/>
          <c:x val="5.3467621743614052E-2"/>
          <c:y val="0.23332504489570383"/>
          <c:w val="0.91978597784611515"/>
          <c:h val="0.70802658439624877"/>
        </c:manualLayout>
      </c:layout>
      <c:barChart>
        <c:barDir val="col"/>
        <c:grouping val="clustered"/>
        <c:varyColors val="0"/>
        <c:ser>
          <c:idx val="5"/>
          <c:order val="0"/>
          <c:tx>
            <c:strRef>
              <c:f>'Graph Data'!$B$60</c:f>
              <c:strCache>
                <c:ptCount val="1"/>
                <c:pt idx="0">
                  <c:v>2010</c:v>
                </c:pt>
              </c:strCache>
            </c:strRef>
          </c:tx>
          <c:spPr>
            <a:solidFill>
              <a:srgbClr val="49166D"/>
            </a:solidFill>
            <a:ln w="12700">
              <a:solidFill>
                <a:srgbClr val="000000"/>
              </a:solidFill>
              <a:prstDash val="solid"/>
            </a:ln>
          </c:spPr>
          <c:invertIfNegative val="0"/>
          <c:dLbls>
            <c:dLbl>
              <c:idx val="2"/>
              <c:layout>
                <c:manualLayout>
                  <c:x val="-4.9294459064479559E-3"/>
                  <c:y val="-8.390533461798287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4225946531041408E-3"/>
                  <c:y val="5.7224606580829757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Data'!$A$61:$A$64</c:f>
              <c:strCache>
                <c:ptCount val="4"/>
                <c:pt idx="0">
                  <c:v>Q1</c:v>
                </c:pt>
                <c:pt idx="1">
                  <c:v>Q2</c:v>
                </c:pt>
                <c:pt idx="2">
                  <c:v>Q3</c:v>
                </c:pt>
                <c:pt idx="3">
                  <c:v>Q4</c:v>
                </c:pt>
              </c:strCache>
            </c:strRef>
          </c:cat>
          <c:val>
            <c:numRef>
              <c:f>'Graph Data'!$B$61:$B$64</c:f>
              <c:numCache>
                <c:formatCode>_(* #,##0_);_(* \(#,##0\);_(* "-"??_);_(@_)</c:formatCode>
                <c:ptCount val="4"/>
                <c:pt idx="0">
                  <c:v>558</c:v>
                </c:pt>
                <c:pt idx="1">
                  <c:v>557</c:v>
                </c:pt>
                <c:pt idx="2">
                  <c:v>562</c:v>
                </c:pt>
                <c:pt idx="3">
                  <c:v>591</c:v>
                </c:pt>
              </c:numCache>
            </c:numRef>
          </c:val>
        </c:ser>
        <c:ser>
          <c:idx val="6"/>
          <c:order val="1"/>
          <c:tx>
            <c:strRef>
              <c:f>'Graph Data'!$C$60</c:f>
              <c:strCache>
                <c:ptCount val="1"/>
                <c:pt idx="0">
                  <c:v>2011</c:v>
                </c:pt>
              </c:strCache>
            </c:strRef>
          </c:tx>
          <c:spPr>
            <a:ln>
              <a:solidFill>
                <a:schemeClr val="tx1"/>
              </a:solidFill>
            </a:ln>
          </c:spPr>
          <c:invertIfNegative val="0"/>
          <c:dLbls>
            <c:dLbl>
              <c:idx val="2"/>
              <c:layout>
                <c:manualLayout>
                  <c:x val="8.1846903564527601E-17"/>
                  <c:y val="-2.220534615914127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687273469432382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Data'!$A$61:$A$64</c:f>
              <c:strCache>
                <c:ptCount val="4"/>
                <c:pt idx="0">
                  <c:v>Q1</c:v>
                </c:pt>
                <c:pt idx="1">
                  <c:v>Q2</c:v>
                </c:pt>
                <c:pt idx="2">
                  <c:v>Q3</c:v>
                </c:pt>
                <c:pt idx="3">
                  <c:v>Q4</c:v>
                </c:pt>
              </c:strCache>
            </c:strRef>
          </c:cat>
          <c:val>
            <c:numRef>
              <c:f>'Graph Data'!$C$61:$C$64</c:f>
              <c:numCache>
                <c:formatCode>_(* #,##0_);_(* \(#,##0\);_(* "-"??_);_(@_)</c:formatCode>
                <c:ptCount val="4"/>
                <c:pt idx="0">
                  <c:v>619</c:v>
                </c:pt>
                <c:pt idx="1">
                  <c:v>635</c:v>
                </c:pt>
                <c:pt idx="2">
                  <c:v>644</c:v>
                </c:pt>
                <c:pt idx="3">
                  <c:v>680</c:v>
                </c:pt>
              </c:numCache>
            </c:numRef>
          </c:val>
        </c:ser>
        <c:ser>
          <c:idx val="2"/>
          <c:order val="2"/>
          <c:tx>
            <c:strRef>
              <c:f>'Graph Data'!$D$60</c:f>
              <c:strCache>
                <c:ptCount val="1"/>
                <c:pt idx="0">
                  <c:v>2012</c:v>
                </c:pt>
              </c:strCache>
            </c:strRef>
          </c:tx>
          <c:spPr>
            <a:solidFill>
              <a:srgbClr val="FFFFCC"/>
            </a:solidFill>
            <a:ln w="12700">
              <a:solidFill>
                <a:srgbClr val="000000"/>
              </a:solidFill>
              <a:prstDash val="solid"/>
            </a:ln>
          </c:spPr>
          <c:invertIfNegative val="0"/>
          <c:dLbls>
            <c:dLbl>
              <c:idx val="2"/>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Data'!$A$61:$A$64</c:f>
              <c:strCache>
                <c:ptCount val="4"/>
                <c:pt idx="0">
                  <c:v>Q1</c:v>
                </c:pt>
                <c:pt idx="1">
                  <c:v>Q2</c:v>
                </c:pt>
                <c:pt idx="2">
                  <c:v>Q3</c:v>
                </c:pt>
                <c:pt idx="3">
                  <c:v>Q4</c:v>
                </c:pt>
              </c:strCache>
            </c:strRef>
          </c:cat>
          <c:val>
            <c:numRef>
              <c:f>'Graph Data'!$D$61:$D$64</c:f>
              <c:numCache>
                <c:formatCode>_(* #,##0_);_(* \(#,##0\);_(* "-"??_);_(@_)</c:formatCode>
                <c:ptCount val="4"/>
                <c:pt idx="0">
                  <c:v>700</c:v>
                </c:pt>
                <c:pt idx="1">
                  <c:v>689</c:v>
                </c:pt>
                <c:pt idx="2">
                  <c:v>737</c:v>
                </c:pt>
                <c:pt idx="3">
                  <c:v>770</c:v>
                </c:pt>
              </c:numCache>
            </c:numRef>
          </c:val>
        </c:ser>
        <c:ser>
          <c:idx val="7"/>
          <c:order val="3"/>
          <c:tx>
            <c:strRef>
              <c:f>'Graph Data'!$E$60</c:f>
              <c:strCache>
                <c:ptCount val="1"/>
                <c:pt idx="0">
                  <c:v>2013</c:v>
                </c:pt>
              </c:strCache>
            </c:strRef>
          </c:tx>
          <c:spPr>
            <a:solidFill>
              <a:srgbClr val="00B0F0"/>
            </a:solidFill>
            <a:ln>
              <a:solidFill>
                <a:schemeClr val="tx1"/>
              </a:solidFill>
            </a:ln>
          </c:spPr>
          <c:invertIfNegative val="0"/>
          <c:dLbls>
            <c:dLbl>
              <c:idx val="0"/>
              <c:layout>
                <c:manualLayout>
                  <c:x val="-4.2272126816380448E-3"/>
                  <c:y val="2.812939521800281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3085368716730246E-4"/>
                  <c:y val="-2.812952474507937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232214065462132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Data'!$A$61:$A$64</c:f>
              <c:strCache>
                <c:ptCount val="4"/>
                <c:pt idx="0">
                  <c:v>Q1</c:v>
                </c:pt>
                <c:pt idx="1">
                  <c:v>Q2</c:v>
                </c:pt>
                <c:pt idx="2">
                  <c:v>Q3</c:v>
                </c:pt>
                <c:pt idx="3">
                  <c:v>Q4</c:v>
                </c:pt>
              </c:strCache>
            </c:strRef>
          </c:cat>
          <c:val>
            <c:numRef>
              <c:f>'Graph Data'!$E$61:$E$64</c:f>
              <c:numCache>
                <c:formatCode>_(* #,##0_);_(* \(#,##0\);_(* "-"??_);_(@_)</c:formatCode>
                <c:ptCount val="4"/>
                <c:pt idx="0">
                  <c:v>764</c:v>
                </c:pt>
                <c:pt idx="1">
                  <c:v>792</c:v>
                </c:pt>
                <c:pt idx="2">
                  <c:v>801</c:v>
                </c:pt>
                <c:pt idx="3">
                  <c:v>851</c:v>
                </c:pt>
              </c:numCache>
            </c:numRef>
          </c:val>
        </c:ser>
        <c:ser>
          <c:idx val="8"/>
          <c:order val="4"/>
          <c:tx>
            <c:strRef>
              <c:f>'Graph Data'!$F$60</c:f>
              <c:strCache>
                <c:ptCount val="1"/>
                <c:pt idx="0">
                  <c:v>2014</c:v>
                </c:pt>
              </c:strCache>
            </c:strRef>
          </c:tx>
          <c:spPr>
            <a:solidFill>
              <a:schemeClr val="bg2">
                <a:lumMod val="60000"/>
                <a:lumOff val="40000"/>
              </a:schemeClr>
            </a:solidFill>
            <a:ln>
              <a:solidFill>
                <a:schemeClr val="tx1"/>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Data'!$A$61:$A$64</c:f>
              <c:strCache>
                <c:ptCount val="4"/>
                <c:pt idx="0">
                  <c:v>Q1</c:v>
                </c:pt>
                <c:pt idx="1">
                  <c:v>Q2</c:v>
                </c:pt>
                <c:pt idx="2">
                  <c:v>Q3</c:v>
                </c:pt>
                <c:pt idx="3">
                  <c:v>Q4</c:v>
                </c:pt>
              </c:strCache>
            </c:strRef>
          </c:cat>
          <c:val>
            <c:numRef>
              <c:f>'Graph Data'!$F$61:$F$64</c:f>
              <c:numCache>
                <c:formatCode>_(* #,##0_);_(* \(#,##0\);_(* "-"??_);_(@_)</c:formatCode>
                <c:ptCount val="4"/>
                <c:pt idx="0">
                  <c:v>842</c:v>
                </c:pt>
                <c:pt idx="1">
                  <c:v>861</c:v>
                </c:pt>
                <c:pt idx="2">
                  <c:v>858</c:v>
                </c:pt>
                <c:pt idx="3">
                  <c:v>911</c:v>
                </c:pt>
              </c:numCache>
            </c:numRef>
          </c:val>
        </c:ser>
        <c:ser>
          <c:idx val="9"/>
          <c:order val="5"/>
          <c:tx>
            <c:strRef>
              <c:f>'Graph Data'!$G$60</c:f>
              <c:strCache>
                <c:ptCount val="1"/>
                <c:pt idx="0">
                  <c:v>2015</c:v>
                </c:pt>
              </c:strCache>
            </c:strRef>
          </c:tx>
          <c:spPr>
            <a:solidFill>
              <a:srgbClr val="FFFF00"/>
            </a:solidFill>
            <a:ln>
              <a:solidFill>
                <a:srgbClr val="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Data'!$A$61:$A$64</c:f>
              <c:strCache>
                <c:ptCount val="4"/>
                <c:pt idx="0">
                  <c:v>Q1</c:v>
                </c:pt>
                <c:pt idx="1">
                  <c:v>Q2</c:v>
                </c:pt>
                <c:pt idx="2">
                  <c:v>Q3</c:v>
                </c:pt>
                <c:pt idx="3">
                  <c:v>Q4</c:v>
                </c:pt>
              </c:strCache>
            </c:strRef>
          </c:cat>
          <c:val>
            <c:numRef>
              <c:f>'Graph Data'!$G$61:$G$64</c:f>
              <c:numCache>
                <c:formatCode>_(* #,##0_);_(* \(#,##0\);_(* "-"??_);_(@_)</c:formatCode>
                <c:ptCount val="4"/>
                <c:pt idx="0">
                  <c:v>903</c:v>
                </c:pt>
                <c:pt idx="1">
                  <c:v>928</c:v>
                </c:pt>
              </c:numCache>
            </c:numRef>
          </c:val>
        </c:ser>
        <c:dLbls>
          <c:showLegendKey val="0"/>
          <c:showVal val="0"/>
          <c:showCatName val="0"/>
          <c:showSerName val="0"/>
          <c:showPercent val="0"/>
          <c:showBubbleSize val="0"/>
        </c:dLbls>
        <c:gapWidth val="150"/>
        <c:axId val="516134976"/>
        <c:axId val="516135368"/>
      </c:barChart>
      <c:catAx>
        <c:axId val="516134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16135368"/>
        <c:crosses val="autoZero"/>
        <c:auto val="1"/>
        <c:lblAlgn val="ctr"/>
        <c:lblOffset val="100"/>
        <c:tickLblSkip val="1"/>
        <c:tickMarkSkip val="1"/>
        <c:noMultiLvlLbl val="0"/>
      </c:catAx>
      <c:valAx>
        <c:axId val="516135368"/>
        <c:scaling>
          <c:orientation val="minMax"/>
        </c:scaling>
        <c:delete val="1"/>
        <c:axPos val="l"/>
        <c:numFmt formatCode="_(* #,##0_);_(* \(#,##0\);_(* &quot;-&quot;??_);_(@_)" sourceLinked="1"/>
        <c:majorTickMark val="out"/>
        <c:minorTickMark val="none"/>
        <c:tickLblPos val="nextTo"/>
        <c:crossAx val="516134976"/>
        <c:crosses val="autoZero"/>
        <c:crossBetween val="between"/>
      </c:valAx>
      <c:spPr>
        <a:noFill/>
        <a:ln w="25400">
          <a:noFill/>
        </a:ln>
      </c:spPr>
    </c:plotArea>
    <c:legend>
      <c:legendPos val="r"/>
      <c:layout>
        <c:manualLayout>
          <c:xMode val="edge"/>
          <c:yMode val="edge"/>
          <c:x val="4.2864938912338928E-3"/>
          <c:y val="3.1923582651583758E-2"/>
          <c:w val="4.0902263454691924E-2"/>
          <c:h val="0.41167032483512667"/>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9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CA" sz="1600"/>
              <a:t>Wireline Residential NAL Losses, High-Speed Net Adds and TV Net Adds (000s)</a:t>
            </a:r>
          </a:p>
        </c:rich>
      </c:tx>
      <c:layout>
        <c:manualLayout>
          <c:xMode val="edge"/>
          <c:yMode val="edge"/>
          <c:x val="0.21547581225786547"/>
          <c:y val="6.6044099560018762E-2"/>
        </c:manualLayout>
      </c:layout>
      <c:overlay val="0"/>
      <c:spPr>
        <a:noFill/>
        <a:ln w="25400">
          <a:noFill/>
        </a:ln>
      </c:spPr>
    </c:title>
    <c:autoTitleDeleted val="0"/>
    <c:plotArea>
      <c:layout>
        <c:manualLayout>
          <c:layoutTarget val="inner"/>
          <c:xMode val="edge"/>
          <c:yMode val="edge"/>
          <c:x val="7.2405276440787279E-3"/>
          <c:y val="0.11037035197098785"/>
          <c:w val="0.95974136996941317"/>
          <c:h val="0.78693718255387446"/>
        </c:manualLayout>
      </c:layout>
      <c:barChart>
        <c:barDir val="col"/>
        <c:grouping val="stacked"/>
        <c:varyColors val="0"/>
        <c:ser>
          <c:idx val="1"/>
          <c:order val="0"/>
          <c:tx>
            <c:v>Residential NAL Losses</c:v>
          </c:tx>
          <c:spPr>
            <a:solidFill>
              <a:srgbClr val="49166D"/>
            </a:solidFill>
            <a:ln w="12700">
              <a:solidFill>
                <a:srgbClr val="000000"/>
              </a:solidFill>
              <a:prstDash val="solid"/>
            </a:ln>
          </c:spPr>
          <c:invertIfNegative val="0"/>
          <c:dLbls>
            <c:dLbl>
              <c:idx val="0"/>
              <c:layout>
                <c:manualLayout>
                  <c:x val="-1.6160220185839911E-3"/>
                  <c:y val="-4.108701574614585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2.0243824662104174E-3"/>
                  <c:y val="-4.443268361946564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8.8416259002652327E-4"/>
                  <c:y val="-4.069201917583645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145338141143577E-4"/>
                  <c:y val="-4.810077019061152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8.4741580070465906E-4"/>
                  <c:y val="-2.541468988300752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5.5790222483871805E-4"/>
                  <c:y val="-1.934060496536304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5074817695082841E-3"/>
                  <c:y val="-8.266342091444967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2461059190031162E-3"/>
                  <c:y val="-2.458973366034164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868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Data'!$B$46:$W$46</c:f>
              <c:strCache>
                <c:ptCount val="22"/>
                <c:pt idx="0">
                  <c:v>Q1-10</c:v>
                </c:pt>
                <c:pt idx="1">
                  <c:v>Q2-10</c:v>
                </c:pt>
                <c:pt idx="2">
                  <c:v>Q3-10</c:v>
                </c:pt>
                <c:pt idx="3">
                  <c:v>Q4-10</c:v>
                </c:pt>
                <c:pt idx="4">
                  <c:v>Q1-11</c:v>
                </c:pt>
                <c:pt idx="5">
                  <c:v>Q2-11</c:v>
                </c:pt>
                <c:pt idx="6">
                  <c:v>Q3-11</c:v>
                </c:pt>
                <c:pt idx="7">
                  <c:v>Q4-11</c:v>
                </c:pt>
                <c:pt idx="8">
                  <c:v>Q1-12</c:v>
                </c:pt>
                <c:pt idx="9">
                  <c:v>Q2-12</c:v>
                </c:pt>
                <c:pt idx="10">
                  <c:v>Q3-12</c:v>
                </c:pt>
                <c:pt idx="11">
                  <c:v>Q4-12</c:v>
                </c:pt>
                <c:pt idx="12">
                  <c:v>Q1-13</c:v>
                </c:pt>
                <c:pt idx="13">
                  <c:v>Q2-13</c:v>
                </c:pt>
                <c:pt idx="14">
                  <c:v>Q3-13</c:v>
                </c:pt>
                <c:pt idx="15">
                  <c:v>Q4-13</c:v>
                </c:pt>
                <c:pt idx="16">
                  <c:v>Q1-14</c:v>
                </c:pt>
                <c:pt idx="17">
                  <c:v>Q2-14</c:v>
                </c:pt>
                <c:pt idx="18">
                  <c:v>Q3-14</c:v>
                </c:pt>
                <c:pt idx="19">
                  <c:v>Q4-14</c:v>
                </c:pt>
                <c:pt idx="20">
                  <c:v>Q1-15</c:v>
                </c:pt>
                <c:pt idx="21">
                  <c:v>Q2-15</c:v>
                </c:pt>
              </c:strCache>
            </c:strRef>
          </c:cat>
          <c:val>
            <c:numRef>
              <c:f>'Graph Data'!$B$47:$W$47</c:f>
              <c:numCache>
                <c:formatCode>_(* #,##0_);_(* \(#,##0\);_(* "-"??_);_(@_)</c:formatCode>
                <c:ptCount val="22"/>
                <c:pt idx="0">
                  <c:v>-50</c:v>
                </c:pt>
                <c:pt idx="1">
                  <c:v>-51</c:v>
                </c:pt>
                <c:pt idx="2">
                  <c:v>-39</c:v>
                </c:pt>
                <c:pt idx="3">
                  <c:v>-37</c:v>
                </c:pt>
                <c:pt idx="4">
                  <c:v>-33</c:v>
                </c:pt>
                <c:pt idx="5">
                  <c:v>-31</c:v>
                </c:pt>
                <c:pt idx="6">
                  <c:v>-30</c:v>
                </c:pt>
                <c:pt idx="7">
                  <c:v>-37</c:v>
                </c:pt>
                <c:pt idx="8">
                  <c:v>-47</c:v>
                </c:pt>
                <c:pt idx="9">
                  <c:v>-36</c:v>
                </c:pt>
                <c:pt idx="10">
                  <c:v>-30</c:v>
                </c:pt>
                <c:pt idx="11">
                  <c:v>-35</c:v>
                </c:pt>
                <c:pt idx="12">
                  <c:v>-34</c:v>
                </c:pt>
                <c:pt idx="13">
                  <c:v>-32</c:v>
                </c:pt>
                <c:pt idx="14">
                  <c:v>-33</c:v>
                </c:pt>
                <c:pt idx="15">
                  <c:v>-25</c:v>
                </c:pt>
                <c:pt idx="16">
                  <c:v>-24</c:v>
                </c:pt>
                <c:pt idx="17">
                  <c:v>-19</c:v>
                </c:pt>
                <c:pt idx="18">
                  <c:v>-24</c:v>
                </c:pt>
                <c:pt idx="19">
                  <c:v>-20</c:v>
                </c:pt>
                <c:pt idx="20">
                  <c:v>-20</c:v>
                </c:pt>
                <c:pt idx="21">
                  <c:v>-20</c:v>
                </c:pt>
              </c:numCache>
            </c:numRef>
          </c:val>
        </c:ser>
        <c:ser>
          <c:idx val="0"/>
          <c:order val="1"/>
          <c:tx>
            <c:v>TV net adds</c:v>
          </c:tx>
          <c:spPr>
            <a:solidFill>
              <a:srgbClr val="66CC00"/>
            </a:solidFill>
            <a:ln w="12700">
              <a:solidFill>
                <a:srgbClr val="000000"/>
              </a:solidFill>
              <a:prstDash val="solid"/>
            </a:ln>
          </c:spPr>
          <c:invertIfNegative val="0"/>
          <c:dLbls>
            <c:dLbl>
              <c:idx val="12"/>
              <c:layout>
                <c:manualLayout>
                  <c:x val="-2.7054447074737909E-3"/>
                  <c:y val="-5.8948943882793536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1.7656563090902863E-3"/>
                  <c:y val="6.0665524644436761E-1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Data'!$B$46:$W$46</c:f>
              <c:strCache>
                <c:ptCount val="22"/>
                <c:pt idx="0">
                  <c:v>Q1-10</c:v>
                </c:pt>
                <c:pt idx="1">
                  <c:v>Q2-10</c:v>
                </c:pt>
                <c:pt idx="2">
                  <c:v>Q3-10</c:v>
                </c:pt>
                <c:pt idx="3">
                  <c:v>Q4-10</c:v>
                </c:pt>
                <c:pt idx="4">
                  <c:v>Q1-11</c:v>
                </c:pt>
                <c:pt idx="5">
                  <c:v>Q2-11</c:v>
                </c:pt>
                <c:pt idx="6">
                  <c:v>Q3-11</c:v>
                </c:pt>
                <c:pt idx="7">
                  <c:v>Q4-11</c:v>
                </c:pt>
                <c:pt idx="8">
                  <c:v>Q1-12</c:v>
                </c:pt>
                <c:pt idx="9">
                  <c:v>Q2-12</c:v>
                </c:pt>
                <c:pt idx="10">
                  <c:v>Q3-12</c:v>
                </c:pt>
                <c:pt idx="11">
                  <c:v>Q4-12</c:v>
                </c:pt>
                <c:pt idx="12">
                  <c:v>Q1-13</c:v>
                </c:pt>
                <c:pt idx="13">
                  <c:v>Q2-13</c:v>
                </c:pt>
                <c:pt idx="14">
                  <c:v>Q3-13</c:v>
                </c:pt>
                <c:pt idx="15">
                  <c:v>Q4-13</c:v>
                </c:pt>
                <c:pt idx="16">
                  <c:v>Q1-14</c:v>
                </c:pt>
                <c:pt idx="17">
                  <c:v>Q2-14</c:v>
                </c:pt>
                <c:pt idx="18">
                  <c:v>Q3-14</c:v>
                </c:pt>
                <c:pt idx="19">
                  <c:v>Q4-14</c:v>
                </c:pt>
                <c:pt idx="20">
                  <c:v>Q1-15</c:v>
                </c:pt>
                <c:pt idx="21">
                  <c:v>Q2-15</c:v>
                </c:pt>
              </c:strCache>
            </c:strRef>
          </c:cat>
          <c:val>
            <c:numRef>
              <c:f>'Graph Data'!$AR$2:$AR$23</c:f>
              <c:numCache>
                <c:formatCode>_(* #,##0_);_(* \(#,##0\);_(* "-"??_);_(@_)</c:formatCode>
                <c:ptCount val="22"/>
                <c:pt idx="0">
                  <c:v>29</c:v>
                </c:pt>
                <c:pt idx="1">
                  <c:v>29</c:v>
                </c:pt>
                <c:pt idx="2">
                  <c:v>38</c:v>
                </c:pt>
                <c:pt idx="3">
                  <c:v>48</c:v>
                </c:pt>
                <c:pt idx="4">
                  <c:v>44</c:v>
                </c:pt>
                <c:pt idx="5">
                  <c:v>46</c:v>
                </c:pt>
                <c:pt idx="6">
                  <c:v>50</c:v>
                </c:pt>
                <c:pt idx="7">
                  <c:v>56</c:v>
                </c:pt>
                <c:pt idx="8">
                  <c:v>44</c:v>
                </c:pt>
                <c:pt idx="9">
                  <c:v>43</c:v>
                </c:pt>
                <c:pt idx="10">
                  <c:v>42</c:v>
                </c:pt>
                <c:pt idx="11">
                  <c:v>41</c:v>
                </c:pt>
                <c:pt idx="12">
                  <c:v>34</c:v>
                </c:pt>
                <c:pt idx="13">
                  <c:v>31</c:v>
                </c:pt>
                <c:pt idx="14">
                  <c:v>34</c:v>
                </c:pt>
                <c:pt idx="15">
                  <c:v>38</c:v>
                </c:pt>
                <c:pt idx="16">
                  <c:v>27</c:v>
                </c:pt>
                <c:pt idx="17">
                  <c:v>23</c:v>
                </c:pt>
                <c:pt idx="18">
                  <c:v>23</c:v>
                </c:pt>
                <c:pt idx="19">
                  <c:v>28</c:v>
                </c:pt>
                <c:pt idx="20">
                  <c:v>21</c:v>
                </c:pt>
                <c:pt idx="21">
                  <c:v>17</c:v>
                </c:pt>
              </c:numCache>
            </c:numRef>
          </c:val>
        </c:ser>
        <c:ser>
          <c:idx val="2"/>
          <c:order val="2"/>
          <c:tx>
            <c:v>High-Speed net adds</c:v>
          </c:tx>
          <c:spPr>
            <a:solidFill>
              <a:srgbClr val="FFFFCC"/>
            </a:solidFill>
            <a:ln w="12700">
              <a:solidFill>
                <a:srgbClr val="000000"/>
              </a:solidFill>
              <a:prstDash val="solid"/>
            </a:ln>
          </c:spPr>
          <c:invertIfNegative val="0"/>
          <c:dLbls>
            <c:dLbl>
              <c:idx val="0"/>
              <c:layout>
                <c:manualLayout>
                  <c:x val="1.5356287299079577E-2"/>
                  <c:y val="3.154525280337721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1.3126418180190277E-2"/>
                  <c:y val="6.4306167042721598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2.1069265209375824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3527223537368955E-3"/>
                  <c:y val="1.286148315061903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302554461720354E-3"/>
                  <c:y val="6.3698508747499806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0534632604687526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0556875164951175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1.0556875164951175E-3"/>
                  <c:y val="9.4637223974763408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2.106926520937582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2.111375032990312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5"/>
              <c:layout>
                <c:manualLayout>
                  <c:x val="-1.0556875164950401E-3"/>
                  <c:y val="-2.4839166397575698E-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6"/>
              <c:layout>
                <c:manualLayout>
                  <c:x val="-1.055687516495040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7"/>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9"/>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1"/>
              <c:layout>
                <c:manualLayout>
                  <c:x val="-2.1113750329902351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2"/>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Data'!$B$46:$W$46</c:f>
              <c:strCache>
                <c:ptCount val="22"/>
                <c:pt idx="0">
                  <c:v>Q1-10</c:v>
                </c:pt>
                <c:pt idx="1">
                  <c:v>Q2-10</c:v>
                </c:pt>
                <c:pt idx="2">
                  <c:v>Q3-10</c:v>
                </c:pt>
                <c:pt idx="3">
                  <c:v>Q4-10</c:v>
                </c:pt>
                <c:pt idx="4">
                  <c:v>Q1-11</c:v>
                </c:pt>
                <c:pt idx="5">
                  <c:v>Q2-11</c:v>
                </c:pt>
                <c:pt idx="6">
                  <c:v>Q3-11</c:v>
                </c:pt>
                <c:pt idx="7">
                  <c:v>Q4-11</c:v>
                </c:pt>
                <c:pt idx="8">
                  <c:v>Q1-12</c:v>
                </c:pt>
                <c:pt idx="9">
                  <c:v>Q2-12</c:v>
                </c:pt>
                <c:pt idx="10">
                  <c:v>Q3-12</c:v>
                </c:pt>
                <c:pt idx="11">
                  <c:v>Q4-12</c:v>
                </c:pt>
                <c:pt idx="12">
                  <c:v>Q1-13</c:v>
                </c:pt>
                <c:pt idx="13">
                  <c:v>Q2-13</c:v>
                </c:pt>
                <c:pt idx="14">
                  <c:v>Q3-13</c:v>
                </c:pt>
                <c:pt idx="15">
                  <c:v>Q4-13</c:v>
                </c:pt>
                <c:pt idx="16">
                  <c:v>Q1-14</c:v>
                </c:pt>
                <c:pt idx="17">
                  <c:v>Q2-14</c:v>
                </c:pt>
                <c:pt idx="18">
                  <c:v>Q3-14</c:v>
                </c:pt>
                <c:pt idx="19">
                  <c:v>Q4-14</c:v>
                </c:pt>
                <c:pt idx="20">
                  <c:v>Q1-15</c:v>
                </c:pt>
                <c:pt idx="21">
                  <c:v>Q2-15</c:v>
                </c:pt>
              </c:strCache>
            </c:strRef>
          </c:cat>
          <c:val>
            <c:numRef>
              <c:f>'Graph Data'!$AU$2:$AU$23</c:f>
              <c:numCache>
                <c:formatCode>_(* #,##0_);_(* \(#,##0\);_(* "-"??_);_(@_)</c:formatCode>
                <c:ptCount val="22"/>
                <c:pt idx="0">
                  <c:v>3</c:v>
                </c:pt>
                <c:pt idx="1">
                  <c:v>3</c:v>
                </c:pt>
                <c:pt idx="2">
                  <c:v>15</c:v>
                </c:pt>
                <c:pt idx="3">
                  <c:v>18</c:v>
                </c:pt>
                <c:pt idx="4">
                  <c:v>16</c:v>
                </c:pt>
                <c:pt idx="5">
                  <c:v>13</c:v>
                </c:pt>
                <c:pt idx="6">
                  <c:v>22</c:v>
                </c:pt>
                <c:pt idx="7">
                  <c:v>24</c:v>
                </c:pt>
                <c:pt idx="8">
                  <c:v>16</c:v>
                </c:pt>
                <c:pt idx="9">
                  <c:v>20</c:v>
                </c:pt>
                <c:pt idx="10">
                  <c:v>26</c:v>
                </c:pt>
                <c:pt idx="11">
                  <c:v>23</c:v>
                </c:pt>
                <c:pt idx="12">
                  <c:v>16</c:v>
                </c:pt>
                <c:pt idx="13">
                  <c:v>13</c:v>
                </c:pt>
                <c:pt idx="14">
                  <c:v>19</c:v>
                </c:pt>
                <c:pt idx="15">
                  <c:v>21</c:v>
                </c:pt>
                <c:pt idx="16">
                  <c:v>21</c:v>
                </c:pt>
                <c:pt idx="17">
                  <c:v>15</c:v>
                </c:pt>
                <c:pt idx="18">
                  <c:v>22</c:v>
                </c:pt>
                <c:pt idx="19">
                  <c:v>22</c:v>
                </c:pt>
                <c:pt idx="20">
                  <c:v>23</c:v>
                </c:pt>
                <c:pt idx="21">
                  <c:v>22</c:v>
                </c:pt>
              </c:numCache>
            </c:numRef>
          </c:val>
        </c:ser>
        <c:dLbls>
          <c:showLegendKey val="0"/>
          <c:showVal val="0"/>
          <c:showCatName val="0"/>
          <c:showSerName val="0"/>
          <c:showPercent val="0"/>
          <c:showBubbleSize val="0"/>
        </c:dLbls>
        <c:gapWidth val="150"/>
        <c:overlap val="100"/>
        <c:axId val="516136152"/>
        <c:axId val="399738400"/>
      </c:barChart>
      <c:catAx>
        <c:axId val="5161361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99738400"/>
        <c:crosses val="autoZero"/>
        <c:auto val="1"/>
        <c:lblAlgn val="ctr"/>
        <c:lblOffset val="100"/>
        <c:tickLblSkip val="1"/>
        <c:tickMarkSkip val="1"/>
        <c:noMultiLvlLbl val="0"/>
      </c:catAx>
      <c:valAx>
        <c:axId val="399738400"/>
        <c:scaling>
          <c:orientation val="minMax"/>
        </c:scaling>
        <c:delete val="1"/>
        <c:axPos val="l"/>
        <c:numFmt formatCode="_(* #,##0_);_(* \(#,##0\);_(* &quot;-&quot;??_);_(@_)" sourceLinked="1"/>
        <c:majorTickMark val="out"/>
        <c:minorTickMark val="none"/>
        <c:tickLblPos val="nextTo"/>
        <c:crossAx val="516136152"/>
        <c:crosses val="autoZero"/>
        <c:crossBetween val="between"/>
      </c:valAx>
      <c:spPr>
        <a:noFill/>
        <a:ln w="25400">
          <a:noFill/>
        </a:ln>
      </c:spPr>
    </c:plotArea>
    <c:legend>
      <c:legendPos val="r"/>
      <c:layout>
        <c:manualLayout>
          <c:xMode val="edge"/>
          <c:yMode val="edge"/>
          <c:x val="1.422937880225059E-2"/>
          <c:y val="2.6004539287661506E-2"/>
          <c:w val="0.15758179719552473"/>
          <c:h val="0.1902514359618091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TELUS TV subscribers (000s)</a:t>
            </a:r>
          </a:p>
        </c:rich>
      </c:tx>
      <c:layout>
        <c:manualLayout>
          <c:xMode val="edge"/>
          <c:yMode val="edge"/>
          <c:x val="0.34688381068723911"/>
          <c:y val="3.7646984774385217E-2"/>
        </c:manualLayout>
      </c:layout>
      <c:overlay val="0"/>
      <c:spPr>
        <a:noFill/>
        <a:ln w="25400">
          <a:noFill/>
        </a:ln>
      </c:spPr>
    </c:title>
    <c:autoTitleDeleted val="0"/>
    <c:plotArea>
      <c:layout>
        <c:manualLayout>
          <c:layoutTarget val="inner"/>
          <c:xMode val="edge"/>
          <c:yMode val="edge"/>
          <c:x val="1.8417899974711254E-2"/>
          <c:y val="0.12528440146526251"/>
          <c:w val="0.9718314633069236"/>
          <c:h val="0.75551215746175127"/>
        </c:manualLayout>
      </c:layout>
      <c:barChart>
        <c:barDir val="col"/>
        <c:grouping val="clustered"/>
        <c:varyColors val="0"/>
        <c:ser>
          <c:idx val="0"/>
          <c:order val="0"/>
          <c:spPr>
            <a:solidFill>
              <a:srgbClr val="49166D"/>
            </a:solidFill>
            <a:ln w="12700">
              <a:solidFill>
                <a:srgbClr val="49166D"/>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Data'!$AN$2:$AN$23</c:f>
              <c:strCache>
                <c:ptCount val="22"/>
                <c:pt idx="0">
                  <c:v>Q1-10</c:v>
                </c:pt>
                <c:pt idx="1">
                  <c:v>Q2-10</c:v>
                </c:pt>
                <c:pt idx="2">
                  <c:v>Q3-10</c:v>
                </c:pt>
                <c:pt idx="3">
                  <c:v>Q4-10</c:v>
                </c:pt>
                <c:pt idx="4">
                  <c:v>Q1-11</c:v>
                </c:pt>
                <c:pt idx="5">
                  <c:v>Q2-11</c:v>
                </c:pt>
                <c:pt idx="6">
                  <c:v>Q3-11</c:v>
                </c:pt>
                <c:pt idx="7">
                  <c:v>Q4-11</c:v>
                </c:pt>
                <c:pt idx="8">
                  <c:v>Q1-12</c:v>
                </c:pt>
                <c:pt idx="9">
                  <c:v>Q2-12</c:v>
                </c:pt>
                <c:pt idx="10">
                  <c:v>Q3-12</c:v>
                </c:pt>
                <c:pt idx="11">
                  <c:v>Q4-12</c:v>
                </c:pt>
                <c:pt idx="12">
                  <c:v>Q1-13</c:v>
                </c:pt>
                <c:pt idx="13">
                  <c:v>Q2-13</c:v>
                </c:pt>
                <c:pt idx="14">
                  <c:v>Q3-13</c:v>
                </c:pt>
                <c:pt idx="15">
                  <c:v>Q4-13</c:v>
                </c:pt>
                <c:pt idx="16">
                  <c:v>Q1-14</c:v>
                </c:pt>
                <c:pt idx="17">
                  <c:v>Q2-14</c:v>
                </c:pt>
                <c:pt idx="18">
                  <c:v>Q3-14</c:v>
                </c:pt>
                <c:pt idx="19">
                  <c:v>Q4-14</c:v>
                </c:pt>
                <c:pt idx="20">
                  <c:v>Q1-15</c:v>
                </c:pt>
                <c:pt idx="21">
                  <c:v>Q2-15</c:v>
                </c:pt>
              </c:strCache>
            </c:strRef>
          </c:cat>
          <c:val>
            <c:numRef>
              <c:f>'Graph Data'!$AO$2:$AO$23</c:f>
              <c:numCache>
                <c:formatCode>_(* #,##0_);_(* \(#,##0\);_(* "-"??_);_(@_)</c:formatCode>
                <c:ptCount val="22"/>
                <c:pt idx="0">
                  <c:v>199</c:v>
                </c:pt>
                <c:pt idx="1">
                  <c:v>228</c:v>
                </c:pt>
                <c:pt idx="2">
                  <c:v>266</c:v>
                </c:pt>
                <c:pt idx="3">
                  <c:v>314</c:v>
                </c:pt>
                <c:pt idx="4">
                  <c:v>358</c:v>
                </c:pt>
                <c:pt idx="5">
                  <c:v>403</c:v>
                </c:pt>
                <c:pt idx="6">
                  <c:v>453</c:v>
                </c:pt>
                <c:pt idx="7">
                  <c:v>509</c:v>
                </c:pt>
                <c:pt idx="8">
                  <c:v>553</c:v>
                </c:pt>
                <c:pt idx="9">
                  <c:v>595</c:v>
                </c:pt>
                <c:pt idx="10">
                  <c:v>637</c:v>
                </c:pt>
                <c:pt idx="11">
                  <c:v>678</c:v>
                </c:pt>
                <c:pt idx="12">
                  <c:v>712</c:v>
                </c:pt>
                <c:pt idx="13">
                  <c:v>743</c:v>
                </c:pt>
                <c:pt idx="14">
                  <c:v>776</c:v>
                </c:pt>
                <c:pt idx="15">
                  <c:v>815</c:v>
                </c:pt>
                <c:pt idx="16">
                  <c:v>842</c:v>
                </c:pt>
                <c:pt idx="17">
                  <c:v>865</c:v>
                </c:pt>
                <c:pt idx="18">
                  <c:v>888</c:v>
                </c:pt>
                <c:pt idx="19">
                  <c:v>916</c:v>
                </c:pt>
                <c:pt idx="20">
                  <c:v>937</c:v>
                </c:pt>
                <c:pt idx="21">
                  <c:v>954</c:v>
                </c:pt>
              </c:numCache>
            </c:numRef>
          </c:val>
        </c:ser>
        <c:dLbls>
          <c:showLegendKey val="0"/>
          <c:showVal val="0"/>
          <c:showCatName val="0"/>
          <c:showSerName val="0"/>
          <c:showPercent val="0"/>
          <c:showBubbleSize val="0"/>
        </c:dLbls>
        <c:gapWidth val="150"/>
        <c:axId val="399737616"/>
        <c:axId val="399737224"/>
      </c:barChart>
      <c:catAx>
        <c:axId val="399737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399737224"/>
        <c:crosses val="autoZero"/>
        <c:auto val="1"/>
        <c:lblAlgn val="ctr"/>
        <c:lblOffset val="100"/>
        <c:tickLblSkip val="1"/>
        <c:tickMarkSkip val="1"/>
        <c:noMultiLvlLbl val="0"/>
      </c:catAx>
      <c:valAx>
        <c:axId val="399737224"/>
        <c:scaling>
          <c:orientation val="minMax"/>
        </c:scaling>
        <c:delete val="1"/>
        <c:axPos val="l"/>
        <c:numFmt formatCode="_(* #,##0_);_(* \(#,##0\);_(* &quot;-&quot;??_);_(@_)" sourceLinked="1"/>
        <c:majorTickMark val="out"/>
        <c:minorTickMark val="none"/>
        <c:tickLblPos val="nextTo"/>
        <c:crossAx val="39973761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Q2 Segmented EBITDA ($ millions)</a:t>
            </a:r>
            <a:r>
              <a:rPr lang="en-CA" sz="1800" b="1" i="0" u="none" strike="noStrike" baseline="30000">
                <a:solidFill>
                  <a:srgbClr val="000000"/>
                </a:solidFill>
                <a:latin typeface="Arial"/>
                <a:cs typeface="Arial"/>
              </a:rPr>
              <a:t>(C)</a:t>
            </a:r>
          </a:p>
          <a:p>
            <a:pPr>
              <a:defRPr sz="1825" b="0" i="0" u="none" strike="noStrike" baseline="0">
                <a:solidFill>
                  <a:srgbClr val="000000"/>
                </a:solidFill>
                <a:latin typeface="Arial"/>
                <a:ea typeface="Arial"/>
                <a:cs typeface="Arial"/>
              </a:defRPr>
            </a:pPr>
            <a:endParaRPr lang="en-CA" sz="1800" b="1" i="0" u="none" strike="noStrike" baseline="30000">
              <a:solidFill>
                <a:srgbClr val="000000"/>
              </a:solidFill>
              <a:latin typeface="Arial"/>
              <a:cs typeface="Arial"/>
            </a:endParaRPr>
          </a:p>
        </c:rich>
      </c:tx>
      <c:layout>
        <c:manualLayout>
          <c:xMode val="edge"/>
          <c:yMode val="edge"/>
          <c:x val="0.34195406090998404"/>
          <c:y val="9.7110474827010254E-2"/>
        </c:manualLayout>
      </c:layout>
      <c:overlay val="0"/>
      <c:spPr>
        <a:solidFill>
          <a:schemeClr val="bg1"/>
        </a:solidFill>
        <a:ln w="25400">
          <a:noFill/>
        </a:ln>
      </c:spPr>
    </c:title>
    <c:autoTitleDeleted val="0"/>
    <c:plotArea>
      <c:layout>
        <c:manualLayout>
          <c:layoutTarget val="inner"/>
          <c:xMode val="edge"/>
          <c:yMode val="edge"/>
          <c:x val="1.4465408805031451E-3"/>
          <c:y val="0.26774489681680785"/>
          <c:w val="0.93478350829028123"/>
          <c:h val="0.61321369236876999"/>
        </c:manualLayout>
      </c:layout>
      <c:barChart>
        <c:barDir val="col"/>
        <c:grouping val="stacked"/>
        <c:varyColors val="0"/>
        <c:ser>
          <c:idx val="0"/>
          <c:order val="0"/>
          <c:tx>
            <c:strRef>
              <c:f>'Graph Data'!$A$92</c:f>
              <c:strCache>
                <c:ptCount val="1"/>
                <c:pt idx="0">
                  <c:v>Wireless</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Data'!$B$90:$G$90</c:f>
              <c:strCache>
                <c:ptCount val="6"/>
                <c:pt idx="0">
                  <c:v>Q2-10</c:v>
                </c:pt>
                <c:pt idx="1">
                  <c:v>Q2-11</c:v>
                </c:pt>
                <c:pt idx="2">
                  <c:v>Q2-12</c:v>
                </c:pt>
                <c:pt idx="3">
                  <c:v>Q2-13</c:v>
                </c:pt>
                <c:pt idx="4">
                  <c:v>Q2-14</c:v>
                </c:pt>
                <c:pt idx="5">
                  <c:v>Q2-15</c:v>
                </c:pt>
              </c:strCache>
            </c:strRef>
          </c:cat>
          <c:val>
            <c:numRef>
              <c:f>'Graph Data'!$B$92:$G$92</c:f>
              <c:numCache>
                <c:formatCode>_(* #,##0_);_(* \(#,##0\);_(* "-"??_);_(@_)</c:formatCode>
                <c:ptCount val="6"/>
                <c:pt idx="0">
                  <c:v>519</c:v>
                </c:pt>
                <c:pt idx="1">
                  <c:v>563</c:v>
                </c:pt>
                <c:pt idx="2">
                  <c:v>634</c:v>
                </c:pt>
                <c:pt idx="3">
                  <c:v>666</c:v>
                </c:pt>
                <c:pt idx="4">
                  <c:v>708</c:v>
                </c:pt>
                <c:pt idx="5">
                  <c:v>719</c:v>
                </c:pt>
              </c:numCache>
            </c:numRef>
          </c:val>
        </c:ser>
        <c:ser>
          <c:idx val="1"/>
          <c:order val="1"/>
          <c:tx>
            <c:strRef>
              <c:f>'Graph Data'!$A$93</c:f>
              <c:strCache>
                <c:ptCount val="1"/>
                <c:pt idx="0">
                  <c:v>Wireline</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Data'!$B$90:$G$90</c:f>
              <c:strCache>
                <c:ptCount val="6"/>
                <c:pt idx="0">
                  <c:v>Q2-10</c:v>
                </c:pt>
                <c:pt idx="1">
                  <c:v>Q2-11</c:v>
                </c:pt>
                <c:pt idx="2">
                  <c:v>Q2-12</c:v>
                </c:pt>
                <c:pt idx="3">
                  <c:v>Q2-13</c:v>
                </c:pt>
                <c:pt idx="4">
                  <c:v>Q2-14</c:v>
                </c:pt>
                <c:pt idx="5">
                  <c:v>Q2-15</c:v>
                </c:pt>
              </c:strCache>
            </c:strRef>
          </c:cat>
          <c:val>
            <c:numRef>
              <c:f>'Graph Data'!$B$93:$G$93</c:f>
              <c:numCache>
                <c:formatCode>_(* #,##0_);_(* \(#,##0\);_(* "-"??_);_(@_)</c:formatCode>
                <c:ptCount val="6"/>
                <c:pt idx="0">
                  <c:v>385</c:v>
                </c:pt>
                <c:pt idx="1">
                  <c:v>359</c:v>
                </c:pt>
                <c:pt idx="2">
                  <c:v>336</c:v>
                </c:pt>
                <c:pt idx="3">
                  <c:v>332</c:v>
                </c:pt>
                <c:pt idx="4">
                  <c:v>365</c:v>
                </c:pt>
                <c:pt idx="5">
                  <c:v>362</c:v>
                </c:pt>
              </c:numCache>
            </c:numRef>
          </c:val>
        </c:ser>
        <c:dLbls>
          <c:showLegendKey val="0"/>
          <c:showVal val="0"/>
          <c:showCatName val="0"/>
          <c:showSerName val="0"/>
          <c:showPercent val="0"/>
          <c:showBubbleSize val="0"/>
        </c:dLbls>
        <c:gapWidth val="150"/>
        <c:overlap val="100"/>
        <c:axId val="399735656"/>
        <c:axId val="399736048"/>
      </c:barChart>
      <c:catAx>
        <c:axId val="399735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399736048"/>
        <c:crosses val="autoZero"/>
        <c:auto val="1"/>
        <c:lblAlgn val="ctr"/>
        <c:lblOffset val="100"/>
        <c:tickLblSkip val="1"/>
        <c:tickMarkSkip val="1"/>
        <c:noMultiLvlLbl val="0"/>
      </c:catAx>
      <c:valAx>
        <c:axId val="399736048"/>
        <c:scaling>
          <c:orientation val="minMax"/>
        </c:scaling>
        <c:delete val="1"/>
        <c:axPos val="l"/>
        <c:numFmt formatCode="_(* #,##0_);_(* \(#,##0\);_(* &quot;-&quot;??_);_(@_)" sourceLinked="1"/>
        <c:majorTickMark val="out"/>
        <c:minorTickMark val="none"/>
        <c:tickLblPos val="nextTo"/>
        <c:crossAx val="399735656"/>
        <c:crosses val="autoZero"/>
        <c:crossBetween val="between"/>
      </c:valAx>
      <c:spPr>
        <a:noFill/>
        <a:ln w="25400">
          <a:noFill/>
        </a:ln>
      </c:spPr>
    </c:plotArea>
    <c:legend>
      <c:legendPos val="r"/>
      <c:legendEntry>
        <c:idx val="0"/>
        <c:txPr>
          <a:bodyPr/>
          <a:lstStyle/>
          <a:p>
            <a:pPr>
              <a:defRPr sz="1200" b="0" i="0" u="none" strike="noStrike" baseline="0">
                <a:solidFill>
                  <a:srgbClr val="000000"/>
                </a:solidFill>
                <a:latin typeface="Arial"/>
                <a:ea typeface="Arial"/>
                <a:cs typeface="Arial"/>
              </a:defRPr>
            </a:pPr>
            <a:endParaRPr lang="en-US"/>
          </a:p>
        </c:txPr>
      </c:legendEntry>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2.7295194944207391E-2"/>
          <c:y val="2.9972858506323075E-2"/>
          <c:w val="0.19317731931553248"/>
          <c:h val="0.18722977809591981"/>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external revenue profile - Q2 2015
(% of total operating revenues)</a:t>
            </a:r>
          </a:p>
        </c:rich>
      </c:tx>
      <c:layout>
        <c:manualLayout>
          <c:xMode val="edge"/>
          <c:yMode val="edge"/>
          <c:x val="0.21442840734539112"/>
          <c:y val="4.3725070525785274E-2"/>
        </c:manualLayout>
      </c:layout>
      <c:overlay val="0"/>
      <c:spPr>
        <a:noFill/>
        <a:ln w="25400">
          <a:noFill/>
        </a:ln>
      </c:spPr>
    </c:title>
    <c:autoTitleDeleted val="0"/>
    <c:plotArea>
      <c:layout>
        <c:manualLayout>
          <c:layoutTarget val="inner"/>
          <c:xMode val="edge"/>
          <c:yMode val="edge"/>
          <c:x val="0.25906550686399804"/>
          <c:y val="0.2039278215223097"/>
          <c:w val="0.45027728078492807"/>
          <c:h val="0.7166913385826772"/>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1.2918835764300881E-2"/>
                  <c:y val="-1.1200656674421159E-2"/>
                </c:manualLayout>
              </c:layout>
              <c:tx>
                <c:rich>
                  <a:bodyPr/>
                  <a:lstStyle/>
                  <a:p>
                    <a:pPr>
                      <a:defRPr sz="1400" b="1" i="0" u="none" strike="noStrike" baseline="0">
                        <a:solidFill>
                          <a:srgbClr val="000000"/>
                        </a:solidFill>
                        <a:latin typeface="Arial"/>
                        <a:ea typeface="Arial"/>
                        <a:cs typeface="Arial"/>
                      </a:defRPr>
                    </a:pPr>
                    <a:r>
                      <a:rPr lang="en-CA"/>
                      <a:t>Wireless
56%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7.0533177821119106E-2"/>
                  <c:y val="-5.330060675083944E-2"/>
                </c:manualLayout>
              </c:layout>
              <c:tx>
                <c:rich>
                  <a:bodyPr/>
                  <a:lstStyle/>
                  <a:p>
                    <a:pPr>
                      <a:defRPr sz="1400" b="1" i="0" u="none" strike="noStrike" baseline="0">
                        <a:solidFill>
                          <a:srgbClr val="000000"/>
                        </a:solidFill>
                        <a:latin typeface="Arial"/>
                        <a:ea typeface="Arial"/>
                        <a:cs typeface="Arial"/>
                      </a:defRPr>
                    </a:pPr>
                    <a:r>
                      <a:rPr lang="en-CA"/>
                      <a:t>44%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0"/>
            <c:showCatName val="1"/>
            <c:showSerName val="1"/>
            <c:showPercent val="0"/>
            <c:showBubbleSize val="0"/>
            <c:showLeaderLines val="0"/>
            <c:extLst>
              <c:ext xmlns:c15="http://schemas.microsoft.com/office/drawing/2012/chart" uri="{CE6537A1-D6FC-4f65-9D91-7224C49458BB}"/>
            </c:extLst>
          </c:dLbls>
          <c:cat>
            <c:strRef>
              <c:f>'Graph Data'!$A$96:$A$97</c:f>
              <c:strCache>
                <c:ptCount val="2"/>
                <c:pt idx="0">
                  <c:v>Revenues (%)</c:v>
                </c:pt>
                <c:pt idx="1">
                  <c:v>Wireless</c:v>
                </c:pt>
              </c:strCache>
            </c:strRef>
          </c:cat>
          <c:val>
            <c:numRef>
              <c:f>'Graph Data'!$G$97:$G$98</c:f>
              <c:numCache>
                <c:formatCode>0.0%</c:formatCode>
                <c:ptCount val="2"/>
                <c:pt idx="0">
                  <c:v>0.55512572533849125</c:v>
                </c:pt>
                <c:pt idx="1">
                  <c:v>0.44487427466150875</c:v>
                </c:pt>
              </c:numCache>
            </c:numRef>
          </c:val>
        </c:ser>
        <c:dLbls>
          <c:showLegendKey val="0"/>
          <c:showVal val="0"/>
          <c:showCatName val="0"/>
          <c:showSerName val="0"/>
          <c:showPercent val="0"/>
          <c:showBubbleSize val="0"/>
          <c:showLeaderLines val="0"/>
        </c:dLbls>
        <c:firstSliceAng val="185"/>
      </c:pieChart>
      <c:spPr>
        <a:noFill/>
        <a:ln w="25400">
          <a:noFill/>
        </a:ln>
      </c:spPr>
    </c:plotArea>
    <c:plotVisOnly val="1"/>
    <c:dispBlanksAs val="zero"/>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EBITDA profile - Q2 2015</a:t>
            </a:r>
          </a:p>
        </c:rich>
      </c:tx>
      <c:layout>
        <c:manualLayout>
          <c:xMode val="edge"/>
          <c:yMode val="edge"/>
          <c:x val="0.21495313085864268"/>
          <c:y val="5.4189198918713717E-2"/>
        </c:manualLayout>
      </c:layout>
      <c:overlay val="0"/>
      <c:spPr>
        <a:noFill/>
        <a:ln w="25400">
          <a:noFill/>
        </a:ln>
      </c:spPr>
    </c:title>
    <c:autoTitleDeleted val="0"/>
    <c:plotArea>
      <c:layout>
        <c:manualLayout>
          <c:layoutTarget val="inner"/>
          <c:xMode val="edge"/>
          <c:yMode val="edge"/>
          <c:x val="0.2461718360473758"/>
          <c:y val="0.19172724357086288"/>
          <c:w val="0.51843159390022486"/>
          <c:h val="0.72140855211053734"/>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1.5863362007192142E-2"/>
                  <c:y val="6.4357426173746179E-3"/>
                </c:manualLayout>
              </c:layout>
              <c:tx>
                <c:rich>
                  <a:bodyPr/>
                  <a:lstStyle/>
                  <a:p>
                    <a:pPr>
                      <a:defRPr sz="1400" b="1" i="0" u="none" strike="noStrike" baseline="0">
                        <a:solidFill>
                          <a:srgbClr val="000000"/>
                        </a:solidFill>
                        <a:latin typeface="Arial"/>
                        <a:ea typeface="Arial"/>
                        <a:cs typeface="Arial"/>
                      </a:defRPr>
                    </a:pPr>
                    <a:r>
                      <a:rPr lang="en-CA"/>
                      <a:t>Wireless
67%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3.2778316635439696E-2"/>
                  <c:y val="5.4510061242344705E-2"/>
                </c:manualLayout>
              </c:layout>
              <c:tx>
                <c:rich>
                  <a:bodyPr/>
                  <a:lstStyle/>
                  <a:p>
                    <a:pPr>
                      <a:defRPr sz="1400" b="1" i="0" u="none" strike="noStrike" baseline="0">
                        <a:solidFill>
                          <a:srgbClr val="000000"/>
                        </a:solidFill>
                        <a:latin typeface="Arial"/>
                        <a:ea typeface="Arial"/>
                        <a:cs typeface="Arial"/>
                      </a:defRPr>
                    </a:pPr>
                    <a:r>
                      <a:rPr lang="en-CA"/>
                      <a:t>Wireline
33%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'Graph Data'!$A$101:$A$102</c:f>
              <c:strCache>
                <c:ptCount val="2"/>
                <c:pt idx="0">
                  <c:v>Wireless</c:v>
                </c:pt>
                <c:pt idx="1">
                  <c:v>Wireline</c:v>
                </c:pt>
              </c:strCache>
            </c:strRef>
          </c:cat>
          <c:val>
            <c:numRef>
              <c:f>'Graph Data'!$G$101:$G$102</c:f>
              <c:numCache>
                <c:formatCode>0.0%</c:formatCode>
                <c:ptCount val="2"/>
                <c:pt idx="0">
                  <c:v>0.66512488436632744</c:v>
                </c:pt>
                <c:pt idx="1">
                  <c:v>0.3348751156336725</c:v>
                </c:pt>
              </c:numCache>
            </c:numRef>
          </c:val>
        </c:ser>
        <c:dLbls>
          <c:showLegendKey val="0"/>
          <c:showVal val="0"/>
          <c:showCatName val="0"/>
          <c:showSerName val="0"/>
          <c:showPercent val="0"/>
          <c:showBubbleSize val="0"/>
          <c:showLeaderLines val="1"/>
        </c:dLbls>
        <c:firstSliceAng val="185"/>
      </c:pieChart>
      <c:spPr>
        <a:noFill/>
        <a:ln w="25400">
          <a:noFill/>
        </a:ln>
      </c:spPr>
    </c:plotArea>
    <c:plotVisOnly val="1"/>
    <c:dispBlanksAs val="zero"/>
    <c:showDLblsOverMax val="0"/>
  </c:chart>
  <c:spPr>
    <a:no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3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network revenue ($ millions)</a:t>
            </a:r>
            <a:r>
              <a:rPr lang="en-CA" sz="1800" b="1" i="0" u="none" strike="noStrike" baseline="30000">
                <a:solidFill>
                  <a:srgbClr val="000000"/>
                </a:solidFill>
                <a:latin typeface="Arial"/>
                <a:cs typeface="Arial"/>
              </a:rPr>
              <a:t>(C)</a:t>
            </a:r>
          </a:p>
        </c:rich>
      </c:tx>
      <c:layout>
        <c:manualLayout>
          <c:xMode val="edge"/>
          <c:yMode val="edge"/>
          <c:x val="0.3291635216263834"/>
          <c:y val="1.4854136055959513E-2"/>
        </c:manualLayout>
      </c:layout>
      <c:overlay val="0"/>
      <c:spPr>
        <a:solidFill>
          <a:schemeClr val="bg1"/>
        </a:solidFill>
        <a:ln w="25400">
          <a:noFill/>
        </a:ln>
      </c:spPr>
    </c:title>
    <c:autoTitleDeleted val="0"/>
    <c:plotArea>
      <c:layout>
        <c:manualLayout>
          <c:layoutTarget val="inner"/>
          <c:xMode val="edge"/>
          <c:yMode val="edge"/>
          <c:x val="6.4155977249047771E-2"/>
          <c:y val="0.12423105981413493"/>
          <c:w val="0.91063291031137372"/>
          <c:h val="0.80578619654122396"/>
        </c:manualLayout>
      </c:layout>
      <c:barChart>
        <c:barDir val="col"/>
        <c:grouping val="clustered"/>
        <c:varyColors val="0"/>
        <c:ser>
          <c:idx val="4"/>
          <c:order val="0"/>
          <c:tx>
            <c:strRef>
              <c:f>'Graph Data'!$B$26</c:f>
              <c:strCache>
                <c:ptCount val="1"/>
                <c:pt idx="0">
                  <c:v>2010</c:v>
                </c:pt>
              </c:strCache>
            </c:strRef>
          </c:tx>
          <c:spPr>
            <a:solidFill>
              <a:srgbClr val="DBD0E2"/>
            </a:solidFill>
            <a:ln w="12700">
              <a:solidFill>
                <a:srgbClr val="000000"/>
              </a:solidFill>
              <a:prstDash val="solid"/>
            </a:ln>
          </c:spPr>
          <c:invertIfNegative val="0"/>
          <c:dLbls>
            <c:dLbl>
              <c:idx val="0"/>
              <c:layout>
                <c:manualLayout>
                  <c:x val="-4.5228450489931534E-4"/>
                  <c:y val="5.362870311067575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2.005587451857535E-3"/>
                  <c:y val="1.165278921140444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9.1471225056405522E-4"/>
                  <c:y val="-1.724497356490725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0132165560229828E-3"/>
                  <c:y val="3.1923383878691143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Data'!$A$27:$A$30</c:f>
              <c:strCache>
                <c:ptCount val="4"/>
                <c:pt idx="0">
                  <c:v>Q1</c:v>
                </c:pt>
                <c:pt idx="1">
                  <c:v>Q2</c:v>
                </c:pt>
                <c:pt idx="2">
                  <c:v>Q3</c:v>
                </c:pt>
                <c:pt idx="3">
                  <c:v>Q4</c:v>
                </c:pt>
              </c:strCache>
            </c:strRef>
          </c:cat>
          <c:val>
            <c:numRef>
              <c:f>'Graph Data'!$B$27:$B$30</c:f>
              <c:numCache>
                <c:formatCode>_(* #,##0_);_(* \(#,##0\);_(* "-"??_);_(@_)</c:formatCode>
                <c:ptCount val="4"/>
                <c:pt idx="0">
                  <c:v>1089</c:v>
                </c:pt>
                <c:pt idx="1">
                  <c:v>1135</c:v>
                </c:pt>
                <c:pt idx="2">
                  <c:v>1187</c:v>
                </c:pt>
                <c:pt idx="3">
                  <c:v>1200</c:v>
                </c:pt>
              </c:numCache>
            </c:numRef>
          </c:val>
        </c:ser>
        <c:ser>
          <c:idx val="5"/>
          <c:order val="1"/>
          <c:tx>
            <c:strRef>
              <c:f>'Graph Data'!$C$26</c:f>
              <c:strCache>
                <c:ptCount val="1"/>
                <c:pt idx="0">
                  <c:v>2011</c:v>
                </c:pt>
              </c:strCache>
            </c:strRef>
          </c:tx>
          <c:spPr>
            <a:solidFill>
              <a:srgbClr val="49166D"/>
            </a:solidFill>
            <a:ln w="12700">
              <a:solidFill>
                <a:srgbClr val="000000"/>
              </a:solidFill>
              <a:prstDash val="solid"/>
            </a:ln>
          </c:spPr>
          <c:invertIfNegative val="0"/>
          <c:dLbls>
            <c:dLbl>
              <c:idx val="0"/>
              <c:layout>
                <c:manualLayout>
                  <c:x val="-1.0177891409574938E-3"/>
                  <c:y val="5.2065953739161756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1402936691378863E-3"/>
                  <c:y val="-1.312296039040747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1496659593539485E-3"/>
                  <c:y val="-7.342729569542211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217559165111172E-3"/>
                  <c:y val="3.1973276067764258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Data'!$A$27:$A$30</c:f>
              <c:strCache>
                <c:ptCount val="4"/>
                <c:pt idx="0">
                  <c:v>Q1</c:v>
                </c:pt>
                <c:pt idx="1">
                  <c:v>Q2</c:v>
                </c:pt>
                <c:pt idx="2">
                  <c:v>Q3</c:v>
                </c:pt>
                <c:pt idx="3">
                  <c:v>Q4</c:v>
                </c:pt>
              </c:strCache>
            </c:strRef>
          </c:cat>
          <c:val>
            <c:numRef>
              <c:f>'Graph Data'!$C$27:$C$30</c:f>
              <c:numCache>
                <c:formatCode>_(* #,##0_);_(* \(#,##0\);_(* "-"??_);_(@_)</c:formatCode>
                <c:ptCount val="4"/>
                <c:pt idx="0">
                  <c:v>1203</c:v>
                </c:pt>
                <c:pt idx="1">
                  <c:v>1235</c:v>
                </c:pt>
                <c:pt idx="2">
                  <c:v>1289</c:v>
                </c:pt>
                <c:pt idx="3">
                  <c:v>1277</c:v>
                </c:pt>
              </c:numCache>
            </c:numRef>
          </c:val>
        </c:ser>
        <c:ser>
          <c:idx val="2"/>
          <c:order val="2"/>
          <c:tx>
            <c:strRef>
              <c:f>'Graph Data'!$D$26</c:f>
              <c:strCache>
                <c:ptCount val="1"/>
                <c:pt idx="0">
                  <c:v>2012</c:v>
                </c:pt>
              </c:strCache>
            </c:strRef>
          </c:tx>
          <c:spPr>
            <a:solidFill>
              <a:srgbClr val="FFFFCC"/>
            </a:solidFill>
            <a:ln w="12700">
              <a:solidFill>
                <a:srgbClr val="000000"/>
              </a:solidFill>
              <a:prstDash val="solid"/>
            </a:ln>
          </c:spPr>
          <c:invertIfNegative val="0"/>
          <c:dLbls>
            <c:dLbl>
              <c:idx val="0"/>
              <c:layout>
                <c:manualLayout>
                  <c:x val="-1.9970047096714068E-3"/>
                  <c:y val="6.591819563224511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9624825176843123E-3"/>
                  <c:y val="-4.561422829139364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9608654119448606E-3"/>
                  <c:y val="1.3241595559298514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3526289407386503E-4"/>
                  <c:y val="5.880018586193472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Data'!$A$27:$A$30</c:f>
              <c:strCache>
                <c:ptCount val="4"/>
                <c:pt idx="0">
                  <c:v>Q1</c:v>
                </c:pt>
                <c:pt idx="1">
                  <c:v>Q2</c:v>
                </c:pt>
                <c:pt idx="2">
                  <c:v>Q3</c:v>
                </c:pt>
                <c:pt idx="3">
                  <c:v>Q4</c:v>
                </c:pt>
              </c:strCache>
            </c:strRef>
          </c:cat>
          <c:val>
            <c:numRef>
              <c:f>'Graph Data'!$D$27:$D$30</c:f>
              <c:numCache>
                <c:formatCode>_(* #,##0_);_(* \(#,##0\);_(* "-"??_);_(@_)</c:formatCode>
                <c:ptCount val="4"/>
                <c:pt idx="0">
                  <c:v>1288</c:v>
                </c:pt>
                <c:pt idx="1">
                  <c:v>1329</c:v>
                </c:pt>
                <c:pt idx="2">
                  <c:v>1372</c:v>
                </c:pt>
                <c:pt idx="3">
                  <c:v>1378</c:v>
                </c:pt>
              </c:numCache>
            </c:numRef>
          </c:val>
        </c:ser>
        <c:ser>
          <c:idx val="6"/>
          <c:order val="3"/>
          <c:tx>
            <c:strRef>
              <c:f>'Graph Data'!$E$26</c:f>
              <c:strCache>
                <c:ptCount val="1"/>
                <c:pt idx="0">
                  <c:v>2013</c:v>
                </c:pt>
              </c:strCache>
            </c:strRef>
          </c:tx>
          <c:spPr>
            <a:solidFill>
              <a:srgbClr val="00B0F0"/>
            </a:solidFill>
            <a:ln>
              <a:solidFill>
                <a:srgbClr val="000000"/>
              </a:solidFill>
            </a:ln>
          </c:spPr>
          <c:invertIfNegative val="0"/>
          <c:dLbls>
            <c:dLbl>
              <c:idx val="0"/>
              <c:layout>
                <c:manualLayout>
                  <c:x val="3.6555797717462526E-4"/>
                  <c:y val="-5.1212497959286188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3143368054845683E-3"/>
                  <c:y val="-3.041856610029009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5990069607380232E-4"/>
                  <c:y val="5.874236622016006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0247062761138096E-3"/>
                  <c:y val="3.2101370103856633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Data'!$A$27:$A$30</c:f>
              <c:strCache>
                <c:ptCount val="4"/>
                <c:pt idx="0">
                  <c:v>Q1</c:v>
                </c:pt>
                <c:pt idx="1">
                  <c:v>Q2</c:v>
                </c:pt>
                <c:pt idx="2">
                  <c:v>Q3</c:v>
                </c:pt>
                <c:pt idx="3">
                  <c:v>Q4</c:v>
                </c:pt>
              </c:strCache>
            </c:strRef>
          </c:cat>
          <c:val>
            <c:numRef>
              <c:f>'Graph Data'!$E$27:$E$30</c:f>
              <c:numCache>
                <c:formatCode>_(* #,##0_);_(* \(#,##0\);_(* "-"??_);_(@_)</c:formatCode>
                <c:ptCount val="4"/>
                <c:pt idx="0">
                  <c:v>1371</c:v>
                </c:pt>
                <c:pt idx="1">
                  <c:v>1393</c:v>
                </c:pt>
                <c:pt idx="2">
                  <c:v>1443</c:v>
                </c:pt>
                <c:pt idx="3">
                  <c:v>1434</c:v>
                </c:pt>
              </c:numCache>
            </c:numRef>
          </c:val>
        </c:ser>
        <c:ser>
          <c:idx val="7"/>
          <c:order val="4"/>
          <c:tx>
            <c:strRef>
              <c:f>'Graph Data'!$F$26</c:f>
              <c:strCache>
                <c:ptCount val="1"/>
                <c:pt idx="0">
                  <c:v>2014</c:v>
                </c:pt>
              </c:strCache>
            </c:strRef>
          </c:tx>
          <c:spPr>
            <a:solidFill>
              <a:srgbClr val="66CC00">
                <a:lumMod val="60000"/>
                <a:lumOff val="40000"/>
              </a:srgbClr>
            </a:solidFill>
            <a:ln>
              <a:solidFill>
                <a:schemeClr val="tx1"/>
              </a:solidFill>
            </a:ln>
          </c:spPr>
          <c:invertIfNegative val="0"/>
          <c:dLbls>
            <c:dLbl>
              <c:idx val="0"/>
              <c:layout>
                <c:manualLayout>
                  <c:x val="-1.2162848033538812E-3"/>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8.8957050394637737E-4"/>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5129109659536417E-4"/>
                  <c:y val="6.5428424317773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1090248334342821E-4"/>
                  <c:y val="2.7457333383566289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Data'!$A$27:$A$30</c:f>
              <c:strCache>
                <c:ptCount val="4"/>
                <c:pt idx="0">
                  <c:v>Q1</c:v>
                </c:pt>
                <c:pt idx="1">
                  <c:v>Q2</c:v>
                </c:pt>
                <c:pt idx="2">
                  <c:v>Q3</c:v>
                </c:pt>
                <c:pt idx="3">
                  <c:v>Q4</c:v>
                </c:pt>
              </c:strCache>
            </c:strRef>
          </c:cat>
          <c:val>
            <c:numRef>
              <c:f>'Graph Data'!$F$27:$F$30</c:f>
              <c:numCache>
                <c:formatCode>_(* #,##0_);_(* \(#,##0\);_(* "-"??_);_(@_)</c:formatCode>
                <c:ptCount val="4"/>
                <c:pt idx="0">
                  <c:v>1443</c:v>
                </c:pt>
                <c:pt idx="1">
                  <c:v>1478</c:v>
                </c:pt>
                <c:pt idx="2">
                  <c:v>1538</c:v>
                </c:pt>
                <c:pt idx="3">
                  <c:v>1549</c:v>
                </c:pt>
              </c:numCache>
            </c:numRef>
          </c:val>
        </c:ser>
        <c:ser>
          <c:idx val="8"/>
          <c:order val="5"/>
          <c:tx>
            <c:strRef>
              <c:f>'Graph Data'!$G$26</c:f>
              <c:strCache>
                <c:ptCount val="1"/>
                <c:pt idx="0">
                  <c:v>2015</c:v>
                </c:pt>
              </c:strCache>
            </c:strRef>
          </c:tx>
          <c:spPr>
            <a:solidFill>
              <a:srgbClr val="FFFF00"/>
            </a:solidFill>
            <a:ln>
              <a:solidFill>
                <a:srgbClr val="000000"/>
              </a:solidFill>
            </a:ln>
          </c:spPr>
          <c:invertIfNegative val="0"/>
          <c:dLbls>
            <c:dLbl>
              <c:idx val="1"/>
              <c:layout>
                <c:manualLayout>
                  <c:x val="9.6581257418561748E-4"/>
                  <c:y val="6.083650190114068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Data'!$A$27:$A$30</c:f>
              <c:strCache>
                <c:ptCount val="4"/>
                <c:pt idx="0">
                  <c:v>Q1</c:v>
                </c:pt>
                <c:pt idx="1">
                  <c:v>Q2</c:v>
                </c:pt>
                <c:pt idx="2">
                  <c:v>Q3</c:v>
                </c:pt>
                <c:pt idx="3">
                  <c:v>Q4</c:v>
                </c:pt>
              </c:strCache>
            </c:strRef>
          </c:cat>
          <c:val>
            <c:numRef>
              <c:f>'Graph Data'!$G$27:$G$30</c:f>
              <c:numCache>
                <c:formatCode>_(* #,##0_);_(* \(#,##0\);_(* "-"??_);_(@_)</c:formatCode>
                <c:ptCount val="4"/>
                <c:pt idx="0">
                  <c:v>1535</c:v>
                </c:pt>
                <c:pt idx="1">
                  <c:v>1568</c:v>
                </c:pt>
              </c:numCache>
            </c:numRef>
          </c:val>
        </c:ser>
        <c:dLbls>
          <c:showLegendKey val="0"/>
          <c:showVal val="0"/>
          <c:showCatName val="0"/>
          <c:showSerName val="0"/>
          <c:showPercent val="0"/>
          <c:showBubbleSize val="0"/>
        </c:dLbls>
        <c:gapWidth val="150"/>
        <c:axId val="516129488"/>
        <c:axId val="516129880"/>
      </c:barChart>
      <c:catAx>
        <c:axId val="516129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16129880"/>
        <c:crosses val="autoZero"/>
        <c:auto val="1"/>
        <c:lblAlgn val="ctr"/>
        <c:lblOffset val="100"/>
        <c:tickLblSkip val="1"/>
        <c:tickMarkSkip val="1"/>
        <c:noMultiLvlLbl val="0"/>
      </c:catAx>
      <c:valAx>
        <c:axId val="516129880"/>
        <c:scaling>
          <c:orientation val="minMax"/>
        </c:scaling>
        <c:delete val="1"/>
        <c:axPos val="l"/>
        <c:numFmt formatCode="_(* #,##0_);_(* \(#,##0\);_(* &quot;-&quot;??_);_(@_)" sourceLinked="1"/>
        <c:majorTickMark val="out"/>
        <c:minorTickMark val="none"/>
        <c:tickLblPos val="nextTo"/>
        <c:crossAx val="516129488"/>
        <c:crosses val="autoZero"/>
        <c:crossBetween val="between"/>
      </c:valAx>
      <c:spPr>
        <a:noFill/>
        <a:ln w="25400">
          <a:noFill/>
        </a:ln>
      </c:spPr>
    </c:plotArea>
    <c:legend>
      <c:legendPos val="r"/>
      <c:layout>
        <c:manualLayout>
          <c:xMode val="edge"/>
          <c:yMode val="edge"/>
          <c:x val="8.5268615568224928E-3"/>
          <c:y val="1.2181240502831883E-2"/>
          <c:w val="4.917964438608341E-2"/>
          <c:h val="0.54865036607266204"/>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3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EBITDA ($ millions)</a:t>
            </a:r>
            <a:r>
              <a:rPr lang="en-CA" sz="1800" b="1" i="0" u="none" strike="noStrike" baseline="30000">
                <a:solidFill>
                  <a:srgbClr val="000000"/>
                </a:solidFill>
                <a:latin typeface="Arial"/>
                <a:cs typeface="Arial"/>
              </a:rPr>
              <a:t>(C)</a:t>
            </a:r>
          </a:p>
        </c:rich>
      </c:tx>
      <c:layout>
        <c:manualLayout>
          <c:xMode val="edge"/>
          <c:yMode val="edge"/>
          <c:x val="0.43016802386881131"/>
          <c:y val="2.7760353485226111E-2"/>
        </c:manualLayout>
      </c:layout>
      <c:overlay val="0"/>
      <c:spPr>
        <a:solidFill>
          <a:schemeClr val="bg1"/>
        </a:solidFill>
        <a:ln w="25400">
          <a:noFill/>
        </a:ln>
      </c:spPr>
    </c:title>
    <c:autoTitleDeleted val="0"/>
    <c:plotArea>
      <c:layout>
        <c:manualLayout>
          <c:layoutTarget val="inner"/>
          <c:xMode val="edge"/>
          <c:yMode val="edge"/>
          <c:x val="4.7081345315106986E-2"/>
          <c:y val="0.16486931146386263"/>
          <c:w val="0.92245950897062146"/>
          <c:h val="0.7574626865671642"/>
        </c:manualLayout>
      </c:layout>
      <c:barChart>
        <c:barDir val="col"/>
        <c:grouping val="clustered"/>
        <c:varyColors val="0"/>
        <c:ser>
          <c:idx val="4"/>
          <c:order val="0"/>
          <c:tx>
            <c:strRef>
              <c:f>'Graph Data'!$B$26</c:f>
              <c:strCache>
                <c:ptCount val="1"/>
                <c:pt idx="0">
                  <c:v>2010</c:v>
                </c:pt>
              </c:strCache>
            </c:strRef>
          </c:tx>
          <c:spPr>
            <a:solidFill>
              <a:srgbClr val="DBD0E2"/>
            </a:solidFill>
            <a:ln w="12700">
              <a:solidFill>
                <a:srgbClr val="000000"/>
              </a:solidFill>
              <a:prstDash val="solid"/>
            </a:ln>
          </c:spPr>
          <c:invertIfNegative val="0"/>
          <c:dLbls>
            <c:numFmt formatCode="0"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Data'!$A$61:$A$64</c:f>
              <c:strCache>
                <c:ptCount val="4"/>
                <c:pt idx="0">
                  <c:v>Q1</c:v>
                </c:pt>
                <c:pt idx="1">
                  <c:v>Q2</c:v>
                </c:pt>
                <c:pt idx="2">
                  <c:v>Q3</c:v>
                </c:pt>
                <c:pt idx="3">
                  <c:v>Q4</c:v>
                </c:pt>
              </c:strCache>
            </c:strRef>
          </c:cat>
          <c:val>
            <c:numRef>
              <c:f>'Graph Data'!$B$68:$B$71</c:f>
              <c:numCache>
                <c:formatCode>_(* #,##0_);_(* \(#,##0\);_(* "-"??_);_(@_)</c:formatCode>
                <c:ptCount val="4"/>
                <c:pt idx="0">
                  <c:v>493</c:v>
                </c:pt>
                <c:pt idx="1">
                  <c:v>519</c:v>
                </c:pt>
                <c:pt idx="2">
                  <c:v>532</c:v>
                </c:pt>
                <c:pt idx="3">
                  <c:v>470</c:v>
                </c:pt>
              </c:numCache>
            </c:numRef>
          </c:val>
        </c:ser>
        <c:ser>
          <c:idx val="5"/>
          <c:order val="1"/>
          <c:tx>
            <c:strRef>
              <c:f>'Graph Data'!$C$26</c:f>
              <c:strCache>
                <c:ptCount val="1"/>
                <c:pt idx="0">
                  <c:v>2011</c:v>
                </c:pt>
              </c:strCache>
            </c:strRef>
          </c:tx>
          <c:spPr>
            <a:solidFill>
              <a:srgbClr val="49166D"/>
            </a:solidFill>
            <a:ln w="12700">
              <a:solidFill>
                <a:srgbClr val="000000"/>
              </a:solidFill>
              <a:prstDash val="solid"/>
            </a:ln>
          </c:spPr>
          <c:invertIfNegative val="0"/>
          <c:dLbls>
            <c:dLbl>
              <c:idx val="0"/>
              <c:layout>
                <c:manualLayout>
                  <c:x val="-3.464660328247921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Data'!$A$61:$A$64</c:f>
              <c:strCache>
                <c:ptCount val="4"/>
                <c:pt idx="0">
                  <c:v>Q1</c:v>
                </c:pt>
                <c:pt idx="1">
                  <c:v>Q2</c:v>
                </c:pt>
                <c:pt idx="2">
                  <c:v>Q3</c:v>
                </c:pt>
                <c:pt idx="3">
                  <c:v>Q4</c:v>
                </c:pt>
              </c:strCache>
            </c:strRef>
          </c:cat>
          <c:val>
            <c:numRef>
              <c:f>'Graph Data'!$C$68:$C$71</c:f>
              <c:numCache>
                <c:formatCode>_(* #,##0_);_(* \(#,##0\);_(* "-"??_);_(@_)</c:formatCode>
                <c:ptCount val="4"/>
                <c:pt idx="0">
                  <c:v>548</c:v>
                </c:pt>
                <c:pt idx="1">
                  <c:v>563</c:v>
                </c:pt>
                <c:pt idx="2">
                  <c:v>568</c:v>
                </c:pt>
                <c:pt idx="3">
                  <c:v>498</c:v>
                </c:pt>
              </c:numCache>
            </c:numRef>
          </c:val>
        </c:ser>
        <c:ser>
          <c:idx val="2"/>
          <c:order val="2"/>
          <c:tx>
            <c:strRef>
              <c:f>'Graph Data'!$D$26</c:f>
              <c:strCache>
                <c:ptCount val="1"/>
                <c:pt idx="0">
                  <c:v>2012</c:v>
                </c:pt>
              </c:strCache>
            </c:strRef>
          </c:tx>
          <c:spPr>
            <a:solidFill>
              <a:srgbClr val="FFFFCC"/>
            </a:solidFill>
            <a:ln w="12700">
              <a:solidFill>
                <a:srgbClr val="000000"/>
              </a:solidFill>
              <a:prstDash val="solid"/>
            </a:ln>
          </c:spPr>
          <c:invertIfNegative val="0"/>
          <c:dLbls>
            <c:dLbl>
              <c:idx val="0"/>
              <c:layout>
                <c:manualLayout>
                  <c:x val="-1.15488677608264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Data'!$A$61:$A$64</c:f>
              <c:strCache>
                <c:ptCount val="4"/>
                <c:pt idx="0">
                  <c:v>Q1</c:v>
                </c:pt>
                <c:pt idx="1">
                  <c:v>Q2</c:v>
                </c:pt>
                <c:pt idx="2">
                  <c:v>Q3</c:v>
                </c:pt>
                <c:pt idx="3">
                  <c:v>Q4</c:v>
                </c:pt>
              </c:strCache>
            </c:strRef>
          </c:cat>
          <c:val>
            <c:numRef>
              <c:f>'Graph Data'!$D$68:$D$71</c:f>
              <c:numCache>
                <c:formatCode>_(* #,##0_);_(* \(#,##0\);_(* "-"??_);_(@_)</c:formatCode>
                <c:ptCount val="4"/>
                <c:pt idx="0">
                  <c:v>620</c:v>
                </c:pt>
                <c:pt idx="1">
                  <c:v>634</c:v>
                </c:pt>
                <c:pt idx="2">
                  <c:v>638</c:v>
                </c:pt>
                <c:pt idx="3">
                  <c:v>566</c:v>
                </c:pt>
              </c:numCache>
            </c:numRef>
          </c:val>
        </c:ser>
        <c:ser>
          <c:idx val="6"/>
          <c:order val="3"/>
          <c:tx>
            <c:strRef>
              <c:f>'Graph Data'!$E$26</c:f>
              <c:strCache>
                <c:ptCount val="1"/>
                <c:pt idx="0">
                  <c:v>2013</c:v>
                </c:pt>
              </c:strCache>
            </c:strRef>
          </c:tx>
          <c:spPr>
            <a:solidFill>
              <a:srgbClr val="00B0F0"/>
            </a:solidFill>
            <a:ln>
              <a:solidFill>
                <a:schemeClr val="tx1"/>
              </a:solid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619547104330561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Data'!$A$61:$A$64</c:f>
              <c:strCache>
                <c:ptCount val="4"/>
                <c:pt idx="0">
                  <c:v>Q1</c:v>
                </c:pt>
                <c:pt idx="1">
                  <c:v>Q2</c:v>
                </c:pt>
                <c:pt idx="2">
                  <c:v>Q3</c:v>
                </c:pt>
                <c:pt idx="3">
                  <c:v>Q4</c:v>
                </c:pt>
              </c:strCache>
            </c:strRef>
          </c:cat>
          <c:val>
            <c:numRef>
              <c:f>'Graph Data'!$E$68:$E$71</c:f>
              <c:numCache>
                <c:formatCode>_(* #,##0_);_(* \(#,##0\);_(* "-"??_);_(@_)</c:formatCode>
                <c:ptCount val="4"/>
                <c:pt idx="0">
                  <c:v>666</c:v>
                </c:pt>
                <c:pt idx="1">
                  <c:v>666</c:v>
                </c:pt>
                <c:pt idx="2">
                  <c:v>680</c:v>
                </c:pt>
                <c:pt idx="3">
                  <c:v>592</c:v>
                </c:pt>
              </c:numCache>
            </c:numRef>
          </c:val>
        </c:ser>
        <c:ser>
          <c:idx val="7"/>
          <c:order val="4"/>
          <c:tx>
            <c:strRef>
              <c:f>'Graph Data'!$F$26</c:f>
              <c:strCache>
                <c:ptCount val="1"/>
                <c:pt idx="0">
                  <c:v>2014</c:v>
                </c:pt>
              </c:strCache>
            </c:strRef>
          </c:tx>
          <c:spPr>
            <a:solidFill>
              <a:srgbClr val="66CC00">
                <a:lumMod val="60000"/>
                <a:lumOff val="40000"/>
              </a:srgbClr>
            </a:solidFill>
            <a:ln>
              <a:solidFill>
                <a:sysClr val="windowText" lastClr="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Data'!$A$61:$A$64</c:f>
              <c:strCache>
                <c:ptCount val="4"/>
                <c:pt idx="0">
                  <c:v>Q1</c:v>
                </c:pt>
                <c:pt idx="1">
                  <c:v>Q2</c:v>
                </c:pt>
                <c:pt idx="2">
                  <c:v>Q3</c:v>
                </c:pt>
                <c:pt idx="3">
                  <c:v>Q4</c:v>
                </c:pt>
              </c:strCache>
            </c:strRef>
          </c:cat>
          <c:val>
            <c:numRef>
              <c:f>'Graph Data'!$F$68:$F$71</c:f>
              <c:numCache>
                <c:formatCode>_(* #,##0_);_(* \(#,##0\);_(* "-"??_);_(@_)</c:formatCode>
                <c:ptCount val="4"/>
                <c:pt idx="0">
                  <c:v>690</c:v>
                </c:pt>
                <c:pt idx="1">
                  <c:v>708</c:v>
                </c:pt>
                <c:pt idx="2">
                  <c:v>700</c:v>
                </c:pt>
                <c:pt idx="3">
                  <c:v>629</c:v>
                </c:pt>
              </c:numCache>
            </c:numRef>
          </c:val>
        </c:ser>
        <c:ser>
          <c:idx val="8"/>
          <c:order val="5"/>
          <c:tx>
            <c:strRef>
              <c:f>'Graph Data'!$G$26</c:f>
              <c:strCache>
                <c:ptCount val="1"/>
                <c:pt idx="0">
                  <c:v>2015</c:v>
                </c:pt>
              </c:strCache>
            </c:strRef>
          </c:tx>
          <c:spPr>
            <a:solidFill>
              <a:srgbClr val="FFFF00"/>
            </a:solidFill>
            <a:ln>
              <a:solidFill>
                <a:schemeClr val="tx1">
                  <a:alpha val="94000"/>
                </a:schemeClr>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Data'!$A$61:$A$64</c:f>
              <c:strCache>
                <c:ptCount val="4"/>
                <c:pt idx="0">
                  <c:v>Q1</c:v>
                </c:pt>
                <c:pt idx="1">
                  <c:v>Q2</c:v>
                </c:pt>
                <c:pt idx="2">
                  <c:v>Q3</c:v>
                </c:pt>
                <c:pt idx="3">
                  <c:v>Q4</c:v>
                </c:pt>
              </c:strCache>
            </c:strRef>
          </c:cat>
          <c:val>
            <c:numRef>
              <c:f>'Graph Data'!$G$68:$G$71</c:f>
              <c:numCache>
                <c:formatCode>_(* #,##0_);_(* \(#,##0\);_(* "-"??_);_(@_)</c:formatCode>
                <c:ptCount val="4"/>
                <c:pt idx="0">
                  <c:v>744</c:v>
                </c:pt>
                <c:pt idx="1">
                  <c:v>719</c:v>
                </c:pt>
              </c:numCache>
            </c:numRef>
          </c:val>
        </c:ser>
        <c:dLbls>
          <c:showLegendKey val="0"/>
          <c:showVal val="0"/>
          <c:showCatName val="0"/>
          <c:showSerName val="0"/>
          <c:showPercent val="0"/>
          <c:showBubbleSize val="0"/>
        </c:dLbls>
        <c:gapWidth val="150"/>
        <c:axId val="516130664"/>
        <c:axId val="516131056"/>
      </c:barChart>
      <c:catAx>
        <c:axId val="516130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16131056"/>
        <c:crosses val="autoZero"/>
        <c:auto val="1"/>
        <c:lblAlgn val="ctr"/>
        <c:lblOffset val="100"/>
        <c:tickLblSkip val="1"/>
        <c:tickMarkSkip val="1"/>
        <c:noMultiLvlLbl val="0"/>
      </c:catAx>
      <c:valAx>
        <c:axId val="516131056"/>
        <c:scaling>
          <c:orientation val="minMax"/>
        </c:scaling>
        <c:delete val="1"/>
        <c:axPos val="l"/>
        <c:numFmt formatCode="_(* #,##0_);_(* \(#,##0\);_(* &quot;-&quot;??_);_(@_)" sourceLinked="1"/>
        <c:majorTickMark val="out"/>
        <c:minorTickMark val="none"/>
        <c:tickLblPos val="nextTo"/>
        <c:crossAx val="516130664"/>
        <c:crosses val="autoZero"/>
        <c:crossBetween val="between"/>
      </c:valAx>
      <c:spPr>
        <a:noFill/>
        <a:ln w="25400">
          <a:noFill/>
        </a:ln>
      </c:spPr>
    </c:plotArea>
    <c:legend>
      <c:legendPos val="r"/>
      <c:layout>
        <c:manualLayout>
          <c:xMode val="edge"/>
          <c:yMode val="edge"/>
          <c:x val="5.1913916743313061E-3"/>
          <c:y val="1.7341067660660067E-2"/>
          <c:w val="4.2390769529877137E-2"/>
          <c:h val="0.6353064690443106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1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Postpaid Churn (%)</a:t>
            </a:r>
          </a:p>
        </c:rich>
      </c:tx>
      <c:overlay val="1"/>
    </c:title>
    <c:autoTitleDeleted val="0"/>
    <c:plotArea>
      <c:layout/>
      <c:barChart>
        <c:barDir val="col"/>
        <c:grouping val="clustered"/>
        <c:varyColors val="0"/>
        <c:ser>
          <c:idx val="0"/>
          <c:order val="0"/>
          <c:spPr>
            <a:solidFill>
              <a:schemeClr val="tx2"/>
            </a:solidFill>
          </c:spPr>
          <c:invertIfNegative val="0"/>
          <c:dLbls>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Data'!$BC$6:$BC$23</c:f>
              <c:strCache>
                <c:ptCount val="1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strCache>
            </c:strRef>
          </c:cat>
          <c:val>
            <c:numRef>
              <c:f>'Graph Data'!$BD$6:$BD$23</c:f>
              <c:numCache>
                <c:formatCode>0.00</c:formatCode>
                <c:ptCount val="18"/>
                <c:pt idx="0">
                  <c:v>1.3311435194449808</c:v>
                </c:pt>
                <c:pt idx="1">
                  <c:v>1.34</c:v>
                </c:pt>
                <c:pt idx="2">
                  <c:v>1.3299999999999998</c:v>
                </c:pt>
                <c:pt idx="3">
                  <c:v>1.23</c:v>
                </c:pt>
                <c:pt idx="4">
                  <c:v>1.1400000000000001</c:v>
                </c:pt>
                <c:pt idx="5">
                  <c:v>1</c:v>
                </c:pt>
                <c:pt idx="6">
                  <c:v>1.0999999999999999</c:v>
                </c:pt>
                <c:pt idx="7">
                  <c:v>1.1199999999999999</c:v>
                </c:pt>
                <c:pt idx="8">
                  <c:v>1.1100000000000001</c:v>
                </c:pt>
                <c:pt idx="9">
                  <c:v>1.03</c:v>
                </c:pt>
                <c:pt idx="10">
                  <c:v>0.9900000000000001</c:v>
                </c:pt>
                <c:pt idx="11">
                  <c:v>0.97442586507790385</c:v>
                </c:pt>
                <c:pt idx="12">
                  <c:v>0.9900000000000001</c:v>
                </c:pt>
                <c:pt idx="13">
                  <c:v>0.89999999999999991</c:v>
                </c:pt>
                <c:pt idx="14">
                  <c:v>0.89999999999999991</c:v>
                </c:pt>
                <c:pt idx="15">
                  <c:v>0.94000000000000006</c:v>
                </c:pt>
                <c:pt idx="16">
                  <c:v>0.91</c:v>
                </c:pt>
                <c:pt idx="17">
                  <c:v>0.86</c:v>
                </c:pt>
              </c:numCache>
            </c:numRef>
          </c:val>
        </c:ser>
        <c:dLbls>
          <c:showLegendKey val="0"/>
          <c:showVal val="0"/>
          <c:showCatName val="0"/>
          <c:showSerName val="0"/>
          <c:showPercent val="0"/>
          <c:showBubbleSize val="0"/>
        </c:dLbls>
        <c:gapWidth val="150"/>
        <c:axId val="516131840"/>
        <c:axId val="516132232"/>
      </c:barChart>
      <c:catAx>
        <c:axId val="51613184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516132232"/>
        <c:crosses val="autoZero"/>
        <c:auto val="1"/>
        <c:lblAlgn val="ctr"/>
        <c:lblOffset val="100"/>
        <c:noMultiLvlLbl val="0"/>
      </c:catAx>
      <c:valAx>
        <c:axId val="516132232"/>
        <c:scaling>
          <c:orientation val="minMax"/>
        </c:scaling>
        <c:delete val="1"/>
        <c:axPos val="l"/>
        <c:numFmt formatCode="0.00" sourceLinked="1"/>
        <c:majorTickMark val="out"/>
        <c:minorTickMark val="none"/>
        <c:tickLblPos val="nextTo"/>
        <c:crossAx val="51613184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Wireless subscribers (000s)</a:t>
            </a:r>
          </a:p>
        </c:rich>
      </c:tx>
      <c:layout>
        <c:manualLayout>
          <c:xMode val="edge"/>
          <c:yMode val="edge"/>
          <c:x val="0.35883936453644655"/>
          <c:y val="2.9349905641960043E-2"/>
        </c:manualLayout>
      </c:layout>
      <c:overlay val="0"/>
      <c:spPr>
        <a:noFill/>
        <a:ln w="25400">
          <a:noFill/>
        </a:ln>
      </c:spPr>
    </c:title>
    <c:autoTitleDeleted val="0"/>
    <c:plotArea>
      <c:layout>
        <c:manualLayout>
          <c:layoutTarget val="inner"/>
          <c:xMode val="edge"/>
          <c:yMode val="edge"/>
          <c:x val="1.0355029585798817E-2"/>
          <c:y val="0.15514032850862344"/>
          <c:w val="0.95857988165680474"/>
          <c:h val="0.74205675202317534"/>
        </c:manualLayout>
      </c:layout>
      <c:barChart>
        <c:barDir val="col"/>
        <c:grouping val="clustered"/>
        <c:varyColors val="0"/>
        <c:ser>
          <c:idx val="0"/>
          <c:order val="0"/>
          <c:spPr>
            <a:solidFill>
              <a:srgbClr val="49166D"/>
            </a:solidFill>
            <a:ln w="12700">
              <a:solidFill>
                <a:srgbClr val="000000"/>
              </a:solidFill>
              <a:prstDash val="solid"/>
            </a:ln>
          </c:spPr>
          <c:invertIfNegative val="0"/>
          <c:dLbls>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Data'!$F$3,'Graph Data'!$F$7,'Graph Data'!$F$11,'Graph Data'!$F$15,'Graph Data'!$F$19,'Graph Data'!$F$23)</c:f>
              <c:strCache>
                <c:ptCount val="6"/>
                <c:pt idx="0">
                  <c:v>Q2-10</c:v>
                </c:pt>
                <c:pt idx="1">
                  <c:v>Q2-11</c:v>
                </c:pt>
                <c:pt idx="2">
                  <c:v>Q2-12</c:v>
                </c:pt>
                <c:pt idx="3">
                  <c:v>Q2-13</c:v>
                </c:pt>
                <c:pt idx="4">
                  <c:v>Q2-14</c:v>
                </c:pt>
                <c:pt idx="5">
                  <c:v>Q2-15</c:v>
                </c:pt>
              </c:strCache>
            </c:strRef>
          </c:cat>
          <c:val>
            <c:numRef>
              <c:f>('Graph Data'!$G$3,'Graph Data'!$G$7,'Graph Data'!$G$11,'Graph Data'!$G$15,'Graph Data'!$G$19,'Graph Data'!$G$23)</c:f>
              <c:numCache>
                <c:formatCode>_(* #,##0_);_(* \(#,##0\);_(* "-"??_);_(@_)</c:formatCode>
                <c:ptCount val="6"/>
                <c:pt idx="0">
                  <c:v>6699</c:v>
                </c:pt>
                <c:pt idx="1">
                  <c:v>7097</c:v>
                </c:pt>
                <c:pt idx="2">
                  <c:v>7447</c:v>
                </c:pt>
                <c:pt idx="3">
                  <c:v>7706</c:v>
                </c:pt>
                <c:pt idx="4">
                  <c:v>8088</c:v>
                </c:pt>
                <c:pt idx="5">
                  <c:v>8352</c:v>
                </c:pt>
              </c:numCache>
            </c:numRef>
          </c:val>
        </c:ser>
        <c:dLbls>
          <c:showLegendKey val="0"/>
          <c:showVal val="0"/>
          <c:showCatName val="0"/>
          <c:showSerName val="0"/>
          <c:showPercent val="0"/>
          <c:showBubbleSize val="0"/>
        </c:dLbls>
        <c:gapWidth val="130"/>
        <c:axId val="516129096"/>
        <c:axId val="516133016"/>
      </c:barChart>
      <c:catAx>
        <c:axId val="516129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50" b="1" i="0" u="none" strike="noStrike" baseline="0">
                <a:solidFill>
                  <a:srgbClr val="000000"/>
                </a:solidFill>
                <a:latin typeface="Arial"/>
                <a:ea typeface="Arial"/>
                <a:cs typeface="Arial"/>
              </a:defRPr>
            </a:pPr>
            <a:endParaRPr lang="en-US"/>
          </a:p>
        </c:txPr>
        <c:crossAx val="516133016"/>
        <c:crosses val="autoZero"/>
        <c:auto val="1"/>
        <c:lblAlgn val="ctr"/>
        <c:lblOffset val="100"/>
        <c:tickLblSkip val="1"/>
        <c:tickMarkSkip val="1"/>
        <c:noMultiLvlLbl val="0"/>
      </c:catAx>
      <c:valAx>
        <c:axId val="516133016"/>
        <c:scaling>
          <c:orientation val="minMax"/>
        </c:scaling>
        <c:delete val="1"/>
        <c:axPos val="l"/>
        <c:numFmt formatCode="_(* #,##0_);_(* \(#,##0\);_(* &quot;-&quot;??_);_(@_)" sourceLinked="1"/>
        <c:majorTickMark val="out"/>
        <c:minorTickMark val="none"/>
        <c:tickLblPos val="nextTo"/>
        <c:crossAx val="516129096"/>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2275" b="0" i="0" u="none" strike="noStrike" baseline="0">
          <a:solidFill>
            <a:srgbClr val="000000"/>
          </a:solidFill>
          <a:latin typeface="Palatia"/>
          <a:ea typeface="Palatia"/>
          <a:cs typeface="Palatia"/>
        </a:defRPr>
      </a:pPr>
      <a:endParaRPr lang="en-US"/>
    </a:p>
  </c:txPr>
  <c:printSettings>
    <c:headerFooter alignWithMargins="0"/>
    <c:pageMargins b="1" l="0.75000000000000033" r="0.75000000000000033" t="1" header="0.5" footer="0.5"/>
    <c:pageSetup orientation="landscape" horizontalDpi="1200"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Q2 Wireline revenue profile  - (% of total external wireline revenue)</a:t>
            </a:r>
          </a:p>
        </c:rich>
      </c:tx>
      <c:layout>
        <c:manualLayout>
          <c:xMode val="edge"/>
          <c:yMode val="edge"/>
          <c:x val="8.39587805147545E-2"/>
          <c:y val="7.3066634425015486E-2"/>
        </c:manualLayout>
      </c:layout>
      <c:overlay val="0"/>
      <c:spPr>
        <a:noFill/>
        <a:ln w="25400">
          <a:noFill/>
        </a:ln>
      </c:spPr>
    </c:title>
    <c:autoTitleDeleted val="0"/>
    <c:plotArea>
      <c:layout>
        <c:manualLayout>
          <c:layoutTarget val="inner"/>
          <c:xMode val="edge"/>
          <c:yMode val="edge"/>
          <c:x val="6.6500415627597674E-3"/>
          <c:y val="0.14016889926501064"/>
          <c:w val="0.80049875311720697"/>
          <c:h val="0.75924820435214124"/>
        </c:manualLayout>
      </c:layout>
      <c:barChart>
        <c:barDir val="col"/>
        <c:grouping val="stacked"/>
        <c:varyColors val="0"/>
        <c:ser>
          <c:idx val="0"/>
          <c:order val="0"/>
          <c:tx>
            <c:strRef>
              <c:f>'Graph Data'!$A$113</c:f>
              <c:strCache>
                <c:ptCount val="1"/>
                <c:pt idx="0">
                  <c:v>   Data services &amp; equipment</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Data'!$B$112:$G$112</c:f>
              <c:strCache>
                <c:ptCount val="6"/>
                <c:pt idx="0">
                  <c:v>Q2-10</c:v>
                </c:pt>
                <c:pt idx="1">
                  <c:v>Q2-11</c:v>
                </c:pt>
                <c:pt idx="2">
                  <c:v>Q2-12</c:v>
                </c:pt>
                <c:pt idx="3">
                  <c:v>Q2-13</c:v>
                </c:pt>
                <c:pt idx="4">
                  <c:v>Q2-14</c:v>
                </c:pt>
                <c:pt idx="5">
                  <c:v>Q2-15</c:v>
                </c:pt>
              </c:strCache>
            </c:strRef>
          </c:cat>
          <c:val>
            <c:numRef>
              <c:f>'Graph Data'!$B$113:$G$113</c:f>
              <c:numCache>
                <c:formatCode>0%</c:formatCode>
                <c:ptCount val="6"/>
                <c:pt idx="0">
                  <c:v>0.48378378378378373</c:v>
                </c:pt>
                <c:pt idx="1">
                  <c:v>0.52</c:v>
                </c:pt>
                <c:pt idx="2">
                  <c:v>0.54999999999999993</c:v>
                </c:pt>
                <c:pt idx="3">
                  <c:v>0.59999999999999987</c:v>
                </c:pt>
                <c:pt idx="4">
                  <c:v>0.6399999999999999</c:v>
                </c:pt>
                <c:pt idx="5">
                  <c:v>0.66999999999999993</c:v>
                </c:pt>
              </c:numCache>
            </c:numRef>
          </c:val>
        </c:ser>
        <c:ser>
          <c:idx val="1"/>
          <c:order val="1"/>
          <c:tx>
            <c:strRef>
              <c:f>'Graph Data'!$A$114</c:f>
              <c:strCache>
                <c:ptCount val="1"/>
                <c:pt idx="0">
                  <c:v>   Other services &amp; equipment</c:v>
                </c:pt>
              </c:strCache>
            </c:strRef>
          </c:tx>
          <c:spPr>
            <a:solidFill>
              <a:srgbClr val="DBD0E2"/>
            </a:solidFill>
            <a:ln w="12700">
              <a:solidFill>
                <a:srgbClr val="000000"/>
              </a:solidFill>
              <a:prstDash val="solid"/>
            </a:ln>
          </c:spPr>
          <c:invertIfNegative val="0"/>
          <c:dLbls>
            <c:dLbl>
              <c:idx val="0"/>
              <c:layout>
                <c:manualLayout>
                  <c:x val="3.7675166551803356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9512979554330349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0431886055593842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7675166551803356E-2"/>
                  <c:y val="5.1183621241202813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2132241431604489E-3"/>
                  <c:y val="2.5591810620601407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Data'!$B$112:$G$112</c:f>
              <c:strCache>
                <c:ptCount val="6"/>
                <c:pt idx="0">
                  <c:v>Q2-10</c:v>
                </c:pt>
                <c:pt idx="1">
                  <c:v>Q2-11</c:v>
                </c:pt>
                <c:pt idx="2">
                  <c:v>Q2-12</c:v>
                </c:pt>
                <c:pt idx="3">
                  <c:v>Q2-13</c:v>
                </c:pt>
                <c:pt idx="4">
                  <c:v>Q2-14</c:v>
                </c:pt>
                <c:pt idx="5">
                  <c:v>Q2-15</c:v>
                </c:pt>
              </c:strCache>
            </c:strRef>
          </c:cat>
          <c:val>
            <c:numRef>
              <c:f>'Graph Data'!$B$114:$G$114</c:f>
              <c:numCache>
                <c:formatCode>0%</c:formatCode>
                <c:ptCount val="6"/>
                <c:pt idx="0">
                  <c:v>0.05</c:v>
                </c:pt>
                <c:pt idx="1">
                  <c:v>0.06</c:v>
                </c:pt>
                <c:pt idx="2">
                  <c:v>0.05</c:v>
                </c:pt>
                <c:pt idx="3">
                  <c:v>0.05</c:v>
                </c:pt>
                <c:pt idx="4">
                  <c:v>0.05</c:v>
                </c:pt>
                <c:pt idx="5">
                  <c:v>0.04</c:v>
                </c:pt>
              </c:numCache>
            </c:numRef>
          </c:val>
        </c:ser>
        <c:ser>
          <c:idx val="3"/>
          <c:order val="2"/>
          <c:tx>
            <c:strRef>
              <c:f>'Graph Data'!$A$116</c:f>
              <c:strCache>
                <c:ptCount val="1"/>
                <c:pt idx="0">
                  <c:v>   Voice revenue</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Data'!$B$112:$G$112</c:f>
              <c:strCache>
                <c:ptCount val="6"/>
                <c:pt idx="0">
                  <c:v>Q2-10</c:v>
                </c:pt>
                <c:pt idx="1">
                  <c:v>Q2-11</c:v>
                </c:pt>
                <c:pt idx="2">
                  <c:v>Q2-12</c:v>
                </c:pt>
                <c:pt idx="3">
                  <c:v>Q2-13</c:v>
                </c:pt>
                <c:pt idx="4">
                  <c:v>Q2-14</c:v>
                </c:pt>
                <c:pt idx="5">
                  <c:v>Q2-15</c:v>
                </c:pt>
              </c:strCache>
            </c:strRef>
          </c:cat>
          <c:val>
            <c:numRef>
              <c:f>'Graph Data'!$B$116:$G$116</c:f>
              <c:numCache>
                <c:formatCode>0%</c:formatCode>
                <c:ptCount val="6"/>
                <c:pt idx="0">
                  <c:v>0.45621621621621622</c:v>
                </c:pt>
                <c:pt idx="1">
                  <c:v>0.41</c:v>
                </c:pt>
                <c:pt idx="2">
                  <c:v>0.38</c:v>
                </c:pt>
                <c:pt idx="3">
                  <c:v>0.34</c:v>
                </c:pt>
                <c:pt idx="4">
                  <c:v>0.3</c:v>
                </c:pt>
                <c:pt idx="5">
                  <c:v>0.28000000000000003</c:v>
                </c:pt>
              </c:numCache>
            </c:numRef>
          </c:val>
        </c:ser>
        <c:ser>
          <c:idx val="4"/>
          <c:order val="3"/>
          <c:tx>
            <c:strRef>
              <c:f>'Graph Data'!$A$115</c:f>
              <c:strCache>
                <c:ptCount val="1"/>
                <c:pt idx="0">
                  <c:v>   Other operating income</c:v>
                </c:pt>
              </c:strCache>
            </c:strRef>
          </c:tx>
          <c:spPr>
            <a:solidFill>
              <a:schemeClr val="bg2">
                <a:lumMod val="60000"/>
                <a:lumOff val="40000"/>
              </a:schemeClr>
            </a:solidFill>
            <a:ln>
              <a:solidFill>
                <a:srgbClr val="000000"/>
              </a:solidFill>
            </a:ln>
          </c:spPr>
          <c:invertIfNegative val="0"/>
          <c:dLbls>
            <c:dLbl>
              <c:idx val="0"/>
              <c:layout>
                <c:manualLayout>
                  <c:x val="0"/>
                  <c:y val="-1.791426743442098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1.2433944668946222E-3"/>
                  <c:y val="-2.559181062060140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815099168266154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9.1890650126349646E-4"/>
                  <c:y val="-2.303262955854126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8799732719142156E-3"/>
                  <c:y val="-4.126064856096443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4.1644976574700676E-3"/>
                  <c:y val="-2.594033722438394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1.0396600000720394E-3"/>
                  <c:y val="-2.38039652866128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9445506692160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21322414316036E-3"/>
                  <c:y val="-2.0473448496481125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Data'!$B$112:$G$112</c:f>
              <c:strCache>
                <c:ptCount val="6"/>
                <c:pt idx="0">
                  <c:v>Q2-10</c:v>
                </c:pt>
                <c:pt idx="1">
                  <c:v>Q2-11</c:v>
                </c:pt>
                <c:pt idx="2">
                  <c:v>Q2-12</c:v>
                </c:pt>
                <c:pt idx="3">
                  <c:v>Q2-13</c:v>
                </c:pt>
                <c:pt idx="4">
                  <c:v>Q2-14</c:v>
                </c:pt>
                <c:pt idx="5">
                  <c:v>Q2-15</c:v>
                </c:pt>
              </c:strCache>
            </c:strRef>
          </c:cat>
          <c:val>
            <c:numRef>
              <c:f>'Graph Data'!$B$115:$G$115</c:f>
              <c:numCache>
                <c:formatCode>0%</c:formatCode>
                <c:ptCount val="6"/>
                <c:pt idx="0">
                  <c:v>0.01</c:v>
                </c:pt>
                <c:pt idx="1">
                  <c:v>0.01</c:v>
                </c:pt>
                <c:pt idx="2">
                  <c:v>0.02</c:v>
                </c:pt>
                <c:pt idx="3">
                  <c:v>0.01</c:v>
                </c:pt>
                <c:pt idx="4">
                  <c:v>0.01</c:v>
                </c:pt>
                <c:pt idx="5">
                  <c:v>0.01</c:v>
                </c:pt>
              </c:numCache>
            </c:numRef>
          </c:val>
        </c:ser>
        <c:dLbls>
          <c:showLegendKey val="0"/>
          <c:showVal val="0"/>
          <c:showCatName val="0"/>
          <c:showSerName val="0"/>
          <c:showPercent val="0"/>
          <c:showBubbleSize val="0"/>
        </c:dLbls>
        <c:gapWidth val="150"/>
        <c:overlap val="100"/>
        <c:axId val="516133800"/>
        <c:axId val="516134192"/>
      </c:barChart>
      <c:catAx>
        <c:axId val="516133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300" b="1" i="0" u="none" strike="noStrike" baseline="0">
                <a:solidFill>
                  <a:srgbClr val="000000"/>
                </a:solidFill>
                <a:latin typeface="Arial"/>
                <a:ea typeface="Arial"/>
                <a:cs typeface="Arial"/>
              </a:defRPr>
            </a:pPr>
            <a:endParaRPr lang="en-US"/>
          </a:p>
        </c:txPr>
        <c:crossAx val="516134192"/>
        <c:crosses val="autoZero"/>
        <c:auto val="1"/>
        <c:lblAlgn val="ctr"/>
        <c:lblOffset val="100"/>
        <c:tickLblSkip val="1"/>
        <c:tickMarkSkip val="1"/>
        <c:noMultiLvlLbl val="0"/>
      </c:catAx>
      <c:valAx>
        <c:axId val="516134192"/>
        <c:scaling>
          <c:orientation val="minMax"/>
        </c:scaling>
        <c:delete val="1"/>
        <c:axPos val="l"/>
        <c:numFmt formatCode="0%" sourceLinked="1"/>
        <c:majorTickMark val="out"/>
        <c:minorTickMark val="none"/>
        <c:tickLblPos val="nextTo"/>
        <c:crossAx val="516133800"/>
        <c:crosses val="autoZero"/>
        <c:crossBetween val="between"/>
      </c:valAx>
      <c:spPr>
        <a:noFill/>
        <a:ln w="25400">
          <a:noFill/>
        </a:ln>
      </c:spPr>
    </c:plotArea>
    <c:legend>
      <c:legendPos val="r"/>
      <c:legendEntry>
        <c:idx val="0"/>
        <c:txPr>
          <a:bodyPr/>
          <a:lstStyle/>
          <a:p>
            <a:pPr>
              <a:defRPr sz="1200" b="0" i="0" u="none" strike="noStrike" baseline="0">
                <a:solidFill>
                  <a:srgbClr val="000000"/>
                </a:solidFill>
                <a:latin typeface="Arial"/>
                <a:ea typeface="Arial"/>
                <a:cs typeface="Arial"/>
              </a:defRPr>
            </a:pPr>
            <a:endParaRPr lang="en-US"/>
          </a:p>
        </c:txPr>
      </c:legendEntry>
      <c:legendEntry>
        <c:idx val="1"/>
        <c:txPr>
          <a:bodyPr/>
          <a:lstStyle/>
          <a:p>
            <a:pPr>
              <a:defRPr sz="1200" b="0" i="0" u="none" strike="noStrike" baseline="0">
                <a:solidFill>
                  <a:srgbClr val="000000"/>
                </a:solidFill>
                <a:latin typeface="Arial"/>
                <a:ea typeface="Arial"/>
                <a:cs typeface="Arial"/>
              </a:defRPr>
            </a:pPr>
            <a:endParaRPr lang="en-US"/>
          </a:p>
        </c:txPr>
      </c:legendEntry>
      <c:legendEntry>
        <c:idx val="2"/>
        <c:txPr>
          <a:bodyPr/>
          <a:lstStyle/>
          <a:p>
            <a:pPr>
              <a:defRPr sz="1200" b="0" i="0" u="none" strike="noStrike" baseline="0">
                <a:solidFill>
                  <a:srgbClr val="000000"/>
                </a:solidFill>
                <a:latin typeface="Arial"/>
                <a:ea typeface="Arial"/>
                <a:cs typeface="Arial"/>
              </a:defRPr>
            </a:pPr>
            <a:endParaRPr lang="en-US"/>
          </a:p>
        </c:txPr>
      </c:legendEntry>
      <c:legendEntry>
        <c:idx val="3"/>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0.80627559236254887"/>
          <c:y val="0.28699140054710054"/>
          <c:w val="0.17706859106379824"/>
          <c:h val="0.38306708782323512"/>
        </c:manualLayout>
      </c:layout>
      <c:overlay val="0"/>
      <c:spPr>
        <a:solidFill>
          <a:schemeClr val="bg1"/>
        </a:solidFill>
        <a:ln>
          <a:solidFill>
            <a:schemeClr val="tx1"/>
          </a:solid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41</xdr:row>
      <xdr:rowOff>114300</xdr:rowOff>
    </xdr:from>
    <xdr:to>
      <xdr:col>10</xdr:col>
      <xdr:colOff>66675</xdr:colOff>
      <xdr:row>54</xdr:row>
      <xdr:rowOff>76200</xdr:rowOff>
    </xdr:to>
    <xdr:graphicFrame macro="">
      <xdr:nvGraphicFramePr>
        <xdr:cNvPr id="157812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41</xdr:row>
      <xdr:rowOff>47625</xdr:rowOff>
    </xdr:from>
    <xdr:to>
      <xdr:col>11</xdr:col>
      <xdr:colOff>838200</xdr:colOff>
      <xdr:row>61</xdr:row>
      <xdr:rowOff>9525</xdr:rowOff>
    </xdr:to>
    <xdr:graphicFrame macro="">
      <xdr:nvGraphicFramePr>
        <xdr:cNvPr id="1343034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38</xdr:row>
      <xdr:rowOff>123825</xdr:rowOff>
    </xdr:from>
    <xdr:to>
      <xdr:col>9</xdr:col>
      <xdr:colOff>800100</xdr:colOff>
      <xdr:row>59</xdr:row>
      <xdr:rowOff>209550</xdr:rowOff>
    </xdr:to>
    <xdr:graphicFrame macro="">
      <xdr:nvGraphicFramePr>
        <xdr:cNvPr id="1309141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107950</xdr:colOff>
      <xdr:row>40</xdr:row>
      <xdr:rowOff>0</xdr:rowOff>
    </xdr:from>
    <xdr:to>
      <xdr:col>13</xdr:col>
      <xdr:colOff>98425</xdr:colOff>
      <xdr:row>58</xdr:row>
      <xdr:rowOff>47625</xdr:rowOff>
    </xdr:to>
    <xdr:graphicFrame macro="">
      <xdr:nvGraphicFramePr>
        <xdr:cNvPr id="13011553" name="Chart 1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30</xdr:row>
      <xdr:rowOff>200025</xdr:rowOff>
    </xdr:from>
    <xdr:to>
      <xdr:col>11</xdr:col>
      <xdr:colOff>57150</xdr:colOff>
      <xdr:row>46</xdr:row>
      <xdr:rowOff>152400</xdr:rowOff>
    </xdr:to>
    <xdr:graphicFrame macro="">
      <xdr:nvGraphicFramePr>
        <xdr:cNvPr id="18302163" name="Chart 14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0.02073</cdr:x>
      <cdr:y>0.39205</cdr:y>
    </cdr:from>
    <cdr:to>
      <cdr:x>0.04282</cdr:x>
      <cdr:y>0.43791</cdr:y>
    </cdr:to>
    <cdr:sp macro="" textlink="">
      <cdr:nvSpPr>
        <cdr:cNvPr id="4184069" name="Text Box 1"/>
        <cdr:cNvSpPr txBox="1">
          <a:spLocks xmlns:a="http://schemas.openxmlformats.org/drawingml/2006/main" noChangeArrowheads="1"/>
        </cdr:cNvSpPr>
      </cdr:nvSpPr>
      <cdr:spPr bwMode="auto">
        <a:xfrm xmlns:a="http://schemas.openxmlformats.org/drawingml/2006/main" flipH="1">
          <a:off x="191397" y="1522057"/>
          <a:ext cx="203971" cy="1780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000" b="1" i="0" u="none" strike="noStrike" baseline="0">
              <a:solidFill>
                <a:srgbClr val="000000"/>
              </a:solidFill>
              <a:latin typeface="Arial"/>
              <a:cs typeface="Arial"/>
            </a:rPr>
            <a:t>32</a:t>
          </a:r>
        </a:p>
      </cdr:txBody>
    </cdr:sp>
  </cdr:relSizeAnchor>
  <cdr:relSizeAnchor xmlns:cdr="http://schemas.openxmlformats.org/drawingml/2006/chartDrawing">
    <cdr:from>
      <cdr:x>0.1095</cdr:x>
      <cdr:y>0.28892</cdr:y>
    </cdr:from>
    <cdr:to>
      <cdr:x>0.13268</cdr:x>
      <cdr:y>0.33333</cdr:y>
    </cdr:to>
    <cdr:sp macro="" textlink="">
      <cdr:nvSpPr>
        <cdr:cNvPr id="4184071" name="Text Box 1"/>
        <cdr:cNvSpPr txBox="1">
          <a:spLocks xmlns:a="http://schemas.openxmlformats.org/drawingml/2006/main" noChangeArrowheads="1"/>
        </cdr:cNvSpPr>
      </cdr:nvSpPr>
      <cdr:spPr bwMode="auto">
        <a:xfrm xmlns:a="http://schemas.openxmlformats.org/drawingml/2006/main">
          <a:off x="1011055" y="1121661"/>
          <a:ext cx="214036" cy="1724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000" b="1" i="0" u="none" strike="noStrike" baseline="0">
              <a:solidFill>
                <a:srgbClr val="000000"/>
              </a:solidFill>
              <a:latin typeface="Arial"/>
              <a:cs typeface="Arial"/>
            </a:rPr>
            <a:t>53</a:t>
          </a:r>
        </a:p>
      </cdr:txBody>
    </cdr:sp>
  </cdr:relSizeAnchor>
  <cdr:relSizeAnchor xmlns:cdr="http://schemas.openxmlformats.org/drawingml/2006/chartDrawing">
    <cdr:from>
      <cdr:x>0.06492</cdr:x>
      <cdr:y>0.39247</cdr:y>
    </cdr:from>
    <cdr:to>
      <cdr:x>0.08828</cdr:x>
      <cdr:y>0.4407</cdr:y>
    </cdr:to>
    <cdr:sp macro="" textlink="">
      <cdr:nvSpPr>
        <cdr:cNvPr id="9" name="Text Box 1"/>
        <cdr:cNvSpPr txBox="1">
          <a:spLocks xmlns:a="http://schemas.openxmlformats.org/drawingml/2006/main" noChangeArrowheads="1"/>
        </cdr:cNvSpPr>
      </cdr:nvSpPr>
      <cdr:spPr bwMode="auto">
        <a:xfrm xmlns:a="http://schemas.openxmlformats.org/drawingml/2006/main">
          <a:off x="599446" y="1523680"/>
          <a:ext cx="215698" cy="1872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000" b="1" i="0" u="none" strike="noStrike" baseline="0">
              <a:solidFill>
                <a:srgbClr val="000000"/>
              </a:solidFill>
              <a:latin typeface="Arial"/>
              <a:cs typeface="Arial"/>
            </a:rPr>
            <a:t>32</a:t>
          </a:r>
        </a:p>
      </cdr:txBody>
    </cdr:sp>
  </cdr:relSizeAnchor>
  <cdr:relSizeAnchor xmlns:cdr="http://schemas.openxmlformats.org/drawingml/2006/chartDrawing">
    <cdr:from>
      <cdr:x>0.15159</cdr:x>
      <cdr:y>0.22642</cdr:y>
    </cdr:from>
    <cdr:to>
      <cdr:x>0.17781</cdr:x>
      <cdr:y>0.27907</cdr:y>
    </cdr:to>
    <cdr:sp macro="" textlink="">
      <cdr:nvSpPr>
        <cdr:cNvPr id="11" name="Text Box 1"/>
        <cdr:cNvSpPr txBox="1">
          <a:spLocks xmlns:a="http://schemas.openxmlformats.org/drawingml/2006/main" noChangeArrowheads="1"/>
        </cdr:cNvSpPr>
      </cdr:nvSpPr>
      <cdr:spPr bwMode="auto">
        <a:xfrm xmlns:a="http://schemas.openxmlformats.org/drawingml/2006/main">
          <a:off x="1994379" y="877249"/>
          <a:ext cx="344972" cy="2039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66</a:t>
          </a:r>
        </a:p>
      </cdr:txBody>
    </cdr:sp>
  </cdr:relSizeAnchor>
  <cdr:relSizeAnchor xmlns:cdr="http://schemas.openxmlformats.org/drawingml/2006/chartDrawing">
    <cdr:from>
      <cdr:x>0.1949</cdr:x>
      <cdr:y>0.2541</cdr:y>
    </cdr:from>
    <cdr:to>
      <cdr:x>0.21492</cdr:x>
      <cdr:y>0.30748</cdr:y>
    </cdr:to>
    <cdr:sp macro="" textlink="">
      <cdr:nvSpPr>
        <cdr:cNvPr id="14" name="Text Box 1"/>
        <cdr:cNvSpPr txBox="1">
          <a:spLocks xmlns:a="http://schemas.openxmlformats.org/drawingml/2006/main" noChangeArrowheads="1"/>
        </cdr:cNvSpPr>
      </cdr:nvSpPr>
      <cdr:spPr bwMode="auto">
        <a:xfrm xmlns:a="http://schemas.openxmlformats.org/drawingml/2006/main">
          <a:off x="2564303" y="984511"/>
          <a:ext cx="263399" cy="20681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0.23749</cdr:x>
      <cdr:y>0.26071</cdr:y>
    </cdr:from>
    <cdr:to>
      <cdr:x>0.25793</cdr:x>
      <cdr:y>0.31215</cdr:y>
    </cdr:to>
    <cdr:sp macro="" textlink="">
      <cdr:nvSpPr>
        <cdr:cNvPr id="15" name="Text Box 1"/>
        <cdr:cNvSpPr txBox="1">
          <a:spLocks xmlns:a="http://schemas.openxmlformats.org/drawingml/2006/main" noChangeArrowheads="1"/>
        </cdr:cNvSpPr>
      </cdr:nvSpPr>
      <cdr:spPr bwMode="auto">
        <a:xfrm xmlns:a="http://schemas.openxmlformats.org/drawingml/2006/main">
          <a:off x="3124561" y="1010113"/>
          <a:ext cx="268925" cy="1993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0.28343</cdr:x>
      <cdr:y>0.19335</cdr:y>
    </cdr:from>
    <cdr:to>
      <cdr:x>0.30876</cdr:x>
      <cdr:y>0.25013</cdr:y>
    </cdr:to>
    <cdr:sp macro="" textlink="">
      <cdr:nvSpPr>
        <cdr:cNvPr id="16" name="Text Box 1"/>
        <cdr:cNvSpPr txBox="1">
          <a:spLocks xmlns:a="http://schemas.openxmlformats.org/drawingml/2006/main" noChangeArrowheads="1"/>
        </cdr:cNvSpPr>
      </cdr:nvSpPr>
      <cdr:spPr bwMode="auto">
        <a:xfrm xmlns:a="http://schemas.openxmlformats.org/drawingml/2006/main">
          <a:off x="3729089" y="749122"/>
          <a:ext cx="333263" cy="2199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72</a:t>
          </a:r>
        </a:p>
      </cdr:txBody>
    </cdr:sp>
  </cdr:relSizeAnchor>
  <cdr:relSizeAnchor xmlns:cdr="http://schemas.openxmlformats.org/drawingml/2006/chartDrawing">
    <cdr:from>
      <cdr:x>0.32583</cdr:x>
      <cdr:y>0.16357</cdr:y>
    </cdr:from>
    <cdr:to>
      <cdr:x>0.34947</cdr:x>
      <cdr:y>0.20678</cdr:y>
    </cdr:to>
    <cdr:sp macro="" textlink="">
      <cdr:nvSpPr>
        <cdr:cNvPr id="17" name="Text Box 1"/>
        <cdr:cNvSpPr txBox="1">
          <a:spLocks xmlns:a="http://schemas.openxmlformats.org/drawingml/2006/main" noChangeArrowheads="1"/>
        </cdr:cNvSpPr>
      </cdr:nvSpPr>
      <cdr:spPr bwMode="auto">
        <a:xfrm xmlns:a="http://schemas.openxmlformats.org/drawingml/2006/main">
          <a:off x="4286858" y="633741"/>
          <a:ext cx="311027" cy="1674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80</a:t>
          </a:r>
        </a:p>
      </cdr:txBody>
    </cdr:sp>
  </cdr:relSizeAnchor>
  <cdr:relSizeAnchor xmlns:cdr="http://schemas.openxmlformats.org/drawingml/2006/chartDrawing">
    <cdr:from>
      <cdr:x>0</cdr:x>
      <cdr:y>0</cdr:y>
    </cdr:from>
    <cdr:to>
      <cdr:x>0</cdr:x>
      <cdr:y>0</cdr:y>
    </cdr:to>
    <cdr:pic>
      <cdr:nvPicPr>
        <cdr:cNvPr id="1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0.36849</cdr:x>
      <cdr:y>0.25463</cdr:y>
    </cdr:from>
    <cdr:to>
      <cdr:x>0.39061</cdr:x>
      <cdr:y>0.31724</cdr:y>
    </cdr:to>
    <cdr:sp macro="" textlink="">
      <cdr:nvSpPr>
        <cdr:cNvPr id="19" name="Text Box 1"/>
        <cdr:cNvSpPr txBox="1">
          <a:spLocks xmlns:a="http://schemas.openxmlformats.org/drawingml/2006/main" noChangeArrowheads="1"/>
        </cdr:cNvSpPr>
      </cdr:nvSpPr>
      <cdr:spPr bwMode="auto">
        <a:xfrm xmlns:a="http://schemas.openxmlformats.org/drawingml/2006/main">
          <a:off x="4848147" y="986556"/>
          <a:ext cx="291029" cy="2425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0.41387</cdr:x>
      <cdr:y>0.23657</cdr:y>
    </cdr:from>
    <cdr:to>
      <cdr:x>0.43182</cdr:x>
      <cdr:y>0.28098</cdr:y>
    </cdr:to>
    <cdr:sp macro="" textlink="">
      <cdr:nvSpPr>
        <cdr:cNvPr id="20" name="Text Box 1"/>
        <cdr:cNvSpPr txBox="1">
          <a:spLocks xmlns:a="http://schemas.openxmlformats.org/drawingml/2006/main" noChangeArrowheads="1"/>
        </cdr:cNvSpPr>
      </cdr:nvSpPr>
      <cdr:spPr bwMode="auto">
        <a:xfrm xmlns:a="http://schemas.openxmlformats.org/drawingml/2006/main">
          <a:off x="5445203" y="916588"/>
          <a:ext cx="236179" cy="1720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63</a:t>
          </a:r>
        </a:p>
      </cdr:txBody>
    </cdr:sp>
  </cdr:relSizeAnchor>
  <cdr:relSizeAnchor xmlns:cdr="http://schemas.openxmlformats.org/drawingml/2006/chartDrawing">
    <cdr:from>
      <cdr:x>0.45803</cdr:x>
      <cdr:y>0.21527</cdr:y>
    </cdr:from>
    <cdr:to>
      <cdr:x>0.48224</cdr:x>
      <cdr:y>0.27067</cdr:y>
    </cdr:to>
    <cdr:sp macro="" textlink="">
      <cdr:nvSpPr>
        <cdr:cNvPr id="21" name="Text Box 1"/>
        <cdr:cNvSpPr txBox="1">
          <a:spLocks xmlns:a="http://schemas.openxmlformats.org/drawingml/2006/main" noChangeArrowheads="1"/>
        </cdr:cNvSpPr>
      </cdr:nvSpPr>
      <cdr:spPr bwMode="auto">
        <a:xfrm xmlns:a="http://schemas.openxmlformats.org/drawingml/2006/main">
          <a:off x="6026251" y="834032"/>
          <a:ext cx="318527" cy="2146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68</a:t>
          </a:r>
        </a:p>
      </cdr:txBody>
    </cdr:sp>
  </cdr:relSizeAnchor>
  <cdr:relSizeAnchor xmlns:cdr="http://schemas.openxmlformats.org/drawingml/2006/chartDrawing">
    <cdr:from>
      <cdr:x>0.50113</cdr:x>
      <cdr:y>0.23863</cdr:y>
    </cdr:from>
    <cdr:to>
      <cdr:x>0.52431</cdr:x>
      <cdr:y>0.28367</cdr:y>
    </cdr:to>
    <cdr:sp macro="" textlink="">
      <cdr:nvSpPr>
        <cdr:cNvPr id="23" name="Text Box 1"/>
        <cdr:cNvSpPr txBox="1">
          <a:spLocks xmlns:a="http://schemas.openxmlformats.org/drawingml/2006/main" noChangeArrowheads="1"/>
        </cdr:cNvSpPr>
      </cdr:nvSpPr>
      <cdr:spPr bwMode="auto">
        <a:xfrm xmlns:a="http://schemas.openxmlformats.org/drawingml/2006/main">
          <a:off x="6593287" y="924556"/>
          <a:ext cx="304976" cy="1745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64</a:t>
          </a:r>
        </a:p>
      </cdr:txBody>
    </cdr:sp>
  </cdr:relSizeAnchor>
  <cdr:relSizeAnchor xmlns:cdr="http://schemas.openxmlformats.org/drawingml/2006/chartDrawing">
    <cdr:from>
      <cdr:x>0.5433</cdr:x>
      <cdr:y>0.3064</cdr:y>
    </cdr:from>
    <cdr:to>
      <cdr:x>0.56537</cdr:x>
      <cdr:y>0.33645</cdr:y>
    </cdr:to>
    <cdr:sp macro="" textlink="">
      <cdr:nvSpPr>
        <cdr:cNvPr id="24" name="Text Box 1"/>
        <cdr:cNvSpPr txBox="1">
          <a:spLocks xmlns:a="http://schemas.openxmlformats.org/drawingml/2006/main" noChangeArrowheads="1"/>
        </cdr:cNvSpPr>
      </cdr:nvSpPr>
      <cdr:spPr bwMode="auto">
        <a:xfrm xmlns:a="http://schemas.openxmlformats.org/drawingml/2006/main">
          <a:off x="7148104" y="1187140"/>
          <a:ext cx="290371" cy="1164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0.58683</cdr:x>
      <cdr:y>0.33594</cdr:y>
    </cdr:from>
    <cdr:to>
      <cdr:x>0.60302</cdr:x>
      <cdr:y>0.3851</cdr:y>
    </cdr:to>
    <cdr:sp macro="" textlink="">
      <cdr:nvSpPr>
        <cdr:cNvPr id="25" name="Text Box 1"/>
        <cdr:cNvSpPr txBox="1">
          <a:spLocks xmlns:a="http://schemas.openxmlformats.org/drawingml/2006/main" noChangeArrowheads="1"/>
        </cdr:cNvSpPr>
      </cdr:nvSpPr>
      <cdr:spPr bwMode="auto">
        <a:xfrm xmlns:a="http://schemas.openxmlformats.org/drawingml/2006/main">
          <a:off x="7720853" y="1301562"/>
          <a:ext cx="212912" cy="1905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0.62836</cdr:x>
      <cdr:y>0.28921</cdr:y>
    </cdr:from>
    <cdr:to>
      <cdr:x>0.65364</cdr:x>
      <cdr:y>0.34914</cdr:y>
    </cdr:to>
    <cdr:sp macro="" textlink="">
      <cdr:nvSpPr>
        <cdr:cNvPr id="26" name="Text Box 1"/>
        <cdr:cNvSpPr txBox="1">
          <a:spLocks xmlns:a="http://schemas.openxmlformats.org/drawingml/2006/main" noChangeArrowheads="1"/>
        </cdr:cNvSpPr>
      </cdr:nvSpPr>
      <cdr:spPr bwMode="auto">
        <a:xfrm xmlns:a="http://schemas.openxmlformats.org/drawingml/2006/main">
          <a:off x="8267268" y="1120534"/>
          <a:ext cx="332604" cy="2321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53</a:t>
          </a:r>
        </a:p>
      </cdr:txBody>
    </cdr:sp>
  </cdr:relSizeAnchor>
  <cdr:relSizeAnchor xmlns:cdr="http://schemas.openxmlformats.org/drawingml/2006/chartDrawing">
    <cdr:from>
      <cdr:x>0.67671</cdr:x>
      <cdr:y>0.26092</cdr:y>
    </cdr:from>
    <cdr:to>
      <cdr:x>0.70199</cdr:x>
      <cdr:y>0.32085</cdr:y>
    </cdr:to>
    <cdr:sp macro="" textlink="">
      <cdr:nvSpPr>
        <cdr:cNvPr id="27" name="Text Box 1"/>
        <cdr:cNvSpPr txBox="1">
          <a:spLocks xmlns:a="http://schemas.openxmlformats.org/drawingml/2006/main" noChangeArrowheads="1"/>
        </cdr:cNvSpPr>
      </cdr:nvSpPr>
      <cdr:spPr bwMode="auto">
        <a:xfrm xmlns:a="http://schemas.openxmlformats.org/drawingml/2006/main">
          <a:off x="8903315" y="1010917"/>
          <a:ext cx="332605" cy="2321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0.71975</cdr:x>
      <cdr:y>0.31259</cdr:y>
    </cdr:from>
    <cdr:to>
      <cdr:x>0.74503</cdr:x>
      <cdr:y>0.37252</cdr:y>
    </cdr:to>
    <cdr:sp macro="" textlink="">
      <cdr:nvSpPr>
        <cdr:cNvPr id="28" name="Text Box 1"/>
        <cdr:cNvSpPr txBox="1">
          <a:spLocks xmlns:a="http://schemas.openxmlformats.org/drawingml/2006/main" noChangeArrowheads="1"/>
        </cdr:cNvSpPr>
      </cdr:nvSpPr>
      <cdr:spPr bwMode="auto">
        <a:xfrm xmlns:a="http://schemas.openxmlformats.org/drawingml/2006/main">
          <a:off x="9469585" y="1211109"/>
          <a:ext cx="332604" cy="2321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48</a:t>
          </a:r>
        </a:p>
      </cdr:txBody>
    </cdr:sp>
  </cdr:relSizeAnchor>
  <cdr:relSizeAnchor xmlns:cdr="http://schemas.openxmlformats.org/drawingml/2006/chartDrawing">
    <cdr:from>
      <cdr:x>0.7619</cdr:x>
      <cdr:y>0.36742</cdr:y>
    </cdr:from>
    <cdr:to>
      <cdr:x>0.78718</cdr:x>
      <cdr:y>0.41449</cdr:y>
    </cdr:to>
    <cdr:sp macro="" textlink="">
      <cdr:nvSpPr>
        <cdr:cNvPr id="29" name="Text Box 1"/>
        <cdr:cNvSpPr txBox="1">
          <a:spLocks xmlns:a="http://schemas.openxmlformats.org/drawingml/2006/main" noChangeArrowheads="1"/>
        </cdr:cNvSpPr>
      </cdr:nvSpPr>
      <cdr:spPr bwMode="auto">
        <a:xfrm xmlns:a="http://schemas.openxmlformats.org/drawingml/2006/main">
          <a:off x="10024122" y="1423536"/>
          <a:ext cx="332605" cy="1823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38</a:t>
          </a:r>
        </a:p>
      </cdr:txBody>
    </cdr:sp>
  </cdr:relSizeAnchor>
  <cdr:relSizeAnchor xmlns:cdr="http://schemas.openxmlformats.org/drawingml/2006/chartDrawing">
    <cdr:from>
      <cdr:x>0.80783</cdr:x>
      <cdr:y>0.33254</cdr:y>
    </cdr:from>
    <cdr:to>
      <cdr:x>0.83311</cdr:x>
      <cdr:y>0.38357</cdr:y>
    </cdr:to>
    <cdr:sp macro="" textlink="">
      <cdr:nvSpPr>
        <cdr:cNvPr id="30" name="Text Box 1"/>
        <cdr:cNvSpPr txBox="1">
          <a:spLocks xmlns:a="http://schemas.openxmlformats.org/drawingml/2006/main" noChangeArrowheads="1"/>
        </cdr:cNvSpPr>
      </cdr:nvSpPr>
      <cdr:spPr bwMode="auto">
        <a:xfrm xmlns:a="http://schemas.openxmlformats.org/drawingml/2006/main">
          <a:off x="10628528" y="1288395"/>
          <a:ext cx="332604" cy="1977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45</a:t>
          </a:r>
        </a:p>
      </cdr:txBody>
    </cdr:sp>
  </cdr:relSizeAnchor>
  <cdr:relSizeAnchor xmlns:cdr="http://schemas.openxmlformats.org/drawingml/2006/chartDrawing">
    <cdr:from>
      <cdr:x>0.84827</cdr:x>
      <cdr:y>0.30887</cdr:y>
    </cdr:from>
    <cdr:to>
      <cdr:x>0.87355</cdr:x>
      <cdr:y>0.35594</cdr:y>
    </cdr:to>
    <cdr:sp macro="" textlink="">
      <cdr:nvSpPr>
        <cdr:cNvPr id="31" name="Text Box 1"/>
        <cdr:cNvSpPr txBox="1">
          <a:spLocks xmlns:a="http://schemas.openxmlformats.org/drawingml/2006/main" noChangeArrowheads="1"/>
        </cdr:cNvSpPr>
      </cdr:nvSpPr>
      <cdr:spPr bwMode="auto">
        <a:xfrm xmlns:a="http://schemas.openxmlformats.org/drawingml/2006/main">
          <a:off x="11160522" y="1196679"/>
          <a:ext cx="332604" cy="1823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0.89364</cdr:x>
      <cdr:y>0.33794</cdr:y>
    </cdr:from>
    <cdr:to>
      <cdr:x>0.91892</cdr:x>
      <cdr:y>0.38501</cdr:y>
    </cdr:to>
    <cdr:sp macro="" textlink="">
      <cdr:nvSpPr>
        <cdr:cNvPr id="32" name="Text Box 1"/>
        <cdr:cNvSpPr txBox="1">
          <a:spLocks xmlns:a="http://schemas.openxmlformats.org/drawingml/2006/main" noChangeArrowheads="1"/>
        </cdr:cNvSpPr>
      </cdr:nvSpPr>
      <cdr:spPr bwMode="auto">
        <a:xfrm xmlns:a="http://schemas.openxmlformats.org/drawingml/2006/main">
          <a:off x="11757447" y="1309317"/>
          <a:ext cx="332604" cy="1823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0.93689</cdr:x>
      <cdr:y>0.35618</cdr:y>
    </cdr:from>
    <cdr:to>
      <cdr:x>0.95581</cdr:x>
      <cdr:y>0.40725</cdr:y>
    </cdr:to>
    <cdr:sp macro="" textlink="">
      <cdr:nvSpPr>
        <cdr:cNvPr id="33" name="Text Box 1"/>
        <cdr:cNvSpPr txBox="1">
          <a:spLocks xmlns:a="http://schemas.openxmlformats.org/drawingml/2006/main" noChangeArrowheads="1"/>
        </cdr:cNvSpPr>
      </cdr:nvSpPr>
      <cdr:spPr bwMode="auto">
        <a:xfrm xmlns:a="http://schemas.openxmlformats.org/drawingml/2006/main">
          <a:off x="12326471" y="1380004"/>
          <a:ext cx="248906" cy="1978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39</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142875</xdr:colOff>
      <xdr:row>32</xdr:row>
      <xdr:rowOff>190500</xdr:rowOff>
    </xdr:from>
    <xdr:to>
      <xdr:col>11</xdr:col>
      <xdr:colOff>762000</xdr:colOff>
      <xdr:row>48</xdr:row>
      <xdr:rowOff>228600</xdr:rowOff>
    </xdr:to>
    <xdr:graphicFrame macro="">
      <xdr:nvGraphicFramePr>
        <xdr:cNvPr id="13391427" name="Chart 2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35</xdr:row>
      <xdr:rowOff>171450</xdr:rowOff>
    </xdr:from>
    <xdr:to>
      <xdr:col>11</xdr:col>
      <xdr:colOff>628650</xdr:colOff>
      <xdr:row>54</xdr:row>
      <xdr:rowOff>95250</xdr:rowOff>
    </xdr:to>
    <xdr:graphicFrame macro="">
      <xdr:nvGraphicFramePr>
        <xdr:cNvPr id="13422155" name="Chart 1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0.09572</cdr:x>
      <cdr:y>0.29817</cdr:y>
    </cdr:from>
    <cdr:to>
      <cdr:x>0.15687</cdr:x>
      <cdr:y>0.34563</cdr:y>
    </cdr:to>
    <cdr:sp macro="" textlink="">
      <cdr:nvSpPr>
        <cdr:cNvPr id="10" name="Text Box 1"/>
        <cdr:cNvSpPr txBox="1">
          <a:spLocks xmlns:a="http://schemas.openxmlformats.org/drawingml/2006/main" noChangeArrowheads="1"/>
        </cdr:cNvSpPr>
      </cdr:nvSpPr>
      <cdr:spPr bwMode="auto">
        <a:xfrm xmlns:a="http://schemas.openxmlformats.org/drawingml/2006/main">
          <a:off x="1094978" y="1295063"/>
          <a:ext cx="699527" cy="2061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11,979</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0.67097</cdr:x>
      <cdr:y>0.24321</cdr:y>
    </cdr:from>
    <cdr:to>
      <cdr:x>0.73286</cdr:x>
      <cdr:y>0.29584</cdr:y>
    </cdr:to>
    <cdr:sp macro="" textlink="">
      <cdr:nvSpPr>
        <cdr:cNvPr id="11" name="Text Box 1"/>
        <cdr:cNvSpPr txBox="1">
          <a:spLocks xmlns:a="http://schemas.openxmlformats.org/drawingml/2006/main" noChangeArrowheads="1"/>
        </cdr:cNvSpPr>
      </cdr:nvSpPr>
      <cdr:spPr bwMode="auto">
        <a:xfrm xmlns:a="http://schemas.openxmlformats.org/drawingml/2006/main">
          <a:off x="7675611" y="1056349"/>
          <a:ext cx="707992" cy="228594"/>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13,599</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0.52548</cdr:x>
      <cdr:y>0.25715</cdr:y>
    </cdr:from>
    <cdr:to>
      <cdr:x>0.58737</cdr:x>
      <cdr:y>0.30707</cdr:y>
    </cdr:to>
    <cdr:sp macro="" textlink="">
      <cdr:nvSpPr>
        <cdr:cNvPr id="12" name="Text Box 1"/>
        <cdr:cNvSpPr txBox="1">
          <a:spLocks xmlns:a="http://schemas.openxmlformats.org/drawingml/2006/main" noChangeArrowheads="1"/>
        </cdr:cNvSpPr>
      </cdr:nvSpPr>
      <cdr:spPr bwMode="auto">
        <a:xfrm xmlns:a="http://schemas.openxmlformats.org/drawingml/2006/main">
          <a:off x="6011268" y="1116896"/>
          <a:ext cx="707992" cy="216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13,156</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0.23795</cdr:x>
      <cdr:y>0.28363</cdr:y>
    </cdr:from>
    <cdr:to>
      <cdr:x>0.29984</cdr:x>
      <cdr:y>0.33355</cdr:y>
    </cdr:to>
    <cdr:sp macro="" textlink="">
      <cdr:nvSpPr>
        <cdr:cNvPr id="14" name="Text Box 1"/>
        <cdr:cNvSpPr txBox="1">
          <a:spLocks xmlns:a="http://schemas.openxmlformats.org/drawingml/2006/main" noChangeArrowheads="1"/>
        </cdr:cNvSpPr>
      </cdr:nvSpPr>
      <cdr:spPr bwMode="auto">
        <a:xfrm xmlns:a="http://schemas.openxmlformats.org/drawingml/2006/main">
          <a:off x="2722041" y="1231910"/>
          <a:ext cx="707992" cy="21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12,431</a:t>
          </a: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0.38111</cdr:x>
      <cdr:y>0.27485</cdr:y>
    </cdr:from>
    <cdr:to>
      <cdr:x>0.443</cdr:x>
      <cdr:y>0.32477</cdr:y>
    </cdr:to>
    <cdr:sp macro="" textlink="">
      <cdr:nvSpPr>
        <cdr:cNvPr id="15" name="Text Box 1"/>
        <cdr:cNvSpPr txBox="1">
          <a:spLocks xmlns:a="http://schemas.openxmlformats.org/drawingml/2006/main" noChangeArrowheads="1"/>
        </cdr:cNvSpPr>
      </cdr:nvSpPr>
      <cdr:spPr bwMode="auto">
        <a:xfrm xmlns:a="http://schemas.openxmlformats.org/drawingml/2006/main">
          <a:off x="4359724" y="1193792"/>
          <a:ext cx="707992" cy="21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12,844</a:t>
          </a: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0.8162</cdr:x>
      <cdr:y>0.22223</cdr:y>
    </cdr:from>
    <cdr:to>
      <cdr:x>0.87809</cdr:x>
      <cdr:y>0.27486</cdr:y>
    </cdr:to>
    <cdr:sp macro="" textlink="">
      <cdr:nvSpPr>
        <cdr:cNvPr id="16" name="Text Box 1"/>
        <cdr:cNvSpPr txBox="1">
          <a:spLocks xmlns:a="http://schemas.openxmlformats.org/drawingml/2006/main" noChangeArrowheads="1"/>
        </cdr:cNvSpPr>
      </cdr:nvSpPr>
      <cdr:spPr bwMode="auto">
        <a:xfrm xmlns:a="http://schemas.openxmlformats.org/drawingml/2006/main">
          <a:off x="9336991" y="965217"/>
          <a:ext cx="707992" cy="22859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13,941</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342900</xdr:colOff>
      <xdr:row>52</xdr:row>
      <xdr:rowOff>38100</xdr:rowOff>
    </xdr:from>
    <xdr:to>
      <xdr:col>10</xdr:col>
      <xdr:colOff>361950</xdr:colOff>
      <xdr:row>68</xdr:row>
      <xdr:rowOff>47625</xdr:rowOff>
    </xdr:to>
    <xdr:graphicFrame macro="">
      <xdr:nvGraphicFramePr>
        <xdr:cNvPr id="13408832"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0.49475</cdr:x>
      <cdr:y>0.29191</cdr:y>
    </cdr:from>
    <cdr:to>
      <cdr:x>0.5459</cdr:x>
      <cdr:y>0.34035</cdr:y>
    </cdr:to>
    <cdr:sp macro="" textlink="">
      <cdr:nvSpPr>
        <cdr:cNvPr id="2" name="Text Box 1"/>
        <cdr:cNvSpPr txBox="1">
          <a:spLocks xmlns:a="http://schemas.openxmlformats.org/drawingml/2006/main" noChangeArrowheads="1"/>
        </cdr:cNvSpPr>
      </cdr:nvSpPr>
      <cdr:spPr bwMode="auto">
        <a:xfrm xmlns:a="http://schemas.openxmlformats.org/drawingml/2006/main">
          <a:off x="6124576" y="622966"/>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0.06423</cdr:x>
      <cdr:y>0.17011</cdr:y>
    </cdr:from>
    <cdr:to>
      <cdr:x>0.11587</cdr:x>
      <cdr:y>0.20997</cdr:y>
    </cdr:to>
    <cdr:sp macro="" textlink="">
      <cdr:nvSpPr>
        <cdr:cNvPr id="10" name="Text Box 1"/>
        <cdr:cNvSpPr txBox="1">
          <a:spLocks xmlns:a="http://schemas.openxmlformats.org/drawingml/2006/main" noChangeArrowheads="1"/>
        </cdr:cNvSpPr>
      </cdr:nvSpPr>
      <cdr:spPr bwMode="auto">
        <a:xfrm xmlns:a="http://schemas.openxmlformats.org/drawingml/2006/main">
          <a:off x="1066800" y="819150"/>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0.13176</cdr:x>
      <cdr:y>0.47012</cdr:y>
    </cdr:from>
    <cdr:to>
      <cdr:x>0.17513</cdr:x>
      <cdr:y>0.48026</cdr:y>
    </cdr:to>
    <cdr:sp macro="" textlink="">
      <cdr:nvSpPr>
        <cdr:cNvPr id="4178947"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4178948"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0.05815</cdr:x>
      <cdr:y>0.3258</cdr:y>
    </cdr:from>
    <cdr:to>
      <cdr:x>0.1097</cdr:x>
      <cdr:y>0.40285</cdr:y>
    </cdr:to>
    <cdr:sp macro="" textlink="">
      <cdr:nvSpPr>
        <cdr:cNvPr id="13" name="Text Box 1"/>
        <cdr:cNvSpPr txBox="1">
          <a:spLocks xmlns:a="http://schemas.openxmlformats.org/drawingml/2006/main" noChangeArrowheads="1"/>
        </cdr:cNvSpPr>
      </cdr:nvSpPr>
      <cdr:spPr bwMode="auto">
        <a:xfrm xmlns:a="http://schemas.openxmlformats.org/drawingml/2006/main" rot="10800000">
          <a:off x="583021" y="1091308"/>
          <a:ext cx="516873" cy="2580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904</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0.37239</cdr:x>
      <cdr:y>0.29194</cdr:y>
    </cdr:from>
    <cdr:to>
      <cdr:x>0.4154</cdr:x>
      <cdr:y>0.38672</cdr:y>
    </cdr:to>
    <cdr:sp macro="" textlink="">
      <cdr:nvSpPr>
        <cdr:cNvPr id="15" name="Text Box 1"/>
        <cdr:cNvSpPr txBox="1">
          <a:spLocks xmlns:a="http://schemas.openxmlformats.org/drawingml/2006/main" noChangeArrowheads="1"/>
        </cdr:cNvSpPr>
      </cdr:nvSpPr>
      <cdr:spPr bwMode="auto">
        <a:xfrm xmlns:a="http://schemas.openxmlformats.org/drawingml/2006/main">
          <a:off x="3733835" y="977894"/>
          <a:ext cx="431246" cy="3174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970</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0.67949</cdr:x>
      <cdr:y>0.24852</cdr:y>
    </cdr:from>
    <cdr:to>
      <cdr:x>0.73734</cdr:x>
      <cdr:y>0.31848</cdr:y>
    </cdr:to>
    <cdr:sp macro="" textlink="">
      <cdr:nvSpPr>
        <cdr:cNvPr id="18" name="Text Box 1"/>
        <cdr:cNvSpPr txBox="1">
          <a:spLocks xmlns:a="http://schemas.openxmlformats.org/drawingml/2006/main" noChangeArrowheads="1"/>
        </cdr:cNvSpPr>
      </cdr:nvSpPr>
      <cdr:spPr bwMode="auto">
        <a:xfrm xmlns:a="http://schemas.openxmlformats.org/drawingml/2006/main">
          <a:off x="9298263" y="832454"/>
          <a:ext cx="791634" cy="2343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1,073</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0.13176</cdr:x>
      <cdr:y>0.47012</cdr:y>
    </cdr:from>
    <cdr:to>
      <cdr:x>0.17513</cdr:x>
      <cdr:y>0.48026</cdr:y>
    </cdr:to>
    <cdr:sp macro="" textlink="">
      <cdr:nvSpPr>
        <cdr:cNvPr id="5"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6"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0.21644</cdr:x>
      <cdr:y>0.30386</cdr:y>
    </cdr:from>
    <cdr:to>
      <cdr:x>0.2591</cdr:x>
      <cdr:y>0.37536</cdr:y>
    </cdr:to>
    <cdr:sp macro="" textlink="">
      <cdr:nvSpPr>
        <cdr:cNvPr id="8" name="Text Box 1"/>
        <cdr:cNvSpPr txBox="1">
          <a:spLocks xmlns:a="http://schemas.openxmlformats.org/drawingml/2006/main" noChangeArrowheads="1"/>
        </cdr:cNvSpPr>
      </cdr:nvSpPr>
      <cdr:spPr bwMode="auto">
        <a:xfrm xmlns:a="http://schemas.openxmlformats.org/drawingml/2006/main">
          <a:off x="2170193" y="1017812"/>
          <a:ext cx="427737" cy="2394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922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0.52545</cdr:x>
      <cdr:y>0.26784</cdr:y>
    </cdr:from>
    <cdr:to>
      <cdr:x>0.58247</cdr:x>
      <cdr:y>0.33365</cdr:y>
    </cdr:to>
    <cdr:sp macro="" textlink="">
      <cdr:nvSpPr>
        <cdr:cNvPr id="11" name="Text Box 1"/>
        <cdr:cNvSpPr txBox="1">
          <a:spLocks xmlns:a="http://schemas.openxmlformats.org/drawingml/2006/main" noChangeArrowheads="1"/>
        </cdr:cNvSpPr>
      </cdr:nvSpPr>
      <cdr:spPr bwMode="auto">
        <a:xfrm xmlns:a="http://schemas.openxmlformats.org/drawingml/2006/main">
          <a:off x="7190452" y="897168"/>
          <a:ext cx="780276" cy="2204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998</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0.83281</cdr:x>
      <cdr:y>0.23961</cdr:y>
    </cdr:from>
    <cdr:to>
      <cdr:x>0.89441</cdr:x>
      <cdr:y>0.32228</cdr:y>
    </cdr:to>
    <cdr:sp macro="" textlink="">
      <cdr:nvSpPr>
        <cdr:cNvPr id="20" name="Text Box 1"/>
        <cdr:cNvSpPr txBox="1">
          <a:spLocks xmlns:a="http://schemas.openxmlformats.org/drawingml/2006/main" noChangeArrowheads="1"/>
        </cdr:cNvSpPr>
      </cdr:nvSpPr>
      <cdr:spPr bwMode="auto">
        <a:xfrm xmlns:a="http://schemas.openxmlformats.org/drawingml/2006/main">
          <a:off x="11396412" y="802595"/>
          <a:ext cx="842949" cy="2769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1,081</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447675</xdr:colOff>
      <xdr:row>55</xdr:row>
      <xdr:rowOff>104775</xdr:rowOff>
    </xdr:from>
    <xdr:to>
      <xdr:col>2</xdr:col>
      <xdr:colOff>390525</xdr:colOff>
      <xdr:row>72</xdr:row>
      <xdr:rowOff>38100</xdr:rowOff>
    </xdr:to>
    <xdr:graphicFrame macro="">
      <xdr:nvGraphicFramePr>
        <xdr:cNvPr id="15268710"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180975</xdr:colOff>
      <xdr:row>55</xdr:row>
      <xdr:rowOff>95250</xdr:rowOff>
    </xdr:from>
    <xdr:to>
      <xdr:col>10</xdr:col>
      <xdr:colOff>381000</xdr:colOff>
      <xdr:row>72</xdr:row>
      <xdr:rowOff>28575</xdr:rowOff>
    </xdr:to>
    <xdr:graphicFrame macro="">
      <xdr:nvGraphicFramePr>
        <xdr:cNvPr id="15268711"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0.71974</cdr:x>
      <cdr:y>0.4921</cdr:y>
    </cdr:from>
    <cdr:to>
      <cdr:x>0.91431</cdr:x>
      <cdr:y>0.6143</cdr:y>
    </cdr:to>
    <cdr:sp macro="" textlink="">
      <cdr:nvSpPr>
        <cdr:cNvPr id="2" name="TextBox 1"/>
        <cdr:cNvSpPr txBox="1"/>
      </cdr:nvSpPr>
      <cdr:spPr>
        <a:xfrm xmlns:a="http://schemas.openxmlformats.org/drawingml/2006/main">
          <a:off x="4547497" y="1879587"/>
          <a:ext cx="1229342" cy="466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400" b="1">
              <a:latin typeface="Arial" pitchFamily="34" charset="0"/>
              <a:cs typeface="Arial" pitchFamily="34" charset="0"/>
            </a:rPr>
            <a:t>Wireline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46</xdr:row>
      <xdr:rowOff>104776</xdr:rowOff>
    </xdr:from>
    <xdr:to>
      <xdr:col>9</xdr:col>
      <xdr:colOff>925285</xdr:colOff>
      <xdr:row>63</xdr:row>
      <xdr:rowOff>108856</xdr:rowOff>
    </xdr:to>
    <xdr:graphicFrame macro="">
      <xdr:nvGraphicFramePr>
        <xdr:cNvPr id="131282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43</xdr:row>
      <xdr:rowOff>123825</xdr:rowOff>
    </xdr:from>
    <xdr:to>
      <xdr:col>11</xdr:col>
      <xdr:colOff>581025</xdr:colOff>
      <xdr:row>59</xdr:row>
      <xdr:rowOff>152400</xdr:rowOff>
    </xdr:to>
    <xdr:graphicFrame macro="">
      <xdr:nvGraphicFramePr>
        <xdr:cNvPr id="13317704" name="Chart 10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ce/CorpControllerAB/MgmtRptg/2015/FP&amp;A%20Reporting/Results/06-June/Flash/06-Jun%2015%20CFO%20Flash,%20back-up,%20FM.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ControllerAB/MgmtRptg/2015/FP&amp;A%20Reporting/Results/06-June/Templates%20from%20CBUs/WLS/June15_TELUS_Wireles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QUARTERLY/2015%20Quarterlies/Q2%202015/Investor%20supplemental/Older/Support/2015%20Q2%20IFRS%20Segmented_v2%20Jul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nance/CorpControllerAB/MgmtRptg/2015/FP&amp;A%20Reporting/Results/03-Mar/Quarterly/IR%20Supplemental/Support/2015%20Q1%20IFRS%20Segmented%20TDG.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nance/CorpControllerAB/MgmtRptg/2015/FP&amp;A%20Reporting/Results/06-June/Flash/WLN%20Flash-%20June201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nance/CorpControllerAB/MgmtRptg/2015/FP&amp;A%20Reporting/Results/03-Mar/Flash/WLN%20Flash-%20Mar20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nance/CorpControllerAB/MgmtRptg/2015/AC%20and%20Board%20Presentations/Q2/Revenue/customer%20connections,%20inc%20TTV-Q2%20201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nance/CorpControllerAB/MgmtRptg/2014/Audit%20Committee/Q3/Revenue/Subscriber%20connections,%20inc%20TTV-Q3%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M_O_M_"/>
      <sheetName val="AIN _SSI_"/>
      <sheetName val="IT Outage"/>
      <sheetName val="1999 Budget Model"/>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refreshError="1"/>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refreshError="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D3 Entries"/>
      <sheetName val="2015 Revenue by BU page"/>
      <sheetName val="2015 EBITDA by BU page"/>
      <sheetName val="WIRELINE by BU"/>
      <sheetName val="WIRELESS by BU"/>
      <sheetName val="M274 Rev"/>
      <sheetName val="M274 EBITDA"/>
      <sheetName val="QTR 2015 Revenue by BU"/>
      <sheetName val="QTR 2015 EBITDA by BU"/>
      <sheetName val="C253"/>
      <sheetName val="QTR WIRELINE by BU"/>
      <sheetName val="QTR WIRELESS by BU"/>
      <sheetName val="TSO WHOLESALE ROAMING"/>
      <sheetName val="QTR Q274 Rev"/>
      <sheetName val="QTR Q274 EBITDA"/>
      <sheetName val="OLD - QTR Overview"/>
      <sheetName val="Overview - jan 2015 only"/>
      <sheetName val="Inc Stmt - Jan 2015 only"/>
      <sheetName val="Overview - OLD"/>
      <sheetName val="Inc Stmt Jan 2015 only"/>
      <sheetName val="Inc Stmt"/>
      <sheetName val="ACBD Income statement Q1 only"/>
      <sheetName val="C253 2014 Annual"/>
      <sheetName val="Overview - modified"/>
      <sheetName val="QTR Seg. Overview"/>
      <sheetName val="QTR Inc Stmt"/>
      <sheetName val="QTR Q257"/>
      <sheetName val="Segmented"/>
      <sheetName val="M258"/>
      <sheetName val="QTD Segmented"/>
      <sheetName val="QTD M258"/>
      <sheetName val="QTR Segmented"/>
      <sheetName val="QTR Q258"/>
      <sheetName val="Capex EQ0 and PrYr"/>
      <sheetName val="Free Cash Flow"/>
      <sheetName val="Capex Wireline"/>
      <sheetName val="Capex Wirel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6">
          <cell r="K16">
            <v>6.991202908438264E-3</v>
          </cell>
          <cell r="U16">
            <v>3.0669338398380576E-2</v>
          </cell>
        </row>
        <row r="17">
          <cell r="K17">
            <v>5.1310546200744593E-2</v>
          </cell>
          <cell r="U17">
            <v>5.6460991896870656E-2</v>
          </cell>
        </row>
      </sheetData>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Budget"/>
      <sheetName val="Budget PM"/>
      <sheetName val="TRIAGE"/>
      <sheetName val="Budget QTR"/>
      <sheetName val="TRIAGE QTR"/>
      <sheetName val="15 Check"/>
      <sheetName val="15 Check YTD"/>
      <sheetName val="Actual 2015 from SAP"/>
      <sheetName val="15 KPI Act"/>
      <sheetName val="15 KPI Act YTD"/>
      <sheetName val="15 Check TRIAGE"/>
      <sheetName val="TRIAGE 2015 from SAP"/>
      <sheetName val="15 KPI TRIAGE"/>
      <sheetName val="15 Check Bud"/>
      <sheetName val="15 Check Bud YTD"/>
      <sheetName val="Budget 2015 from SAP"/>
      <sheetName val="15 KPI Bud"/>
      <sheetName val="15 KPI Bud YTD"/>
      <sheetName val="14 Check"/>
      <sheetName val="14 Check YTD"/>
      <sheetName val="Actual 2014 from SAP"/>
      <sheetName val="14 KPI Act"/>
      <sheetName val="14 KPI Act YTD"/>
      <sheetName val="TRIAGE 2015 from SAP PM"/>
      <sheetName val="14 Check PM"/>
      <sheetName val="14 Check YTD PM"/>
      <sheetName val="Actual 2014 from SAP PM"/>
      <sheetName val="Flash new format alt Jan ONLY"/>
      <sheetName val="Flash new format alt"/>
      <sheetName val="Flash new format alt exc pm"/>
      <sheetName val="Flash new format alt QTR"/>
      <sheetName val="Sheet1"/>
    </sheetNames>
    <sheetDataSet>
      <sheetData sheetId="0" refreshError="1"/>
      <sheetData sheetId="1"/>
      <sheetData sheetId="2" refreshError="1"/>
      <sheetData sheetId="3" refreshError="1"/>
      <sheetData sheetId="4">
        <row r="64">
          <cell r="B64">
            <v>143193.71706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65">
          <cell r="I265">
            <v>1.4351638915025786E-2</v>
          </cell>
        </row>
        <row r="276">
          <cell r="I276">
            <v>9.4286745806156872E-3</v>
          </cell>
        </row>
        <row r="278">
          <cell r="I278">
            <v>61.054913063373057</v>
          </cell>
        </row>
      </sheetData>
      <sheetData sheetId="24" refreshError="1"/>
      <sheetData sheetId="25" refreshError="1"/>
      <sheetData sheetId="26" refreshError="1"/>
      <sheetData sheetId="27" refreshError="1"/>
      <sheetData sheetId="28" refreshError="1"/>
      <sheetData sheetId="29"/>
      <sheetData sheetId="30" refreshError="1"/>
      <sheetData sheetId="31">
        <row r="33">
          <cell r="K33">
            <v>1.5447488947461341E-2</v>
          </cell>
          <cell r="T33">
            <v>4.6138205404411423E-2</v>
          </cell>
        </row>
        <row r="35">
          <cell r="K35">
            <v>6.2779878657561461E-2</v>
          </cell>
          <cell r="T35">
            <v>7.1443769088272907E-2</v>
          </cell>
        </row>
      </sheetData>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amp; 2014 Segmented"/>
      <sheetName val="2015 Q2YTD K237 MD&amp;A Detail "/>
      <sheetName val="2015 Q1YTD K237 MD&amp;A Detail"/>
      <sheetName val="MD&amp;A 5.4 QTRLY wireLESS "/>
      <sheetName val="MD&amp;A 5.5 QTRLY wireLINE"/>
      <sheetName val="2014 &amp; 2013 Segmented"/>
      <sheetName val="2014 Q4YTD K237 MD&amp;A Detail"/>
      <sheetName val="2014 Q3YTD K237 MD&amp;A Detail "/>
      <sheetName val="2014 Q2YTD K237 MD&amp;A Detail"/>
      <sheetName val="2014 Q1YTD K237 MD&amp;A Detail"/>
      <sheetName val="2013 &amp; 2012 Segmented"/>
      <sheetName val="2013 Q4YTD K237 MD&amp;A Detail"/>
      <sheetName val="MD&amp;A 5.4 QTRLY wireLESS rev&amp;exp"/>
      <sheetName val="MD&amp;A 5.5 QTRLY wireLINE rev&amp;exp"/>
      <sheetName val="2013 Q3YTD K237 MD&amp;A Detail"/>
      <sheetName val="2013 Q2YTD K237 MD&amp;A Detail"/>
      <sheetName val="2013 Q1YTD K237 MD&amp;A Detail"/>
      <sheetName val="2012 &amp; 2011 Segmented Adjusted"/>
      <sheetName val="2010 Segmented Adjusted"/>
      <sheetName val="2012 Annual K237 MD&amp;A Adjusted"/>
      <sheetName val="2012 Q3YTD K237 MD&amp;A Adjusted"/>
      <sheetName val="2012 Q2YTD K237 MD&amp;A Adjusted"/>
      <sheetName val="2012 Q1YTD K237 MD&amp;A Adjusted"/>
      <sheetName val="2011 Annual K237 MD&amp;A Adjusted"/>
      <sheetName val="2011 Q3YTD K237 MD&amp;A Adjusted"/>
      <sheetName val="2011 Q2YTD K237 MD&amp;A Adjusted"/>
      <sheetName val="2011 Q1 K237 MD&amp;A Adjusted"/>
      <sheetName val="Pro forma IAS 19 2012-2010"/>
      <sheetName val="2012 &amp; 2011 Segmented Reported"/>
      <sheetName val="PBC G&amp;SP for Deloitte YE Audit"/>
      <sheetName val="2012 Annual K237 MD&amp;A Detail"/>
      <sheetName val="2012 Q3YTD K237 MD&amp;A Detail"/>
      <sheetName val="2012 Q2YTD K237 MD&amp;A Detail"/>
      <sheetName val="2012 Q1YTD K237 MD&amp;A Detail"/>
      <sheetName val="2011 &amp; 2010 Segmented Reported"/>
      <sheetName val="2010 Cons. IFRS G&amp;SP and EBE"/>
      <sheetName val="2010 WireLESS IFRS exp details"/>
      <sheetName val="2010 WireLINE IFRS exp detail"/>
    </sheetNames>
    <sheetDataSet>
      <sheetData sheetId="0">
        <row r="47">
          <cell r="C47">
            <v>227</v>
          </cell>
          <cell r="H47">
            <v>437</v>
          </cell>
        </row>
      </sheetData>
      <sheetData sheetId="1"/>
      <sheetData sheetId="2"/>
      <sheetData sheetId="3">
        <row r="44">
          <cell r="B44">
            <v>1568</v>
          </cell>
        </row>
        <row r="45">
          <cell r="B45">
            <v>154</v>
          </cell>
        </row>
        <row r="47">
          <cell r="B47">
            <v>14</v>
          </cell>
        </row>
        <row r="58">
          <cell r="B58">
            <v>177</v>
          </cell>
        </row>
        <row r="60">
          <cell r="B60">
            <v>1017</v>
          </cell>
        </row>
        <row r="66">
          <cell r="B66">
            <v>36</v>
          </cell>
        </row>
      </sheetData>
      <sheetData sheetId="4">
        <row r="36">
          <cell r="B36">
            <v>928</v>
          </cell>
        </row>
        <row r="37">
          <cell r="B37">
            <v>297</v>
          </cell>
        </row>
        <row r="38">
          <cell r="B38">
            <v>86</v>
          </cell>
        </row>
        <row r="39">
          <cell r="B39">
            <v>57</v>
          </cell>
        </row>
        <row r="41">
          <cell r="B41">
            <v>12</v>
          </cell>
        </row>
        <row r="43">
          <cell r="B43">
            <v>43</v>
          </cell>
        </row>
        <row r="48">
          <cell r="B48">
            <v>589</v>
          </cell>
        </row>
        <row r="49">
          <cell r="B49">
            <v>472</v>
          </cell>
        </row>
        <row r="58">
          <cell r="B58">
            <v>23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amp; 2014 Segmented"/>
      <sheetName val="2015 Q1YTD K237 MD&amp;A Detail"/>
      <sheetName val="MD&amp;A 5.4 QTRLY wireLESS "/>
      <sheetName val="MD&amp;A 5.5 QTRLY wireLINE"/>
      <sheetName val="2014 &amp; 2013 Segmented"/>
      <sheetName val="2014 Q4YTD K237 MD&amp;A Detail"/>
      <sheetName val="2014 Q3YTD K237 MD&amp;A Detail "/>
      <sheetName val="2014 Q2YTD K237 MD&amp;A Detail"/>
      <sheetName val="2014 Q1YTD K237 MD&amp;A Detail"/>
      <sheetName val="2013 &amp; 2012 Segmented"/>
      <sheetName val="2013 Q4YTD K237 MD&amp;A Detail"/>
      <sheetName val="MD&amp;A 5.4 QTRLY wireLESS rev&amp;exp"/>
      <sheetName val="MD&amp;A 5.5 QTRLY wireLINE rev&amp;exp"/>
      <sheetName val="2013 Q3YTD K237 MD&amp;A Detail"/>
      <sheetName val="2013 Q2YTD K237 MD&amp;A Detail"/>
      <sheetName val="2013 Q1YTD K237 MD&amp;A Detail"/>
      <sheetName val="2012 &amp; 2011 Segmented Adjusted"/>
      <sheetName val="2010 Segmented Adjusted"/>
      <sheetName val="2012 Annual K237 MD&amp;A Adjusted"/>
      <sheetName val="2012 Q3YTD K237 MD&amp;A Adjusted"/>
      <sheetName val="2012 Q2YTD K237 MD&amp;A Adjusted"/>
      <sheetName val="2012 Q1YTD K237 MD&amp;A Adjusted"/>
      <sheetName val="2011 Annual K237 MD&amp;A Adjusted"/>
      <sheetName val="2011 Q3YTD K237 MD&amp;A Adjusted"/>
      <sheetName val="2011 Q2YTD K237 MD&amp;A Adjusted"/>
      <sheetName val="2011 Q1 K237 MD&amp;A Adjusted"/>
      <sheetName val="Pro forma IAS 19 2012-2010"/>
      <sheetName val="2012 &amp; 2011 Segmented Reported"/>
      <sheetName val="PBC G&amp;SP for Deloitte YE Audit"/>
      <sheetName val="2012 Annual K237 MD&amp;A Detail"/>
      <sheetName val="2012 Q3YTD K237 MD&amp;A Detail"/>
      <sheetName val="2012 Q2YTD K237 MD&amp;A Detail"/>
      <sheetName val="2012 Q1YTD K237 MD&amp;A Detail"/>
      <sheetName val="2011 &amp; 2010 Segmented Reported"/>
      <sheetName val="2010 Cons. IFRS G&amp;SP and EBE"/>
      <sheetName val="2010 WireLESS IFRS exp details"/>
      <sheetName val="2010 WireLINE IFRS exp detail"/>
    </sheetNames>
    <sheetDataSet>
      <sheetData sheetId="0">
        <row r="18">
          <cell r="C18">
            <v>248</v>
          </cell>
          <cell r="H18">
            <v>387</v>
          </cell>
        </row>
      </sheetData>
      <sheetData sheetId="1">
        <row r="1541">
          <cell r="D1541">
            <v>2</v>
          </cell>
        </row>
      </sheetData>
      <sheetData sheetId="2">
        <row r="5">
          <cell r="B5">
            <v>717</v>
          </cell>
        </row>
        <row r="7">
          <cell r="B7">
            <v>1535</v>
          </cell>
        </row>
        <row r="8">
          <cell r="B8">
            <v>137</v>
          </cell>
        </row>
        <row r="10">
          <cell r="B10">
            <v>14</v>
          </cell>
        </row>
        <row r="20">
          <cell r="B20">
            <v>162</v>
          </cell>
        </row>
        <row r="23">
          <cell r="B23">
            <v>942</v>
          </cell>
        </row>
      </sheetData>
      <sheetData sheetId="3">
        <row r="5">
          <cell r="B5">
            <v>903</v>
          </cell>
        </row>
        <row r="6">
          <cell r="B6">
            <v>301</v>
          </cell>
        </row>
        <row r="7">
          <cell r="B7">
            <v>81</v>
          </cell>
        </row>
        <row r="8">
          <cell r="B8">
            <v>56</v>
          </cell>
        </row>
        <row r="10">
          <cell r="B10">
            <v>15</v>
          </cell>
        </row>
        <row r="12">
          <cell r="B12">
            <v>43</v>
          </cell>
        </row>
        <row r="17">
          <cell r="B17">
            <v>561</v>
          </cell>
        </row>
        <row r="18">
          <cell r="B18">
            <v>447</v>
          </cell>
        </row>
        <row r="27">
          <cell r="B27">
            <v>11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reline Flash-qtr-2015"/>
      <sheetName val="Wireline Flash-mth-2015"/>
      <sheetName val="Expense-mth"/>
      <sheetName val="WIRELINE-REV-mth"/>
      <sheetName val="Expense-qtr"/>
      <sheetName val="WIRELINE-REV-qtr"/>
      <sheetName val="TI Rev&amp;EBITDA and THPS EBITDA "/>
      <sheetName val="CAPEX&amp;FTE"/>
      <sheetName val="Falcon KPI Flash-mth-2015"/>
      <sheetName val="TV Migrations"/>
    </sheetNames>
    <sheetDataSet>
      <sheetData sheetId="0">
        <row r="26">
          <cell r="J26">
            <v>-9.4293884763131039E-3</v>
          </cell>
          <cell r="S26">
            <v>1.864791327382699E-3</v>
          </cell>
        </row>
        <row r="28">
          <cell r="J28">
            <v>2.9407583755261948E-2</v>
          </cell>
          <cell r="S28">
            <v>2.8901502706076634E-2</v>
          </cell>
        </row>
        <row r="31">
          <cell r="B31">
            <v>0.254</v>
          </cell>
          <cell r="M31">
            <v>0.26700000000000002</v>
          </cell>
          <cell r="Q31">
            <v>0.27100000000000002</v>
          </cell>
        </row>
        <row r="32">
          <cell r="B32">
            <v>0.27</v>
          </cell>
          <cell r="M32">
            <v>0.27900000000000003</v>
          </cell>
          <cell r="Q32">
            <v>0.27600000000000002</v>
          </cell>
        </row>
      </sheetData>
      <sheetData sheetId="1">
        <row r="36">
          <cell r="B36">
            <v>17712.240000000005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reline Flash-qtr-2014"/>
      <sheetName val="Wireline Flash-mth2015 jan only"/>
      <sheetName val="Wireline Flash-mth-2015"/>
      <sheetName val="Wireline Flash-mth-2014 jan"/>
      <sheetName val="Expense-mth"/>
      <sheetName val="WIRELINE-REV-mth"/>
      <sheetName val="Expense-qtr"/>
      <sheetName val="WIRELINE-REV-qtr"/>
      <sheetName val="wln rev-new format-mth"/>
      <sheetName val="TI Rev&amp;EBITDA and THPS EBITDA "/>
      <sheetName val="CAPEX&amp;FTE"/>
      <sheetName val="Falcon KPI Flash-mth-2015"/>
      <sheetName val="wln rev-new format-qtr"/>
    </sheetNames>
    <sheetDataSet>
      <sheetData sheetId="0" refreshError="1"/>
      <sheetData sheetId="1" refreshError="1"/>
      <sheetData sheetId="2" refreshError="1">
        <row r="12">
          <cell r="M12">
            <v>1398.9423530900001</v>
          </cell>
        </row>
        <row r="31">
          <cell r="M31">
            <v>0.28000000000000003</v>
          </cell>
        </row>
        <row r="32">
          <cell r="M32">
            <v>0.28799999999999998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connections"/>
      <sheetName val="Q2 connections"/>
      <sheetName val="Q3 connections"/>
      <sheetName val="Q4 connections"/>
      <sheetName val="Sheet2"/>
      <sheetName val="Sheet3"/>
    </sheetNames>
    <sheetDataSet>
      <sheetData sheetId="0">
        <row r="20">
          <cell r="F20">
            <v>5318</v>
          </cell>
          <cell r="G20">
            <v>5305</v>
          </cell>
          <cell r="H20">
            <v>5387</v>
          </cell>
          <cell r="I20">
            <v>5447</v>
          </cell>
          <cell r="J20">
            <v>5488</v>
          </cell>
          <cell r="K20">
            <v>5579</v>
          </cell>
        </row>
        <row r="27">
          <cell r="K27">
            <v>8289</v>
          </cell>
        </row>
      </sheetData>
      <sheetData sheetId="1">
        <row r="20">
          <cell r="F20">
            <v>5280</v>
          </cell>
          <cell r="G20">
            <v>5334</v>
          </cell>
          <cell r="H20">
            <v>5397</v>
          </cell>
          <cell r="I20">
            <v>5450</v>
          </cell>
          <cell r="J20">
            <v>5511</v>
          </cell>
          <cell r="K20">
            <v>5589</v>
          </cell>
        </row>
        <row r="27">
          <cell r="J27">
            <v>8088</v>
          </cell>
          <cell r="K27">
            <v>8352</v>
          </cell>
        </row>
      </sheetData>
      <sheetData sheetId="2">
        <row r="20">
          <cell r="F20">
            <v>5277</v>
          </cell>
          <cell r="G20">
            <v>5360</v>
          </cell>
          <cell r="H20">
            <v>5423</v>
          </cell>
          <cell r="I20">
            <v>5460</v>
          </cell>
          <cell r="J20">
            <v>5535</v>
          </cell>
          <cell r="K20">
            <v>5535</v>
          </cell>
        </row>
      </sheetData>
      <sheetData sheetId="3">
        <row r="19">
          <cell r="F19">
            <v>5282</v>
          </cell>
          <cell r="G19">
            <v>5388</v>
          </cell>
          <cell r="H19">
            <v>5443</v>
          </cell>
          <cell r="I19">
            <v>5489</v>
          </cell>
          <cell r="J19">
            <v>5560</v>
          </cell>
          <cell r="K19">
            <v>5560</v>
          </cell>
        </row>
        <row r="27">
          <cell r="J27">
            <v>8100</v>
          </cell>
        </row>
      </sheetData>
      <sheetData sheetId="4" refreshError="1"/>
      <sheetData sheetId="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connections - detailed"/>
      <sheetName val="Sub connections-detailed-q1-14"/>
      <sheetName val="Sub connections"/>
      <sheetName val="Graphs"/>
    </sheetNames>
    <sheetDataSet>
      <sheetData sheetId="0"/>
      <sheetData sheetId="1">
        <row r="15">
          <cell r="J15">
            <v>7989</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refreshError="1"/>
      <sheetData sheetId="1" refreshError="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arrell.rae@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7"/>
  <sheetViews>
    <sheetView tabSelected="1" zoomScale="70" zoomScaleNormal="70" workbookViewId="0">
      <selection activeCell="A30" sqref="A30:F30"/>
    </sheetView>
  </sheetViews>
  <sheetFormatPr defaultRowHeight="12.75" x14ac:dyDescent="0.2"/>
  <cols>
    <col min="1" max="1" width="3.7109375" style="10" customWidth="1"/>
    <col min="2" max="2" width="45.85546875" style="10" customWidth="1"/>
    <col min="3" max="3" width="8.42578125" style="10" customWidth="1"/>
    <col min="4" max="4" width="52.5703125" style="10" customWidth="1"/>
    <col min="5" max="5" width="8" style="10" customWidth="1"/>
    <col min="6" max="6" width="3.7109375" style="10" customWidth="1"/>
    <col min="7" max="16384" width="9.140625" style="10"/>
  </cols>
  <sheetData>
    <row r="1" spans="1:7" ht="13.5" thickTop="1" x14ac:dyDescent="0.2">
      <c r="A1" s="19"/>
      <c r="B1" s="20"/>
      <c r="C1" s="20"/>
      <c r="D1" s="21" t="s">
        <v>3</v>
      </c>
      <c r="E1" s="20"/>
      <c r="F1" s="22"/>
      <c r="G1" s="10" t="s">
        <v>3</v>
      </c>
    </row>
    <row r="2" spans="1:7" x14ac:dyDescent="0.2">
      <c r="A2" s="23"/>
      <c r="B2" s="11"/>
      <c r="C2" s="11"/>
      <c r="D2" s="11"/>
      <c r="E2" s="24" t="s">
        <v>3</v>
      </c>
      <c r="F2" s="25"/>
    </row>
    <row r="3" spans="1:7" x14ac:dyDescent="0.2">
      <c r="A3" s="23"/>
      <c r="B3" s="11"/>
      <c r="C3" s="11"/>
      <c r="D3" s="11"/>
      <c r="E3" s="11"/>
      <c r="F3" s="25"/>
    </row>
    <row r="4" spans="1:7" x14ac:dyDescent="0.2">
      <c r="A4" s="23"/>
      <c r="B4" s="11"/>
      <c r="C4" s="11"/>
      <c r="D4" s="11"/>
      <c r="E4" s="11"/>
      <c r="F4" s="25"/>
    </row>
    <row r="5" spans="1:7" x14ac:dyDescent="0.2">
      <c r="A5" s="23"/>
      <c r="B5" s="11"/>
      <c r="C5" s="11"/>
      <c r="D5" s="11"/>
      <c r="E5" s="11"/>
      <c r="F5" s="25"/>
    </row>
    <row r="6" spans="1:7" x14ac:dyDescent="0.2">
      <c r="A6" s="23"/>
      <c r="B6" s="11"/>
      <c r="C6" s="11"/>
      <c r="D6" s="11"/>
      <c r="E6" s="11"/>
      <c r="F6" s="25"/>
    </row>
    <row r="7" spans="1:7" x14ac:dyDescent="0.2">
      <c r="A7" s="23"/>
      <c r="B7" s="11"/>
      <c r="C7" s="11"/>
      <c r="D7" s="24"/>
      <c r="E7" s="11"/>
      <c r="F7" s="25"/>
    </row>
    <row r="8" spans="1:7" x14ac:dyDescent="0.2">
      <c r="A8" s="23"/>
      <c r="B8" s="11"/>
      <c r="C8" s="11"/>
      <c r="D8" s="11"/>
      <c r="E8" s="11"/>
      <c r="F8" s="25"/>
    </row>
    <row r="9" spans="1:7" x14ac:dyDescent="0.2">
      <c r="A9" s="23"/>
      <c r="B9" s="11"/>
      <c r="C9" s="11"/>
      <c r="D9" s="26"/>
      <c r="E9" s="11"/>
      <c r="F9" s="25"/>
    </row>
    <row r="10" spans="1:7" x14ac:dyDescent="0.2">
      <c r="A10" s="23"/>
      <c r="B10" s="27"/>
      <c r="C10" s="11"/>
      <c r="D10" s="27"/>
      <c r="E10" s="11"/>
      <c r="F10" s="25"/>
    </row>
    <row r="11" spans="1:7" x14ac:dyDescent="0.2">
      <c r="A11" s="23"/>
      <c r="B11" s="11"/>
      <c r="C11" s="11"/>
      <c r="D11" s="11"/>
      <c r="E11" s="11"/>
      <c r="F11" s="25"/>
    </row>
    <row r="12" spans="1:7" x14ac:dyDescent="0.2">
      <c r="A12" s="23"/>
      <c r="B12" s="11"/>
      <c r="C12" s="11"/>
      <c r="D12" s="11"/>
      <c r="E12" s="11"/>
      <c r="F12" s="25"/>
    </row>
    <row r="13" spans="1:7" x14ac:dyDescent="0.2">
      <c r="A13" s="23"/>
      <c r="B13" s="11"/>
      <c r="C13" s="11"/>
      <c r="D13" s="11"/>
      <c r="E13" s="11"/>
      <c r="F13" s="25"/>
    </row>
    <row r="14" spans="1:7" ht="39" customHeight="1" x14ac:dyDescent="0.5">
      <c r="A14" s="814" t="s">
        <v>17</v>
      </c>
      <c r="B14" s="815"/>
      <c r="C14" s="815"/>
      <c r="D14" s="815"/>
      <c r="E14" s="815"/>
      <c r="F14" s="816"/>
    </row>
    <row r="15" spans="1:7" ht="30" x14ac:dyDescent="0.4">
      <c r="A15" s="28"/>
      <c r="B15" s="29"/>
      <c r="C15" s="29"/>
      <c r="D15" s="11"/>
      <c r="E15" s="11"/>
      <c r="F15" s="25"/>
    </row>
    <row r="16" spans="1:7" ht="30" x14ac:dyDescent="0.4">
      <c r="A16" s="28"/>
      <c r="B16" s="29"/>
      <c r="C16" s="29"/>
      <c r="D16" s="11"/>
      <c r="E16" s="11"/>
      <c r="F16" s="25"/>
    </row>
    <row r="17" spans="1:6" ht="33" x14ac:dyDescent="0.45">
      <c r="A17" s="808" t="s">
        <v>249</v>
      </c>
      <c r="B17" s="809"/>
      <c r="C17" s="809"/>
      <c r="D17" s="809"/>
      <c r="E17" s="809"/>
      <c r="F17" s="810"/>
    </row>
    <row r="18" spans="1:6" ht="9.75" customHeight="1" x14ac:dyDescent="0.4">
      <c r="A18" s="30"/>
      <c r="B18" s="31"/>
      <c r="C18" s="31"/>
      <c r="D18" s="11"/>
      <c r="E18" s="11"/>
      <c r="F18" s="25"/>
    </row>
    <row r="19" spans="1:6" ht="33" x14ac:dyDescent="0.45">
      <c r="A19" s="808" t="s">
        <v>18</v>
      </c>
      <c r="B19" s="809"/>
      <c r="C19" s="809"/>
      <c r="D19" s="809"/>
      <c r="E19" s="809"/>
      <c r="F19" s="810"/>
    </row>
    <row r="20" spans="1:6" ht="9.75" customHeight="1" x14ac:dyDescent="0.4">
      <c r="A20" s="30"/>
      <c r="B20" s="31"/>
      <c r="C20" s="31"/>
      <c r="D20" s="11"/>
      <c r="E20" s="11"/>
      <c r="F20" s="25"/>
    </row>
    <row r="21" spans="1:6" ht="25.5" x14ac:dyDescent="0.35">
      <c r="A21" s="805" t="s">
        <v>26</v>
      </c>
      <c r="B21" s="806"/>
      <c r="C21" s="806"/>
      <c r="D21" s="806"/>
      <c r="E21" s="806"/>
      <c r="F21" s="807"/>
    </row>
    <row r="22" spans="1:6" x14ac:dyDescent="0.2">
      <c r="A22" s="23"/>
      <c r="B22" s="11"/>
      <c r="C22" s="11"/>
      <c r="D22" s="11"/>
      <c r="E22" s="11"/>
      <c r="F22" s="25"/>
    </row>
    <row r="23" spans="1:6" x14ac:dyDescent="0.2">
      <c r="A23" s="23"/>
      <c r="B23" s="11"/>
      <c r="C23" s="11"/>
      <c r="D23" s="11"/>
      <c r="E23" s="11"/>
      <c r="F23" s="25"/>
    </row>
    <row r="24" spans="1:6" x14ac:dyDescent="0.2">
      <c r="A24" s="23"/>
      <c r="B24" s="11"/>
      <c r="C24" s="11"/>
      <c r="D24" s="11"/>
      <c r="E24" s="11"/>
      <c r="F24" s="25"/>
    </row>
    <row r="25" spans="1:6" x14ac:dyDescent="0.2">
      <c r="A25" s="23"/>
      <c r="B25" s="11"/>
      <c r="C25" s="11"/>
      <c r="D25" s="11"/>
      <c r="E25" s="11"/>
      <c r="F25" s="25"/>
    </row>
    <row r="26" spans="1:6" ht="18" x14ac:dyDescent="0.25">
      <c r="A26" s="817" t="s">
        <v>112</v>
      </c>
      <c r="B26" s="818"/>
      <c r="C26" s="818"/>
      <c r="D26" s="818"/>
      <c r="E26" s="818"/>
      <c r="F26" s="819"/>
    </row>
    <row r="27" spans="1:6" ht="18" x14ac:dyDescent="0.25">
      <c r="A27" s="817" t="s">
        <v>113</v>
      </c>
      <c r="B27" s="818"/>
      <c r="C27" s="818"/>
      <c r="D27" s="818"/>
      <c r="E27" s="818"/>
      <c r="F27" s="819"/>
    </row>
    <row r="28" spans="1:6" ht="18" x14ac:dyDescent="0.25">
      <c r="A28" s="817" t="s">
        <v>114</v>
      </c>
      <c r="B28" s="818"/>
      <c r="C28" s="818"/>
      <c r="D28" s="818"/>
      <c r="E28" s="818"/>
      <c r="F28" s="819"/>
    </row>
    <row r="29" spans="1:6" ht="15.75" x14ac:dyDescent="0.25">
      <c r="A29" s="823"/>
      <c r="B29" s="821"/>
      <c r="C29" s="821"/>
      <c r="D29" s="821"/>
      <c r="E29" s="821"/>
      <c r="F29" s="822"/>
    </row>
    <row r="30" spans="1:6" s="45" customFormat="1" ht="15.75" x14ac:dyDescent="0.25">
      <c r="A30" s="820" t="s">
        <v>143</v>
      </c>
      <c r="B30" s="821"/>
      <c r="C30" s="821"/>
      <c r="D30" s="821"/>
      <c r="E30" s="821"/>
      <c r="F30" s="822"/>
    </row>
    <row r="31" spans="1:6" ht="15.75" x14ac:dyDescent="0.25">
      <c r="A31" s="823"/>
      <c r="B31" s="821"/>
      <c r="C31" s="821"/>
      <c r="D31" s="821"/>
      <c r="E31" s="821"/>
      <c r="F31" s="822"/>
    </row>
    <row r="32" spans="1:6" x14ac:dyDescent="0.2">
      <c r="A32" s="23"/>
      <c r="B32" s="11"/>
      <c r="C32" s="11"/>
      <c r="D32" s="11"/>
      <c r="E32" s="11"/>
      <c r="F32" s="25"/>
    </row>
    <row r="33" spans="1:6" x14ac:dyDescent="0.2">
      <c r="A33" s="23"/>
      <c r="B33" s="11"/>
      <c r="C33" s="11"/>
      <c r="D33" s="11"/>
      <c r="E33" s="11"/>
      <c r="F33" s="25"/>
    </row>
    <row r="34" spans="1:6" ht="12.75" customHeight="1" x14ac:dyDescent="0.25">
      <c r="A34" s="638"/>
      <c r="B34" s="639"/>
      <c r="C34" s="639"/>
      <c r="D34" s="639"/>
      <c r="E34" s="639"/>
      <c r="F34" s="640"/>
    </row>
    <row r="35" spans="1:6" ht="15" x14ac:dyDescent="0.2">
      <c r="A35" s="811"/>
      <c r="B35" s="812"/>
      <c r="C35" s="812"/>
      <c r="D35" s="812"/>
      <c r="E35" s="812"/>
      <c r="F35" s="813"/>
    </row>
    <row r="36" spans="1:6" x14ac:dyDescent="0.2">
      <c r="A36" s="23"/>
      <c r="B36" s="11"/>
      <c r="C36" s="11"/>
      <c r="D36" s="11"/>
      <c r="E36" s="11"/>
      <c r="F36" s="25"/>
    </row>
    <row r="37" spans="1:6" x14ac:dyDescent="0.2">
      <c r="A37" s="23"/>
      <c r="B37" s="11"/>
      <c r="C37" s="11"/>
      <c r="D37" s="11"/>
      <c r="E37" s="11"/>
      <c r="F37" s="25"/>
    </row>
    <row r="38" spans="1:6" x14ac:dyDescent="0.2">
      <c r="A38" s="23"/>
      <c r="B38" s="11"/>
      <c r="C38" s="11"/>
      <c r="D38" s="11"/>
      <c r="E38" s="11"/>
      <c r="F38" s="25"/>
    </row>
    <row r="39" spans="1:6" x14ac:dyDescent="0.2">
      <c r="A39" s="23"/>
      <c r="B39" s="11"/>
      <c r="C39" s="11"/>
      <c r="D39" s="11"/>
      <c r="E39" s="11"/>
      <c r="F39" s="25"/>
    </row>
    <row r="40" spans="1:6" x14ac:dyDescent="0.2">
      <c r="A40" s="23"/>
      <c r="B40" s="11"/>
      <c r="C40" s="11"/>
      <c r="D40" s="11"/>
      <c r="E40" s="11"/>
      <c r="F40" s="25"/>
    </row>
    <row r="41" spans="1:6" x14ac:dyDescent="0.2">
      <c r="A41" s="23"/>
      <c r="B41" s="11"/>
      <c r="C41" s="11"/>
      <c r="D41" s="11"/>
      <c r="E41" s="11"/>
      <c r="F41" s="25"/>
    </row>
    <row r="42" spans="1:6" x14ac:dyDescent="0.2">
      <c r="A42" s="23"/>
      <c r="B42" s="11"/>
      <c r="C42" s="11"/>
      <c r="D42" s="11"/>
      <c r="E42" s="11"/>
      <c r="F42" s="25"/>
    </row>
    <row r="43" spans="1:6" ht="15.75" x14ac:dyDescent="0.25">
      <c r="A43" s="32"/>
      <c r="B43" s="64" t="s">
        <v>19</v>
      </c>
      <c r="C43" s="106"/>
      <c r="D43" s="65" t="s">
        <v>25</v>
      </c>
      <c r="E43" s="66" t="s">
        <v>3</v>
      </c>
      <c r="F43" s="33"/>
    </row>
    <row r="44" spans="1:6" ht="15.75" x14ac:dyDescent="0.25">
      <c r="A44" s="34"/>
      <c r="B44" s="35" t="s">
        <v>20</v>
      </c>
      <c r="C44" s="107"/>
      <c r="D44" s="36" t="s">
        <v>17</v>
      </c>
      <c r="E44" s="37"/>
      <c r="F44" s="33"/>
    </row>
    <row r="45" spans="1:6" ht="15" x14ac:dyDescent="0.2">
      <c r="A45" s="34"/>
      <c r="B45" s="35" t="s">
        <v>22</v>
      </c>
      <c r="C45" s="107"/>
      <c r="D45" s="38" t="s">
        <v>39</v>
      </c>
      <c r="E45" s="37">
        <v>2</v>
      </c>
      <c r="F45" s="33"/>
    </row>
    <row r="46" spans="1:6" ht="15" x14ac:dyDescent="0.2">
      <c r="A46" s="39"/>
      <c r="B46" s="40" t="s">
        <v>23</v>
      </c>
      <c r="C46" s="41"/>
      <c r="D46" s="38" t="s">
        <v>33</v>
      </c>
      <c r="E46" s="37">
        <v>3</v>
      </c>
      <c r="F46" s="33"/>
    </row>
    <row r="47" spans="1:6" ht="15" x14ac:dyDescent="0.2">
      <c r="A47" s="39"/>
      <c r="B47" s="40" t="s">
        <v>24</v>
      </c>
      <c r="C47" s="41"/>
      <c r="D47" s="38" t="s">
        <v>41</v>
      </c>
      <c r="E47" s="37">
        <v>4</v>
      </c>
      <c r="F47" s="33"/>
    </row>
    <row r="48" spans="1:6" ht="15.75" x14ac:dyDescent="0.25">
      <c r="A48" s="39"/>
      <c r="B48" s="15"/>
      <c r="C48" s="41"/>
      <c r="D48" s="36" t="s">
        <v>54</v>
      </c>
      <c r="E48" s="37"/>
      <c r="F48" s="33"/>
    </row>
    <row r="49" spans="1:8" ht="15" x14ac:dyDescent="0.2">
      <c r="A49" s="34"/>
      <c r="B49" s="522" t="s">
        <v>147</v>
      </c>
      <c r="C49" s="107"/>
      <c r="D49" s="38" t="s">
        <v>34</v>
      </c>
      <c r="E49" s="37">
        <v>5</v>
      </c>
      <c r="F49" s="33"/>
    </row>
    <row r="50" spans="1:8" ht="15" x14ac:dyDescent="0.2">
      <c r="A50" s="34"/>
      <c r="B50" s="522" t="s">
        <v>148</v>
      </c>
      <c r="C50" s="107"/>
      <c r="D50" s="38" t="s">
        <v>35</v>
      </c>
      <c r="E50" s="37">
        <v>6</v>
      </c>
      <c r="F50" s="33"/>
    </row>
    <row r="51" spans="1:8" ht="15" x14ac:dyDescent="0.2">
      <c r="A51" s="34"/>
      <c r="B51" s="523" t="s">
        <v>149</v>
      </c>
      <c r="C51" s="107"/>
      <c r="D51" s="38" t="s">
        <v>36</v>
      </c>
      <c r="E51" s="37">
        <v>7</v>
      </c>
      <c r="F51" s="33"/>
    </row>
    <row r="52" spans="1:8" ht="15" x14ac:dyDescent="0.2">
      <c r="A52" s="39"/>
      <c r="B52" s="35"/>
      <c r="C52" s="41"/>
      <c r="D52" s="38" t="s">
        <v>37</v>
      </c>
      <c r="E52" s="37">
        <v>8</v>
      </c>
      <c r="F52" s="33"/>
    </row>
    <row r="53" spans="1:8" ht="15.75" x14ac:dyDescent="0.25">
      <c r="A53" s="34"/>
      <c r="B53" s="35" t="s">
        <v>150</v>
      </c>
      <c r="C53" s="107"/>
      <c r="D53" s="36" t="s">
        <v>55</v>
      </c>
      <c r="E53" s="37"/>
      <c r="F53" s="33"/>
    </row>
    <row r="54" spans="1:8" ht="15" x14ac:dyDescent="0.2">
      <c r="A54" s="34"/>
      <c r="B54" s="35" t="s">
        <v>121</v>
      </c>
      <c r="C54" s="107"/>
      <c r="D54" s="38" t="s">
        <v>34</v>
      </c>
      <c r="E54" s="37">
        <v>9</v>
      </c>
      <c r="F54" s="33"/>
    </row>
    <row r="55" spans="1:8" ht="15" x14ac:dyDescent="0.2">
      <c r="A55" s="34"/>
      <c r="B55" s="42" t="s">
        <v>21</v>
      </c>
      <c r="C55" s="107"/>
      <c r="D55" s="38" t="s">
        <v>35</v>
      </c>
      <c r="E55" s="37">
        <v>10</v>
      </c>
      <c r="F55" s="33"/>
    </row>
    <row r="56" spans="1:8" ht="15" x14ac:dyDescent="0.2">
      <c r="A56" s="39"/>
      <c r="B56" s="11"/>
      <c r="C56" s="41"/>
      <c r="D56" s="38" t="s">
        <v>36</v>
      </c>
      <c r="E56" s="37">
        <v>11</v>
      </c>
      <c r="F56" s="33"/>
    </row>
    <row r="57" spans="1:8" ht="15" x14ac:dyDescent="0.2">
      <c r="A57" s="39"/>
      <c r="B57" s="41"/>
      <c r="C57" s="41"/>
      <c r="D57" s="38" t="s">
        <v>37</v>
      </c>
      <c r="E57" s="37">
        <v>12</v>
      </c>
      <c r="F57" s="33"/>
    </row>
    <row r="58" spans="1:8" ht="15.75" x14ac:dyDescent="0.25">
      <c r="A58" s="32"/>
      <c r="B58" s="1"/>
      <c r="C58" s="1"/>
      <c r="D58" s="53" t="s">
        <v>81</v>
      </c>
      <c r="E58" s="109">
        <v>13</v>
      </c>
      <c r="F58" s="33"/>
    </row>
    <row r="59" spans="1:8" ht="15.75" thickBot="1" x14ac:dyDescent="0.25">
      <c r="A59" s="111"/>
      <c r="B59" s="110"/>
      <c r="C59" s="110"/>
      <c r="D59" s="108"/>
      <c r="E59" s="110"/>
      <c r="F59" s="112"/>
    </row>
    <row r="60" spans="1:8" ht="15" x14ac:dyDescent="0.2">
      <c r="A60" s="11"/>
      <c r="B60" s="11"/>
      <c r="C60" s="11"/>
      <c r="D60" s="1"/>
      <c r="E60" s="1"/>
      <c r="F60" s="11"/>
    </row>
    <row r="61" spans="1:8" x14ac:dyDescent="0.2">
      <c r="A61" s="11"/>
      <c r="B61" s="11"/>
      <c r="C61" s="11"/>
      <c r="D61" s="11"/>
      <c r="E61" s="11"/>
      <c r="F61" s="11"/>
      <c r="G61" s="11"/>
      <c r="H61" s="11"/>
    </row>
    <row r="62" spans="1:8" x14ac:dyDescent="0.2">
      <c r="A62" s="11"/>
      <c r="B62" s="11"/>
      <c r="C62" s="11"/>
      <c r="D62" s="11"/>
      <c r="E62" s="11"/>
      <c r="F62" s="11"/>
      <c r="G62" s="11"/>
      <c r="H62" s="11"/>
    </row>
    <row r="63" spans="1:8" x14ac:dyDescent="0.2">
      <c r="A63" s="11"/>
      <c r="B63" s="11"/>
      <c r="C63" s="11"/>
      <c r="D63" s="11"/>
      <c r="E63" s="11"/>
    </row>
    <row r="67" spans="4:5" x14ac:dyDescent="0.2">
      <c r="D67" s="11"/>
      <c r="E67" s="11"/>
    </row>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7" orientation="portrait" r:id="rId5"/>
  <headerFooter scaleWithDoc="0" alignWithMargins="0">
    <oddHeader xml:space="preserve">&amp;C </oddHeader>
    <oddFooter>&amp;L&amp;9Supplemental Investor Information (Unaudited)
Second Quarter, 2015&amp;R&amp;9TELUS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61"/>
  <sheetViews>
    <sheetView showGridLines="0" defaultGridColor="0" topLeftCell="A31" colorId="8" zoomScale="75" zoomScaleNormal="75" zoomScaleSheetLayoutView="70" workbookViewId="0">
      <selection activeCell="I26" sqref="I26"/>
    </sheetView>
  </sheetViews>
  <sheetFormatPr defaultColWidth="8.85546875" defaultRowHeight="18" customHeight="1" x14ac:dyDescent="0.2"/>
  <cols>
    <col min="1" max="1" width="87.28515625" style="172" customWidth="1"/>
    <col min="2" max="2" width="9.85546875" style="160" hidden="1" customWidth="1"/>
    <col min="3" max="3" width="12.7109375" style="172" hidden="1" customWidth="1"/>
    <col min="4" max="9" width="12.7109375" style="172" customWidth="1"/>
    <col min="10" max="10" width="3.7109375" style="172" customWidth="1"/>
    <col min="11" max="11" width="13.28515625" style="172" customWidth="1"/>
    <col min="12" max="12" width="12.7109375" style="172" customWidth="1"/>
    <col min="13" max="16" width="8.85546875" style="172" customWidth="1"/>
    <col min="17" max="17" width="12" style="172" bestFit="1" customWidth="1"/>
    <col min="18" max="16384" width="8.85546875" style="172"/>
  </cols>
  <sheetData>
    <row r="1" spans="1:17" ht="24" customHeight="1" x14ac:dyDescent="0.35">
      <c r="A1" s="850" t="s">
        <v>51</v>
      </c>
      <c r="B1" s="850"/>
      <c r="C1" s="850"/>
      <c r="D1" s="850"/>
      <c r="E1" s="850"/>
      <c r="F1" s="850"/>
      <c r="G1" s="850"/>
      <c r="H1" s="850"/>
      <c r="I1" s="850"/>
      <c r="J1" s="850"/>
      <c r="K1" s="850"/>
      <c r="L1" s="850"/>
    </row>
    <row r="2" spans="1:17" ht="24" customHeight="1" x14ac:dyDescent="0.3">
      <c r="A2" s="842" t="s">
        <v>181</v>
      </c>
      <c r="B2" s="842"/>
      <c r="C2" s="842"/>
      <c r="D2" s="842"/>
      <c r="E2" s="842"/>
      <c r="F2" s="842"/>
      <c r="G2" s="842"/>
      <c r="H2" s="842"/>
      <c r="I2" s="842"/>
      <c r="J2" s="842"/>
      <c r="K2" s="842"/>
      <c r="L2" s="842"/>
    </row>
    <row r="3" spans="1:17" ht="18" customHeight="1" x14ac:dyDescent="0.3">
      <c r="A3" s="411"/>
      <c r="B3" s="429"/>
      <c r="C3" s="430"/>
      <c r="D3" s="430"/>
      <c r="E3" s="430"/>
      <c r="F3" s="430"/>
      <c r="G3" s="430"/>
      <c r="H3" s="430"/>
      <c r="I3" s="430"/>
      <c r="J3" s="411"/>
      <c r="K3" s="411"/>
      <c r="L3" s="190" t="s">
        <v>3</v>
      </c>
    </row>
    <row r="4" spans="1:17" ht="18" customHeight="1" x14ac:dyDescent="0.3">
      <c r="A4" s="412"/>
      <c r="B4" s="431"/>
      <c r="C4" s="432"/>
      <c r="D4" s="412"/>
      <c r="E4" s="433"/>
      <c r="F4" s="432"/>
      <c r="G4" s="432"/>
      <c r="H4" s="403"/>
    </row>
    <row r="5" spans="1:17" s="159" customFormat="1" ht="18" customHeight="1" x14ac:dyDescent="0.25">
      <c r="A5" s="191"/>
      <c r="B5" s="746"/>
      <c r="C5" s="747"/>
      <c r="D5" s="852" t="s">
        <v>27</v>
      </c>
      <c r="E5" s="853"/>
      <c r="F5" s="853"/>
      <c r="G5" s="853"/>
      <c r="H5" s="853"/>
      <c r="I5" s="854"/>
      <c r="K5" s="165" t="s">
        <v>247</v>
      </c>
      <c r="L5" s="165" t="s">
        <v>28</v>
      </c>
    </row>
    <row r="6" spans="1:17" s="192" customFormat="1" ht="18" customHeight="1" x14ac:dyDescent="0.25">
      <c r="A6" s="193" t="s">
        <v>38</v>
      </c>
      <c r="B6" s="168" t="s">
        <v>205</v>
      </c>
      <c r="C6" s="169" t="s">
        <v>206</v>
      </c>
      <c r="D6" s="168" t="s">
        <v>207</v>
      </c>
      <c r="E6" s="169" t="s">
        <v>208</v>
      </c>
      <c r="F6" s="169" t="s">
        <v>162</v>
      </c>
      <c r="G6" s="169" t="s">
        <v>163</v>
      </c>
      <c r="H6" s="169" t="s">
        <v>164</v>
      </c>
      <c r="I6" s="170" t="s">
        <v>165</v>
      </c>
      <c r="J6" s="159"/>
      <c r="K6" s="168">
        <v>2015</v>
      </c>
      <c r="L6" s="171">
        <v>2014</v>
      </c>
      <c r="M6" s="219"/>
      <c r="N6" s="219"/>
      <c r="O6" s="219"/>
      <c r="P6" s="219"/>
      <c r="Q6" s="219"/>
    </row>
    <row r="7" spans="1:17" ht="18" customHeight="1" x14ac:dyDescent="0.25">
      <c r="A7" s="413" t="s">
        <v>6</v>
      </c>
      <c r="B7" s="669"/>
      <c r="C7" s="670"/>
      <c r="D7" s="399"/>
      <c r="E7" s="776"/>
      <c r="F7" s="434"/>
      <c r="G7" s="173"/>
      <c r="H7" s="173"/>
      <c r="I7" s="175"/>
      <c r="J7" s="207"/>
      <c r="K7" s="399"/>
      <c r="L7" s="174"/>
      <c r="M7" s="219"/>
      <c r="N7" s="219"/>
      <c r="O7" s="219"/>
      <c r="P7" s="219"/>
      <c r="Q7" s="219"/>
    </row>
    <row r="8" spans="1:17" ht="18" customHeight="1" x14ac:dyDescent="0.2">
      <c r="A8" s="160" t="s">
        <v>104</v>
      </c>
      <c r="B8" s="125"/>
      <c r="C8" s="121"/>
      <c r="D8" s="120">
        <f>'[20]MD&amp;A 5.5 QTRLY wireLINE'!$B$36</f>
        <v>928</v>
      </c>
      <c r="E8" s="248">
        <f>'[21]MD&amp;A 5.5 QTRLY wireLINE'!B5</f>
        <v>903</v>
      </c>
      <c r="F8" s="125">
        <v>911</v>
      </c>
      <c r="G8" s="121">
        <v>858</v>
      </c>
      <c r="H8" s="121">
        <v>861</v>
      </c>
      <c r="I8" s="248">
        <v>842</v>
      </c>
      <c r="J8" s="207"/>
      <c r="K8" s="125">
        <f>SUM(B8:E8)</f>
        <v>1831</v>
      </c>
      <c r="L8" s="247">
        <f>SUM(F8:I8)</f>
        <v>3472</v>
      </c>
      <c r="M8" s="219"/>
      <c r="N8" s="219"/>
      <c r="O8" s="219"/>
      <c r="P8" s="219"/>
      <c r="Q8" s="219"/>
    </row>
    <row r="9" spans="1:17" ht="18" customHeight="1" x14ac:dyDescent="0.2">
      <c r="A9" s="160" t="s">
        <v>201</v>
      </c>
      <c r="B9" s="125"/>
      <c r="C9" s="121"/>
      <c r="D9" s="120">
        <f>'[20]MD&amp;A 5.5 QTRLY wireLINE'!$B$37+'[20]MD&amp;A 5.5 QTRLY wireLINE'!$B$38</f>
        <v>383</v>
      </c>
      <c r="E9" s="248">
        <f>'[21]MD&amp;A 5.5 QTRLY wireLINE'!$B$6+'[21]MD&amp;A 5.5 QTRLY wireLINE'!$B$7</f>
        <v>382</v>
      </c>
      <c r="F9" s="125">
        <f>303+90</f>
        <v>393</v>
      </c>
      <c r="G9" s="121">
        <f>311+88</f>
        <v>399</v>
      </c>
      <c r="H9" s="121">
        <f>313+97</f>
        <v>410</v>
      </c>
      <c r="I9" s="248">
        <f>321+92</f>
        <v>413</v>
      </c>
      <c r="J9" s="207"/>
      <c r="K9" s="125">
        <f>SUM(B9:E9)</f>
        <v>765</v>
      </c>
      <c r="L9" s="247">
        <f>SUM(F9:I9)</f>
        <v>1615</v>
      </c>
      <c r="M9" s="219"/>
      <c r="N9" s="219"/>
      <c r="O9" s="219"/>
      <c r="P9" s="219"/>
      <c r="Q9" s="219"/>
    </row>
    <row r="10" spans="1:17" ht="18" customHeight="1" x14ac:dyDescent="0.2">
      <c r="A10" s="160" t="s">
        <v>105</v>
      </c>
      <c r="B10" s="252"/>
      <c r="C10" s="123"/>
      <c r="D10" s="122">
        <f>'[20]MD&amp;A 5.5 QTRLY wireLINE'!$B$39</f>
        <v>57</v>
      </c>
      <c r="E10" s="254">
        <f>+'[21]MD&amp;A 5.5 QTRLY wireLINE'!$B$8</f>
        <v>56</v>
      </c>
      <c r="F10" s="252">
        <v>67</v>
      </c>
      <c r="G10" s="123">
        <v>58</v>
      </c>
      <c r="H10" s="123">
        <v>63</v>
      </c>
      <c r="I10" s="254">
        <v>67</v>
      </c>
      <c r="J10" s="207"/>
      <c r="K10" s="253">
        <f>SUM(B10:E10)</f>
        <v>113</v>
      </c>
      <c r="L10" s="247">
        <f>SUM(F10:I10)</f>
        <v>255</v>
      </c>
      <c r="M10" s="219"/>
      <c r="N10" s="219"/>
      <c r="O10" s="219"/>
      <c r="P10" s="219"/>
      <c r="Q10" s="219"/>
    </row>
    <row r="11" spans="1:17" ht="18" customHeight="1" x14ac:dyDescent="0.25">
      <c r="A11" s="230" t="s">
        <v>230</v>
      </c>
      <c r="B11" s="125">
        <f t="shared" ref="B11:I11" si="0">SUM(B8:B10)</f>
        <v>0</v>
      </c>
      <c r="C11" s="121">
        <f t="shared" si="0"/>
        <v>0</v>
      </c>
      <c r="D11" s="120">
        <f t="shared" si="0"/>
        <v>1368</v>
      </c>
      <c r="E11" s="248">
        <f t="shared" si="0"/>
        <v>1341</v>
      </c>
      <c r="F11" s="125">
        <f t="shared" si="0"/>
        <v>1371</v>
      </c>
      <c r="G11" s="121">
        <f t="shared" si="0"/>
        <v>1315</v>
      </c>
      <c r="H11" s="121">
        <f t="shared" si="0"/>
        <v>1334</v>
      </c>
      <c r="I11" s="248">
        <f t="shared" si="0"/>
        <v>1322</v>
      </c>
      <c r="J11" s="207"/>
      <c r="K11" s="128">
        <f>SUM(K8:K10)</f>
        <v>2709</v>
      </c>
      <c r="L11" s="278">
        <f>SUM(L8:L10)</f>
        <v>5342</v>
      </c>
      <c r="M11" s="219"/>
      <c r="N11" s="219"/>
      <c r="O11" s="219"/>
      <c r="P11" s="219"/>
      <c r="Q11" s="219"/>
    </row>
    <row r="12" spans="1:17" ht="18" customHeight="1" x14ac:dyDescent="0.2">
      <c r="A12" s="160" t="s">
        <v>110</v>
      </c>
      <c r="B12" s="125"/>
      <c r="C12" s="121"/>
      <c r="D12" s="120">
        <f>'[20]MD&amp;A 5.5 QTRLY wireLINE'!$B$41</f>
        <v>12</v>
      </c>
      <c r="E12" s="248">
        <f>'[21]MD&amp;A 5.5 QTRLY wireLINE'!$B$10</f>
        <v>15</v>
      </c>
      <c r="F12" s="125">
        <v>13</v>
      </c>
      <c r="G12" s="121">
        <v>29</v>
      </c>
      <c r="H12" s="121">
        <v>13</v>
      </c>
      <c r="I12" s="248">
        <v>18</v>
      </c>
      <c r="J12" s="207"/>
      <c r="K12" s="125">
        <f>SUM(B12:E12)</f>
        <v>27</v>
      </c>
      <c r="L12" s="247">
        <f>SUM(F12:I12)</f>
        <v>73</v>
      </c>
      <c r="M12" s="219"/>
      <c r="N12" s="219"/>
      <c r="O12" s="219"/>
      <c r="P12" s="219"/>
      <c r="Q12" s="219"/>
    </row>
    <row r="13" spans="1:17" ht="18" customHeight="1" x14ac:dyDescent="0.25">
      <c r="A13" s="230" t="s">
        <v>1</v>
      </c>
      <c r="B13" s="128">
        <f t="shared" ref="B13:I13" si="1">+B11+B12</f>
        <v>0</v>
      </c>
      <c r="C13" s="117">
        <f t="shared" si="1"/>
        <v>0</v>
      </c>
      <c r="D13" s="116">
        <f t="shared" si="1"/>
        <v>1380</v>
      </c>
      <c r="E13" s="279">
        <f t="shared" si="1"/>
        <v>1356</v>
      </c>
      <c r="F13" s="117">
        <f t="shared" si="1"/>
        <v>1384</v>
      </c>
      <c r="G13" s="117">
        <f t="shared" si="1"/>
        <v>1344</v>
      </c>
      <c r="H13" s="117">
        <f t="shared" si="1"/>
        <v>1347</v>
      </c>
      <c r="I13" s="279">
        <f t="shared" si="1"/>
        <v>1340</v>
      </c>
      <c r="J13" s="207"/>
      <c r="K13" s="128">
        <f>+K11+K12</f>
        <v>2736</v>
      </c>
      <c r="L13" s="278">
        <f>+L11+L12</f>
        <v>5415</v>
      </c>
      <c r="M13" s="219"/>
      <c r="N13" s="219"/>
      <c r="O13" s="219"/>
      <c r="P13" s="219"/>
      <c r="Q13" s="219"/>
    </row>
    <row r="14" spans="1:17" ht="18" customHeight="1" x14ac:dyDescent="0.2">
      <c r="A14" s="160" t="s">
        <v>4</v>
      </c>
      <c r="B14" s="252"/>
      <c r="C14" s="121"/>
      <c r="D14" s="120">
        <f>'[20]MD&amp;A 5.5 QTRLY wireLINE'!$B$43</f>
        <v>43</v>
      </c>
      <c r="E14" s="248">
        <f>'[21]MD&amp;A 5.5 QTRLY wireLINE'!$B$12</f>
        <v>43</v>
      </c>
      <c r="F14" s="252">
        <v>44</v>
      </c>
      <c r="G14" s="121">
        <v>46</v>
      </c>
      <c r="H14" s="121">
        <v>44</v>
      </c>
      <c r="I14" s="248">
        <v>41</v>
      </c>
      <c r="J14" s="217"/>
      <c r="K14" s="125">
        <f>SUM(B14:E14)</f>
        <v>86</v>
      </c>
      <c r="L14" s="247">
        <f>SUM(F14:I14)</f>
        <v>175</v>
      </c>
      <c r="M14" s="219"/>
      <c r="N14" s="219"/>
      <c r="O14" s="219"/>
      <c r="P14" s="219"/>
      <c r="Q14" s="219"/>
    </row>
    <row r="15" spans="1:17" ht="18" customHeight="1" x14ac:dyDescent="0.25">
      <c r="A15" s="230" t="s">
        <v>2</v>
      </c>
      <c r="B15" s="125">
        <f t="shared" ref="B15:I15" si="2">+B13+B14</f>
        <v>0</v>
      </c>
      <c r="C15" s="117">
        <f>+C13+C14</f>
        <v>0</v>
      </c>
      <c r="D15" s="116">
        <f t="shared" si="2"/>
        <v>1423</v>
      </c>
      <c r="E15" s="279">
        <f t="shared" si="2"/>
        <v>1399</v>
      </c>
      <c r="F15" s="125">
        <f t="shared" si="2"/>
        <v>1428</v>
      </c>
      <c r="G15" s="117">
        <f t="shared" si="2"/>
        <v>1390</v>
      </c>
      <c r="H15" s="117">
        <f t="shared" si="2"/>
        <v>1391</v>
      </c>
      <c r="I15" s="279">
        <f t="shared" si="2"/>
        <v>1381</v>
      </c>
      <c r="J15" s="217"/>
      <c r="K15" s="128">
        <f>+K13+K14</f>
        <v>2822</v>
      </c>
      <c r="L15" s="278">
        <f>+L13+L14</f>
        <v>5590</v>
      </c>
      <c r="M15" s="219"/>
      <c r="N15" s="219"/>
      <c r="O15" s="219"/>
      <c r="P15" s="219"/>
      <c r="Q15" s="219"/>
    </row>
    <row r="16" spans="1:17" ht="18" customHeight="1" x14ac:dyDescent="0.2">
      <c r="A16" s="160"/>
      <c r="B16" s="265"/>
      <c r="C16" s="249"/>
      <c r="D16" s="396"/>
      <c r="E16" s="227"/>
      <c r="F16" s="249"/>
      <c r="G16" s="249"/>
      <c r="H16" s="249"/>
      <c r="I16" s="227"/>
      <c r="J16" s="173"/>
      <c r="K16" s="265"/>
      <c r="L16" s="266"/>
      <c r="M16" s="219"/>
      <c r="N16" s="219"/>
      <c r="O16" s="219"/>
      <c r="P16" s="219"/>
      <c r="Q16" s="219"/>
    </row>
    <row r="17" spans="1:17" s="160" customFormat="1" ht="18" customHeight="1" x14ac:dyDescent="0.2">
      <c r="A17" s="160" t="s">
        <v>111</v>
      </c>
      <c r="B17" s="125"/>
      <c r="C17" s="121"/>
      <c r="D17" s="120">
        <f>'[20]MD&amp;A 5.5 QTRLY wireLINE'!$B$48</f>
        <v>589</v>
      </c>
      <c r="E17" s="248">
        <f>'[21]MD&amp;A 5.5 QTRLY wireLINE'!$B$17</f>
        <v>561</v>
      </c>
      <c r="F17" s="125">
        <v>585</v>
      </c>
      <c r="G17" s="121">
        <v>569</v>
      </c>
      <c r="H17" s="121">
        <v>579</v>
      </c>
      <c r="I17" s="248">
        <v>567</v>
      </c>
      <c r="J17" s="435"/>
      <c r="K17" s="120">
        <f>SUM(B17:E17)</f>
        <v>1150</v>
      </c>
      <c r="L17" s="247">
        <f>SUM(F17:I17)</f>
        <v>2300</v>
      </c>
      <c r="M17" s="219"/>
      <c r="N17" s="219"/>
      <c r="O17" s="219"/>
      <c r="P17" s="219"/>
      <c r="Q17" s="219"/>
    </row>
    <row r="18" spans="1:17" s="160" customFormat="1" ht="18" customHeight="1" x14ac:dyDescent="0.2">
      <c r="A18" s="160" t="s">
        <v>183</v>
      </c>
      <c r="B18" s="252"/>
      <c r="C18" s="123"/>
      <c r="D18" s="122">
        <f>'[20]MD&amp;A 5.5 QTRLY wireLINE'!$B$49</f>
        <v>472</v>
      </c>
      <c r="E18" s="254">
        <f>'[21]MD&amp;A 5.5 QTRLY wireLINE'!$B$18</f>
        <v>447</v>
      </c>
      <c r="F18" s="252">
        <v>471</v>
      </c>
      <c r="G18" s="123">
        <v>456</v>
      </c>
      <c r="H18" s="123">
        <v>447</v>
      </c>
      <c r="I18" s="254">
        <v>427</v>
      </c>
      <c r="J18" s="435"/>
      <c r="K18" s="120">
        <f>SUM(B18:E18)</f>
        <v>919</v>
      </c>
      <c r="L18" s="247">
        <f>SUM(F18:I18)</f>
        <v>1801</v>
      </c>
      <c r="M18" s="219"/>
      <c r="N18" s="219"/>
      <c r="O18" s="219"/>
      <c r="P18" s="219"/>
      <c r="Q18" s="219"/>
    </row>
    <row r="19" spans="1:17" s="160" customFormat="1" ht="18" customHeight="1" x14ac:dyDescent="0.25">
      <c r="A19" s="230" t="s">
        <v>64</v>
      </c>
      <c r="B19" s="125">
        <f t="shared" ref="B19:I19" si="3">SUM(B17:B18)</f>
        <v>0</v>
      </c>
      <c r="C19" s="121">
        <f t="shared" si="3"/>
        <v>0</v>
      </c>
      <c r="D19" s="120">
        <f t="shared" si="3"/>
        <v>1061</v>
      </c>
      <c r="E19" s="248">
        <f t="shared" si="3"/>
        <v>1008</v>
      </c>
      <c r="F19" s="125">
        <f t="shared" si="3"/>
        <v>1056</v>
      </c>
      <c r="G19" s="121">
        <f t="shared" si="3"/>
        <v>1025</v>
      </c>
      <c r="H19" s="121">
        <f t="shared" si="3"/>
        <v>1026</v>
      </c>
      <c r="I19" s="248">
        <f t="shared" si="3"/>
        <v>994</v>
      </c>
      <c r="J19" s="435"/>
      <c r="K19" s="287">
        <f>SUM(K17:K18)</f>
        <v>2069</v>
      </c>
      <c r="L19" s="287">
        <f>+L17+L18</f>
        <v>4101</v>
      </c>
      <c r="M19" s="219"/>
      <c r="N19" s="219"/>
      <c r="O19" s="219"/>
      <c r="P19" s="219"/>
      <c r="Q19" s="219"/>
    </row>
    <row r="20" spans="1:17" ht="18" customHeight="1" x14ac:dyDescent="0.2">
      <c r="A20" s="160"/>
      <c r="B20" s="125"/>
      <c r="C20" s="121"/>
      <c r="D20" s="120"/>
      <c r="E20" s="248"/>
      <c r="F20" s="121"/>
      <c r="G20" s="121"/>
      <c r="H20" s="121"/>
      <c r="I20" s="248"/>
      <c r="J20" s="207"/>
      <c r="K20" s="247"/>
      <c r="L20" s="247"/>
    </row>
    <row r="21" spans="1:17" ht="21" customHeight="1" thickBot="1" x14ac:dyDescent="0.3">
      <c r="A21" s="230" t="s">
        <v>79</v>
      </c>
      <c r="B21" s="437">
        <f t="shared" ref="B21:I21" si="4">+B15-B19</f>
        <v>0</v>
      </c>
      <c r="C21" s="418">
        <f t="shared" si="4"/>
        <v>0</v>
      </c>
      <c r="D21" s="526">
        <f t="shared" si="4"/>
        <v>362</v>
      </c>
      <c r="E21" s="439">
        <f t="shared" si="4"/>
        <v>391</v>
      </c>
      <c r="F21" s="437">
        <f t="shared" si="4"/>
        <v>372</v>
      </c>
      <c r="G21" s="418">
        <f t="shared" si="4"/>
        <v>365</v>
      </c>
      <c r="H21" s="418">
        <f t="shared" si="4"/>
        <v>365</v>
      </c>
      <c r="I21" s="439">
        <f t="shared" si="4"/>
        <v>387</v>
      </c>
      <c r="J21" s="119"/>
      <c r="K21" s="438">
        <f>+K15-K19</f>
        <v>753</v>
      </c>
      <c r="L21" s="438">
        <f>+L15-L19</f>
        <v>1489</v>
      </c>
    </row>
    <row r="22" spans="1:17" ht="18" customHeight="1" thickTop="1" x14ac:dyDescent="0.2">
      <c r="A22" s="160"/>
      <c r="B22" s="475"/>
      <c r="C22" s="275"/>
      <c r="D22" s="124"/>
      <c r="E22" s="175"/>
      <c r="F22" s="275"/>
      <c r="G22" s="275"/>
      <c r="H22" s="173"/>
      <c r="I22" s="175"/>
      <c r="J22" s="207"/>
      <c r="K22" s="273"/>
      <c r="L22" s="273"/>
    </row>
    <row r="23" spans="1:17" ht="18" customHeight="1" x14ac:dyDescent="0.25">
      <c r="A23" s="230" t="s">
        <v>176</v>
      </c>
      <c r="B23" s="524"/>
      <c r="C23" s="525"/>
      <c r="D23" s="524">
        <f>'[22]Wireline Flash-qtr-2015'!$B$31</f>
        <v>0.254</v>
      </c>
      <c r="E23" s="571">
        <f>'[23]Wireline Flash-mth-2015'!$M$31</f>
        <v>0.28000000000000003</v>
      </c>
      <c r="F23" s="524">
        <v>0.26</v>
      </c>
      <c r="G23" s="525">
        <v>0.26279250162097012</v>
      </c>
      <c r="H23" s="525">
        <v>0.26237193587094754</v>
      </c>
      <c r="I23" s="571">
        <v>0.27978021546406623</v>
      </c>
      <c r="J23" s="160"/>
      <c r="K23" s="524">
        <f>'[22]Wireline Flash-qtr-2015'!$M$31</f>
        <v>0.26700000000000002</v>
      </c>
      <c r="L23" s="370">
        <v>0.26600000000000001</v>
      </c>
      <c r="N23" s="705"/>
    </row>
    <row r="24" spans="1:17" ht="18" customHeight="1" x14ac:dyDescent="0.2">
      <c r="A24" s="160"/>
      <c r="B24" s="125"/>
      <c r="C24" s="121"/>
      <c r="D24" s="120"/>
      <c r="E24" s="248"/>
      <c r="F24" s="121"/>
      <c r="G24" s="121"/>
      <c r="H24" s="121"/>
      <c r="I24" s="248"/>
      <c r="J24" s="217"/>
      <c r="K24" s="247"/>
      <c r="L24" s="247"/>
    </row>
    <row r="25" spans="1:17" s="381" customFormat="1" ht="18" customHeight="1" x14ac:dyDescent="0.25">
      <c r="A25" s="230" t="s">
        <v>16</v>
      </c>
      <c r="B25" s="125"/>
      <c r="C25" s="121"/>
      <c r="D25" s="120">
        <f>'[20]2015 &amp; 2014 Segmented'!$H$47</f>
        <v>437</v>
      </c>
      <c r="E25" s="248">
        <f>'[21]2015 &amp; 2014 Segmented'!$H$18</f>
        <v>387</v>
      </c>
      <c r="F25" s="125">
        <v>382</v>
      </c>
      <c r="G25" s="121">
        <v>406</v>
      </c>
      <c r="H25" s="121">
        <v>408</v>
      </c>
      <c r="I25" s="248">
        <v>331</v>
      </c>
      <c r="J25" s="441"/>
      <c r="K25" s="281">
        <f>SUM(B25:E25)</f>
        <v>824</v>
      </c>
      <c r="L25" s="247">
        <f>SUM(F25:I25)</f>
        <v>1527</v>
      </c>
    </row>
    <row r="26" spans="1:17" s="381" customFormat="1" ht="18" customHeight="1" x14ac:dyDescent="0.25">
      <c r="A26" s="230"/>
      <c r="B26" s="442"/>
      <c r="C26" s="307"/>
      <c r="D26" s="442"/>
      <c r="E26" s="444"/>
      <c r="F26" s="307"/>
      <c r="G26" s="307"/>
      <c r="H26" s="307"/>
      <c r="I26" s="444"/>
      <c r="J26" s="324"/>
      <c r="K26" s="443"/>
      <c r="L26" s="443"/>
    </row>
    <row r="27" spans="1:17" ht="18" customHeight="1" x14ac:dyDescent="0.25">
      <c r="A27" s="230" t="s">
        <v>239</v>
      </c>
      <c r="B27" s="445" t="e">
        <f>B25/B15</f>
        <v>#DIV/0!</v>
      </c>
      <c r="C27" s="422" t="e">
        <f t="shared" ref="C27:I27" si="5">C25/C15</f>
        <v>#DIV/0!</v>
      </c>
      <c r="D27" s="445">
        <f t="shared" si="5"/>
        <v>0.30709768095572731</v>
      </c>
      <c r="E27" s="447">
        <f t="shared" si="5"/>
        <v>0.27662616154395997</v>
      </c>
      <c r="F27" s="422">
        <f t="shared" si="5"/>
        <v>0.26750700280112044</v>
      </c>
      <c r="G27" s="422">
        <f t="shared" si="5"/>
        <v>0.29208633093525183</v>
      </c>
      <c r="H27" s="422">
        <f t="shared" si="5"/>
        <v>0.29331416247304098</v>
      </c>
      <c r="I27" s="447">
        <f t="shared" si="5"/>
        <v>0.23968139029688632</v>
      </c>
      <c r="J27" s="276"/>
      <c r="K27" s="446">
        <f>K25/K15</f>
        <v>0.29199149539333807</v>
      </c>
      <c r="L27" s="446">
        <f>L25/L15</f>
        <v>0.2731663685152057</v>
      </c>
    </row>
    <row r="28" spans="1:17" ht="18" customHeight="1" x14ac:dyDescent="0.25">
      <c r="A28" s="230"/>
      <c r="B28" s="133"/>
      <c r="C28" s="215"/>
      <c r="D28" s="475"/>
      <c r="E28" s="408"/>
      <c r="F28" s="119"/>
      <c r="G28" s="215"/>
      <c r="H28" s="275"/>
      <c r="I28" s="408"/>
      <c r="J28" s="207"/>
      <c r="K28" s="407"/>
      <c r="L28" s="407"/>
    </row>
    <row r="29" spans="1:17" ht="18" customHeight="1" x14ac:dyDescent="0.25">
      <c r="A29" s="230" t="s">
        <v>175</v>
      </c>
      <c r="B29" s="125">
        <f t="shared" ref="B29:I29" si="6">B21-B25</f>
        <v>0</v>
      </c>
      <c r="C29" s="121">
        <f t="shared" si="6"/>
        <v>0</v>
      </c>
      <c r="D29" s="125">
        <f t="shared" si="6"/>
        <v>-75</v>
      </c>
      <c r="E29" s="248">
        <f t="shared" si="6"/>
        <v>4</v>
      </c>
      <c r="F29" s="125">
        <f t="shared" si="6"/>
        <v>-10</v>
      </c>
      <c r="G29" s="121">
        <f t="shared" si="6"/>
        <v>-41</v>
      </c>
      <c r="H29" s="121">
        <f t="shared" si="6"/>
        <v>-43</v>
      </c>
      <c r="I29" s="248">
        <f t="shared" si="6"/>
        <v>56</v>
      </c>
      <c r="J29" s="441"/>
      <c r="K29" s="281">
        <f>K21-K25</f>
        <v>-71</v>
      </c>
      <c r="L29" s="247">
        <f>L21-L25</f>
        <v>-38</v>
      </c>
    </row>
    <row r="30" spans="1:17" s="381" customFormat="1" ht="18" customHeight="1" x14ac:dyDescent="0.25">
      <c r="A30" s="380"/>
      <c r="B30" s="125"/>
      <c r="C30" s="121"/>
      <c r="D30" s="125"/>
      <c r="E30" s="248"/>
      <c r="F30" s="121"/>
      <c r="G30" s="121"/>
      <c r="H30" s="121"/>
      <c r="I30" s="248"/>
      <c r="J30" s="330"/>
      <c r="K30" s="247"/>
      <c r="L30" s="247"/>
    </row>
    <row r="31" spans="1:17" ht="18" customHeight="1" x14ac:dyDescent="0.2">
      <c r="A31" s="160" t="s">
        <v>146</v>
      </c>
      <c r="B31" s="252"/>
      <c r="C31" s="123"/>
      <c r="D31" s="122">
        <f>'[20]MD&amp;A 5.5 QTRLY wireLINE'!$B$58</f>
        <v>23</v>
      </c>
      <c r="E31" s="254">
        <f>'[21]MD&amp;A 5.5 QTRLY wireLINE'!$B$27</f>
        <v>11</v>
      </c>
      <c r="F31" s="252">
        <v>20</v>
      </c>
      <c r="G31" s="123">
        <v>12</v>
      </c>
      <c r="H31" s="123">
        <v>8</v>
      </c>
      <c r="I31" s="254">
        <v>5</v>
      </c>
      <c r="J31" s="330"/>
      <c r="K31" s="352">
        <f>SUM(B31:E31)</f>
        <v>34</v>
      </c>
      <c r="L31" s="253">
        <f>SUM(F31:I31)</f>
        <v>45</v>
      </c>
      <c r="M31" s="219"/>
      <c r="N31" s="219"/>
      <c r="O31" s="350"/>
      <c r="P31" s="219"/>
      <c r="Q31" s="219"/>
    </row>
    <row r="32" spans="1:17" ht="21" customHeight="1" thickBot="1" x14ac:dyDescent="0.3">
      <c r="A32" s="230" t="s">
        <v>174</v>
      </c>
      <c r="B32" s="359">
        <f t="shared" ref="B32:I32" si="7">+B31+B21</f>
        <v>0</v>
      </c>
      <c r="C32" s="305">
        <f>+C21+C31</f>
        <v>0</v>
      </c>
      <c r="D32" s="359">
        <f t="shared" si="7"/>
        <v>385</v>
      </c>
      <c r="E32" s="361">
        <f t="shared" si="7"/>
        <v>402</v>
      </c>
      <c r="F32" s="305">
        <f t="shared" si="7"/>
        <v>392</v>
      </c>
      <c r="G32" s="305">
        <f t="shared" si="7"/>
        <v>377</v>
      </c>
      <c r="H32" s="305">
        <f t="shared" si="7"/>
        <v>373</v>
      </c>
      <c r="I32" s="361">
        <f t="shared" si="7"/>
        <v>392</v>
      </c>
      <c r="J32" s="217"/>
      <c r="K32" s="360">
        <f>+K31+K21</f>
        <v>787</v>
      </c>
      <c r="L32" s="278">
        <f>+L31+L21</f>
        <v>1534</v>
      </c>
    </row>
    <row r="33" spans="1:14" ht="12.75" customHeight="1" thickTop="1" x14ac:dyDescent="0.25">
      <c r="A33" s="324"/>
      <c r="B33" s="475"/>
      <c r="C33" s="275"/>
      <c r="D33" s="129"/>
      <c r="E33" s="175"/>
      <c r="F33" s="275"/>
      <c r="G33" s="275"/>
      <c r="H33" s="173"/>
      <c r="I33" s="175"/>
      <c r="J33" s="207"/>
      <c r="K33" s="129"/>
      <c r="L33" s="174"/>
    </row>
    <row r="34" spans="1:14" ht="18" customHeight="1" x14ac:dyDescent="0.25">
      <c r="A34" s="324" t="s">
        <v>182</v>
      </c>
      <c r="B34" s="369"/>
      <c r="C34" s="420"/>
      <c r="D34" s="369">
        <f>'[22]Wireline Flash-qtr-2015'!$B$32</f>
        <v>0.27</v>
      </c>
      <c r="E34" s="440">
        <f>'[23]Wireline Flash-mth-2015'!$M$32</f>
        <v>0.28799999999999998</v>
      </c>
      <c r="F34" s="369">
        <v>0.27400000000000002</v>
      </c>
      <c r="G34" s="420">
        <v>0.2716751099887183</v>
      </c>
      <c r="H34" s="420">
        <v>0.26815240833932424</v>
      </c>
      <c r="I34" s="440">
        <v>0.28341328098180446</v>
      </c>
      <c r="J34" s="207"/>
      <c r="K34" s="524">
        <f>'[22]Wireline Flash-qtr-2015'!$M$32</f>
        <v>0.27900000000000003</v>
      </c>
      <c r="L34" s="370">
        <v>0.27400000000000002</v>
      </c>
    </row>
    <row r="35" spans="1:14" s="381" customFormat="1" ht="4.5" customHeight="1" x14ac:dyDescent="0.25">
      <c r="A35" s="448"/>
      <c r="B35" s="449"/>
      <c r="C35" s="214"/>
      <c r="D35" s="449"/>
      <c r="E35" s="451"/>
      <c r="F35" s="214"/>
      <c r="G35" s="214"/>
      <c r="H35" s="214"/>
      <c r="I35" s="451"/>
      <c r="J35" s="452"/>
      <c r="K35" s="449"/>
      <c r="L35" s="450"/>
    </row>
    <row r="36" spans="1:14" ht="18" customHeight="1" x14ac:dyDescent="0.2">
      <c r="B36" s="172"/>
    </row>
    <row r="37" spans="1:14" s="207" customFormat="1" ht="18" customHeight="1" x14ac:dyDescent="0.2">
      <c r="A37" s="851" t="s">
        <v>178</v>
      </c>
      <c r="B37" s="838"/>
      <c r="C37" s="838"/>
      <c r="D37" s="838"/>
      <c r="E37" s="838"/>
      <c r="F37" s="838"/>
      <c r="G37" s="838"/>
      <c r="H37" s="838"/>
      <c r="I37" s="838"/>
      <c r="J37" s="838"/>
      <c r="K37" s="838"/>
      <c r="L37" s="838"/>
    </row>
    <row r="38" spans="1:14" ht="18" customHeight="1" x14ac:dyDescent="0.2">
      <c r="A38" s="637" t="s">
        <v>161</v>
      </c>
      <c r="B38" s="588"/>
      <c r="C38" s="630"/>
      <c r="D38" s="630"/>
      <c r="E38" s="630"/>
      <c r="F38" s="630"/>
      <c r="G38" s="630"/>
      <c r="H38" s="630"/>
      <c r="I38" s="630"/>
      <c r="J38" s="630"/>
      <c r="K38" s="630"/>
      <c r="L38" s="630"/>
    </row>
    <row r="41" spans="1:14" ht="18" customHeight="1" x14ac:dyDescent="0.2">
      <c r="N41" s="453"/>
    </row>
    <row r="48" spans="1:14" ht="21" customHeight="1" x14ac:dyDescent="0.2"/>
    <row r="49" spans="1:1" ht="21" customHeight="1" x14ac:dyDescent="0.2">
      <c r="A49" s="584"/>
    </row>
    <row r="60" spans="1:1" ht="18" customHeight="1" x14ac:dyDescent="0.2">
      <c r="A60" s="453"/>
    </row>
    <row r="61" spans="1:1" ht="18" customHeight="1" x14ac:dyDescent="0.2">
      <c r="A61" s="453"/>
    </row>
  </sheetData>
  <mergeCells count="4">
    <mergeCell ref="A1:L1"/>
    <mergeCell ref="A2:L2"/>
    <mergeCell ref="A37:L37"/>
    <mergeCell ref="D5:I5"/>
  </mergeCells>
  <phoneticPr fontId="0" type="noConversion"/>
  <printOptions horizontalCentered="1"/>
  <pageMargins left="0.70866141732283472" right="0.51181102362204722" top="0.51181102362204722" bottom="0.51181102362204722" header="0.51181102362204722" footer="0.51181102362204722"/>
  <pageSetup scale="49" orientation="portrait" r:id="rId1"/>
  <headerFooter scaleWithDoc="0" alignWithMargins="0">
    <oddHeader xml:space="preserve">&amp;C </oddHeader>
    <oddFooter>&amp;L&amp;9Supplemental Investor Information (Unaudited)
Second Quarter, 2015&amp;R&amp;9TELUS Corporation
Page &amp;P</oddFooter>
  </headerFooter>
  <ignoredErrors>
    <ignoredError sqref="C32 D14:E14" formula="1"/>
    <ignoredError sqref="L10 L15:L16 L8 L9 K19:L20 L17 L18 K22:L22 L21 K24:L24 K25:L31 K15:K16 K8:K9 K17:K18 K12 K10" formulaRange="1"/>
    <ignoredError sqref="L11 L13 L12 K13 K11 K14 L14" formula="1"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50"/>
  <sheetViews>
    <sheetView showGridLines="0" defaultGridColor="0" topLeftCell="A22" colorId="8" zoomScale="85" zoomScaleNormal="85" zoomScaleSheetLayoutView="70" workbookViewId="0">
      <selection activeCell="I15" sqref="I15"/>
    </sheetView>
  </sheetViews>
  <sheetFormatPr defaultColWidth="8.85546875" defaultRowHeight="18" customHeight="1" x14ac:dyDescent="0.2"/>
  <cols>
    <col min="1" max="1" width="65" style="159" customWidth="1"/>
    <col min="2" max="5" width="15.42578125" style="159" customWidth="1"/>
    <col min="6" max="6" width="3.7109375" style="159" customWidth="1"/>
    <col min="7" max="10" width="13.7109375" style="159" customWidth="1"/>
    <col min="11" max="11" width="10.7109375" style="159" customWidth="1"/>
    <col min="12" max="16384" width="8.85546875" style="159"/>
  </cols>
  <sheetData>
    <row r="1" spans="1:14" s="192" customFormat="1" ht="24" customHeight="1" x14ac:dyDescent="0.35">
      <c r="A1" s="828" t="s">
        <v>51</v>
      </c>
      <c r="B1" s="828"/>
      <c r="C1" s="828"/>
      <c r="D1" s="828"/>
      <c r="E1" s="828"/>
      <c r="F1" s="828"/>
      <c r="G1" s="834"/>
      <c r="H1" s="834"/>
      <c r="I1" s="834"/>
      <c r="J1" s="834"/>
    </row>
    <row r="2" spans="1:14" s="192" customFormat="1" ht="24" customHeight="1" x14ac:dyDescent="0.3">
      <c r="A2" s="829" t="s">
        <v>180</v>
      </c>
      <c r="B2" s="829"/>
      <c r="C2" s="829"/>
      <c r="D2" s="829"/>
      <c r="E2" s="829"/>
      <c r="F2" s="829"/>
      <c r="G2" s="835"/>
      <c r="H2" s="835"/>
      <c r="I2" s="835"/>
      <c r="J2" s="835"/>
    </row>
    <row r="3" spans="1:14" s="192" customFormat="1" ht="18" customHeight="1" x14ac:dyDescent="0.3">
      <c r="A3" s="292"/>
      <c r="B3" s="478"/>
      <c r="C3" s="478"/>
      <c r="D3" s="292"/>
      <c r="E3" s="292"/>
      <c r="F3" s="292"/>
      <c r="G3" s="293"/>
      <c r="H3" s="293"/>
      <c r="I3" s="293"/>
      <c r="J3" s="190" t="s">
        <v>3</v>
      </c>
    </row>
    <row r="4" spans="1:14" s="192" customFormat="1" ht="18" customHeight="1" x14ac:dyDescent="0.2">
      <c r="B4" s="159"/>
      <c r="C4" s="159"/>
      <c r="D4" s="159"/>
      <c r="E4" s="159"/>
    </row>
    <row r="5" spans="1:14" s="192" customFormat="1" ht="18" customHeight="1" x14ac:dyDescent="0.25">
      <c r="A5" s="191"/>
      <c r="B5" s="830" t="s">
        <v>248</v>
      </c>
      <c r="C5" s="831"/>
      <c r="D5" s="831"/>
      <c r="E5" s="832"/>
      <c r="F5" s="159"/>
      <c r="G5" s="830" t="s">
        <v>247</v>
      </c>
      <c r="H5" s="831"/>
      <c r="I5" s="831"/>
      <c r="J5" s="832"/>
    </row>
    <row r="6" spans="1:14" s="192" customFormat="1" ht="18" customHeight="1" x14ac:dyDescent="0.25">
      <c r="A6" s="645" t="s">
        <v>195</v>
      </c>
      <c r="B6" s="454">
        <v>2015</v>
      </c>
      <c r="C6" s="455">
        <v>2014</v>
      </c>
      <c r="D6" s="194" t="s">
        <v>11</v>
      </c>
      <c r="E6" s="195" t="s">
        <v>12</v>
      </c>
      <c r="F6" s="159"/>
      <c r="G6" s="454">
        <v>2015</v>
      </c>
      <c r="H6" s="455">
        <v>2014</v>
      </c>
      <c r="I6" s="194" t="s">
        <v>11</v>
      </c>
      <c r="J6" s="195" t="s">
        <v>12</v>
      </c>
    </row>
    <row r="7" spans="1:14" s="192" customFormat="1" ht="15.75" x14ac:dyDescent="0.25">
      <c r="A7" s="163" t="s">
        <v>192</v>
      </c>
      <c r="B7" s="152"/>
      <c r="C7" s="342"/>
      <c r="D7" s="173"/>
      <c r="E7" s="206"/>
      <c r="F7" s="202"/>
      <c r="G7" s="152"/>
      <c r="H7" s="342"/>
      <c r="I7" s="173"/>
      <c r="J7" s="206"/>
    </row>
    <row r="8" spans="1:14" s="192" customFormat="1" ht="18" customHeight="1" x14ac:dyDescent="0.2">
      <c r="A8" s="159" t="s">
        <v>10</v>
      </c>
      <c r="B8" s="120">
        <f>'Wireline Stats History'!D8</f>
        <v>1516</v>
      </c>
      <c r="C8" s="136">
        <f>'Wireline Stats History'!H8</f>
        <v>1600</v>
      </c>
      <c r="D8" s="282">
        <f>B8-C8</f>
        <v>-84</v>
      </c>
      <c r="E8" s="643">
        <f>IF(ISERROR(D8/C8),"n.m.",IF(ABS((D8/ABS(C8)))&gt;=1,"n.m.",(D8/ABS(C8))))</f>
        <v>-5.2499999999999998E-2</v>
      </c>
      <c r="F8" s="202"/>
      <c r="G8" s="125">
        <f>'Wireline Stats History'!D8</f>
        <v>1516</v>
      </c>
      <c r="H8" s="121">
        <f>'Wireline Stats History'!H8</f>
        <v>1600</v>
      </c>
      <c r="I8" s="249">
        <f>G8-H8</f>
        <v>-84</v>
      </c>
      <c r="J8" s="643">
        <f>IF(ISERROR(I8/H8),"n.m.",IF(ABS((I8/ABS(H8)))&gt;=1,"n.m.",(I8/ABS(H8))))</f>
        <v>-5.2499999999999998E-2</v>
      </c>
      <c r="L8" s="345"/>
      <c r="M8" s="345"/>
    </row>
    <row r="9" spans="1:14" s="192" customFormat="1" ht="18" customHeight="1" x14ac:dyDescent="0.2">
      <c r="A9" s="159" t="s">
        <v>5</v>
      </c>
      <c r="B9" s="122">
        <f>'Wireline Stats History'!D9</f>
        <v>1599</v>
      </c>
      <c r="C9" s="351">
        <f>'Wireline Stats History'!H9</f>
        <v>1615</v>
      </c>
      <c r="D9" s="282">
        <f>B9-C9</f>
        <v>-16</v>
      </c>
      <c r="E9" s="568">
        <f>IF(ISERROR(D9/C9),"n.m.",IF(ABS((D9/ABS(C9)))&gt;=1,"n.m.",(D9/ABS(C9))))</f>
        <v>-9.9071207430340563E-3</v>
      </c>
      <c r="F9" s="202"/>
      <c r="G9" s="252">
        <f>'Wireline Stats History'!D9</f>
        <v>1599</v>
      </c>
      <c r="H9" s="123">
        <f>'Wireline Stats History'!H9</f>
        <v>1615</v>
      </c>
      <c r="I9" s="249">
        <f>G9-H9</f>
        <v>-16</v>
      </c>
      <c r="J9" s="568">
        <f>IF(ISERROR(I9/H9),"n.m.",IF(ABS((I9/ABS(H9)))&gt;=1,"n.m.",(I9/ABS(H9))))</f>
        <v>-9.9071207430340563E-3</v>
      </c>
      <c r="L9" s="345"/>
      <c r="M9" s="345"/>
    </row>
    <row r="10" spans="1:14" s="192" customFormat="1" ht="15" x14ac:dyDescent="0.2">
      <c r="A10" s="159" t="s">
        <v>7</v>
      </c>
      <c r="B10" s="120">
        <f>'Wireline Stats History'!D10</f>
        <v>3115</v>
      </c>
      <c r="C10" s="136">
        <f>'Wireline Stats History'!H10</f>
        <v>3215</v>
      </c>
      <c r="D10" s="535">
        <f>SUM(D8:D9)</f>
        <v>-100</v>
      </c>
      <c r="E10" s="643">
        <f>IF(ISERROR(D10/C10),"n.m.",IF(ABS((D10/ABS(C10)))&gt;=1,"n.m.",(D10/ABS(C10))))</f>
        <v>-3.110419906687403E-2</v>
      </c>
      <c r="F10" s="202"/>
      <c r="G10" s="125">
        <f>SUM(G8:G9)</f>
        <v>3115</v>
      </c>
      <c r="H10" s="121">
        <f>'Wireline Stats History'!H10</f>
        <v>3215</v>
      </c>
      <c r="I10" s="323">
        <f>SUM(I8:I9)</f>
        <v>-100</v>
      </c>
      <c r="J10" s="643">
        <f>IF(ISERROR(I10/H10),"n.m.",IF(ABS((I10/ABS(H10)))&gt;=1,"n.m.",(I10/ABS(H10))))</f>
        <v>-3.110419906687403E-2</v>
      </c>
      <c r="L10" s="345"/>
      <c r="M10" s="345"/>
    </row>
    <row r="11" spans="1:14" s="192" customFormat="1" ht="15.75" x14ac:dyDescent="0.25">
      <c r="A11" s="163"/>
      <c r="B11" s="124"/>
      <c r="C11" s="229"/>
      <c r="D11" s="229"/>
      <c r="E11" s="224"/>
      <c r="F11" s="202"/>
      <c r="G11" s="129"/>
      <c r="H11" s="173"/>
      <c r="I11" s="173"/>
      <c r="J11" s="206"/>
    </row>
    <row r="12" spans="1:14" s="192" customFormat="1" ht="18" customHeight="1" x14ac:dyDescent="0.25">
      <c r="A12" s="163" t="s">
        <v>193</v>
      </c>
      <c r="B12" s="151"/>
      <c r="C12" s="349"/>
      <c r="D12" s="229"/>
      <c r="E12" s="224"/>
      <c r="F12" s="202"/>
      <c r="G12" s="152"/>
      <c r="H12" s="342"/>
      <c r="I12" s="173"/>
      <c r="J12" s="206"/>
    </row>
    <row r="13" spans="1:14" s="192" customFormat="1" ht="18" customHeight="1" x14ac:dyDescent="0.2">
      <c r="A13" s="159" t="s">
        <v>10</v>
      </c>
      <c r="B13" s="120">
        <f>'Wireline Stats History'!D13</f>
        <v>-20</v>
      </c>
      <c r="C13" s="136">
        <f>'Wireline Stats History'!H13</f>
        <v>-19</v>
      </c>
      <c r="D13" s="282">
        <f>B13-C13</f>
        <v>-1</v>
      </c>
      <c r="E13" s="643">
        <f>IF(ISERROR(D13/C13),"n.m.",IF(ABS((D13/ABS(C13)))&gt;=1,"n.m.",(D13/ABS(C13))))</f>
        <v>-5.2631578947368418E-2</v>
      </c>
      <c r="F13" s="202"/>
      <c r="G13" s="120">
        <f>SUM('Wireline Stats History'!D13:E13)</f>
        <v>-40</v>
      </c>
      <c r="H13" s="136">
        <f>SUM('Wireline Stats History'!H13:I13)</f>
        <v>-43</v>
      </c>
      <c r="I13" s="282">
        <f>G13-H13</f>
        <v>3</v>
      </c>
      <c r="J13" s="643">
        <f>IF(ISERROR(I13/H13),"n.m.",IF(ABS((I13/ABS(H13)))&gt;=1,"n.m.",(I13/ABS(H13))))</f>
        <v>6.9767441860465115E-2</v>
      </c>
      <c r="L13" s="345"/>
      <c r="M13" s="345"/>
    </row>
    <row r="14" spans="1:14" s="192" customFormat="1" ht="18" customHeight="1" x14ac:dyDescent="0.2">
      <c r="A14" s="159" t="s">
        <v>5</v>
      </c>
      <c r="B14" s="122">
        <f>'Wireline Stats History'!D14</f>
        <v>-9</v>
      </c>
      <c r="C14" s="351">
        <f>'Wireline Stats History'!H14</f>
        <v>4</v>
      </c>
      <c r="D14" s="282">
        <f>B14-C14</f>
        <v>-13</v>
      </c>
      <c r="E14" s="568" t="str">
        <f>IF(ISERROR(D14/C14),"n.m.",IF(ABS((D14/ABS(C14)))&gt;=2,"n.m.",(D14/ABS(C14))))</f>
        <v>n.m.</v>
      </c>
      <c r="F14" s="202"/>
      <c r="G14" s="122">
        <f>SUM('Wireline Stats History'!D14:E14)</f>
        <v>-14</v>
      </c>
      <c r="H14" s="351">
        <f>SUM('Wireline Stats History'!H14:I14)</f>
        <v>4</v>
      </c>
      <c r="I14" s="282">
        <f>G14-H14</f>
        <v>-18</v>
      </c>
      <c r="J14" s="568" t="str">
        <f>IF(ISERROR(I14/H14),"n.m.",IF(ABS((I14/ABS(H14)))&gt;=2,"n.m.",(I14/ABS(H14))))</f>
        <v>n.m.</v>
      </c>
      <c r="L14" s="345"/>
      <c r="M14" s="345"/>
    </row>
    <row r="15" spans="1:14" s="192" customFormat="1" ht="15" x14ac:dyDescent="0.2">
      <c r="A15" s="159" t="s">
        <v>7</v>
      </c>
      <c r="B15" s="120">
        <f>'Wireline Stats History'!D15</f>
        <v>-29</v>
      </c>
      <c r="C15" s="136">
        <f>SUM(C13:C14)</f>
        <v>-15</v>
      </c>
      <c r="D15" s="535">
        <f>SUM(D13:D14)</f>
        <v>-14</v>
      </c>
      <c r="E15" s="643">
        <f>IF(ISERROR(D15/C15),"n.m.",IF(ABS((D15/ABS(C15)))&gt;=1,"n.m.",(D15/ABS(C15))))</f>
        <v>-0.93333333333333335</v>
      </c>
      <c r="F15" s="202"/>
      <c r="G15" s="120">
        <f>SUM(G13:G14)</f>
        <v>-54</v>
      </c>
      <c r="H15" s="121">
        <f>SUM('Wireline Stats History'!H15:I15)</f>
        <v>-39</v>
      </c>
      <c r="I15" s="323">
        <f>SUM(I13:I14)</f>
        <v>-15</v>
      </c>
      <c r="J15" s="643">
        <f>IF(ISERROR(I15/H15),"n.m.",IF(ABS((I15/ABS(H15)))&gt;=1,"n.m.",(I15/ABS(H15))))</f>
        <v>-0.38461538461538464</v>
      </c>
      <c r="L15" s="345"/>
      <c r="M15" s="345"/>
      <c r="N15" s="345"/>
    </row>
    <row r="16" spans="1:14" s="192" customFormat="1" ht="18" customHeight="1" x14ac:dyDescent="0.25">
      <c r="A16" s="163"/>
      <c r="B16" s="124"/>
      <c r="C16" s="229"/>
      <c r="D16" s="229"/>
      <c r="E16" s="533"/>
      <c r="F16" s="138"/>
      <c r="G16" s="129"/>
      <c r="H16" s="173"/>
      <c r="I16" s="173"/>
      <c r="J16" s="175"/>
    </row>
    <row r="17" spans="1:14" s="192" customFormat="1" ht="18" customHeight="1" x14ac:dyDescent="0.25">
      <c r="A17" s="163" t="s">
        <v>198</v>
      </c>
      <c r="B17" s="120">
        <f>'Wireline Stats History'!D17</f>
        <v>22</v>
      </c>
      <c r="C17" s="136">
        <f>'Wireline Stats History'!H17</f>
        <v>15</v>
      </c>
      <c r="D17" s="282">
        <f>B17-C17</f>
        <v>7</v>
      </c>
      <c r="E17" s="643">
        <f>IF(ISERROR(D17/C17),"n.m.",IF(ABS((D17/ABS(C17)))&gt;=1,"n.m.",(D17/ABS(C17))))</f>
        <v>0.46666666666666667</v>
      </c>
      <c r="F17" s="202"/>
      <c r="G17" s="125">
        <f>SUM('Wireline Stats History'!D17:E17)</f>
        <v>45</v>
      </c>
      <c r="H17" s="121">
        <f>SUM('Wireline Stats History'!H17:I17)</f>
        <v>36</v>
      </c>
      <c r="I17" s="249">
        <f>G17-H17</f>
        <v>9</v>
      </c>
      <c r="J17" s="643">
        <f>IF(ISERROR(I17/H17),"n.m.",IF(ABS((I17/ABS(H17)))&gt;=1,"n.m.",(I17/ABS(H17))))</f>
        <v>0.25</v>
      </c>
      <c r="L17" s="345"/>
    </row>
    <row r="18" spans="1:14" s="192" customFormat="1" ht="18" customHeight="1" x14ac:dyDescent="0.25">
      <c r="A18" s="230"/>
      <c r="B18" s="124"/>
      <c r="C18" s="229"/>
      <c r="D18" s="229"/>
      <c r="E18" s="224"/>
      <c r="F18" s="219"/>
      <c r="G18" s="124"/>
      <c r="H18" s="229"/>
      <c r="I18" s="229"/>
      <c r="J18" s="224"/>
    </row>
    <row r="19" spans="1:14" s="192" customFormat="1" ht="18" customHeight="1" x14ac:dyDescent="0.25">
      <c r="A19" s="230" t="s">
        <v>199</v>
      </c>
      <c r="B19" s="120">
        <f>'Wireline Stats History'!D19</f>
        <v>1520</v>
      </c>
      <c r="C19" s="136">
        <f>'Wireline Stats History'!H19</f>
        <v>1431</v>
      </c>
      <c r="D19" s="282">
        <f>B19-C19</f>
        <v>89</v>
      </c>
      <c r="E19" s="643">
        <f>IF(ISERROR(D19/C19),"n.m.",IF(ABS((D19/ABS(C19)))&gt;=1,"n.m.",(D19/ABS(C19))))</f>
        <v>6.2194269741439552E-2</v>
      </c>
      <c r="F19" s="219"/>
      <c r="G19" s="125">
        <f>'Wireline Stats History'!D19</f>
        <v>1520</v>
      </c>
      <c r="H19" s="121">
        <f>'Wireline Stats History'!H19</f>
        <v>1431</v>
      </c>
      <c r="I19" s="282">
        <f>G19-H19</f>
        <v>89</v>
      </c>
      <c r="J19" s="643">
        <f>IF(ISERROR(I19/H19),"n.m.",IF(ABS((I19/ABS(H19)))&gt;=1,"n.m.",(I19/ABS(H19))))</f>
        <v>6.2194269741439552E-2</v>
      </c>
    </row>
    <row r="20" spans="1:14" s="192" customFormat="1" ht="18" customHeight="1" x14ac:dyDescent="0.2">
      <c r="A20" s="160"/>
      <c r="B20" s="124"/>
      <c r="C20" s="229"/>
      <c r="D20" s="229"/>
      <c r="E20" s="533"/>
      <c r="F20" s="219"/>
      <c r="G20" s="129"/>
      <c r="H20" s="173"/>
      <c r="I20" s="229"/>
      <c r="J20" s="533"/>
      <c r="M20" s="345"/>
    </row>
    <row r="21" spans="1:14" s="192" customFormat="1" ht="18" customHeight="1" x14ac:dyDescent="0.25">
      <c r="A21" s="230" t="s">
        <v>243</v>
      </c>
      <c r="B21" s="120">
        <f>'Wireline Stats History'!D21</f>
        <v>17</v>
      </c>
      <c r="C21" s="136">
        <f>'Wireline Stats History'!H21</f>
        <v>23</v>
      </c>
      <c r="D21" s="282">
        <f>B21-C21</f>
        <v>-6</v>
      </c>
      <c r="E21" s="643">
        <f>IF(ISERROR(D21/C21),"n.m.",IF(ABS((D21/ABS(C21)))&gt;=1,"n.m.",(D21/ABS(C21))))</f>
        <v>-0.2608695652173913</v>
      </c>
      <c r="F21" s="219"/>
      <c r="G21" s="125">
        <f>SUM('Wireline Stats History'!D21:E21)</f>
        <v>38</v>
      </c>
      <c r="H21" s="121">
        <f>SUM('Wireline Stats History'!H21:I21)</f>
        <v>50</v>
      </c>
      <c r="I21" s="282">
        <f>G21-H21</f>
        <v>-12</v>
      </c>
      <c r="J21" s="643">
        <f>IF(ISERROR(I21/H21),"n.m.",IF(ABS((I21/ABS(H21)))&gt;=1,"n.m.",(I21/ABS(H21))))</f>
        <v>-0.24</v>
      </c>
    </row>
    <row r="22" spans="1:14" s="192" customFormat="1" ht="18" customHeight="1" x14ac:dyDescent="0.2">
      <c r="A22" s="160"/>
      <c r="B22" s="151"/>
      <c r="C22" s="349"/>
      <c r="D22" s="229"/>
      <c r="E22" s="534"/>
      <c r="F22" s="202"/>
      <c r="G22" s="152"/>
      <c r="H22" s="342"/>
      <c r="I22" s="173"/>
      <c r="J22" s="211"/>
    </row>
    <row r="23" spans="1:14" s="192" customFormat="1" ht="18" customHeight="1" x14ac:dyDescent="0.25">
      <c r="A23" s="230" t="s">
        <v>244</v>
      </c>
      <c r="B23" s="120">
        <f>'Wireline Stats History'!D23</f>
        <v>954</v>
      </c>
      <c r="C23" s="136">
        <f>'Wireline Stats History'!H23</f>
        <v>865</v>
      </c>
      <c r="D23" s="282">
        <f>B23-C23</f>
        <v>89</v>
      </c>
      <c r="E23" s="643">
        <f>IF(ISERROR(D23/C23),"n.m.",IF(ABS((D23/ABS(C23)))&gt;=1,"n.m.",(D23/ABS(C23))))</f>
        <v>0.10289017341040463</v>
      </c>
      <c r="F23" s="202"/>
      <c r="G23" s="125">
        <f>'Wireline Stats History'!D23</f>
        <v>954</v>
      </c>
      <c r="H23" s="121">
        <f>'Wireline Stats History'!H23</f>
        <v>865</v>
      </c>
      <c r="I23" s="249">
        <f>G23-H23</f>
        <v>89</v>
      </c>
      <c r="J23" s="643">
        <f>IF(ISERROR(I23/H23),"n.m.",IF(ABS((I23/ABS(H23)))&gt;=1,"n.m.",(I23/ABS(H23))))</f>
        <v>0.10289017341040463</v>
      </c>
    </row>
    <row r="24" spans="1:14" s="192" customFormat="1" ht="18" customHeight="1" x14ac:dyDescent="0.25">
      <c r="A24" s="230"/>
      <c r="B24" s="120"/>
      <c r="C24" s="136"/>
      <c r="D24" s="282"/>
      <c r="E24" s="643"/>
      <c r="F24" s="202"/>
      <c r="G24" s="125"/>
      <c r="H24" s="121"/>
      <c r="I24" s="249"/>
      <c r="J24" s="643"/>
    </row>
    <row r="25" spans="1:14" s="192" customFormat="1" ht="18" customHeight="1" x14ac:dyDescent="0.25">
      <c r="A25" s="230" t="s">
        <v>259</v>
      </c>
      <c r="B25" s="120">
        <f>'Wireline Stats History'!D25</f>
        <v>10</v>
      </c>
      <c r="C25" s="136">
        <f>'Wireline Stats History'!H25</f>
        <v>23</v>
      </c>
      <c r="D25" s="282">
        <f>B25-C25</f>
        <v>-13</v>
      </c>
      <c r="E25" s="643">
        <f>IF(ISERROR(D25/C25),"n.m.",IF(ABS((D25/ABS(C25)))&gt;=1,"n.m.",(D25/ABS(C25))))</f>
        <v>-0.56521739130434778</v>
      </c>
      <c r="F25" s="202"/>
      <c r="G25" s="125">
        <f>SUM('Wireline Stats History'!D25:E25)</f>
        <v>29</v>
      </c>
      <c r="H25" s="121">
        <f>SUM('Wireline Stats History'!H25:I25)</f>
        <v>47</v>
      </c>
      <c r="I25" s="249">
        <f>G25-H25</f>
        <v>-18</v>
      </c>
      <c r="J25" s="643">
        <f>IF(ISERROR(I25/H25),"n.m.",IF(ABS((I25/ABS(H25)))&gt;=1,"n.m.",(I25/ABS(H25))))</f>
        <v>-0.38297872340425532</v>
      </c>
    </row>
    <row r="26" spans="1:14" s="192" customFormat="1" ht="18" customHeight="1" x14ac:dyDescent="0.25">
      <c r="A26" s="230"/>
      <c r="B26" s="120"/>
      <c r="C26" s="136"/>
      <c r="D26" s="282"/>
      <c r="E26" s="643"/>
      <c r="F26" s="202"/>
      <c r="G26" s="125"/>
      <c r="H26" s="121"/>
      <c r="I26" s="249"/>
      <c r="J26" s="643"/>
    </row>
    <row r="27" spans="1:14" s="192" customFormat="1" ht="18" customHeight="1" x14ac:dyDescent="0.25">
      <c r="A27" s="230" t="s">
        <v>260</v>
      </c>
      <c r="B27" s="120">
        <f>'Wireline Stats History'!D27</f>
        <v>5589</v>
      </c>
      <c r="C27" s="136">
        <f>'Wireline Stats History'!H27</f>
        <v>5511</v>
      </c>
      <c r="D27" s="282">
        <f>B27-C27</f>
        <v>78</v>
      </c>
      <c r="E27" s="643">
        <f>IF(ISERROR(D27/C27),"n.m.",IF(ABS((D27/ABS(C27)))&gt;=1,"n.m.",(D27/ABS(C27))))</f>
        <v>1.4153511159499184E-2</v>
      </c>
      <c r="F27" s="202"/>
      <c r="G27" s="125">
        <f>'Wireline Stats History'!D27</f>
        <v>5589</v>
      </c>
      <c r="H27" s="121">
        <f>'Wireline Stats History'!H27</f>
        <v>5511</v>
      </c>
      <c r="I27" s="249">
        <f>G27-H27</f>
        <v>78</v>
      </c>
      <c r="J27" s="643">
        <f>IF(ISERROR(I27/H27),"n.m.",IF(ABS((I27/ABS(H27)))&gt;=1,"n.m.",(I27/ABS(H27))))</f>
        <v>1.4153511159499184E-2</v>
      </c>
      <c r="N27" s="345"/>
    </row>
    <row r="28" spans="1:14" s="192" customFormat="1" ht="14.25" x14ac:dyDescent="0.2">
      <c r="A28" s="456" t="s">
        <v>3</v>
      </c>
      <c r="B28" s="457"/>
      <c r="C28" s="458"/>
      <c r="D28" s="458"/>
      <c r="E28" s="459"/>
      <c r="F28" s="219"/>
      <c r="G28" s="388"/>
      <c r="H28" s="311"/>
      <c r="I28" s="311"/>
      <c r="J28" s="460"/>
    </row>
    <row r="29" spans="1:14" s="192" customFormat="1" ht="5.25" customHeight="1" x14ac:dyDescent="0.2">
      <c r="A29" s="461"/>
      <c r="B29" s="191"/>
      <c r="C29" s="191"/>
      <c r="D29" s="191"/>
      <c r="E29" s="191"/>
      <c r="G29" s="191"/>
      <c r="H29" s="191"/>
      <c r="I29" s="191"/>
      <c r="J29" s="191"/>
    </row>
    <row r="30" spans="1:14" s="207" customFormat="1" ht="18" customHeight="1" x14ac:dyDescent="0.2">
      <c r="A30" s="838" t="s">
        <v>178</v>
      </c>
      <c r="B30" s="838"/>
      <c r="C30" s="838"/>
      <c r="D30" s="838"/>
      <c r="E30" s="838"/>
      <c r="F30" s="838"/>
      <c r="G30" s="838"/>
      <c r="H30" s="838"/>
      <c r="I30" s="838"/>
      <c r="J30" s="838"/>
      <c r="K30" s="838"/>
      <c r="L30" s="838"/>
    </row>
    <row r="31" spans="1:14" s="160" customFormat="1" ht="18" customHeight="1" x14ac:dyDescent="0.2">
      <c r="A31" s="857"/>
      <c r="B31" s="858"/>
      <c r="C31" s="858"/>
      <c r="D31" s="858"/>
      <c r="E31" s="858"/>
      <c r="F31" s="858"/>
      <c r="G31" s="858"/>
      <c r="H31" s="858"/>
      <c r="I31" s="858"/>
      <c r="J31" s="858"/>
      <c r="K31" s="858"/>
      <c r="L31" s="858"/>
    </row>
    <row r="32" spans="1:14" s="191" customFormat="1" ht="44.25" customHeight="1" x14ac:dyDescent="0.2">
      <c r="A32" s="855"/>
      <c r="B32" s="856"/>
      <c r="C32" s="856"/>
      <c r="D32" s="856"/>
      <c r="E32" s="856"/>
      <c r="F32" s="856"/>
      <c r="G32" s="856"/>
      <c r="H32" s="856"/>
      <c r="I32" s="856"/>
      <c r="J32" s="856"/>
      <c r="K32" s="462"/>
      <c r="L32" s="462"/>
      <c r="N32" s="463"/>
    </row>
    <row r="49" spans="1:1" ht="21" customHeight="1" x14ac:dyDescent="0.2"/>
    <row r="50" spans="1:1" ht="21" customHeight="1" x14ac:dyDescent="0.2">
      <c r="A50" s="583"/>
    </row>
  </sheetData>
  <mergeCells count="7">
    <mergeCell ref="A32:J32"/>
    <mergeCell ref="A1:J1"/>
    <mergeCell ref="A2:J2"/>
    <mergeCell ref="B5:E5"/>
    <mergeCell ref="G5:J5"/>
    <mergeCell ref="A31:L31"/>
    <mergeCell ref="A30:L30"/>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alignWithMargins="0">
    <oddHeader xml:space="preserve">&amp;C </oddHeader>
    <oddFooter>&amp;L&amp;9Supplemental Investor Information (Unaudited)
Second Quarter, 2015&amp;R&amp;9TELUS Corporation
Page &amp;P</oddFooter>
  </headerFooter>
  <ignoredErrors>
    <ignoredError sqref="A29:I29 J29 E9:F9 E21:F21 E20:F20 E19:F19 E18:F18 E13:F13 E11:F12 E10:F10 E16:F16 E15:F15 F14 E17:F17 G16:H16 G20 H20 H18 G18 G11:G12 G10 G15 G13:G14 G17:H17 G19:H19 G21:H21" formulaRange="1"/>
    <ignoredError sqref="E14 H10 H15 H13:H14 H11:H12" formula="1" formulaRange="1"/>
    <ignoredError sqref="I10:J10 I13:J14 I11:J12 H9:J9"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51"/>
  <sheetViews>
    <sheetView showGridLines="0" defaultGridColor="0" topLeftCell="A16" colorId="8" zoomScale="75" zoomScaleNormal="75" zoomScaleSheetLayoutView="70" zoomScalePageLayoutView="75" workbookViewId="0">
      <selection sqref="A1:L1"/>
    </sheetView>
  </sheetViews>
  <sheetFormatPr defaultColWidth="8.85546875" defaultRowHeight="18" customHeight="1" x14ac:dyDescent="0.2"/>
  <cols>
    <col min="1" max="1" width="65.7109375" style="159" customWidth="1"/>
    <col min="2" max="2" width="10.85546875" style="159" hidden="1" customWidth="1"/>
    <col min="3" max="3" width="12.7109375" style="159" hidden="1" customWidth="1"/>
    <col min="4" max="9" width="12.7109375" style="159" customWidth="1"/>
    <col min="10" max="10" width="4" style="159" customWidth="1"/>
    <col min="11" max="11" width="14.140625" style="159" customWidth="1"/>
    <col min="12" max="12" width="12.7109375" style="159" customWidth="1"/>
    <col min="13" max="13" width="10.140625" style="159" bestFit="1" customWidth="1"/>
    <col min="14" max="14" width="11" style="159" bestFit="1" customWidth="1"/>
    <col min="15" max="16384" width="8.85546875" style="159"/>
  </cols>
  <sheetData>
    <row r="1" spans="1:17" s="192" customFormat="1" ht="24" customHeight="1" x14ac:dyDescent="0.35">
      <c r="A1" s="828" t="s">
        <v>51</v>
      </c>
      <c r="B1" s="828"/>
      <c r="C1" s="828"/>
      <c r="D1" s="828"/>
      <c r="E1" s="828"/>
      <c r="F1" s="828"/>
      <c r="G1" s="828"/>
      <c r="H1" s="828"/>
      <c r="I1" s="828"/>
      <c r="J1" s="828"/>
      <c r="K1" s="828"/>
      <c r="L1" s="828"/>
      <c r="M1" s="345"/>
    </row>
    <row r="2" spans="1:17" s="192" customFormat="1" ht="24" customHeight="1" x14ac:dyDescent="0.3">
      <c r="A2" s="829" t="s">
        <v>179</v>
      </c>
      <c r="B2" s="829"/>
      <c r="C2" s="829"/>
      <c r="D2" s="829"/>
      <c r="E2" s="829"/>
      <c r="F2" s="829"/>
      <c r="G2" s="829"/>
      <c r="H2" s="829"/>
      <c r="I2" s="829"/>
      <c r="J2" s="829"/>
      <c r="K2" s="829"/>
      <c r="L2" s="829"/>
    </row>
    <row r="3" spans="1:17" s="192" customFormat="1" ht="18" customHeight="1" x14ac:dyDescent="0.3">
      <c r="A3" s="292"/>
      <c r="B3" s="292"/>
      <c r="C3" s="292"/>
      <c r="D3" s="292"/>
      <c r="E3" s="292"/>
      <c r="F3" s="292"/>
      <c r="G3" s="292"/>
      <c r="H3" s="292"/>
      <c r="I3" s="292"/>
      <c r="L3" s="190" t="s">
        <v>3</v>
      </c>
    </row>
    <row r="4" spans="1:17" s="192" customFormat="1" ht="18" customHeight="1" x14ac:dyDescent="0.2">
      <c r="C4" s="345"/>
      <c r="E4" s="159"/>
    </row>
    <row r="5" spans="1:17" s="192" customFormat="1" ht="18" customHeight="1" x14ac:dyDescent="0.25">
      <c r="B5" s="744"/>
      <c r="C5" s="745"/>
      <c r="D5" s="852" t="s">
        <v>27</v>
      </c>
      <c r="E5" s="853"/>
      <c r="F5" s="853"/>
      <c r="G5" s="853"/>
      <c r="H5" s="853"/>
      <c r="I5" s="854"/>
      <c r="J5" s="390"/>
      <c r="K5" s="165" t="s">
        <v>247</v>
      </c>
      <c r="L5" s="165" t="s">
        <v>28</v>
      </c>
    </row>
    <row r="6" spans="1:17" s="192" customFormat="1" ht="18" customHeight="1" x14ac:dyDescent="0.25">
      <c r="A6" s="193" t="s">
        <v>195</v>
      </c>
      <c r="B6" s="168" t="s">
        <v>205</v>
      </c>
      <c r="C6" s="169" t="s">
        <v>206</v>
      </c>
      <c r="D6" s="168" t="s">
        <v>207</v>
      </c>
      <c r="E6" s="169" t="s">
        <v>208</v>
      </c>
      <c r="F6" s="169" t="s">
        <v>162</v>
      </c>
      <c r="G6" s="169" t="s">
        <v>163</v>
      </c>
      <c r="H6" s="169" t="s">
        <v>164</v>
      </c>
      <c r="I6" s="170" t="s">
        <v>165</v>
      </c>
      <c r="J6" s="159"/>
      <c r="K6" s="171">
        <v>2015</v>
      </c>
      <c r="L6" s="171">
        <v>2014</v>
      </c>
    </row>
    <row r="7" spans="1:17" s="192" customFormat="1" ht="18" customHeight="1" x14ac:dyDescent="0.25">
      <c r="A7" s="163" t="s">
        <v>192</v>
      </c>
      <c r="B7" s="152"/>
      <c r="C7" s="342"/>
      <c r="D7" s="399"/>
      <c r="E7" s="776"/>
      <c r="F7" s="342"/>
      <c r="G7" s="342"/>
      <c r="H7" s="173"/>
      <c r="I7" s="175"/>
      <c r="J7" s="202"/>
      <c r="K7" s="134"/>
      <c r="L7" s="261"/>
      <c r="M7" s="464"/>
    </row>
    <row r="8" spans="1:17" s="192" customFormat="1" ht="18" customHeight="1" x14ac:dyDescent="0.2">
      <c r="A8" s="159" t="s">
        <v>10</v>
      </c>
      <c r="B8" s="265"/>
      <c r="C8" s="121"/>
      <c r="D8" s="120">
        <v>1516</v>
      </c>
      <c r="E8" s="227">
        <v>1536</v>
      </c>
      <c r="F8" s="249">
        <v>1556</v>
      </c>
      <c r="G8" s="121">
        <v>1576</v>
      </c>
      <c r="H8" s="121">
        <v>1600</v>
      </c>
      <c r="I8" s="227">
        <v>1619</v>
      </c>
      <c r="J8" s="202"/>
      <c r="K8" s="265">
        <f>D8</f>
        <v>1516</v>
      </c>
      <c r="L8" s="247">
        <f>F8</f>
        <v>1556</v>
      </c>
      <c r="M8" s="464"/>
      <c r="N8" s="345"/>
    </row>
    <row r="9" spans="1:17" s="192" customFormat="1" ht="18" customHeight="1" x14ac:dyDescent="0.2">
      <c r="A9" s="159" t="s">
        <v>5</v>
      </c>
      <c r="B9" s="265"/>
      <c r="C9" s="121"/>
      <c r="D9" s="120">
        <v>1599</v>
      </c>
      <c r="E9" s="227">
        <v>1608</v>
      </c>
      <c r="F9" s="249">
        <v>1613</v>
      </c>
      <c r="G9" s="121">
        <v>1618</v>
      </c>
      <c r="H9" s="121">
        <v>1615</v>
      </c>
      <c r="I9" s="227">
        <v>1611</v>
      </c>
      <c r="J9" s="202"/>
      <c r="K9" s="265">
        <f>D9</f>
        <v>1599</v>
      </c>
      <c r="L9" s="247">
        <f>F9</f>
        <v>1613</v>
      </c>
      <c r="M9" s="464"/>
      <c r="N9" s="345"/>
    </row>
    <row r="10" spans="1:17" s="192" customFormat="1" ht="18" customHeight="1" x14ac:dyDescent="0.2">
      <c r="A10" s="159" t="s">
        <v>7</v>
      </c>
      <c r="B10" s="128">
        <f t="shared" ref="B10:I10" si="0">SUM(B8:B9)</f>
        <v>0</v>
      </c>
      <c r="C10" s="117">
        <f>SUM(C8:C9)</f>
        <v>0</v>
      </c>
      <c r="D10" s="128">
        <f t="shared" si="0"/>
        <v>3115</v>
      </c>
      <c r="E10" s="279">
        <f t="shared" si="0"/>
        <v>3144</v>
      </c>
      <c r="F10" s="117">
        <f t="shared" si="0"/>
        <v>3169</v>
      </c>
      <c r="G10" s="117">
        <f t="shared" si="0"/>
        <v>3194</v>
      </c>
      <c r="H10" s="117">
        <f t="shared" si="0"/>
        <v>3215</v>
      </c>
      <c r="I10" s="279">
        <f t="shared" si="0"/>
        <v>3230</v>
      </c>
      <c r="J10" s="202"/>
      <c r="K10" s="128">
        <f>SUM(K8:K9)</f>
        <v>3115</v>
      </c>
      <c r="L10" s="278">
        <f>SUM(L8:L9)</f>
        <v>3169</v>
      </c>
      <c r="M10" s="464"/>
      <c r="N10" s="345"/>
    </row>
    <row r="11" spans="1:17" s="192" customFormat="1" ht="18" customHeight="1" x14ac:dyDescent="0.25">
      <c r="A11" s="163"/>
      <c r="B11" s="125"/>
      <c r="C11" s="121"/>
      <c r="D11" s="125"/>
      <c r="E11" s="248"/>
      <c r="F11" s="121"/>
      <c r="G11" s="121"/>
      <c r="H11" s="121"/>
      <c r="I11" s="248"/>
      <c r="J11" s="202"/>
      <c r="K11" s="125"/>
      <c r="L11" s="247"/>
      <c r="M11" s="464"/>
      <c r="N11" s="345"/>
    </row>
    <row r="12" spans="1:17" s="192" customFormat="1" ht="18" customHeight="1" x14ac:dyDescent="0.25">
      <c r="A12" s="163" t="s">
        <v>193</v>
      </c>
      <c r="B12" s="152"/>
      <c r="C12" s="342"/>
      <c r="D12" s="129"/>
      <c r="E12" s="175"/>
      <c r="F12" s="342"/>
      <c r="G12" s="342"/>
      <c r="H12" s="173"/>
      <c r="I12" s="175"/>
      <c r="J12" s="202"/>
      <c r="K12" s="134"/>
      <c r="L12" s="261"/>
      <c r="M12" s="464"/>
      <c r="N12" s="345"/>
    </row>
    <row r="13" spans="1:17" s="192" customFormat="1" ht="18" customHeight="1" x14ac:dyDescent="0.2">
      <c r="A13" s="159" t="s">
        <v>10</v>
      </c>
      <c r="B13" s="265">
        <f>B8-C8</f>
        <v>0</v>
      </c>
      <c r="C13" s="121"/>
      <c r="D13" s="125">
        <f>+D8-E8</f>
        <v>-20</v>
      </c>
      <c r="E13" s="227">
        <f>E8-F8</f>
        <v>-20</v>
      </c>
      <c r="F13" s="249">
        <f>F8-G8</f>
        <v>-20</v>
      </c>
      <c r="G13" s="121">
        <f>G8-H8</f>
        <v>-24</v>
      </c>
      <c r="H13" s="121">
        <f>+H8-I8</f>
        <v>-19</v>
      </c>
      <c r="I13" s="227">
        <v>-24</v>
      </c>
      <c r="J13" s="202"/>
      <c r="K13" s="265">
        <f>SUM(D13:E13)</f>
        <v>-40</v>
      </c>
      <c r="L13" s="247">
        <f>SUM(F13:I13)</f>
        <v>-87</v>
      </c>
      <c r="M13" s="464"/>
      <c r="N13" s="345"/>
      <c r="O13" s="675"/>
      <c r="P13" s="675"/>
      <c r="Q13" s="675"/>
    </row>
    <row r="14" spans="1:17" s="192" customFormat="1" ht="18" customHeight="1" x14ac:dyDescent="0.2">
      <c r="A14" s="159" t="s">
        <v>5</v>
      </c>
      <c r="B14" s="265"/>
      <c r="C14" s="121"/>
      <c r="D14" s="252">
        <f>+D9-E9</f>
        <v>-9</v>
      </c>
      <c r="E14" s="227">
        <f>+E9-F9</f>
        <v>-5</v>
      </c>
      <c r="F14" s="249">
        <f>F9-G9</f>
        <v>-5</v>
      </c>
      <c r="G14" s="121">
        <f>G9-H9</f>
        <v>3</v>
      </c>
      <c r="H14" s="121">
        <f>+H9-I9</f>
        <v>4</v>
      </c>
      <c r="I14" s="227">
        <v>0</v>
      </c>
      <c r="J14" s="202"/>
      <c r="K14" s="396">
        <f>SUM(D14:E14)</f>
        <v>-14</v>
      </c>
      <c r="L14" s="247">
        <f>SUM(F14:I14)</f>
        <v>2</v>
      </c>
      <c r="M14" s="464"/>
      <c r="O14" s="674"/>
      <c r="P14" s="674"/>
      <c r="Q14" s="674"/>
    </row>
    <row r="15" spans="1:17" s="192" customFormat="1" ht="18" customHeight="1" x14ac:dyDescent="0.2">
      <c r="A15" s="159" t="s">
        <v>7</v>
      </c>
      <c r="B15" s="128">
        <f t="shared" ref="B15:I15" si="1">SUM(B13:B14)</f>
        <v>0</v>
      </c>
      <c r="C15" s="117">
        <f>SUM(C13:C14)</f>
        <v>0</v>
      </c>
      <c r="D15" s="128">
        <f t="shared" si="1"/>
        <v>-29</v>
      </c>
      <c r="E15" s="279">
        <f t="shared" si="1"/>
        <v>-25</v>
      </c>
      <c r="F15" s="117">
        <f t="shared" si="1"/>
        <v>-25</v>
      </c>
      <c r="G15" s="117">
        <f t="shared" si="1"/>
        <v>-21</v>
      </c>
      <c r="H15" s="117">
        <f t="shared" si="1"/>
        <v>-15</v>
      </c>
      <c r="I15" s="279">
        <f t="shared" si="1"/>
        <v>-24</v>
      </c>
      <c r="J15" s="202"/>
      <c r="K15" s="116">
        <f>SUM(K13:K14)</f>
        <v>-54</v>
      </c>
      <c r="L15" s="278">
        <f>SUM(L13:L14)</f>
        <v>-85</v>
      </c>
      <c r="M15" s="464"/>
      <c r="O15" s="674"/>
      <c r="P15" s="674"/>
      <c r="Q15" s="673"/>
    </row>
    <row r="16" spans="1:17" s="192" customFormat="1" ht="18" customHeight="1" x14ac:dyDescent="0.25">
      <c r="A16" s="163"/>
      <c r="B16" s="129"/>
      <c r="C16" s="173"/>
      <c r="D16" s="129"/>
      <c r="E16" s="175"/>
      <c r="F16" s="173"/>
      <c r="G16" s="173"/>
      <c r="H16" s="173"/>
      <c r="I16" s="175"/>
      <c r="J16" s="202"/>
      <c r="K16" s="134"/>
      <c r="L16" s="261"/>
      <c r="N16" s="345"/>
      <c r="O16" s="345"/>
    </row>
    <row r="17" spans="1:15" s="192" customFormat="1" ht="18" customHeight="1" x14ac:dyDescent="0.25">
      <c r="A17" s="163" t="s">
        <v>198</v>
      </c>
      <c r="B17" s="265"/>
      <c r="C17" s="121"/>
      <c r="D17" s="120">
        <v>22</v>
      </c>
      <c r="E17" s="227">
        <v>23</v>
      </c>
      <c r="F17" s="249">
        <v>22</v>
      </c>
      <c r="G17" s="121">
        <v>22</v>
      </c>
      <c r="H17" s="121">
        <v>15</v>
      </c>
      <c r="I17" s="227">
        <v>21</v>
      </c>
      <c r="J17" s="465"/>
      <c r="K17" s="265">
        <f>SUM(D17:E17)</f>
        <v>45</v>
      </c>
      <c r="L17" s="266">
        <f>SUM(F17:I17)</f>
        <v>80</v>
      </c>
      <c r="M17" s="464"/>
    </row>
    <row r="18" spans="1:15" s="192" customFormat="1" ht="18" customHeight="1" x14ac:dyDescent="0.25">
      <c r="A18" s="230"/>
      <c r="B18" s="466"/>
      <c r="C18" s="173"/>
      <c r="D18" s="124"/>
      <c r="E18" s="175"/>
      <c r="F18" s="777"/>
      <c r="G18" s="173"/>
      <c r="H18" s="173"/>
      <c r="I18" s="175"/>
      <c r="J18" s="202"/>
      <c r="K18" s="134"/>
      <c r="L18" s="261"/>
      <c r="M18" s="464"/>
    </row>
    <row r="19" spans="1:15" s="192" customFormat="1" ht="18" customHeight="1" x14ac:dyDescent="0.25">
      <c r="A19" s="230" t="s">
        <v>199</v>
      </c>
      <c r="B19" s="265"/>
      <c r="C19" s="121"/>
      <c r="D19" s="120">
        <f>+E19+D17</f>
        <v>1520</v>
      </c>
      <c r="E19" s="227">
        <f>F19+E17</f>
        <v>1498</v>
      </c>
      <c r="F19" s="249">
        <v>1475</v>
      </c>
      <c r="G19" s="121">
        <f>+G17+H19</f>
        <v>1453</v>
      </c>
      <c r="H19" s="121">
        <f>+I19+H17</f>
        <v>1431</v>
      </c>
      <c r="I19" s="227">
        <v>1416</v>
      </c>
      <c r="J19" s="465"/>
      <c r="K19" s="125">
        <f>D19</f>
        <v>1520</v>
      </c>
      <c r="L19" s="247">
        <f>F19</f>
        <v>1475</v>
      </c>
      <c r="M19" s="464"/>
    </row>
    <row r="20" spans="1:15" s="192" customFormat="1" ht="18" customHeight="1" x14ac:dyDescent="0.2">
      <c r="A20" s="160"/>
      <c r="B20" s="125"/>
      <c r="C20" s="121"/>
      <c r="D20" s="125"/>
      <c r="E20" s="248"/>
      <c r="F20" s="121"/>
      <c r="G20" s="121"/>
      <c r="H20" s="121"/>
      <c r="I20" s="248"/>
      <c r="J20" s="465"/>
      <c r="K20" s="125"/>
      <c r="L20" s="247"/>
      <c r="M20" s="464"/>
      <c r="N20" s="477"/>
    </row>
    <row r="21" spans="1:15" s="192" customFormat="1" ht="18" customHeight="1" x14ac:dyDescent="0.25">
      <c r="A21" s="230" t="s">
        <v>243</v>
      </c>
      <c r="B21" s="265"/>
      <c r="C21" s="121"/>
      <c r="D21" s="120">
        <v>17</v>
      </c>
      <c r="E21" s="227">
        <v>21</v>
      </c>
      <c r="F21" s="249">
        <v>28</v>
      </c>
      <c r="G21" s="121">
        <v>23</v>
      </c>
      <c r="H21" s="121">
        <v>23</v>
      </c>
      <c r="I21" s="227">
        <v>27</v>
      </c>
      <c r="J21" s="465"/>
      <c r="K21" s="265">
        <f>SUM(D21:E21)</f>
        <v>38</v>
      </c>
      <c r="L21" s="266">
        <f>SUM(F21:I21)</f>
        <v>101</v>
      </c>
      <c r="M21" s="464"/>
      <c r="N21" s="477"/>
    </row>
    <row r="22" spans="1:15" s="192" customFormat="1" ht="18" customHeight="1" x14ac:dyDescent="0.2">
      <c r="A22" s="160"/>
      <c r="B22" s="152"/>
      <c r="C22" s="342"/>
      <c r="D22" s="129"/>
      <c r="E22" s="175"/>
      <c r="F22" s="342"/>
      <c r="G22" s="342"/>
      <c r="H22" s="173"/>
      <c r="I22" s="175"/>
      <c r="J22" s="202"/>
      <c r="K22" s="134"/>
      <c r="L22" s="261"/>
      <c r="M22" s="464"/>
    </row>
    <row r="23" spans="1:15" s="192" customFormat="1" ht="18" customHeight="1" x14ac:dyDescent="0.25">
      <c r="A23" s="230" t="s">
        <v>244</v>
      </c>
      <c r="B23" s="265"/>
      <c r="C23" s="121"/>
      <c r="D23" s="125">
        <f>+D21+E23</f>
        <v>954</v>
      </c>
      <c r="E23" s="227">
        <f>+F23+E21</f>
        <v>937</v>
      </c>
      <c r="F23" s="249">
        <v>916</v>
      </c>
      <c r="G23" s="121">
        <f>+H23+G21</f>
        <v>888</v>
      </c>
      <c r="H23" s="121">
        <f>I23+H21</f>
        <v>865</v>
      </c>
      <c r="I23" s="227">
        <v>842</v>
      </c>
      <c r="J23" s="465"/>
      <c r="K23" s="265">
        <f>D23</f>
        <v>954</v>
      </c>
      <c r="L23" s="266">
        <f>F23</f>
        <v>916</v>
      </c>
      <c r="M23" s="464"/>
      <c r="N23" s="345"/>
    </row>
    <row r="24" spans="1:15" s="192" customFormat="1" ht="18" customHeight="1" x14ac:dyDescent="0.25">
      <c r="A24" s="230"/>
      <c r="B24" s="265"/>
      <c r="C24" s="121"/>
      <c r="D24" s="125"/>
      <c r="E24" s="227"/>
      <c r="F24" s="249"/>
      <c r="G24" s="121"/>
      <c r="H24" s="121"/>
      <c r="I24" s="227"/>
      <c r="J24" s="465"/>
      <c r="K24" s="265"/>
      <c r="L24" s="266"/>
      <c r="M24" s="464"/>
      <c r="N24" s="345"/>
    </row>
    <row r="25" spans="1:15" s="192" customFormat="1" ht="18" customHeight="1" x14ac:dyDescent="0.25">
      <c r="A25" s="230" t="s">
        <v>259</v>
      </c>
      <c r="B25" s="265"/>
      <c r="C25" s="121"/>
      <c r="D25" s="265">
        <f t="shared" ref="D25:I25" si="2">+D21+D17+D15</f>
        <v>10</v>
      </c>
      <c r="E25" s="227">
        <f t="shared" si="2"/>
        <v>19</v>
      </c>
      <c r="F25" s="249">
        <f t="shared" si="2"/>
        <v>25</v>
      </c>
      <c r="G25" s="121">
        <f t="shared" si="2"/>
        <v>24</v>
      </c>
      <c r="H25" s="121">
        <f t="shared" si="2"/>
        <v>23</v>
      </c>
      <c r="I25" s="227">
        <f t="shared" si="2"/>
        <v>24</v>
      </c>
      <c r="J25" s="465"/>
      <c r="K25" s="265">
        <f>+K21+K17+K15</f>
        <v>29</v>
      </c>
      <c r="L25" s="266">
        <f>+L21+L17+L15</f>
        <v>96</v>
      </c>
      <c r="M25" s="464"/>
      <c r="N25" s="345"/>
    </row>
    <row r="26" spans="1:15" s="192" customFormat="1" ht="18" customHeight="1" x14ac:dyDescent="0.25">
      <c r="A26" s="230"/>
      <c r="B26" s="265"/>
      <c r="C26" s="121"/>
      <c r="D26" s="125"/>
      <c r="E26" s="227"/>
      <c r="F26" s="249"/>
      <c r="G26" s="121"/>
      <c r="H26" s="121"/>
      <c r="I26" s="227"/>
      <c r="J26" s="465"/>
      <c r="K26" s="265"/>
      <c r="L26" s="266"/>
      <c r="M26" s="464"/>
      <c r="N26" s="345"/>
    </row>
    <row r="27" spans="1:15" s="192" customFormat="1" ht="18" customHeight="1" x14ac:dyDescent="0.25">
      <c r="A27" s="230" t="s">
        <v>260</v>
      </c>
      <c r="B27" s="265"/>
      <c r="C27" s="121"/>
      <c r="D27" s="265">
        <f t="shared" ref="D27:I27" si="3">+D23+D19+D10</f>
        <v>5589</v>
      </c>
      <c r="E27" s="227">
        <f t="shared" si="3"/>
        <v>5579</v>
      </c>
      <c r="F27" s="249">
        <f t="shared" si="3"/>
        <v>5560</v>
      </c>
      <c r="G27" s="121">
        <f t="shared" si="3"/>
        <v>5535</v>
      </c>
      <c r="H27" s="121">
        <f t="shared" si="3"/>
        <v>5511</v>
      </c>
      <c r="I27" s="227">
        <f t="shared" si="3"/>
        <v>5488</v>
      </c>
      <c r="J27" s="465"/>
      <c r="K27" s="265">
        <f>+K23+K19+K10</f>
        <v>5589</v>
      </c>
      <c r="L27" s="266">
        <f>+L23+L19+L10</f>
        <v>5560</v>
      </c>
      <c r="M27" s="464"/>
      <c r="N27" s="345"/>
    </row>
    <row r="28" spans="1:15" s="192" customFormat="1" ht="18" customHeight="1" x14ac:dyDescent="0.2">
      <c r="A28" s="706" t="s">
        <v>3</v>
      </c>
      <c r="B28" s="255"/>
      <c r="C28" s="123"/>
      <c r="D28" s="252"/>
      <c r="E28" s="707"/>
      <c r="F28" s="301"/>
      <c r="G28" s="123"/>
      <c r="H28" s="123"/>
      <c r="I28" s="707"/>
      <c r="J28" s="708"/>
      <c r="K28" s="255"/>
      <c r="L28" s="280"/>
      <c r="M28" s="464"/>
      <c r="N28" s="345"/>
      <c r="O28" s="345"/>
    </row>
    <row r="29" spans="1:15" s="192" customFormat="1" ht="7.5" customHeight="1" x14ac:dyDescent="0.2">
      <c r="A29" s="467"/>
      <c r="B29" s="703"/>
      <c r="C29" s="703"/>
      <c r="D29" s="467"/>
      <c r="E29" s="467"/>
      <c r="F29" s="467"/>
      <c r="G29" s="467"/>
      <c r="H29" s="467"/>
      <c r="I29" s="467"/>
      <c r="J29" s="467"/>
      <c r="K29" s="467"/>
      <c r="L29" s="138"/>
      <c r="M29" s="464"/>
      <c r="O29" s="345"/>
    </row>
    <row r="30" spans="1:15" s="207" customFormat="1" ht="18" customHeight="1" x14ac:dyDescent="0.2">
      <c r="A30" s="838" t="s">
        <v>178</v>
      </c>
      <c r="B30" s="838"/>
      <c r="C30" s="838"/>
      <c r="D30" s="838"/>
      <c r="E30" s="838"/>
      <c r="F30" s="838"/>
      <c r="G30" s="838"/>
      <c r="H30" s="838"/>
      <c r="I30" s="838"/>
      <c r="J30" s="838"/>
      <c r="K30" s="838"/>
      <c r="L30" s="838"/>
    </row>
    <row r="31" spans="1:15" s="160" customFormat="1" ht="18" customHeight="1" x14ac:dyDescent="0.2">
      <c r="A31" s="857"/>
      <c r="B31" s="858"/>
      <c r="C31" s="858"/>
      <c r="D31" s="858"/>
      <c r="E31" s="858"/>
      <c r="F31" s="858"/>
      <c r="G31" s="858"/>
      <c r="H31" s="858"/>
      <c r="I31" s="858"/>
      <c r="J31" s="858"/>
      <c r="K31" s="858"/>
      <c r="L31" s="858"/>
    </row>
    <row r="32" spans="1:15" s="192" customFormat="1" ht="12.6" customHeight="1" x14ac:dyDescent="0.2">
      <c r="A32" s="865"/>
      <c r="B32" s="863"/>
      <c r="C32" s="863"/>
      <c r="D32" s="863"/>
      <c r="E32" s="863"/>
      <c r="F32" s="863"/>
      <c r="G32" s="863"/>
      <c r="H32" s="863"/>
      <c r="I32" s="866"/>
      <c r="J32" s="866"/>
      <c r="K32" s="866"/>
      <c r="L32" s="866"/>
      <c r="M32" s="464"/>
      <c r="N32" s="345"/>
    </row>
    <row r="33" spans="1:13" s="192" customFormat="1" ht="45" customHeight="1" x14ac:dyDescent="0.2">
      <c r="A33" s="863"/>
      <c r="B33" s="864"/>
      <c r="C33" s="864"/>
      <c r="D33" s="864"/>
      <c r="E33" s="864"/>
      <c r="F33" s="864"/>
      <c r="G33" s="864"/>
      <c r="H33" s="864"/>
      <c r="I33" s="864"/>
      <c r="J33" s="864"/>
      <c r="K33" s="864"/>
      <c r="L33" s="864"/>
      <c r="M33" s="464"/>
    </row>
    <row r="34" spans="1:13" s="192" customFormat="1" ht="18" customHeight="1" x14ac:dyDescent="0.25">
      <c r="A34" s="468"/>
      <c r="E34" s="191"/>
      <c r="F34" s="469"/>
      <c r="G34" s="191"/>
      <c r="H34" s="191"/>
      <c r="I34" s="191"/>
      <c r="K34" s="191"/>
      <c r="L34" s="191"/>
      <c r="M34" s="464"/>
    </row>
    <row r="35" spans="1:13" s="192" customFormat="1" ht="18" customHeight="1" x14ac:dyDescent="0.2">
      <c r="A35" s="862"/>
      <c r="B35" s="862"/>
      <c r="C35" s="862"/>
      <c r="D35" s="862"/>
      <c r="E35" s="862"/>
      <c r="F35" s="862"/>
      <c r="G35" s="862"/>
      <c r="H35" s="862"/>
      <c r="I35" s="862"/>
      <c r="J35" s="862"/>
      <c r="K35" s="862"/>
      <c r="L35" s="191"/>
      <c r="M35" s="464"/>
    </row>
    <row r="36" spans="1:13" s="192" customFormat="1" ht="18" customHeight="1" x14ac:dyDescent="0.2">
      <c r="A36" s="862"/>
      <c r="B36" s="862"/>
      <c r="C36" s="862"/>
      <c r="D36" s="862"/>
      <c r="E36" s="862"/>
      <c r="F36" s="862"/>
      <c r="G36" s="862"/>
      <c r="H36" s="862"/>
      <c r="I36" s="862"/>
      <c r="J36" s="862"/>
      <c r="K36" s="862"/>
      <c r="L36" s="191"/>
      <c r="M36" s="464"/>
    </row>
    <row r="37" spans="1:13" s="192" customFormat="1" ht="12.75" customHeight="1" x14ac:dyDescent="0.2">
      <c r="A37" s="861"/>
      <c r="B37" s="861"/>
      <c r="C37" s="861"/>
      <c r="D37" s="861"/>
      <c r="E37" s="861"/>
      <c r="F37" s="861"/>
      <c r="G37" s="861"/>
      <c r="H37" s="861"/>
      <c r="I37" s="861"/>
      <c r="J37" s="861"/>
      <c r="K37" s="861"/>
      <c r="L37" s="861"/>
    </row>
    <row r="38" spans="1:13" s="192" customFormat="1" ht="18" customHeight="1" x14ac:dyDescent="0.2">
      <c r="A38" s="859"/>
      <c r="B38" s="859"/>
      <c r="C38" s="860"/>
      <c r="D38" s="860"/>
      <c r="E38" s="860"/>
      <c r="F38" s="860"/>
      <c r="G38" s="860"/>
      <c r="H38" s="860"/>
      <c r="I38" s="860"/>
      <c r="J38" s="860"/>
      <c r="K38" s="860"/>
      <c r="L38" s="860"/>
    </row>
    <row r="39" spans="1:13" s="192" customFormat="1" ht="18" customHeight="1" x14ac:dyDescent="0.2">
      <c r="E39" s="159"/>
    </row>
    <row r="40" spans="1:13" s="192" customFormat="1" ht="18" customHeight="1" x14ac:dyDescent="0.2">
      <c r="E40" s="159"/>
    </row>
    <row r="41" spans="1:13" s="192" customFormat="1" ht="18" customHeight="1" x14ac:dyDescent="0.2">
      <c r="E41" s="159"/>
    </row>
    <row r="42" spans="1:13" s="192" customFormat="1" ht="18" customHeight="1" x14ac:dyDescent="0.2">
      <c r="E42" s="159"/>
    </row>
    <row r="43" spans="1:13" s="192" customFormat="1" ht="18" customHeight="1" x14ac:dyDescent="0.2">
      <c r="E43" s="159"/>
    </row>
    <row r="44" spans="1:13" s="192" customFormat="1" ht="18" customHeight="1" x14ac:dyDescent="0.2">
      <c r="E44" s="159"/>
    </row>
    <row r="45" spans="1:13" s="192" customFormat="1" ht="18" customHeight="1" x14ac:dyDescent="0.2">
      <c r="E45" s="159"/>
    </row>
    <row r="46" spans="1:13" s="192" customFormat="1" ht="18" customHeight="1" x14ac:dyDescent="0.2">
      <c r="E46" s="159"/>
    </row>
    <row r="47" spans="1:13" s="192" customFormat="1" ht="18" customHeight="1" x14ac:dyDescent="0.2">
      <c r="E47" s="159"/>
    </row>
    <row r="48" spans="1:13" s="192" customFormat="1" ht="18" customHeight="1" x14ac:dyDescent="0.2">
      <c r="E48" s="159"/>
    </row>
    <row r="49" spans="1:5" s="192" customFormat="1" ht="21" customHeight="1" x14ac:dyDescent="0.2">
      <c r="E49" s="159"/>
    </row>
    <row r="50" spans="1:5" ht="21" customHeight="1" x14ac:dyDescent="0.2">
      <c r="A50" s="583"/>
    </row>
    <row r="51" spans="1:5" ht="18" customHeight="1" x14ac:dyDescent="0.25">
      <c r="A51" s="470"/>
    </row>
  </sheetData>
  <mergeCells count="11">
    <mergeCell ref="A30:L30"/>
    <mergeCell ref="A31:L31"/>
    <mergeCell ref="A38:L38"/>
    <mergeCell ref="A37:L37"/>
    <mergeCell ref="A1:L1"/>
    <mergeCell ref="A2:L2"/>
    <mergeCell ref="A36:K36"/>
    <mergeCell ref="A35:K35"/>
    <mergeCell ref="A33:L33"/>
    <mergeCell ref="A32:L32"/>
    <mergeCell ref="D5:I5"/>
  </mergeCells>
  <phoneticPr fontId="0" type="noConversion"/>
  <printOptions horizontalCentered="1"/>
  <pageMargins left="0.70866141732283472" right="0.51181102362204722" top="0.51181102362204722" bottom="0.51181102362204722" header="0.51181102362204722" footer="0.51181102362204722"/>
  <pageSetup scale="54" orientation="portrait" r:id="rId1"/>
  <headerFooter scaleWithDoc="0" alignWithMargins="0">
    <oddHeader xml:space="preserve">&amp;C </oddHeader>
    <oddFooter>&amp;L&amp;9Supplemental Investor Information (Unaudited)
Second Quarter, 2015&amp;R&amp;9TELUS Corporation
Page &amp;P</oddFooter>
  </headerFooter>
  <ignoredErrors>
    <ignoredError sqref="K28:L28 L20 L18 L17 L19 L21 D15:K15 D20:J20 D18:J18 E13 E14 D16:J16 K16 K20 K18 J13 J14 J19 J17 J21" formulaRange="1"/>
    <ignoredError sqref="E19 D13" formula="1"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6"/>
  <sheetViews>
    <sheetView zoomScale="85" zoomScaleNormal="85" zoomScaleSheetLayoutView="90" workbookViewId="0">
      <selection activeCell="L20" sqref="L20"/>
    </sheetView>
  </sheetViews>
  <sheetFormatPr defaultRowHeight="12.75" x14ac:dyDescent="0.2"/>
  <cols>
    <col min="1" max="11" width="9.140625" style="10"/>
    <col min="12" max="12" width="11.140625" style="10" customWidth="1"/>
    <col min="13" max="13" width="5.5703125" style="10" customWidth="1"/>
    <col min="14" max="16384" width="9.140625" style="10"/>
  </cols>
  <sheetData>
    <row r="1" spans="1:17" ht="20.25" x14ac:dyDescent="0.3">
      <c r="A1" s="17" t="s">
        <v>80</v>
      </c>
    </row>
    <row r="2" spans="1:17" ht="7.5" customHeight="1" x14ac:dyDescent="0.2"/>
    <row r="3" spans="1:17" ht="25.5" customHeight="1" x14ac:dyDescent="0.2">
      <c r="A3" s="867" t="s">
        <v>157</v>
      </c>
      <c r="B3" s="868"/>
      <c r="C3" s="868"/>
      <c r="D3" s="868"/>
      <c r="E3" s="868"/>
      <c r="F3" s="868"/>
      <c r="G3" s="868"/>
      <c r="H3" s="868"/>
      <c r="I3" s="868"/>
      <c r="J3" s="868"/>
      <c r="K3" s="868"/>
      <c r="L3" s="868"/>
      <c r="M3" s="868"/>
    </row>
    <row r="4" spans="1:17" ht="7.5" customHeight="1" x14ac:dyDescent="0.2">
      <c r="A4" s="101"/>
      <c r="B4" s="869"/>
      <c r="C4" s="869"/>
      <c r="D4" s="869"/>
      <c r="E4" s="869"/>
      <c r="F4" s="869"/>
      <c r="G4" s="869"/>
      <c r="H4" s="869"/>
      <c r="I4" s="869"/>
      <c r="J4" s="869"/>
      <c r="K4" s="869"/>
      <c r="L4" s="869"/>
      <c r="M4" s="869"/>
      <c r="N4" s="869"/>
    </row>
    <row r="5" spans="1:17" s="44" customFormat="1" ht="54" customHeight="1" x14ac:dyDescent="0.25">
      <c r="A5" s="869" t="s">
        <v>262</v>
      </c>
      <c r="B5" s="869"/>
      <c r="C5" s="869"/>
      <c r="D5" s="869"/>
      <c r="E5" s="869"/>
      <c r="F5" s="869"/>
      <c r="G5" s="869"/>
      <c r="H5" s="869"/>
      <c r="I5" s="869"/>
      <c r="J5" s="869"/>
      <c r="K5" s="869"/>
      <c r="L5" s="869"/>
      <c r="M5" s="869"/>
      <c r="N5" s="43"/>
      <c r="O5" s="43"/>
      <c r="P5" s="9"/>
      <c r="Q5" s="9"/>
    </row>
    <row r="6" spans="1:17" s="44" customFormat="1" ht="7.5" customHeight="1" x14ac:dyDescent="0.25">
      <c r="A6" s="642"/>
      <c r="B6" s="642"/>
      <c r="C6" s="642"/>
      <c r="D6" s="642"/>
      <c r="E6" s="642"/>
      <c r="F6" s="642"/>
      <c r="G6" s="642"/>
      <c r="H6" s="642"/>
      <c r="I6" s="642"/>
      <c r="J6" s="642"/>
      <c r="K6" s="642"/>
      <c r="L6" s="642"/>
      <c r="M6" s="642"/>
      <c r="N6" s="43"/>
      <c r="O6" s="43"/>
      <c r="P6" s="9"/>
      <c r="Q6" s="9"/>
    </row>
    <row r="7" spans="1:17" ht="51.75" customHeight="1" x14ac:dyDescent="0.2">
      <c r="A7" s="867" t="s">
        <v>263</v>
      </c>
      <c r="B7" s="868"/>
      <c r="C7" s="868"/>
      <c r="D7" s="868"/>
      <c r="E7" s="868"/>
      <c r="F7" s="868"/>
      <c r="G7" s="868"/>
      <c r="H7" s="868"/>
      <c r="I7" s="868"/>
      <c r="J7" s="868"/>
      <c r="K7" s="868"/>
      <c r="L7" s="868"/>
      <c r="M7" s="868"/>
    </row>
    <row r="8" spans="1:17" ht="7.5" customHeight="1" x14ac:dyDescent="0.2">
      <c r="A8" s="101"/>
      <c r="B8" s="101"/>
      <c r="C8" s="101"/>
      <c r="D8" s="101"/>
      <c r="E8" s="101"/>
      <c r="F8" s="101"/>
      <c r="G8" s="101"/>
      <c r="H8" s="101"/>
      <c r="I8" s="101"/>
      <c r="J8" s="101"/>
      <c r="K8" s="101"/>
      <c r="L8" s="101"/>
      <c r="M8" s="101"/>
    </row>
    <row r="9" spans="1:17" ht="28.5" customHeight="1" x14ac:dyDescent="0.2">
      <c r="A9" s="869" t="s">
        <v>264</v>
      </c>
      <c r="B9" s="870"/>
      <c r="C9" s="870"/>
      <c r="D9" s="870"/>
      <c r="E9" s="870"/>
      <c r="F9" s="870"/>
      <c r="G9" s="870"/>
      <c r="H9" s="870"/>
      <c r="I9" s="870"/>
      <c r="J9" s="870"/>
      <c r="K9" s="870"/>
      <c r="L9" s="870"/>
      <c r="M9" s="870"/>
      <c r="P9" s="587"/>
    </row>
    <row r="10" spans="1:17" ht="7.5" customHeight="1" x14ac:dyDescent="0.2">
      <c r="A10" s="101"/>
      <c r="B10" s="101"/>
      <c r="C10" s="101"/>
      <c r="D10" s="101"/>
      <c r="E10" s="101"/>
      <c r="F10" s="101"/>
      <c r="G10" s="101"/>
      <c r="H10" s="101"/>
      <c r="I10" s="101"/>
      <c r="J10" s="101"/>
      <c r="K10" s="101"/>
      <c r="L10" s="101"/>
      <c r="M10" s="101"/>
    </row>
    <row r="11" spans="1:17" ht="28.5" hidden="1" customHeight="1" x14ac:dyDescent="0.2">
      <c r="A11" s="869" t="s">
        <v>152</v>
      </c>
      <c r="B11" s="869"/>
      <c r="C11" s="869"/>
      <c r="D11" s="869"/>
      <c r="E11" s="869"/>
      <c r="F11" s="869"/>
      <c r="G11" s="869"/>
      <c r="H11" s="869"/>
      <c r="I11" s="869"/>
      <c r="J11" s="869"/>
      <c r="K11" s="869"/>
      <c r="L11" s="869"/>
      <c r="M11" s="869"/>
    </row>
    <row r="12" spans="1:17" ht="9" hidden="1" customHeight="1" x14ac:dyDescent="0.2">
      <c r="A12" s="101"/>
      <c r="B12" s="101"/>
      <c r="C12" s="101"/>
      <c r="D12" s="101"/>
      <c r="E12" s="101"/>
      <c r="F12" s="101"/>
      <c r="G12" s="101"/>
      <c r="H12" s="101"/>
      <c r="I12" s="101"/>
      <c r="J12" s="101"/>
      <c r="K12" s="101"/>
      <c r="L12" s="101"/>
      <c r="M12" s="101"/>
    </row>
    <row r="13" spans="1:17" s="18" customFormat="1" ht="39" customHeight="1" x14ac:dyDescent="0.2">
      <c r="A13" s="867" t="s">
        <v>265</v>
      </c>
      <c r="B13" s="868"/>
      <c r="C13" s="868"/>
      <c r="D13" s="868"/>
      <c r="E13" s="868"/>
      <c r="F13" s="868"/>
      <c r="G13" s="868"/>
      <c r="H13" s="868"/>
      <c r="I13" s="868"/>
      <c r="J13" s="868"/>
      <c r="K13" s="868"/>
      <c r="L13" s="868"/>
      <c r="M13" s="868"/>
    </row>
    <row r="14" spans="1:17" ht="7.5" customHeight="1" x14ac:dyDescent="0.2">
      <c r="A14" s="101"/>
      <c r="B14" s="101"/>
      <c r="C14" s="101"/>
      <c r="D14" s="101"/>
      <c r="E14" s="101"/>
      <c r="F14" s="101"/>
      <c r="G14" s="101"/>
      <c r="H14" s="101"/>
      <c r="I14" s="101"/>
      <c r="J14" s="101"/>
      <c r="K14" s="101"/>
      <c r="L14" s="101"/>
      <c r="M14" s="101"/>
    </row>
    <row r="15" spans="1:17" ht="28.5" customHeight="1" x14ac:dyDescent="0.2">
      <c r="A15" s="867" t="s">
        <v>261</v>
      </c>
      <c r="B15" s="868"/>
      <c r="C15" s="868"/>
      <c r="D15" s="868"/>
      <c r="E15" s="868"/>
      <c r="F15" s="868"/>
      <c r="G15" s="868"/>
      <c r="H15" s="868"/>
      <c r="I15" s="868"/>
      <c r="J15" s="868"/>
      <c r="K15" s="868"/>
      <c r="L15" s="868"/>
      <c r="M15" s="868"/>
    </row>
    <row r="16" spans="1:17" ht="10.5" customHeight="1" x14ac:dyDescent="0.2">
      <c r="A16" s="101"/>
      <c r="B16" s="101"/>
      <c r="C16" s="101"/>
      <c r="D16" s="101"/>
      <c r="E16" s="101"/>
      <c r="F16" s="101"/>
      <c r="G16" s="101"/>
      <c r="H16" s="101"/>
      <c r="I16" s="101"/>
      <c r="J16" s="101"/>
      <c r="K16" s="101"/>
      <c r="L16" s="101"/>
      <c r="M16" s="101"/>
    </row>
    <row r="17" spans="1:13" ht="28.5" customHeight="1" x14ac:dyDescent="0.2">
      <c r="A17" s="869" t="s">
        <v>234</v>
      </c>
      <c r="B17" s="869"/>
      <c r="C17" s="869"/>
      <c r="D17" s="869"/>
      <c r="E17" s="869"/>
      <c r="F17" s="869"/>
      <c r="G17" s="869"/>
      <c r="H17" s="869"/>
      <c r="I17" s="869"/>
      <c r="J17" s="869"/>
      <c r="K17" s="869"/>
      <c r="L17" s="869"/>
      <c r="M17" s="869"/>
    </row>
    <row r="18" spans="1:13" ht="12.75" customHeight="1" x14ac:dyDescent="0.2">
      <c r="A18" s="101"/>
      <c r="B18" s="101"/>
      <c r="C18" s="101"/>
      <c r="D18" s="101"/>
      <c r="E18" s="101"/>
      <c r="F18" s="101"/>
      <c r="G18" s="101"/>
      <c r="H18" s="101"/>
      <c r="I18" s="101"/>
      <c r="J18" s="101"/>
      <c r="K18" s="101"/>
      <c r="L18" s="101"/>
      <c r="M18" s="101"/>
    </row>
    <row r="19" spans="1:13" ht="36.75" customHeight="1" x14ac:dyDescent="0.2">
      <c r="A19" s="867" t="s">
        <v>235</v>
      </c>
      <c r="B19" s="867"/>
      <c r="C19" s="867"/>
      <c r="D19" s="867"/>
      <c r="E19" s="867"/>
      <c r="F19" s="867"/>
      <c r="G19" s="867"/>
      <c r="H19" s="867"/>
      <c r="I19" s="867"/>
      <c r="J19" s="867"/>
      <c r="K19" s="867"/>
      <c r="L19" s="867"/>
      <c r="M19" s="867"/>
    </row>
    <row r="20" spans="1:13" ht="11.25" customHeight="1" x14ac:dyDescent="0.2">
      <c r="A20" s="101"/>
      <c r="B20" s="101"/>
      <c r="C20" s="101"/>
      <c r="D20" s="101"/>
      <c r="E20" s="101"/>
      <c r="F20" s="101"/>
      <c r="G20" s="101"/>
      <c r="H20" s="101"/>
      <c r="I20" s="101"/>
      <c r="J20" s="101"/>
      <c r="K20" s="101"/>
      <c r="L20" s="101"/>
      <c r="M20" s="101"/>
    </row>
    <row r="21" spans="1:13" ht="38.25" customHeight="1" x14ac:dyDescent="0.2">
      <c r="A21" s="867" t="s">
        <v>236</v>
      </c>
      <c r="B21" s="868"/>
      <c r="C21" s="868"/>
      <c r="D21" s="868"/>
      <c r="E21" s="868"/>
      <c r="F21" s="868"/>
      <c r="G21" s="868"/>
      <c r="H21" s="868"/>
      <c r="I21" s="868"/>
      <c r="J21" s="868"/>
      <c r="K21" s="868"/>
      <c r="L21" s="868"/>
      <c r="M21" s="868"/>
    </row>
    <row r="22" spans="1:13" ht="12" customHeight="1" x14ac:dyDescent="0.2">
      <c r="A22" s="101"/>
      <c r="B22" s="101"/>
      <c r="C22" s="101"/>
      <c r="D22" s="101"/>
      <c r="E22" s="101"/>
      <c r="F22" s="101"/>
      <c r="G22" s="101"/>
      <c r="H22" s="101"/>
      <c r="I22" s="101"/>
      <c r="J22" s="101"/>
      <c r="K22" s="101"/>
      <c r="L22" s="101"/>
      <c r="M22" s="101"/>
    </row>
    <row r="23" spans="1:13" x14ac:dyDescent="0.2">
      <c r="A23" s="867" t="s">
        <v>237</v>
      </c>
      <c r="B23" s="868"/>
      <c r="C23" s="868"/>
      <c r="D23" s="868"/>
      <c r="E23" s="868"/>
      <c r="F23" s="868"/>
      <c r="G23" s="868"/>
      <c r="H23" s="868"/>
      <c r="I23" s="868"/>
      <c r="J23" s="868"/>
      <c r="K23" s="868"/>
      <c r="L23" s="868"/>
      <c r="M23" s="868"/>
    </row>
    <row r="25" spans="1:13" ht="53.25" customHeight="1" x14ac:dyDescent="0.2"/>
    <row r="33" spans="1:6" x14ac:dyDescent="0.2">
      <c r="A33" s="97"/>
      <c r="B33" s="97"/>
      <c r="C33" s="97"/>
      <c r="D33" s="97"/>
      <c r="E33" s="97"/>
      <c r="F33" s="97"/>
    </row>
    <row r="50" spans="1:1" ht="21" customHeight="1" x14ac:dyDescent="0.2"/>
    <row r="51" spans="1:1" ht="21" customHeight="1" x14ac:dyDescent="0.2">
      <c r="A51" s="582"/>
    </row>
    <row r="366" ht="9.75" customHeight="1" x14ac:dyDescent="0.2"/>
  </sheetData>
  <mergeCells count="12">
    <mergeCell ref="A13:M13"/>
    <mergeCell ref="A11:M11"/>
    <mergeCell ref="A15:M15"/>
    <mergeCell ref="A23:M23"/>
    <mergeCell ref="A19:M19"/>
    <mergeCell ref="A21:M21"/>
    <mergeCell ref="A17:M17"/>
    <mergeCell ref="A3:M3"/>
    <mergeCell ref="A5:M5"/>
    <mergeCell ref="A7:M7"/>
    <mergeCell ref="A9:M9"/>
    <mergeCell ref="B4:N4"/>
  </mergeCells>
  <phoneticPr fontId="20" type="noConversion"/>
  <printOptions horizontalCentered="1"/>
  <pageMargins left="0.70866141732283472" right="0.51181102362204722" top="0.51181102362204722" bottom="0.51181102362204722" header="0.51181102362204722" footer="0.51181102362204722"/>
  <pageSetup scale="80" orientation="portrait" r:id="rId1"/>
  <headerFooter scaleWithDoc="0" alignWithMargins="0">
    <oddHeader xml:space="preserve">&amp;C </oddHeader>
    <oddFooter>&amp;L&amp;9Supplemental Investor Information (Unaudited)
Second Quarter, 2015&amp;R&amp;9TELUS Corporation
Page &amp;P</oddFooter>
  </headerFooter>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x14ac:dyDescent="0.2"/>
  <sheetData/>
  <phoneticPr fontId="25"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CP189"/>
  <sheetViews>
    <sheetView zoomScale="85" zoomScaleNormal="85" workbookViewId="0">
      <pane xSplit="1" ySplit="1" topLeftCell="B103" activePane="bottomRight" state="frozen"/>
      <selection activeCell="N23" sqref="N23"/>
      <selection pane="topRight" activeCell="N23" sqref="N23"/>
      <selection pane="bottomLeft" activeCell="N23" sqref="N23"/>
      <selection pane="bottomRight" activeCell="D117" sqref="D117"/>
    </sheetView>
  </sheetViews>
  <sheetFormatPr defaultRowHeight="12.75" outlineLevelRow="1" x14ac:dyDescent="0.2"/>
  <cols>
    <col min="1" max="1" width="19.5703125" customWidth="1"/>
    <col min="2" max="2" width="10.85546875" customWidth="1"/>
    <col min="3" max="3" width="11.28515625" customWidth="1"/>
    <col min="5" max="5" width="9.5703125" customWidth="1"/>
    <col min="6" max="6" width="8.85546875" customWidth="1"/>
    <col min="7" max="8" width="9.28515625" bestFit="1" customWidth="1"/>
    <col min="9" max="9" width="9.7109375" customWidth="1"/>
    <col min="10" max="10" width="10.7109375" customWidth="1"/>
    <col min="11" max="11" width="12.42578125" customWidth="1"/>
    <col min="12" max="16" width="9.28515625" bestFit="1" customWidth="1"/>
    <col min="17" max="17" width="10.28515625" bestFit="1" customWidth="1"/>
    <col min="18" max="24" width="9.28515625" customWidth="1"/>
    <col min="31" max="31" width="12.7109375" customWidth="1"/>
    <col min="33" max="33" width="7.7109375" customWidth="1"/>
    <col min="34" max="34" width="10.28515625" bestFit="1" customWidth="1"/>
    <col min="37" max="37" width="13" customWidth="1"/>
    <col min="38" max="38" width="14.7109375" customWidth="1"/>
    <col min="39" max="39" width="8.42578125" customWidth="1"/>
    <col min="40" max="40" width="11.28515625" customWidth="1"/>
    <col min="41" max="41" width="10.28515625" bestFit="1" customWidth="1"/>
    <col min="47" max="47" width="17.28515625" bestFit="1" customWidth="1"/>
    <col min="50" max="50" width="12.42578125" customWidth="1"/>
    <col min="51" max="51" width="13" customWidth="1"/>
    <col min="52" max="52" width="12.42578125" customWidth="1"/>
    <col min="53" max="53" width="8.42578125" customWidth="1"/>
    <col min="54" max="54" width="13.28515625" customWidth="1"/>
  </cols>
  <sheetData>
    <row r="1" spans="1:56" s="3" customFormat="1" x14ac:dyDescent="0.2">
      <c r="A1" s="2" t="s">
        <v>42</v>
      </c>
      <c r="B1" s="2"/>
      <c r="C1" s="2"/>
      <c r="D1" s="2"/>
      <c r="E1" s="2"/>
      <c r="F1" s="2" t="s">
        <v>43</v>
      </c>
      <c r="G1" s="2"/>
      <c r="H1" s="2"/>
      <c r="I1" s="2"/>
      <c r="J1" s="871" t="s">
        <v>66</v>
      </c>
      <c r="K1" s="871"/>
      <c r="L1" s="2"/>
      <c r="M1" s="2" t="s">
        <v>67</v>
      </c>
      <c r="N1" s="2"/>
      <c r="O1" s="2"/>
      <c r="P1" s="2"/>
      <c r="Q1" s="2" t="s">
        <v>73</v>
      </c>
      <c r="R1" s="2"/>
      <c r="S1" s="2"/>
      <c r="T1" s="2"/>
      <c r="U1" s="2"/>
      <c r="W1" s="2" t="s">
        <v>0</v>
      </c>
      <c r="X1" s="2"/>
      <c r="Y1" s="2"/>
      <c r="AA1" s="3" t="s">
        <v>77</v>
      </c>
      <c r="AD1" s="3" t="s">
        <v>87</v>
      </c>
      <c r="AH1" s="872" t="s">
        <v>88</v>
      </c>
      <c r="AI1" s="872"/>
      <c r="AJ1" s="74" t="s">
        <v>89</v>
      </c>
      <c r="AK1" s="74"/>
      <c r="AO1" s="3" t="s">
        <v>158</v>
      </c>
      <c r="AR1" s="3" t="s">
        <v>159</v>
      </c>
      <c r="AU1" s="3" t="s">
        <v>160</v>
      </c>
      <c r="AV1" s="872" t="s">
        <v>88</v>
      </c>
      <c r="AW1" s="872"/>
      <c r="AX1" s="74" t="s">
        <v>89</v>
      </c>
      <c r="AY1" s="74"/>
      <c r="BA1" s="3" t="s">
        <v>194</v>
      </c>
      <c r="BC1" s="3" t="s">
        <v>134</v>
      </c>
    </row>
    <row r="2" spans="1:56" x14ac:dyDescent="0.2">
      <c r="A2" s="71" t="s">
        <v>90</v>
      </c>
      <c r="B2" s="4">
        <v>1131</v>
      </c>
      <c r="C2" s="5"/>
      <c r="F2" s="71" t="s">
        <v>90</v>
      </c>
      <c r="G2" s="769">
        <v>6575</v>
      </c>
      <c r="H2" s="5"/>
      <c r="J2" s="71" t="s">
        <v>90</v>
      </c>
      <c r="K2" s="79">
        <v>558</v>
      </c>
      <c r="M2" s="71" t="s">
        <v>90</v>
      </c>
      <c r="N2" s="473">
        <v>493</v>
      </c>
      <c r="Q2" s="474">
        <v>428</v>
      </c>
      <c r="W2" s="71" t="s">
        <v>90</v>
      </c>
      <c r="X2" s="12">
        <v>23.75</v>
      </c>
      <c r="AA2" s="71" t="s">
        <v>90</v>
      </c>
      <c r="AB2" s="70">
        <v>0.125</v>
      </c>
      <c r="AD2" s="71" t="s">
        <v>90</v>
      </c>
      <c r="AE2" s="73">
        <f>+AZ2</f>
        <v>11893</v>
      </c>
      <c r="AH2" s="71" t="s">
        <v>90</v>
      </c>
      <c r="AI2" s="5">
        <f>AW2</f>
        <v>5318</v>
      </c>
      <c r="AJ2" s="71" t="s">
        <v>90</v>
      </c>
      <c r="AK2" s="5">
        <v>6575</v>
      </c>
      <c r="AL2" s="5">
        <f>AK2+AI2</f>
        <v>11893</v>
      </c>
      <c r="AM2" t="b">
        <f t="shared" ref="AM2:AM22" si="0">AL2=AE2</f>
        <v>1</v>
      </c>
      <c r="AN2" s="71" t="s">
        <v>90</v>
      </c>
      <c r="AO2" s="56">
        <v>199</v>
      </c>
      <c r="AQ2" s="71" t="s">
        <v>90</v>
      </c>
      <c r="AR2" s="56">
        <v>29</v>
      </c>
      <c r="AT2" s="71" t="s">
        <v>90</v>
      </c>
      <c r="AU2" s="56">
        <v>3</v>
      </c>
      <c r="AV2" s="86" t="s">
        <v>90</v>
      </c>
      <c r="AW2" s="87">
        <f>'[24]Q1 connections'!$F$20</f>
        <v>5318</v>
      </c>
      <c r="AX2" s="86" t="s">
        <v>90</v>
      </c>
      <c r="AY2" s="87">
        <v>6575</v>
      </c>
      <c r="AZ2" s="87">
        <f t="shared" ref="AZ2:AZ25" si="1">+AW2+AY2</f>
        <v>11893</v>
      </c>
      <c r="BA2" s="660" t="s">
        <v>90</v>
      </c>
      <c r="BB2" s="662">
        <v>55.8</v>
      </c>
    </row>
    <row r="3" spans="1:56" x14ac:dyDescent="0.2">
      <c r="A3" s="71" t="s">
        <v>93</v>
      </c>
      <c r="B3" s="4">
        <v>1134</v>
      </c>
      <c r="C3" s="5"/>
      <c r="F3" s="71" t="s">
        <v>93</v>
      </c>
      <c r="G3" s="4">
        <v>6699</v>
      </c>
      <c r="H3" s="5"/>
      <c r="J3" s="71" t="s">
        <v>93</v>
      </c>
      <c r="K3" s="79">
        <v>557</v>
      </c>
      <c r="M3" s="71" t="s">
        <v>93</v>
      </c>
      <c r="N3" s="473">
        <v>519</v>
      </c>
      <c r="Q3" s="474">
        <v>385</v>
      </c>
      <c r="W3" s="71" t="s">
        <v>93</v>
      </c>
      <c r="X3" s="12">
        <v>0.25</v>
      </c>
      <c r="AA3" s="71" t="s">
        <v>93</v>
      </c>
      <c r="AB3" s="70">
        <v>0.13</v>
      </c>
      <c r="AD3" s="71" t="s">
        <v>93</v>
      </c>
      <c r="AE3" s="73">
        <f>AZ8</f>
        <v>11979</v>
      </c>
      <c r="AH3" s="71" t="s">
        <v>93</v>
      </c>
      <c r="AI3" s="5">
        <f>AW8</f>
        <v>5280</v>
      </c>
      <c r="AJ3" s="71" t="s">
        <v>93</v>
      </c>
      <c r="AK3" s="5">
        <v>6699</v>
      </c>
      <c r="AL3" s="5">
        <f>AK3+AI3</f>
        <v>11979</v>
      </c>
      <c r="AM3" t="b">
        <f t="shared" si="0"/>
        <v>1</v>
      </c>
      <c r="AN3" s="71" t="s">
        <v>93</v>
      </c>
      <c r="AO3" s="56">
        <v>228</v>
      </c>
      <c r="AQ3" s="71" t="s">
        <v>93</v>
      </c>
      <c r="AR3" s="56">
        <v>29</v>
      </c>
      <c r="AT3" s="71" t="s">
        <v>93</v>
      </c>
      <c r="AU3" s="56">
        <v>3</v>
      </c>
      <c r="AV3" s="86" t="s">
        <v>100</v>
      </c>
      <c r="AW3" s="87">
        <f>'[24]Q1 connections'!$G$20</f>
        <v>5305</v>
      </c>
      <c r="AX3" s="86" t="s">
        <v>100</v>
      </c>
      <c r="AY3" s="87">
        <v>7003</v>
      </c>
      <c r="AZ3" s="87">
        <f t="shared" si="1"/>
        <v>12308</v>
      </c>
      <c r="BA3" s="660" t="s">
        <v>93</v>
      </c>
      <c r="BB3" s="662">
        <v>57.47</v>
      </c>
    </row>
    <row r="4" spans="1:56" x14ac:dyDescent="0.2">
      <c r="A4" s="71" t="s">
        <v>95</v>
      </c>
      <c r="B4" s="4">
        <v>1149</v>
      </c>
      <c r="C4" s="5"/>
      <c r="F4" s="71" t="s">
        <v>95</v>
      </c>
      <c r="G4" s="4">
        <v>6852</v>
      </c>
      <c r="H4" s="5"/>
      <c r="J4" s="71" t="s">
        <v>95</v>
      </c>
      <c r="K4" s="79">
        <v>562</v>
      </c>
      <c r="M4" s="71" t="s">
        <v>95</v>
      </c>
      <c r="N4" s="473">
        <v>532</v>
      </c>
      <c r="Q4" s="474">
        <v>387</v>
      </c>
      <c r="W4" s="71" t="s">
        <v>95</v>
      </c>
      <c r="X4" s="88">
        <v>0.25</v>
      </c>
      <c r="AA4" s="71" t="s">
        <v>95</v>
      </c>
      <c r="AB4" s="70">
        <v>0.123</v>
      </c>
      <c r="AD4" s="71" t="s">
        <v>95</v>
      </c>
      <c r="AE4" s="73">
        <f>AZ14</f>
        <v>12129</v>
      </c>
      <c r="AH4" s="71" t="s">
        <v>95</v>
      </c>
      <c r="AI4" s="5">
        <f>AW14</f>
        <v>5277</v>
      </c>
      <c r="AJ4" s="71" t="s">
        <v>95</v>
      </c>
      <c r="AK4" s="5">
        <v>6852</v>
      </c>
      <c r="AL4" s="5">
        <f>AK4+AI4</f>
        <v>12129</v>
      </c>
      <c r="AM4" t="b">
        <f t="shared" si="0"/>
        <v>1</v>
      </c>
      <c r="AN4" s="71" t="s">
        <v>95</v>
      </c>
      <c r="AO4" s="56">
        <v>266</v>
      </c>
      <c r="AQ4" s="71" t="s">
        <v>95</v>
      </c>
      <c r="AR4" s="56">
        <v>38</v>
      </c>
      <c r="AT4" s="71" t="s">
        <v>95</v>
      </c>
      <c r="AU4" s="56">
        <v>15</v>
      </c>
      <c r="AV4" s="86" t="s">
        <v>125</v>
      </c>
      <c r="AW4" s="87">
        <f>'[24]Q1 connections'!$H$20</f>
        <v>5387</v>
      </c>
      <c r="AX4" s="86" t="s">
        <v>125</v>
      </c>
      <c r="AY4" s="87">
        <v>7362</v>
      </c>
      <c r="AZ4" s="87">
        <f t="shared" si="1"/>
        <v>12749</v>
      </c>
      <c r="BA4" s="660" t="s">
        <v>95</v>
      </c>
      <c r="BB4" s="662">
        <v>58.75</v>
      </c>
    </row>
    <row r="5" spans="1:56" x14ac:dyDescent="0.2">
      <c r="A5" s="71" t="s">
        <v>97</v>
      </c>
      <c r="B5" s="4">
        <v>1167</v>
      </c>
      <c r="C5" s="5"/>
      <c r="F5" s="71" t="s">
        <v>97</v>
      </c>
      <c r="G5" s="4">
        <v>6971</v>
      </c>
      <c r="H5" s="5"/>
      <c r="J5" s="71" t="s">
        <v>97</v>
      </c>
      <c r="K5" s="79">
        <v>591</v>
      </c>
      <c r="M5" s="71" t="s">
        <v>97</v>
      </c>
      <c r="N5" s="473">
        <v>470</v>
      </c>
      <c r="Q5" s="474">
        <v>354</v>
      </c>
      <c r="W5" s="71" t="s">
        <v>97</v>
      </c>
      <c r="X5" s="88">
        <v>0.26250000000000001</v>
      </c>
      <c r="AA5" s="71" t="s">
        <v>97</v>
      </c>
      <c r="AB5" s="70">
        <v>0.13100000000000001</v>
      </c>
      <c r="AD5" s="71" t="s">
        <v>97</v>
      </c>
      <c r="AE5" s="73">
        <f>AZ20</f>
        <v>12253</v>
      </c>
      <c r="AH5" s="71" t="s">
        <v>97</v>
      </c>
      <c r="AI5" s="5">
        <f>AW20</f>
        <v>5282</v>
      </c>
      <c r="AJ5" s="71" t="s">
        <v>97</v>
      </c>
      <c r="AK5" s="5">
        <v>6971</v>
      </c>
      <c r="AL5" s="5">
        <f>AK5+AI5</f>
        <v>12253</v>
      </c>
      <c r="AM5" t="b">
        <f t="shared" si="0"/>
        <v>1</v>
      </c>
      <c r="AN5" s="71" t="s">
        <v>97</v>
      </c>
      <c r="AO5" s="56">
        <v>314</v>
      </c>
      <c r="AQ5" s="71" t="s">
        <v>97</v>
      </c>
      <c r="AR5" s="56">
        <v>48</v>
      </c>
      <c r="AT5" s="71" t="s">
        <v>97</v>
      </c>
      <c r="AU5" s="56">
        <v>18</v>
      </c>
      <c r="AV5" s="113" t="s">
        <v>137</v>
      </c>
      <c r="AW5" s="87">
        <f>'[24]Q1 connections'!$I$20</f>
        <v>5447</v>
      </c>
      <c r="AX5" s="113" t="s">
        <v>137</v>
      </c>
      <c r="AY5" s="87">
        <v>7703</v>
      </c>
      <c r="AZ5" s="87">
        <f t="shared" si="1"/>
        <v>13150</v>
      </c>
      <c r="BA5" s="660" t="s">
        <v>97</v>
      </c>
      <c r="BB5" s="662">
        <v>58.48</v>
      </c>
    </row>
    <row r="6" spans="1:56" x14ac:dyDescent="0.2">
      <c r="A6" s="71" t="s">
        <v>100</v>
      </c>
      <c r="B6" s="4">
        <v>1183</v>
      </c>
      <c r="C6" s="5"/>
      <c r="F6" s="71" t="s">
        <v>100</v>
      </c>
      <c r="G6" s="769">
        <v>7003</v>
      </c>
      <c r="H6" s="5"/>
      <c r="J6" s="71" t="s">
        <v>100</v>
      </c>
      <c r="K6" s="79">
        <v>619</v>
      </c>
      <c r="M6" s="71" t="s">
        <v>100</v>
      </c>
      <c r="N6" s="156">
        <v>548</v>
      </c>
      <c r="O6" s="157"/>
      <c r="P6" s="157"/>
      <c r="Q6" s="154">
        <v>409</v>
      </c>
      <c r="W6" s="71" t="s">
        <v>100</v>
      </c>
      <c r="X6" s="88">
        <v>0.26250000000000001</v>
      </c>
      <c r="AA6" s="71" t="s">
        <v>100</v>
      </c>
      <c r="AB6" s="70">
        <v>0.14000000000000001</v>
      </c>
      <c r="AD6" s="71" t="s">
        <v>100</v>
      </c>
      <c r="AE6" s="73">
        <f>AZ3</f>
        <v>12308</v>
      </c>
      <c r="AH6" s="71" t="s">
        <v>100</v>
      </c>
      <c r="AI6" s="5">
        <f>AW3</f>
        <v>5305</v>
      </c>
      <c r="AJ6" s="71" t="s">
        <v>100</v>
      </c>
      <c r="AK6" s="5">
        <v>7003</v>
      </c>
      <c r="AL6" s="5">
        <f>AK6+AI6</f>
        <v>12308</v>
      </c>
      <c r="AM6" t="b">
        <f t="shared" si="0"/>
        <v>1</v>
      </c>
      <c r="AN6" s="71" t="s">
        <v>100</v>
      </c>
      <c r="AO6" s="56">
        <v>358</v>
      </c>
      <c r="AQ6" s="71" t="s">
        <v>100</v>
      </c>
      <c r="AR6" s="56">
        <v>44</v>
      </c>
      <c r="AT6" s="71" t="s">
        <v>100</v>
      </c>
      <c r="AU6" s="56">
        <v>16</v>
      </c>
      <c r="AV6" s="113" t="s">
        <v>166</v>
      </c>
      <c r="AW6" s="87">
        <f>'[24]Q1 connections'!$J$20</f>
        <v>5488</v>
      </c>
      <c r="AX6" s="113" t="s">
        <v>166</v>
      </c>
      <c r="AY6" s="87">
        <v>8039</v>
      </c>
      <c r="AZ6" s="87">
        <f t="shared" si="1"/>
        <v>13527</v>
      </c>
      <c r="BA6" s="660" t="s">
        <v>100</v>
      </c>
      <c r="BB6" s="662">
        <v>57.89</v>
      </c>
      <c r="BC6" s="660" t="s">
        <v>100</v>
      </c>
      <c r="BD6" s="663">
        <v>1.3311435194449808</v>
      </c>
    </row>
    <row r="7" spans="1:56" x14ac:dyDescent="0.2">
      <c r="A7" s="104" t="s">
        <v>101</v>
      </c>
      <c r="B7" s="4">
        <v>1196</v>
      </c>
      <c r="C7" s="5"/>
      <c r="F7" s="71" t="str">
        <f t="shared" ref="F7:F12" si="2">A7</f>
        <v>Q2-11</v>
      </c>
      <c r="G7" s="4">
        <v>7097</v>
      </c>
      <c r="H7" s="5"/>
      <c r="J7" s="71" t="str">
        <f t="shared" ref="J7:J12" si="3">F7</f>
        <v>Q2-11</v>
      </c>
      <c r="K7" s="79">
        <v>635</v>
      </c>
      <c r="M7" s="71" t="str">
        <f>J7</f>
        <v>Q2-11</v>
      </c>
      <c r="N7" s="156">
        <v>563</v>
      </c>
      <c r="O7" s="157"/>
      <c r="P7" s="157"/>
      <c r="Q7" s="154">
        <v>359</v>
      </c>
      <c r="W7" s="71" t="str">
        <f t="shared" ref="W7:W12" si="4">M7</f>
        <v>Q2-11</v>
      </c>
      <c r="X7" s="88">
        <v>0.27500000000000002</v>
      </c>
      <c r="AA7" s="104" t="s">
        <v>101</v>
      </c>
      <c r="AB7" s="70">
        <v>0.14000000000000001</v>
      </c>
      <c r="AD7" s="104" t="s">
        <v>101</v>
      </c>
      <c r="AE7" s="73">
        <f>AZ9</f>
        <v>12431</v>
      </c>
      <c r="AH7" s="104" t="s">
        <v>101</v>
      </c>
      <c r="AI7" s="5">
        <f>AW9</f>
        <v>5334</v>
      </c>
      <c r="AJ7" s="104" t="s">
        <v>101</v>
      </c>
      <c r="AK7" s="5">
        <v>7097</v>
      </c>
      <c r="AL7" s="5">
        <f t="shared" ref="AL7:AL12" si="5">AK7+AI7</f>
        <v>12431</v>
      </c>
      <c r="AM7" t="b">
        <f t="shared" si="0"/>
        <v>1</v>
      </c>
      <c r="AN7" s="104" t="s">
        <v>101</v>
      </c>
      <c r="AO7" s="56">
        <v>403</v>
      </c>
      <c r="AQ7" s="104" t="s">
        <v>101</v>
      </c>
      <c r="AR7" s="56">
        <v>46</v>
      </c>
      <c r="AT7" s="104" t="s">
        <v>101</v>
      </c>
      <c r="AU7" s="56">
        <v>13</v>
      </c>
      <c r="AV7" s="113" t="s">
        <v>210</v>
      </c>
      <c r="AW7" s="87">
        <f>'[24]Q1 connections'!$K$20</f>
        <v>5579</v>
      </c>
      <c r="AX7" s="113" t="s">
        <v>210</v>
      </c>
      <c r="AY7" s="87">
        <f>'[24]Q1 connections'!$K$27</f>
        <v>8289</v>
      </c>
      <c r="AZ7" s="87">
        <f t="shared" si="1"/>
        <v>13868</v>
      </c>
      <c r="BA7" s="660" t="s">
        <v>101</v>
      </c>
      <c r="BB7" s="662">
        <v>58.88</v>
      </c>
      <c r="BC7" s="660" t="s">
        <v>101</v>
      </c>
      <c r="BD7" s="663">
        <v>1.34</v>
      </c>
    </row>
    <row r="8" spans="1:56" x14ac:dyDescent="0.2">
      <c r="A8" s="104" t="s">
        <v>102</v>
      </c>
      <c r="B8" s="4">
        <v>1218</v>
      </c>
      <c r="C8" s="5"/>
      <c r="F8" s="71" t="str">
        <f t="shared" si="2"/>
        <v>Q3-11</v>
      </c>
      <c r="G8" s="4">
        <v>7211</v>
      </c>
      <c r="H8" s="5"/>
      <c r="J8" s="71" t="str">
        <f t="shared" si="3"/>
        <v>Q3-11</v>
      </c>
      <c r="K8" s="79">
        <v>644</v>
      </c>
      <c r="M8" s="71" t="str">
        <f t="shared" ref="M8:M17" si="6">J8</f>
        <v>Q3-11</v>
      </c>
      <c r="N8" s="156">
        <v>568</v>
      </c>
      <c r="O8" s="157"/>
      <c r="P8" s="157"/>
      <c r="Q8" s="154">
        <v>372</v>
      </c>
      <c r="W8" s="71" t="str">
        <f t="shared" si="4"/>
        <v>Q3-11</v>
      </c>
      <c r="X8" s="88">
        <v>0.27500000000000002</v>
      </c>
      <c r="AA8" s="104" t="s">
        <v>102</v>
      </c>
      <c r="AB8" s="70">
        <v>0.151</v>
      </c>
      <c r="AD8" s="104" t="s">
        <v>102</v>
      </c>
      <c r="AE8" s="73">
        <f>AZ15</f>
        <v>12571</v>
      </c>
      <c r="AH8" s="104" t="s">
        <v>102</v>
      </c>
      <c r="AI8" s="5">
        <f>AW15</f>
        <v>5360</v>
      </c>
      <c r="AJ8" s="104" t="s">
        <v>102</v>
      </c>
      <c r="AK8" s="5">
        <v>7211</v>
      </c>
      <c r="AL8" s="5">
        <f t="shared" si="5"/>
        <v>12571</v>
      </c>
      <c r="AM8" t="b">
        <f t="shared" si="0"/>
        <v>1</v>
      </c>
      <c r="AN8" s="104" t="s">
        <v>102</v>
      </c>
      <c r="AO8" s="56">
        <v>453</v>
      </c>
      <c r="AQ8" s="104" t="s">
        <v>102</v>
      </c>
      <c r="AR8" s="56">
        <v>50</v>
      </c>
      <c r="AT8" s="104" t="s">
        <v>102</v>
      </c>
      <c r="AU8" s="56">
        <v>22</v>
      </c>
      <c r="AV8" s="89" t="s">
        <v>93</v>
      </c>
      <c r="AW8" s="90">
        <f>'[24]Q2 connections'!$F$20</f>
        <v>5280</v>
      </c>
      <c r="AX8" s="89" t="s">
        <v>93</v>
      </c>
      <c r="AY8" s="90">
        <v>6699</v>
      </c>
      <c r="AZ8" s="90">
        <f t="shared" si="1"/>
        <v>11979</v>
      </c>
      <c r="BA8" s="660" t="s">
        <v>102</v>
      </c>
      <c r="BB8" s="662">
        <v>60.52</v>
      </c>
      <c r="BC8" s="660" t="s">
        <v>102</v>
      </c>
      <c r="BD8" s="663">
        <v>1.3299999999999998</v>
      </c>
    </row>
    <row r="9" spans="1:56" x14ac:dyDescent="0.2">
      <c r="A9" s="104" t="s">
        <v>122</v>
      </c>
      <c r="B9" s="4">
        <v>1242</v>
      </c>
      <c r="C9" s="5"/>
      <c r="F9" s="71" t="str">
        <f t="shared" si="2"/>
        <v>Q4-11</v>
      </c>
      <c r="G9" s="4">
        <v>7340</v>
      </c>
      <c r="H9" s="5"/>
      <c r="J9" s="71" t="str">
        <f t="shared" si="3"/>
        <v>Q4-11</v>
      </c>
      <c r="K9" s="79">
        <v>680</v>
      </c>
      <c r="M9" s="71" t="str">
        <f t="shared" si="6"/>
        <v>Q4-11</v>
      </c>
      <c r="N9" s="156">
        <v>498</v>
      </c>
      <c r="O9" s="157"/>
      <c r="P9" s="157"/>
      <c r="Q9" s="154">
        <v>348</v>
      </c>
      <c r="W9" s="71" t="str">
        <f t="shared" si="4"/>
        <v>Q4-11</v>
      </c>
      <c r="X9" s="88">
        <v>0.28999999999999998</v>
      </c>
      <c r="AA9" s="104" t="s">
        <v>122</v>
      </c>
      <c r="AB9" s="70">
        <v>0.155</v>
      </c>
      <c r="AD9" s="104" t="s">
        <v>122</v>
      </c>
      <c r="AE9" s="73">
        <f>AZ21</f>
        <v>12728</v>
      </c>
      <c r="AH9" s="104" t="s">
        <v>122</v>
      </c>
      <c r="AI9" s="5">
        <f>AW21</f>
        <v>5388</v>
      </c>
      <c r="AJ9" s="104" t="s">
        <v>122</v>
      </c>
      <c r="AK9" s="5">
        <v>7340</v>
      </c>
      <c r="AL9" s="5">
        <f t="shared" si="5"/>
        <v>12728</v>
      </c>
      <c r="AM9" t="b">
        <f t="shared" si="0"/>
        <v>1</v>
      </c>
      <c r="AN9" s="104" t="s">
        <v>122</v>
      </c>
      <c r="AO9" s="56">
        <v>509</v>
      </c>
      <c r="AQ9" s="104" t="s">
        <v>122</v>
      </c>
      <c r="AR9" s="56">
        <v>56</v>
      </c>
      <c r="AT9" s="104" t="s">
        <v>122</v>
      </c>
      <c r="AU9" s="56">
        <v>24</v>
      </c>
      <c r="AV9" s="89" t="s">
        <v>101</v>
      </c>
      <c r="AW9" s="90">
        <f>'[24]Q2 connections'!$G$20</f>
        <v>5334</v>
      </c>
      <c r="AX9" s="89" t="s">
        <v>101</v>
      </c>
      <c r="AY9" s="90">
        <v>7097</v>
      </c>
      <c r="AZ9" s="90">
        <f t="shared" si="1"/>
        <v>12431</v>
      </c>
      <c r="BA9" s="660" t="s">
        <v>122</v>
      </c>
      <c r="BB9" s="662">
        <v>59.08</v>
      </c>
      <c r="BC9" s="660" t="s">
        <v>122</v>
      </c>
      <c r="BD9" s="663">
        <v>1.23</v>
      </c>
    </row>
    <row r="10" spans="1:56" x14ac:dyDescent="0.2">
      <c r="A10" s="104" t="s">
        <v>125</v>
      </c>
      <c r="B10" s="4">
        <v>1257</v>
      </c>
      <c r="C10" s="5"/>
      <c r="F10" s="71" t="str">
        <f t="shared" si="2"/>
        <v>Q1-12</v>
      </c>
      <c r="G10" s="769">
        <v>7362</v>
      </c>
      <c r="H10" s="5"/>
      <c r="J10" s="71" t="str">
        <f t="shared" si="3"/>
        <v>Q1-12</v>
      </c>
      <c r="K10" s="79">
        <v>700</v>
      </c>
      <c r="M10" s="71" t="str">
        <f t="shared" si="6"/>
        <v>Q1-12</v>
      </c>
      <c r="N10" s="156">
        <v>620</v>
      </c>
      <c r="O10" s="157"/>
      <c r="P10" s="157"/>
      <c r="Q10" s="154">
        <v>361</v>
      </c>
      <c r="W10" s="71" t="str">
        <f t="shared" si="4"/>
        <v>Q1-12</v>
      </c>
      <c r="X10" s="157">
        <v>0.59499999999999997</v>
      </c>
      <c r="AA10" s="104" t="str">
        <f t="shared" ref="AA10:AA15" si="7">W10</f>
        <v>Q1-12</v>
      </c>
      <c r="AB10" s="158">
        <v>0.14699999999999999</v>
      </c>
      <c r="AD10" s="104" t="str">
        <f t="shared" ref="AD10:AD15" si="8">AA10</f>
        <v>Q1-12</v>
      </c>
      <c r="AE10" s="73">
        <f>AZ4</f>
        <v>12749</v>
      </c>
      <c r="AH10" s="104" t="str">
        <f t="shared" ref="AH10:AH22" si="9">AA10</f>
        <v>Q1-12</v>
      </c>
      <c r="AI10" s="5">
        <f>AW4</f>
        <v>5387</v>
      </c>
      <c r="AJ10" s="104" t="str">
        <f t="shared" ref="AJ10:AJ22" si="10">AA10</f>
        <v>Q1-12</v>
      </c>
      <c r="AK10" s="5">
        <v>7362</v>
      </c>
      <c r="AL10" s="5">
        <f t="shared" si="5"/>
        <v>12749</v>
      </c>
      <c r="AM10" t="b">
        <f t="shared" si="0"/>
        <v>1</v>
      </c>
      <c r="AN10" s="104" t="str">
        <f t="shared" ref="AN10:AN22" si="11">AH10</f>
        <v>Q1-12</v>
      </c>
      <c r="AO10" s="56">
        <v>553</v>
      </c>
      <c r="AQ10" s="104" t="str">
        <f t="shared" ref="AQ10:AQ22" si="12">AJ10</f>
        <v>Q1-12</v>
      </c>
      <c r="AR10" s="56">
        <v>44</v>
      </c>
      <c r="AT10" s="104" t="str">
        <f t="shared" ref="AT10:AT15" si="13">AQ10</f>
        <v>Q1-12</v>
      </c>
      <c r="AU10" s="56">
        <v>16</v>
      </c>
      <c r="AV10" s="89" t="s">
        <v>126</v>
      </c>
      <c r="AW10" s="90">
        <f>'[24]Q2 connections'!$H$20</f>
        <v>5397</v>
      </c>
      <c r="AX10" s="89" t="s">
        <v>126</v>
      </c>
      <c r="AY10" s="90">
        <v>7447</v>
      </c>
      <c r="AZ10" s="90">
        <f t="shared" si="1"/>
        <v>12844</v>
      </c>
      <c r="BA10" s="660" t="s">
        <v>125</v>
      </c>
      <c r="BB10" s="662">
        <v>58.87</v>
      </c>
      <c r="BC10" s="660" t="s">
        <v>125</v>
      </c>
      <c r="BD10" s="663">
        <v>1.1400000000000001</v>
      </c>
    </row>
    <row r="11" spans="1:56" x14ac:dyDescent="0.2">
      <c r="A11" s="104" t="s">
        <v>126</v>
      </c>
      <c r="B11" s="4">
        <v>1277</v>
      </c>
      <c r="C11" s="5"/>
      <c r="F11" s="71" t="str">
        <f t="shared" si="2"/>
        <v>Q2-12</v>
      </c>
      <c r="G11" s="4">
        <v>7447</v>
      </c>
      <c r="H11" s="5"/>
      <c r="J11" s="71" t="str">
        <f t="shared" si="3"/>
        <v>Q2-12</v>
      </c>
      <c r="K11" s="79">
        <v>689</v>
      </c>
      <c r="M11" s="71" t="str">
        <f t="shared" si="6"/>
        <v>Q2-12</v>
      </c>
      <c r="N11" s="156">
        <v>634</v>
      </c>
      <c r="O11" s="157"/>
      <c r="P11" s="157"/>
      <c r="Q11" s="154">
        <v>336</v>
      </c>
      <c r="W11" s="71" t="str">
        <f t="shared" si="4"/>
        <v>Q2-12</v>
      </c>
      <c r="X11" s="157" t="s">
        <v>132</v>
      </c>
      <c r="AA11" s="104" t="str">
        <f t="shared" si="7"/>
        <v>Q2-12</v>
      </c>
      <c r="AB11" s="158">
        <v>0.14699999999999999</v>
      </c>
      <c r="AD11" s="104" t="str">
        <f t="shared" si="8"/>
        <v>Q2-12</v>
      </c>
      <c r="AE11" s="73">
        <f>AZ10</f>
        <v>12844</v>
      </c>
      <c r="AH11" s="104" t="str">
        <f t="shared" si="9"/>
        <v>Q2-12</v>
      </c>
      <c r="AI11" s="5">
        <f>AW10</f>
        <v>5397</v>
      </c>
      <c r="AJ11" s="104" t="str">
        <f t="shared" si="10"/>
        <v>Q2-12</v>
      </c>
      <c r="AK11" s="5">
        <v>7447</v>
      </c>
      <c r="AL11" s="5">
        <f t="shared" si="5"/>
        <v>12844</v>
      </c>
      <c r="AM11" t="b">
        <f t="shared" si="0"/>
        <v>1</v>
      </c>
      <c r="AN11" s="104" t="str">
        <f t="shared" si="11"/>
        <v>Q2-12</v>
      </c>
      <c r="AO11" s="56">
        <v>595</v>
      </c>
      <c r="AQ11" s="104" t="str">
        <f t="shared" si="12"/>
        <v>Q2-12</v>
      </c>
      <c r="AR11" s="56">
        <v>43</v>
      </c>
      <c r="AT11" s="104" t="str">
        <f t="shared" si="13"/>
        <v>Q2-12</v>
      </c>
      <c r="AU11" s="56">
        <v>20</v>
      </c>
      <c r="AV11" s="114" t="s">
        <v>138</v>
      </c>
      <c r="AW11" s="90">
        <f>'[24]Q2 connections'!$I$20</f>
        <v>5450</v>
      </c>
      <c r="AX11" s="89" t="s">
        <v>138</v>
      </c>
      <c r="AY11" s="90">
        <v>7706</v>
      </c>
      <c r="AZ11" s="90">
        <f t="shared" si="1"/>
        <v>13156</v>
      </c>
      <c r="BA11" s="660" t="s">
        <v>126</v>
      </c>
      <c r="BB11" s="662">
        <v>60.29</v>
      </c>
      <c r="BC11" s="660" t="s">
        <v>126</v>
      </c>
      <c r="BD11" s="663">
        <v>1</v>
      </c>
    </row>
    <row r="12" spans="1:56" x14ac:dyDescent="0.2">
      <c r="A12" s="104" t="s">
        <v>127</v>
      </c>
      <c r="B12" s="4">
        <v>1303</v>
      </c>
      <c r="C12" s="5"/>
      <c r="F12" s="71" t="str">
        <f t="shared" si="2"/>
        <v>Q3-12</v>
      </c>
      <c r="G12" s="4">
        <v>7558</v>
      </c>
      <c r="H12" s="5"/>
      <c r="J12" s="71" t="str">
        <f t="shared" si="3"/>
        <v>Q3-12</v>
      </c>
      <c r="K12" s="79">
        <v>737</v>
      </c>
      <c r="M12" s="71" t="str">
        <f t="shared" si="6"/>
        <v>Q3-12</v>
      </c>
      <c r="N12" s="156">
        <v>638</v>
      </c>
      <c r="O12" s="157"/>
      <c r="P12" s="157"/>
      <c r="Q12" s="154">
        <v>352</v>
      </c>
      <c r="W12" s="71" t="str">
        <f t="shared" si="4"/>
        <v>Q3-12</v>
      </c>
      <c r="X12" s="157">
        <v>0.30499999999999999</v>
      </c>
      <c r="AA12" s="104" t="str">
        <f t="shared" si="7"/>
        <v>Q3-12</v>
      </c>
      <c r="AB12" s="158">
        <v>0.15</v>
      </c>
      <c r="AD12" s="104" t="str">
        <f t="shared" si="8"/>
        <v>Q3-12</v>
      </c>
      <c r="AE12" s="73">
        <f>AZ16</f>
        <v>12981</v>
      </c>
      <c r="AH12" s="104" t="str">
        <f t="shared" si="9"/>
        <v>Q3-12</v>
      </c>
      <c r="AI12" s="5">
        <f>AW16</f>
        <v>5423</v>
      </c>
      <c r="AJ12" s="104" t="str">
        <f t="shared" si="10"/>
        <v>Q3-12</v>
      </c>
      <c r="AK12" s="5">
        <v>7558</v>
      </c>
      <c r="AL12" s="5">
        <f t="shared" si="5"/>
        <v>12981</v>
      </c>
      <c r="AM12" t="b">
        <f t="shared" si="0"/>
        <v>1</v>
      </c>
      <c r="AN12" s="104" t="str">
        <f t="shared" si="11"/>
        <v>Q3-12</v>
      </c>
      <c r="AO12" s="56">
        <v>637</v>
      </c>
      <c r="AQ12" s="104" t="str">
        <f t="shared" si="12"/>
        <v>Q3-12</v>
      </c>
      <c r="AR12" s="56">
        <v>42</v>
      </c>
      <c r="AT12" s="104" t="str">
        <f t="shared" si="13"/>
        <v>Q3-12</v>
      </c>
      <c r="AU12" s="56">
        <v>26</v>
      </c>
      <c r="AV12" s="114" t="s">
        <v>169</v>
      </c>
      <c r="AW12" s="90">
        <f>'[24]Q2 connections'!$J$20</f>
        <v>5511</v>
      </c>
      <c r="AX12" s="114" t="s">
        <v>169</v>
      </c>
      <c r="AY12" s="90">
        <f>'[24]Q2 connections'!$J$27</f>
        <v>8088</v>
      </c>
      <c r="AZ12" s="90">
        <f t="shared" si="1"/>
        <v>13599</v>
      </c>
      <c r="BA12" s="660" t="s">
        <v>127</v>
      </c>
      <c r="BB12" s="662">
        <v>61.42</v>
      </c>
      <c r="BC12" s="660" t="s">
        <v>127</v>
      </c>
      <c r="BD12" s="663">
        <v>1.0999999999999999</v>
      </c>
    </row>
    <row r="13" spans="1:56" x14ac:dyDescent="0.2">
      <c r="A13" s="104" t="s">
        <v>128</v>
      </c>
      <c r="B13" s="4">
        <v>1326</v>
      </c>
      <c r="C13" s="5"/>
      <c r="F13" s="71" t="str">
        <f t="shared" ref="F13:F18" si="14">A13</f>
        <v>Q4-12</v>
      </c>
      <c r="G13" s="4">
        <v>7670</v>
      </c>
      <c r="H13" s="5"/>
      <c r="J13" s="71" t="str">
        <f t="shared" ref="J13:J18" si="15">F13</f>
        <v>Q4-12</v>
      </c>
      <c r="K13" s="79">
        <v>770</v>
      </c>
      <c r="M13" s="71" t="str">
        <f t="shared" si="6"/>
        <v>Q4-12</v>
      </c>
      <c r="N13" s="156">
        <v>566</v>
      </c>
      <c r="O13" s="157"/>
      <c r="P13" s="157"/>
      <c r="Q13" s="154">
        <v>352</v>
      </c>
      <c r="W13" s="71" t="str">
        <f t="shared" ref="W13:W18" si="16">M13</f>
        <v>Q4-12</v>
      </c>
      <c r="X13" s="157">
        <v>0.32</v>
      </c>
      <c r="AA13" s="104" t="str">
        <f t="shared" si="7"/>
        <v>Q4-12</v>
      </c>
      <c r="AB13" s="158">
        <v>0.156</v>
      </c>
      <c r="AD13" s="104" t="str">
        <f t="shared" si="8"/>
        <v>Q4-12</v>
      </c>
      <c r="AE13" s="73">
        <f>AZ22</f>
        <v>13113</v>
      </c>
      <c r="AH13" s="104" t="str">
        <f t="shared" si="9"/>
        <v>Q4-12</v>
      </c>
      <c r="AI13" s="5">
        <f>AW22</f>
        <v>5443</v>
      </c>
      <c r="AJ13" s="104" t="str">
        <f t="shared" si="10"/>
        <v>Q4-12</v>
      </c>
      <c r="AK13" s="5">
        <v>7670</v>
      </c>
      <c r="AL13" s="5">
        <f t="shared" ref="AL13:AL18" si="17">AK13+AI13</f>
        <v>13113</v>
      </c>
      <c r="AM13" t="b">
        <f t="shared" si="0"/>
        <v>1</v>
      </c>
      <c r="AN13" s="104" t="str">
        <f t="shared" si="11"/>
        <v>Q4-12</v>
      </c>
      <c r="AO13" s="56">
        <v>678</v>
      </c>
      <c r="AQ13" s="104" t="str">
        <f t="shared" si="12"/>
        <v>Q4-12</v>
      </c>
      <c r="AR13" s="56">
        <v>41</v>
      </c>
      <c r="AT13" s="104" t="str">
        <f t="shared" si="13"/>
        <v>Q4-12</v>
      </c>
      <c r="AU13" s="56">
        <v>23</v>
      </c>
      <c r="AV13" s="114" t="s">
        <v>211</v>
      </c>
      <c r="AW13" s="90">
        <f>'[24]Q2 connections'!$K$20</f>
        <v>5589</v>
      </c>
      <c r="AX13" s="114" t="s">
        <v>211</v>
      </c>
      <c r="AY13" s="90">
        <f>'[24]Q2 connections'!$K$27</f>
        <v>8352</v>
      </c>
      <c r="AZ13" s="90">
        <f>ROUND(+AW13+AY13,0)</f>
        <v>13941</v>
      </c>
      <c r="BA13" s="660" t="s">
        <v>128</v>
      </c>
      <c r="BB13" s="662">
        <v>60.95</v>
      </c>
      <c r="BC13" s="660" t="s">
        <v>128</v>
      </c>
      <c r="BD13" s="663">
        <v>1.1199999999999999</v>
      </c>
    </row>
    <row r="14" spans="1:56" x14ac:dyDescent="0.2">
      <c r="A14" s="104" t="s">
        <v>137</v>
      </c>
      <c r="B14" s="4">
        <v>1342</v>
      </c>
      <c r="C14" s="5"/>
      <c r="F14" s="71" t="str">
        <f t="shared" si="14"/>
        <v>Q1-13</v>
      </c>
      <c r="G14" s="769">
        <v>7703</v>
      </c>
      <c r="H14" s="5"/>
      <c r="J14" s="71" t="str">
        <f t="shared" si="15"/>
        <v>Q1-13</v>
      </c>
      <c r="K14" s="79">
        <v>764</v>
      </c>
      <c r="M14" s="71" t="str">
        <f t="shared" si="6"/>
        <v>Q1-13</v>
      </c>
      <c r="N14" s="156">
        <v>666</v>
      </c>
      <c r="O14" s="157"/>
      <c r="P14" s="157"/>
      <c r="Q14" s="154">
        <v>368</v>
      </c>
      <c r="W14" s="71" t="str">
        <f t="shared" si="16"/>
        <v>Q1-13</v>
      </c>
      <c r="X14" s="88">
        <v>0.32</v>
      </c>
      <c r="AA14" s="104" t="str">
        <f t="shared" si="7"/>
        <v>Q1-13</v>
      </c>
      <c r="AB14" s="70">
        <v>0.159</v>
      </c>
      <c r="AD14" s="104" t="str">
        <f t="shared" si="8"/>
        <v>Q1-13</v>
      </c>
      <c r="AE14" s="73">
        <f>AZ5</f>
        <v>13150</v>
      </c>
      <c r="AH14" s="104" t="str">
        <f t="shared" si="9"/>
        <v>Q1-13</v>
      </c>
      <c r="AI14" s="5">
        <f>AW5</f>
        <v>5447</v>
      </c>
      <c r="AJ14" s="104" t="str">
        <f t="shared" si="10"/>
        <v>Q1-13</v>
      </c>
      <c r="AK14" s="5">
        <v>7703</v>
      </c>
      <c r="AL14" s="5">
        <f t="shared" si="17"/>
        <v>13150</v>
      </c>
      <c r="AM14" t="b">
        <f t="shared" si="0"/>
        <v>1</v>
      </c>
      <c r="AN14" s="104" t="str">
        <f t="shared" si="11"/>
        <v>Q1-13</v>
      </c>
      <c r="AO14" s="56">
        <v>712</v>
      </c>
      <c r="AQ14" s="104" t="str">
        <f t="shared" si="12"/>
        <v>Q1-13</v>
      </c>
      <c r="AR14" s="56">
        <v>34</v>
      </c>
      <c r="AT14" s="104" t="str">
        <f t="shared" si="13"/>
        <v>Q1-13</v>
      </c>
      <c r="AU14" s="56">
        <v>16</v>
      </c>
      <c r="AV14" s="91" t="s">
        <v>95</v>
      </c>
      <c r="AW14" s="92">
        <f>'[24]Q3 connections'!$F$20</f>
        <v>5277</v>
      </c>
      <c r="AX14" s="91" t="s">
        <v>95</v>
      </c>
      <c r="AY14" s="92">
        <v>6852</v>
      </c>
      <c r="AZ14" s="93">
        <f t="shared" si="1"/>
        <v>12129</v>
      </c>
      <c r="BA14" s="660" t="s">
        <v>137</v>
      </c>
      <c r="BB14" s="662">
        <v>60.04</v>
      </c>
      <c r="BC14" s="660" t="s">
        <v>137</v>
      </c>
      <c r="BD14" s="663">
        <v>1.1100000000000001</v>
      </c>
    </row>
    <row r="15" spans="1:56" x14ac:dyDescent="0.2">
      <c r="A15" s="104" t="s">
        <v>138</v>
      </c>
      <c r="B15" s="4">
        <v>1355</v>
      </c>
      <c r="C15" s="5"/>
      <c r="F15" s="71" t="str">
        <f t="shared" si="14"/>
        <v>Q2-13</v>
      </c>
      <c r="G15" s="4">
        <v>7706</v>
      </c>
      <c r="H15" s="5"/>
      <c r="J15" s="71" t="str">
        <f t="shared" si="15"/>
        <v>Q2-13</v>
      </c>
      <c r="K15" s="79">
        <v>792</v>
      </c>
      <c r="M15" s="71" t="str">
        <f t="shared" si="6"/>
        <v>Q2-13</v>
      </c>
      <c r="N15" s="156">
        <v>666</v>
      </c>
      <c r="O15" s="157"/>
      <c r="P15" s="157"/>
      <c r="Q15" s="154">
        <v>332</v>
      </c>
      <c r="W15" s="71" t="str">
        <f t="shared" si="16"/>
        <v>Q2-13</v>
      </c>
      <c r="X15" s="88">
        <v>0.34</v>
      </c>
      <c r="AA15" s="104" t="str">
        <f t="shared" si="7"/>
        <v>Q2-13</v>
      </c>
      <c r="AB15" s="70">
        <v>0.158</v>
      </c>
      <c r="AD15" s="104" t="str">
        <f t="shared" si="8"/>
        <v>Q2-13</v>
      </c>
      <c r="AE15" s="73">
        <f>AZ11</f>
        <v>13156</v>
      </c>
      <c r="AH15" s="104" t="str">
        <f t="shared" si="9"/>
        <v>Q2-13</v>
      </c>
      <c r="AI15" s="5">
        <f>AW11</f>
        <v>5450</v>
      </c>
      <c r="AJ15" s="104" t="str">
        <f t="shared" si="10"/>
        <v>Q2-13</v>
      </c>
      <c r="AK15" s="5">
        <v>7706</v>
      </c>
      <c r="AL15" s="5">
        <f t="shared" si="17"/>
        <v>13156</v>
      </c>
      <c r="AM15" t="b">
        <f t="shared" si="0"/>
        <v>1</v>
      </c>
      <c r="AN15" s="104" t="str">
        <f t="shared" si="11"/>
        <v>Q2-13</v>
      </c>
      <c r="AO15" s="56">
        <v>743</v>
      </c>
      <c r="AQ15" s="104" t="str">
        <f t="shared" si="12"/>
        <v>Q2-13</v>
      </c>
      <c r="AR15" s="56">
        <v>31</v>
      </c>
      <c r="AT15" s="104" t="str">
        <f t="shared" si="13"/>
        <v>Q2-13</v>
      </c>
      <c r="AU15" s="56">
        <v>13</v>
      </c>
      <c r="AV15" s="91" t="s">
        <v>102</v>
      </c>
      <c r="AW15" s="92">
        <f>'[24]Q3 connections'!$G$20</f>
        <v>5360</v>
      </c>
      <c r="AX15" s="91" t="s">
        <v>102</v>
      </c>
      <c r="AY15" s="92">
        <v>7211</v>
      </c>
      <c r="AZ15" s="93">
        <f t="shared" si="1"/>
        <v>12571</v>
      </c>
      <c r="BA15" s="660" t="s">
        <v>138</v>
      </c>
      <c r="BB15" s="662">
        <v>61.12</v>
      </c>
      <c r="BC15" s="660" t="s">
        <v>138</v>
      </c>
      <c r="BD15" s="663">
        <v>1.03</v>
      </c>
    </row>
    <row r="16" spans="1:56" x14ac:dyDescent="0.2">
      <c r="A16" s="104" t="s">
        <v>139</v>
      </c>
      <c r="B16" s="4">
        <v>1374</v>
      </c>
      <c r="C16" s="5"/>
      <c r="F16" s="71" t="str">
        <f t="shared" si="14"/>
        <v>Q3-13</v>
      </c>
      <c r="G16" s="4">
        <v>7810</v>
      </c>
      <c r="H16" s="5"/>
      <c r="J16" s="71" t="str">
        <f t="shared" si="15"/>
        <v>Q3-13</v>
      </c>
      <c r="K16" s="79">
        <v>801</v>
      </c>
      <c r="M16" s="71" t="str">
        <f t="shared" si="6"/>
        <v>Q3-13</v>
      </c>
      <c r="N16" s="156">
        <v>680</v>
      </c>
      <c r="O16" s="157"/>
      <c r="P16" s="157"/>
      <c r="Q16" s="154">
        <v>355</v>
      </c>
      <c r="W16" s="71" t="str">
        <f t="shared" si="16"/>
        <v>Q3-13</v>
      </c>
      <c r="X16" s="88">
        <v>0.34</v>
      </c>
      <c r="AA16" s="104" t="str">
        <f t="shared" ref="AA16:AA21" si="18">W16</f>
        <v>Q3-13</v>
      </c>
      <c r="AB16" s="70">
        <v>0.16500000000000001</v>
      </c>
      <c r="AD16" s="104" t="str">
        <f t="shared" ref="AD16:AD21" si="19">AA16</f>
        <v>Q3-13</v>
      </c>
      <c r="AE16" s="73">
        <f>AZ17</f>
        <v>13270</v>
      </c>
      <c r="AH16" s="104" t="str">
        <f t="shared" si="9"/>
        <v>Q3-13</v>
      </c>
      <c r="AI16" s="5">
        <f>AW17</f>
        <v>5460</v>
      </c>
      <c r="AJ16" s="104" t="str">
        <f t="shared" si="10"/>
        <v>Q3-13</v>
      </c>
      <c r="AK16" s="5">
        <v>7810</v>
      </c>
      <c r="AL16" s="5">
        <f t="shared" si="17"/>
        <v>13270</v>
      </c>
      <c r="AM16" t="b">
        <f t="shared" si="0"/>
        <v>1</v>
      </c>
      <c r="AN16" s="104" t="str">
        <f t="shared" si="11"/>
        <v>Q3-13</v>
      </c>
      <c r="AO16" s="56">
        <v>776</v>
      </c>
      <c r="AQ16" s="104" t="str">
        <f t="shared" si="12"/>
        <v>Q3-13</v>
      </c>
      <c r="AR16" s="56">
        <v>34</v>
      </c>
      <c r="AT16" s="104" t="str">
        <f t="shared" ref="AT16:AT21" si="20">AQ16</f>
        <v>Q3-13</v>
      </c>
      <c r="AU16" s="56">
        <v>19</v>
      </c>
      <c r="AV16" s="91" t="s">
        <v>127</v>
      </c>
      <c r="AW16" s="92">
        <f>'[24]Q3 connections'!$H$20</f>
        <v>5423</v>
      </c>
      <c r="AX16" s="91" t="s">
        <v>127</v>
      </c>
      <c r="AY16" s="92">
        <v>7558</v>
      </c>
      <c r="AZ16" s="93">
        <f t="shared" si="1"/>
        <v>12981</v>
      </c>
      <c r="BA16" s="660" t="s">
        <v>139</v>
      </c>
      <c r="BB16" s="662">
        <v>62.49</v>
      </c>
      <c r="BC16" s="660" t="s">
        <v>139</v>
      </c>
      <c r="BD16" s="663">
        <v>0.9900000000000001</v>
      </c>
    </row>
    <row r="17" spans="1:56" x14ac:dyDescent="0.2">
      <c r="A17" s="104" t="s">
        <v>140</v>
      </c>
      <c r="B17" s="4">
        <v>1395</v>
      </c>
      <c r="C17" s="5"/>
      <c r="F17" s="71" t="str">
        <f t="shared" si="14"/>
        <v>Q4-13</v>
      </c>
      <c r="G17" s="4">
        <v>7807</v>
      </c>
      <c r="H17" s="5"/>
      <c r="J17" s="71" t="str">
        <f t="shared" si="15"/>
        <v>Q4-13</v>
      </c>
      <c r="K17" s="79">
        <v>851</v>
      </c>
      <c r="M17" s="71" t="str">
        <f t="shared" si="6"/>
        <v>Q4-13</v>
      </c>
      <c r="N17" s="156">
        <v>592</v>
      </c>
      <c r="O17" s="157"/>
      <c r="P17" s="157"/>
      <c r="Q17" s="154">
        <v>359</v>
      </c>
      <c r="W17" s="71" t="str">
        <f t="shared" si="16"/>
        <v>Q4-13</v>
      </c>
      <c r="X17" s="88">
        <v>0.36</v>
      </c>
      <c r="AA17" s="104" t="str">
        <f t="shared" si="18"/>
        <v>Q4-13</v>
      </c>
      <c r="AB17" s="70">
        <v>0.16800000000000001</v>
      </c>
      <c r="AD17" s="104" t="str">
        <f t="shared" si="19"/>
        <v>Q4-13</v>
      </c>
      <c r="AE17" s="73">
        <f>AZ23</f>
        <v>13296</v>
      </c>
      <c r="AH17" s="104" t="str">
        <f t="shared" si="9"/>
        <v>Q4-13</v>
      </c>
      <c r="AI17" s="5">
        <f>AW23</f>
        <v>5489</v>
      </c>
      <c r="AJ17" s="104" t="str">
        <f t="shared" si="10"/>
        <v>Q4-13</v>
      </c>
      <c r="AK17" s="5">
        <v>7807</v>
      </c>
      <c r="AL17" s="5">
        <f t="shared" si="17"/>
        <v>13296</v>
      </c>
      <c r="AM17" t="b">
        <f t="shared" si="0"/>
        <v>1</v>
      </c>
      <c r="AN17" s="104" t="str">
        <f t="shared" si="11"/>
        <v>Q4-13</v>
      </c>
      <c r="AO17" s="56">
        <v>815</v>
      </c>
      <c r="AQ17" s="104" t="str">
        <f t="shared" si="12"/>
        <v>Q4-13</v>
      </c>
      <c r="AR17" s="56">
        <v>38</v>
      </c>
      <c r="AT17" s="104" t="str">
        <f t="shared" si="20"/>
        <v>Q4-13</v>
      </c>
      <c r="AU17" s="56">
        <v>21</v>
      </c>
      <c r="AV17" s="115" t="s">
        <v>139</v>
      </c>
      <c r="AW17" s="92">
        <f>'[24]Q3 connections'!$I$20</f>
        <v>5460</v>
      </c>
      <c r="AX17" s="91" t="s">
        <v>139</v>
      </c>
      <c r="AY17" s="92">
        <v>7810</v>
      </c>
      <c r="AZ17" s="93">
        <f t="shared" si="1"/>
        <v>13270</v>
      </c>
      <c r="BA17" s="660" t="s">
        <v>140</v>
      </c>
      <c r="BB17" s="662">
        <v>61.86</v>
      </c>
      <c r="BC17" s="660" t="s">
        <v>140</v>
      </c>
      <c r="BD17" s="663">
        <v>0.97442586507790385</v>
      </c>
    </row>
    <row r="18" spans="1:56" x14ac:dyDescent="0.2">
      <c r="A18" s="104" t="s">
        <v>166</v>
      </c>
      <c r="B18" s="4">
        <v>1416</v>
      </c>
      <c r="C18" s="5"/>
      <c r="F18" s="71" t="str">
        <f t="shared" si="14"/>
        <v>Q1-14</v>
      </c>
      <c r="G18" s="769">
        <v>8039</v>
      </c>
      <c r="H18" s="5"/>
      <c r="J18" s="71" t="str">
        <f t="shared" si="15"/>
        <v>Q1-14</v>
      </c>
      <c r="K18" s="79">
        <v>842</v>
      </c>
      <c r="M18" s="71" t="str">
        <f t="shared" ref="M18:M23" si="21">J18</f>
        <v>Q1-14</v>
      </c>
      <c r="N18" s="156">
        <v>690</v>
      </c>
      <c r="O18" s="157"/>
      <c r="P18" s="157"/>
      <c r="Q18" s="154">
        <v>387</v>
      </c>
      <c r="W18" s="71" t="str">
        <f t="shared" si="16"/>
        <v>Q1-14</v>
      </c>
      <c r="X18" s="88">
        <v>0.36</v>
      </c>
      <c r="AA18" s="104" t="str">
        <f t="shared" si="18"/>
        <v>Q1-14</v>
      </c>
      <c r="AB18" s="70">
        <v>0.16800000000000001</v>
      </c>
      <c r="AD18" s="104" t="str">
        <f t="shared" si="19"/>
        <v>Q1-14</v>
      </c>
      <c r="AE18" s="73">
        <f>AW6+AY6</f>
        <v>13527</v>
      </c>
      <c r="AF18">
        <v>13329</v>
      </c>
      <c r="AH18" s="104" t="str">
        <f t="shared" si="9"/>
        <v>Q1-14</v>
      </c>
      <c r="AI18" s="5">
        <f>AW6</f>
        <v>5488</v>
      </c>
      <c r="AJ18" s="104" t="str">
        <f t="shared" si="10"/>
        <v>Q1-14</v>
      </c>
      <c r="AK18" s="5">
        <v>8039</v>
      </c>
      <c r="AL18" s="5">
        <f t="shared" si="17"/>
        <v>13527</v>
      </c>
      <c r="AM18" t="b">
        <f t="shared" si="0"/>
        <v>1</v>
      </c>
      <c r="AN18" s="104" t="str">
        <f t="shared" si="11"/>
        <v>Q1-14</v>
      </c>
      <c r="AO18" s="56">
        <v>842</v>
      </c>
      <c r="AQ18" s="104" t="str">
        <f t="shared" si="12"/>
        <v>Q1-14</v>
      </c>
      <c r="AR18" s="56">
        <v>27</v>
      </c>
      <c r="AT18" s="104" t="str">
        <f t="shared" si="20"/>
        <v>Q1-14</v>
      </c>
      <c r="AU18" s="56">
        <v>21</v>
      </c>
      <c r="AV18" s="115" t="s">
        <v>170</v>
      </c>
      <c r="AW18" s="92">
        <f>'[24]Q3 connections'!$J$20</f>
        <v>5535</v>
      </c>
      <c r="AX18" s="91" t="s">
        <v>170</v>
      </c>
      <c r="AY18" s="92">
        <v>8195</v>
      </c>
      <c r="AZ18" s="93">
        <f t="shared" si="1"/>
        <v>13730</v>
      </c>
      <c r="BA18" s="660" t="s">
        <v>166</v>
      </c>
      <c r="BB18" s="662">
        <v>61.24</v>
      </c>
      <c r="BC18" s="660" t="s">
        <v>166</v>
      </c>
      <c r="BD18" s="663">
        <v>0.9900000000000001</v>
      </c>
    </row>
    <row r="19" spans="1:56" x14ac:dyDescent="0.2">
      <c r="A19" s="104" t="s">
        <v>169</v>
      </c>
      <c r="B19" s="4">
        <v>1431</v>
      </c>
      <c r="C19" s="5"/>
      <c r="F19" s="71" t="str">
        <f>A19</f>
        <v>Q2-14</v>
      </c>
      <c r="G19" s="4">
        <v>8088</v>
      </c>
      <c r="H19" s="5"/>
      <c r="J19" s="71" t="str">
        <f>F19</f>
        <v>Q2-14</v>
      </c>
      <c r="K19" s="79">
        <v>861</v>
      </c>
      <c r="M19" s="71" t="str">
        <f t="shared" si="21"/>
        <v>Q2-14</v>
      </c>
      <c r="N19" s="156">
        <v>708</v>
      </c>
      <c r="O19" s="157"/>
      <c r="P19" s="157"/>
      <c r="Q19" s="154">
        <v>365</v>
      </c>
      <c r="W19" s="71" t="str">
        <f>M19</f>
        <v>Q2-14</v>
      </c>
      <c r="X19" s="88">
        <v>0.38</v>
      </c>
      <c r="AA19" s="104" t="str">
        <f t="shared" si="18"/>
        <v>Q2-14</v>
      </c>
      <c r="AB19" s="70">
        <v>0.18</v>
      </c>
      <c r="AD19" s="104" t="str">
        <f t="shared" si="19"/>
        <v>Q2-14</v>
      </c>
      <c r="AE19" s="73">
        <f>AW12+AY12</f>
        <v>13599</v>
      </c>
      <c r="AF19">
        <v>13409</v>
      </c>
      <c r="AH19" s="104" t="str">
        <f t="shared" si="9"/>
        <v>Q2-14</v>
      </c>
      <c r="AI19" s="5">
        <f>AW12</f>
        <v>5511</v>
      </c>
      <c r="AJ19" s="104" t="str">
        <f t="shared" si="10"/>
        <v>Q2-14</v>
      </c>
      <c r="AK19" s="5">
        <v>8088</v>
      </c>
      <c r="AL19" s="5">
        <f>AK19+AI19</f>
        <v>13599</v>
      </c>
      <c r="AM19" t="b">
        <f t="shared" si="0"/>
        <v>1</v>
      </c>
      <c r="AN19" s="104" t="str">
        <f t="shared" si="11"/>
        <v>Q2-14</v>
      </c>
      <c r="AO19" s="56">
        <v>865</v>
      </c>
      <c r="AQ19" s="104" t="str">
        <f t="shared" si="12"/>
        <v>Q2-14</v>
      </c>
      <c r="AR19" s="56">
        <v>23</v>
      </c>
      <c r="AT19" s="104" t="str">
        <f t="shared" si="20"/>
        <v>Q2-14</v>
      </c>
      <c r="AU19" s="56">
        <v>15</v>
      </c>
      <c r="AV19" s="115" t="s">
        <v>212</v>
      </c>
      <c r="AW19" s="92">
        <f>'[24]Q3 connections'!$K$20</f>
        <v>5535</v>
      </c>
      <c r="AX19" s="91" t="str">
        <f>AV19</f>
        <v>Q3-15</v>
      </c>
      <c r="AY19" s="92">
        <f>'[25]Sub connections-detailed-q1-14'!$J$15+206</f>
        <v>8195</v>
      </c>
      <c r="AZ19" s="93">
        <f t="shared" si="1"/>
        <v>13730</v>
      </c>
      <c r="BA19" s="660" t="s">
        <v>169</v>
      </c>
      <c r="BB19" s="662">
        <v>62.51</v>
      </c>
      <c r="BC19" s="660" t="s">
        <v>169</v>
      </c>
      <c r="BD19" s="663">
        <v>0.89999999999999991</v>
      </c>
    </row>
    <row r="20" spans="1:56" x14ac:dyDescent="0.2">
      <c r="A20" s="104" t="s">
        <v>170</v>
      </c>
      <c r="B20" s="4">
        <v>1453</v>
      </c>
      <c r="C20" s="5"/>
      <c r="F20" s="71" t="str">
        <f>A20</f>
        <v>Q3-14</v>
      </c>
      <c r="G20" s="4">
        <v>8195</v>
      </c>
      <c r="H20" s="5"/>
      <c r="J20" s="71" t="str">
        <f>F20</f>
        <v>Q3-14</v>
      </c>
      <c r="K20" s="79">
        <v>858</v>
      </c>
      <c r="M20" s="71" t="str">
        <f t="shared" si="21"/>
        <v>Q3-14</v>
      </c>
      <c r="N20" s="156">
        <v>700</v>
      </c>
      <c r="O20" s="157"/>
      <c r="P20" s="157"/>
      <c r="Q20" s="154">
        <v>365</v>
      </c>
      <c r="W20" s="71" t="str">
        <f>M20</f>
        <v>Q3-14</v>
      </c>
      <c r="X20" s="88">
        <v>0.38</v>
      </c>
      <c r="AA20" s="104" t="str">
        <f t="shared" si="18"/>
        <v>Q3-14</v>
      </c>
      <c r="AB20" s="70">
        <v>0.17599999999999999</v>
      </c>
      <c r="AD20" s="104" t="str">
        <f t="shared" si="19"/>
        <v>Q3-14</v>
      </c>
      <c r="AE20" s="73">
        <f>AW19+AY19</f>
        <v>13730</v>
      </c>
      <c r="AF20">
        <v>13545</v>
      </c>
      <c r="AH20" s="104" t="str">
        <f t="shared" si="9"/>
        <v>Q3-14</v>
      </c>
      <c r="AI20" s="5">
        <f>AW18</f>
        <v>5535</v>
      </c>
      <c r="AJ20" s="104" t="str">
        <f t="shared" si="10"/>
        <v>Q3-14</v>
      </c>
      <c r="AK20" s="5">
        <v>8195</v>
      </c>
      <c r="AL20" s="5">
        <f>AK20+AI20</f>
        <v>13730</v>
      </c>
      <c r="AM20" t="b">
        <f t="shared" si="0"/>
        <v>1</v>
      </c>
      <c r="AN20" s="104" t="str">
        <f t="shared" si="11"/>
        <v>Q3-14</v>
      </c>
      <c r="AO20" s="56">
        <v>888</v>
      </c>
      <c r="AQ20" s="104" t="str">
        <f t="shared" si="12"/>
        <v>Q3-14</v>
      </c>
      <c r="AR20" s="56">
        <v>23</v>
      </c>
      <c r="AT20" s="104" t="str">
        <f t="shared" si="20"/>
        <v>Q3-14</v>
      </c>
      <c r="AU20" s="56">
        <v>22</v>
      </c>
      <c r="AV20" s="94" t="s">
        <v>97</v>
      </c>
      <c r="AW20" s="95">
        <f>'[24]Q4 connections'!$F$19</f>
        <v>5282</v>
      </c>
      <c r="AX20" s="94" t="s">
        <v>97</v>
      </c>
      <c r="AY20" s="95">
        <v>6971</v>
      </c>
      <c r="AZ20" s="96">
        <f t="shared" si="1"/>
        <v>12253</v>
      </c>
      <c r="BA20" s="660" t="s">
        <v>170</v>
      </c>
      <c r="BB20" s="662">
        <v>64.510573860582312</v>
      </c>
      <c r="BC20" s="660" t="s">
        <v>170</v>
      </c>
      <c r="BD20" s="663">
        <v>0.89999999999999991</v>
      </c>
    </row>
    <row r="21" spans="1:56" x14ac:dyDescent="0.2">
      <c r="A21" s="104" t="s">
        <v>167</v>
      </c>
      <c r="B21" s="4">
        <v>1475</v>
      </c>
      <c r="C21" s="5"/>
      <c r="F21" s="71" t="str">
        <f>A21</f>
        <v>Q4-14</v>
      </c>
      <c r="G21" s="4">
        <v>8281</v>
      </c>
      <c r="H21" s="5"/>
      <c r="J21" s="71" t="str">
        <f>F21</f>
        <v>Q4-14</v>
      </c>
      <c r="K21" s="79">
        <v>911</v>
      </c>
      <c r="M21" s="71" t="str">
        <f t="shared" si="21"/>
        <v>Q4-14</v>
      </c>
      <c r="N21" s="156">
        <v>629</v>
      </c>
      <c r="O21" s="157"/>
      <c r="P21" s="157"/>
      <c r="Q21" s="154">
        <v>372</v>
      </c>
      <c r="W21" s="71" t="str">
        <f>M21</f>
        <v>Q4-14</v>
      </c>
      <c r="X21" s="88">
        <v>0.4</v>
      </c>
      <c r="AA21" s="104" t="str">
        <f t="shared" si="18"/>
        <v>Q4-14</v>
      </c>
      <c r="AB21" s="70">
        <v>0.17799999999999999</v>
      </c>
      <c r="AD21" s="104" t="str">
        <f t="shared" si="19"/>
        <v>Q4-14</v>
      </c>
      <c r="AE21" s="73">
        <f>AW24+AY24</f>
        <v>13841</v>
      </c>
      <c r="AH21" s="104" t="str">
        <f t="shared" si="9"/>
        <v>Q4-14</v>
      </c>
      <c r="AI21" s="5">
        <f>AW24</f>
        <v>5560</v>
      </c>
      <c r="AJ21" s="104" t="str">
        <f t="shared" si="10"/>
        <v>Q4-14</v>
      </c>
      <c r="AK21" s="5">
        <v>8281</v>
      </c>
      <c r="AL21" s="5">
        <f>AK21+AI21</f>
        <v>13841</v>
      </c>
      <c r="AM21" t="b">
        <f t="shared" si="0"/>
        <v>1</v>
      </c>
      <c r="AN21" s="104" t="str">
        <f t="shared" si="11"/>
        <v>Q4-14</v>
      </c>
      <c r="AO21" s="56">
        <v>916</v>
      </c>
      <c r="AQ21" s="104" t="str">
        <f t="shared" si="12"/>
        <v>Q4-14</v>
      </c>
      <c r="AR21" s="56">
        <v>28</v>
      </c>
      <c r="AT21" s="104" t="str">
        <f t="shared" si="20"/>
        <v>Q4-14</v>
      </c>
      <c r="AU21" s="56">
        <v>22</v>
      </c>
      <c r="AV21" s="94" t="s">
        <v>122</v>
      </c>
      <c r="AW21" s="95">
        <f>'[24]Q4 connections'!$G$19</f>
        <v>5388</v>
      </c>
      <c r="AX21" s="94" t="s">
        <v>122</v>
      </c>
      <c r="AY21" s="95">
        <v>7340</v>
      </c>
      <c r="AZ21" s="96">
        <f t="shared" si="1"/>
        <v>12728</v>
      </c>
      <c r="BA21" s="660" t="s">
        <v>167</v>
      </c>
      <c r="BB21" s="662">
        <v>63.339946899838743</v>
      </c>
      <c r="BC21" s="660" t="s">
        <v>167</v>
      </c>
      <c r="BD21" s="663">
        <v>0.94000000000000006</v>
      </c>
    </row>
    <row r="22" spans="1:56" ht="13.5" customHeight="1" x14ac:dyDescent="0.2">
      <c r="A22" s="734" t="s">
        <v>210</v>
      </c>
      <c r="B22" s="735">
        <f>'Wireline Stats History'!E19</f>
        <v>1498</v>
      </c>
      <c r="C22" s="736"/>
      <c r="D22" s="737"/>
      <c r="E22" s="737"/>
      <c r="F22" s="738" t="str">
        <f>A22</f>
        <v>Q1-15</v>
      </c>
      <c r="G22" s="769">
        <f>'Wireless Stats History'!E20</f>
        <v>8289</v>
      </c>
      <c r="H22" s="736"/>
      <c r="I22" s="737"/>
      <c r="J22" s="738" t="str">
        <f>F22</f>
        <v>Q1-15</v>
      </c>
      <c r="K22" s="739">
        <f>'Wireline History'!E8</f>
        <v>903</v>
      </c>
      <c r="L22" s="737"/>
      <c r="M22" s="738" t="str">
        <f t="shared" si="21"/>
        <v>Q1-15</v>
      </c>
      <c r="N22" s="740">
        <f>'Wireless History'!E20</f>
        <v>744</v>
      </c>
      <c r="O22" s="737"/>
      <c r="P22" s="737"/>
      <c r="Q22" s="741">
        <f>'Wireline History'!E21</f>
        <v>391</v>
      </c>
      <c r="R22" s="737"/>
      <c r="S22" s="737"/>
      <c r="T22" s="737"/>
      <c r="U22" s="737"/>
      <c r="V22" s="737"/>
      <c r="W22" s="738" t="str">
        <f>M22</f>
        <v>Q1-15</v>
      </c>
      <c r="X22" s="737">
        <f>Consolidated!E12</f>
        <v>0.4</v>
      </c>
      <c r="Y22" s="737"/>
      <c r="Z22" s="737"/>
      <c r="AA22" s="734" t="str">
        <f>W22</f>
        <v>Q1-15</v>
      </c>
      <c r="AB22" s="742">
        <f>Consolidated!E14</f>
        <v>0.185</v>
      </c>
      <c r="AC22" s="737"/>
      <c r="AD22" s="734" t="str">
        <f>AA22</f>
        <v>Q1-15</v>
      </c>
      <c r="AE22" s="743">
        <f>ROUND(+AW7+AY7,0)</f>
        <v>13868</v>
      </c>
      <c r="AF22" s="737"/>
      <c r="AG22" s="737"/>
      <c r="AH22" s="734" t="str">
        <f t="shared" si="9"/>
        <v>Q1-15</v>
      </c>
      <c r="AI22" s="736">
        <f>AW7</f>
        <v>5579</v>
      </c>
      <c r="AJ22" s="734" t="str">
        <f t="shared" si="10"/>
        <v>Q1-15</v>
      </c>
      <c r="AK22" s="736">
        <f>'Wireless Stats History'!E20</f>
        <v>8289</v>
      </c>
      <c r="AL22" s="736">
        <f>ROUND(AK22+AI22,0)</f>
        <v>13868</v>
      </c>
      <c r="AM22" s="737" t="b">
        <f t="shared" si="0"/>
        <v>1</v>
      </c>
      <c r="AN22" s="734" t="str">
        <f t="shared" si="11"/>
        <v>Q1-15</v>
      </c>
      <c r="AO22" s="743">
        <f>'Wireline Stats History'!E23</f>
        <v>937</v>
      </c>
      <c r="AP22" s="737"/>
      <c r="AQ22" s="734" t="str">
        <f t="shared" si="12"/>
        <v>Q1-15</v>
      </c>
      <c r="AR22" s="743">
        <f>'Wireline Stats History'!E21</f>
        <v>21</v>
      </c>
      <c r="AS22" s="737"/>
      <c r="AT22" s="734" t="str">
        <f>AQ22</f>
        <v>Q1-15</v>
      </c>
      <c r="AU22" s="743">
        <f>'Wireline Stats History'!E17</f>
        <v>23</v>
      </c>
      <c r="AV22" s="105" t="s">
        <v>128</v>
      </c>
      <c r="AW22" s="95">
        <f>'[24]Q4 connections'!$H$19</f>
        <v>5443</v>
      </c>
      <c r="AX22" s="105" t="s">
        <v>128</v>
      </c>
      <c r="AY22" s="95">
        <v>7670</v>
      </c>
      <c r="AZ22" s="96">
        <f t="shared" si="1"/>
        <v>13113</v>
      </c>
      <c r="BA22" s="660" t="s">
        <v>210</v>
      </c>
      <c r="BB22" s="662">
        <f>'Wireless Stats History'!E22</f>
        <v>62.34</v>
      </c>
      <c r="BC22" s="660" t="s">
        <v>210</v>
      </c>
      <c r="BD22" s="663">
        <f>'Wireless Stats History'!E26*100</f>
        <v>0.91</v>
      </c>
    </row>
    <row r="23" spans="1:56" ht="13.5" customHeight="1" x14ac:dyDescent="0.2">
      <c r="A23" s="734" t="s">
        <v>211</v>
      </c>
      <c r="B23" s="735">
        <f>'Wireline Stats History'!D19</f>
        <v>1520</v>
      </c>
      <c r="C23" s="736"/>
      <c r="D23" s="737"/>
      <c r="E23" s="737"/>
      <c r="F23" s="738" t="str">
        <f>A23</f>
        <v>Q2-15</v>
      </c>
      <c r="G23" s="769">
        <f>'Wireless Stats History'!D20</f>
        <v>8352</v>
      </c>
      <c r="H23" s="736"/>
      <c r="I23" s="737"/>
      <c r="J23" s="738" t="str">
        <f>F23</f>
        <v>Q2-15</v>
      </c>
      <c r="K23" s="739">
        <f>'Wireline History'!D8</f>
        <v>928</v>
      </c>
      <c r="L23" s="737"/>
      <c r="M23" s="738" t="str">
        <f t="shared" si="21"/>
        <v>Q2-15</v>
      </c>
      <c r="N23" s="740">
        <f>'Wireless History'!D20</f>
        <v>719</v>
      </c>
      <c r="O23" s="737"/>
      <c r="P23" s="737"/>
      <c r="Q23" s="741">
        <f>'Wireline History'!D21</f>
        <v>362</v>
      </c>
      <c r="R23" s="737"/>
      <c r="S23" s="737"/>
      <c r="T23" s="737"/>
      <c r="U23" s="737"/>
      <c r="V23" s="737"/>
      <c r="W23" s="738" t="str">
        <f>M23</f>
        <v>Q2-15</v>
      </c>
      <c r="X23" s="737">
        <f>Consolidated!D12</f>
        <v>0.42</v>
      </c>
      <c r="Y23" s="737"/>
      <c r="Z23" s="737"/>
      <c r="AA23" s="734" t="str">
        <f>W23</f>
        <v>Q2-15</v>
      </c>
      <c r="AB23" s="742">
        <f>Consolidated!D14</f>
        <v>0.183</v>
      </c>
      <c r="AC23" s="737"/>
      <c r="AD23" s="734" t="str">
        <f>AA23</f>
        <v>Q2-15</v>
      </c>
      <c r="AE23" s="743">
        <f>ROUND(+AW13+AY13,0)</f>
        <v>13941</v>
      </c>
      <c r="AF23" s="737"/>
      <c r="AG23" s="737"/>
      <c r="AH23" s="734" t="str">
        <f>AA23</f>
        <v>Q2-15</v>
      </c>
      <c r="AI23" s="736">
        <f>AW13</f>
        <v>5589</v>
      </c>
      <c r="AJ23" s="734" t="str">
        <f>AA23</f>
        <v>Q2-15</v>
      </c>
      <c r="AK23" s="736">
        <f>'Wireless Stats History'!D20</f>
        <v>8352</v>
      </c>
      <c r="AL23" s="736">
        <f>ROUND(AK23+AI23,0)</f>
        <v>13941</v>
      </c>
      <c r="AM23" s="737" t="b">
        <f>AL23=AE23</f>
        <v>1</v>
      </c>
      <c r="AN23" s="734" t="str">
        <f>AH23</f>
        <v>Q2-15</v>
      </c>
      <c r="AO23" s="743">
        <f>'Wireline Stats History'!D23</f>
        <v>954</v>
      </c>
      <c r="AP23" s="737"/>
      <c r="AQ23" s="734" t="str">
        <f>AJ23</f>
        <v>Q2-15</v>
      </c>
      <c r="AR23" s="743">
        <f>'Wireline Stats History'!D21</f>
        <v>17</v>
      </c>
      <c r="AS23" s="737"/>
      <c r="AT23" s="734" t="str">
        <f>AQ23</f>
        <v>Q2-15</v>
      </c>
      <c r="AU23" s="743">
        <f>'Wireline Stats History'!D17</f>
        <v>22</v>
      </c>
      <c r="AV23" s="105" t="s">
        <v>140</v>
      </c>
      <c r="AW23" s="95">
        <f>'[24]Q4 connections'!$I$19</f>
        <v>5489</v>
      </c>
      <c r="AX23" s="105" t="s">
        <v>140</v>
      </c>
      <c r="AY23" s="95">
        <v>7807</v>
      </c>
      <c r="AZ23" s="96">
        <f t="shared" si="1"/>
        <v>13296</v>
      </c>
      <c r="BA23" s="660" t="str">
        <f>AT23</f>
        <v>Q2-15</v>
      </c>
      <c r="BB23" s="662">
        <f>'Wireless Stats History'!D22</f>
        <v>63.48</v>
      </c>
      <c r="BC23" s="660" t="str">
        <f>BA23</f>
        <v>Q2-15</v>
      </c>
      <c r="BD23" s="663">
        <f>'Wireless Stats History'!D26*100</f>
        <v>0.86</v>
      </c>
    </row>
    <row r="24" spans="1:56" x14ac:dyDescent="0.2">
      <c r="B24" s="4"/>
      <c r="C24" s="5"/>
      <c r="G24" s="4"/>
      <c r="H24" s="5"/>
      <c r="Q24" s="67"/>
      <c r="AE24" s="70"/>
      <c r="AO24" s="5"/>
      <c r="AV24" s="105" t="s">
        <v>167</v>
      </c>
      <c r="AW24" s="95">
        <f>'[24]Q4 connections'!$J$19</f>
        <v>5560</v>
      </c>
      <c r="AX24" s="105" t="s">
        <v>167</v>
      </c>
      <c r="AY24" s="95">
        <v>8281</v>
      </c>
      <c r="AZ24" s="96">
        <f t="shared" si="1"/>
        <v>13841</v>
      </c>
      <c r="BC24" s="661"/>
    </row>
    <row r="25" spans="1:56" x14ac:dyDescent="0.2">
      <c r="A25" s="2" t="s">
        <v>45</v>
      </c>
      <c r="B25" s="6"/>
      <c r="C25" s="6"/>
      <c r="D25" s="6"/>
      <c r="E25" s="6"/>
      <c r="F25" s="6"/>
      <c r="G25" s="6"/>
      <c r="H25" s="6"/>
      <c r="I25" s="6"/>
      <c r="AV25" s="105" t="s">
        <v>209</v>
      </c>
      <c r="AW25" s="95">
        <f>'[24]Q4 connections'!$K$19</f>
        <v>5560</v>
      </c>
      <c r="AX25" s="105" t="str">
        <f>AV25</f>
        <v>Q4-15</v>
      </c>
      <c r="AY25" s="95">
        <f>+'[24]Q4 connections'!$J$27+181</f>
        <v>8281</v>
      </c>
      <c r="AZ25" s="96">
        <f t="shared" si="1"/>
        <v>13841</v>
      </c>
      <c r="BC25" s="661"/>
    </row>
    <row r="26" spans="1:56" x14ac:dyDescent="0.2">
      <c r="A26" s="6"/>
      <c r="B26" s="7">
        <v>2010</v>
      </c>
      <c r="C26" s="7">
        <v>2011</v>
      </c>
      <c r="D26" s="7">
        <v>2012</v>
      </c>
      <c r="E26" s="7">
        <v>2013</v>
      </c>
      <c r="F26" s="7">
        <v>2014</v>
      </c>
      <c r="G26" s="7">
        <v>2015</v>
      </c>
      <c r="BC26" s="661"/>
    </row>
    <row r="27" spans="1:56" x14ac:dyDescent="0.2">
      <c r="A27" s="3" t="s">
        <v>46</v>
      </c>
      <c r="B27" s="4">
        <v>1089</v>
      </c>
      <c r="C27" s="4">
        <v>1203</v>
      </c>
      <c r="D27" s="4">
        <v>1288</v>
      </c>
      <c r="E27" s="4">
        <v>1371</v>
      </c>
      <c r="F27" s="4">
        <v>1443</v>
      </c>
      <c r="G27" s="4">
        <f>'Wireless History'!E8</f>
        <v>1535</v>
      </c>
      <c r="K27" s="68"/>
      <c r="L27" s="68"/>
      <c r="BC27" s="661"/>
    </row>
    <row r="28" spans="1:56" x14ac:dyDescent="0.2">
      <c r="A28" s="3" t="s">
        <v>47</v>
      </c>
      <c r="B28" s="4">
        <v>1135</v>
      </c>
      <c r="C28" s="4">
        <v>1235</v>
      </c>
      <c r="D28" s="4">
        <v>1329</v>
      </c>
      <c r="E28" s="4">
        <v>1393</v>
      </c>
      <c r="F28" s="4">
        <v>1478</v>
      </c>
      <c r="G28" s="4">
        <f>'Wireless History'!D8</f>
        <v>1568</v>
      </c>
      <c r="K28" s="68"/>
      <c r="L28" s="68"/>
      <c r="AW28" s="5"/>
    </row>
    <row r="29" spans="1:56" x14ac:dyDescent="0.2">
      <c r="A29" s="3" t="s">
        <v>48</v>
      </c>
      <c r="B29" s="4">
        <v>1187</v>
      </c>
      <c r="C29" s="4">
        <v>1289</v>
      </c>
      <c r="D29" s="4">
        <v>1372</v>
      </c>
      <c r="E29" s="4">
        <v>1443</v>
      </c>
      <c r="F29" s="4">
        <v>1538</v>
      </c>
      <c r="G29" s="4"/>
      <c r="K29" s="68"/>
      <c r="L29" s="68"/>
    </row>
    <row r="30" spans="1:56" x14ac:dyDescent="0.2">
      <c r="A30" s="3" t="s">
        <v>49</v>
      </c>
      <c r="B30" s="4">
        <v>1200</v>
      </c>
      <c r="C30" s="4">
        <v>1277</v>
      </c>
      <c r="D30" s="4">
        <v>1378</v>
      </c>
      <c r="E30" s="4">
        <v>1434</v>
      </c>
      <c r="F30" s="4">
        <v>1549</v>
      </c>
      <c r="G30" s="4"/>
      <c r="K30" s="68"/>
    </row>
    <row r="31" spans="1:56" x14ac:dyDescent="0.2">
      <c r="K31" s="68"/>
      <c r="AP31" s="54"/>
    </row>
    <row r="32" spans="1:56" x14ac:dyDescent="0.2">
      <c r="A32" s="2" t="s">
        <v>57</v>
      </c>
      <c r="B32" s="6"/>
      <c r="C32" s="6"/>
      <c r="D32" s="6"/>
      <c r="E32" s="6"/>
      <c r="F32" s="6"/>
      <c r="I32" s="2" t="s">
        <v>85</v>
      </c>
      <c r="J32" s="6"/>
      <c r="K32" s="13"/>
      <c r="L32" s="6"/>
      <c r="M32" s="6"/>
      <c r="O32" s="2" t="s">
        <v>156</v>
      </c>
      <c r="P32" s="6"/>
      <c r="Q32" s="13"/>
      <c r="R32" s="6"/>
      <c r="S32" s="6"/>
    </row>
    <row r="33" spans="1:45" x14ac:dyDescent="0.2">
      <c r="A33" s="6"/>
      <c r="B33" s="7">
        <v>2010</v>
      </c>
      <c r="C33" s="7">
        <v>2011</v>
      </c>
      <c r="D33" s="7">
        <v>2012</v>
      </c>
      <c r="E33" s="7">
        <v>2013</v>
      </c>
      <c r="F33" s="7">
        <v>2014</v>
      </c>
      <c r="G33" s="7">
        <v>2015</v>
      </c>
      <c r="I33" s="6"/>
      <c r="J33" s="7" t="s">
        <v>46</v>
      </c>
      <c r="K33" s="7" t="s">
        <v>47</v>
      </c>
      <c r="L33" s="7" t="s">
        <v>58</v>
      </c>
      <c r="M33" s="7" t="s">
        <v>49</v>
      </c>
      <c r="O33" s="6"/>
      <c r="P33" s="7" t="s">
        <v>46</v>
      </c>
      <c r="Q33" s="7" t="s">
        <v>47</v>
      </c>
      <c r="R33" s="7" t="s">
        <v>58</v>
      </c>
      <c r="S33" s="7" t="s">
        <v>49</v>
      </c>
    </row>
    <row r="34" spans="1:45" x14ac:dyDescent="0.2">
      <c r="A34" s="3" t="s">
        <v>46</v>
      </c>
      <c r="B34" s="56">
        <v>-58</v>
      </c>
      <c r="C34" s="56">
        <f>S53</f>
        <v>-31</v>
      </c>
      <c r="D34" s="56">
        <f>O53</f>
        <v>-57</v>
      </c>
      <c r="E34" s="56">
        <f>K53</f>
        <v>-43</v>
      </c>
      <c r="F34" s="56">
        <f>G53</f>
        <v>-24</v>
      </c>
      <c r="G34" s="56">
        <f>C53</f>
        <v>-25</v>
      </c>
      <c r="I34" s="3">
        <v>2010</v>
      </c>
      <c r="J34" s="56">
        <v>-50</v>
      </c>
      <c r="K34" s="56">
        <v>-51</v>
      </c>
      <c r="L34" s="56">
        <v>-39</v>
      </c>
      <c r="M34" s="56">
        <f>T55-U55</f>
        <v>-37</v>
      </c>
      <c r="O34" s="3">
        <v>2010</v>
      </c>
      <c r="P34" s="56">
        <v>1131</v>
      </c>
      <c r="Q34" s="56">
        <v>1134</v>
      </c>
      <c r="R34" s="56">
        <v>1149</v>
      </c>
      <c r="S34" s="56">
        <v>1167</v>
      </c>
    </row>
    <row r="35" spans="1:45" x14ac:dyDescent="0.2">
      <c r="A35" s="3" t="s">
        <v>47</v>
      </c>
      <c r="B35" s="56">
        <v>-63</v>
      </c>
      <c r="C35" s="56">
        <f>R53</f>
        <v>-24</v>
      </c>
      <c r="D35" s="56">
        <f>N53</f>
        <v>-49</v>
      </c>
      <c r="E35" s="56">
        <f>J53</f>
        <v>-39</v>
      </c>
      <c r="F35" s="56">
        <f>F53</f>
        <v>-15</v>
      </c>
      <c r="G35" s="56">
        <f>B53</f>
        <v>-29</v>
      </c>
      <c r="I35" s="3">
        <v>2011</v>
      </c>
      <c r="J35" s="56">
        <f>S55-T55</f>
        <v>-33</v>
      </c>
      <c r="K35" s="56">
        <f>R55-S55</f>
        <v>-31</v>
      </c>
      <c r="L35" s="56">
        <f>Q55-R55</f>
        <v>-30</v>
      </c>
      <c r="M35" s="56">
        <f>P55-Q55</f>
        <v>-37</v>
      </c>
      <c r="O35" s="3">
        <v>2011</v>
      </c>
      <c r="P35" s="56">
        <v>1183</v>
      </c>
      <c r="Q35" s="56">
        <v>1196</v>
      </c>
      <c r="R35" s="56">
        <v>1218</v>
      </c>
      <c r="S35" s="56">
        <v>1242</v>
      </c>
    </row>
    <row r="36" spans="1:45" x14ac:dyDescent="0.2">
      <c r="A36" s="3" t="s">
        <v>48</v>
      </c>
      <c r="B36" s="56">
        <v>-51</v>
      </c>
      <c r="C36" s="56">
        <f>Q53</f>
        <v>-43</v>
      </c>
      <c r="D36" s="56">
        <f>M53</f>
        <v>-39</v>
      </c>
      <c r="E36" s="56">
        <f>I53</f>
        <v>-40</v>
      </c>
      <c r="F36" s="56">
        <f>E53</f>
        <v>-21</v>
      </c>
      <c r="G36" s="56"/>
      <c r="I36" s="3">
        <v>2012</v>
      </c>
      <c r="J36" s="56">
        <f>O55-P55</f>
        <v>-47</v>
      </c>
      <c r="K36" s="56">
        <f>N55-O55</f>
        <v>-36</v>
      </c>
      <c r="L36" s="56">
        <f>M55-N55</f>
        <v>-30</v>
      </c>
      <c r="M36" s="56">
        <f>L55-M55</f>
        <v>-35</v>
      </c>
      <c r="O36" s="3">
        <v>2012</v>
      </c>
      <c r="P36" s="56">
        <v>1257</v>
      </c>
      <c r="Q36" s="56">
        <v>1277</v>
      </c>
      <c r="R36" s="56">
        <v>1303</v>
      </c>
      <c r="S36" s="56">
        <v>1326</v>
      </c>
    </row>
    <row r="37" spans="1:45" x14ac:dyDescent="0.2">
      <c r="A37" s="3" t="s">
        <v>49</v>
      </c>
      <c r="B37" s="56">
        <v>-55</v>
      </c>
      <c r="C37" s="56">
        <f>P53</f>
        <v>-48</v>
      </c>
      <c r="D37" s="56">
        <f>L53</f>
        <v>-42</v>
      </c>
      <c r="E37" s="56">
        <f>H53</f>
        <v>-30</v>
      </c>
      <c r="F37" s="56">
        <f>D53</f>
        <v>-25</v>
      </c>
      <c r="G37" s="56"/>
      <c r="I37" s="3">
        <v>2013</v>
      </c>
      <c r="J37" s="56">
        <f>K55-L55</f>
        <v>-34</v>
      </c>
      <c r="K37" s="56">
        <f>J55-K55</f>
        <v>-32</v>
      </c>
      <c r="L37" s="56">
        <f>I55-J55</f>
        <v>-33</v>
      </c>
      <c r="M37" s="56">
        <f>H55-I55</f>
        <v>-25</v>
      </c>
      <c r="O37" s="3">
        <v>2013</v>
      </c>
      <c r="P37" s="56">
        <v>1342</v>
      </c>
      <c r="Q37" s="56">
        <v>1355</v>
      </c>
      <c r="R37" s="56">
        <v>1374</v>
      </c>
      <c r="S37" s="56">
        <v>1395</v>
      </c>
    </row>
    <row r="38" spans="1:45" x14ac:dyDescent="0.2">
      <c r="B38" s="56"/>
      <c r="I38" s="3">
        <v>2014</v>
      </c>
      <c r="J38" s="56">
        <f>G55-H55</f>
        <v>-24</v>
      </c>
      <c r="K38" s="56">
        <f>F55-G55</f>
        <v>-19</v>
      </c>
      <c r="L38" s="56">
        <f>E55-F55</f>
        <v>-24</v>
      </c>
      <c r="M38" s="56">
        <f>D55-E55</f>
        <v>-20</v>
      </c>
      <c r="O38" s="3">
        <v>2014</v>
      </c>
      <c r="P38" s="56">
        <v>1416</v>
      </c>
      <c r="Q38" s="56">
        <v>1431</v>
      </c>
      <c r="R38" s="56">
        <v>1453</v>
      </c>
      <c r="S38" s="56">
        <v>1475</v>
      </c>
      <c r="AQ38" s="59"/>
      <c r="AR38" s="59"/>
      <c r="AS38" s="59"/>
    </row>
    <row r="39" spans="1:45" x14ac:dyDescent="0.2">
      <c r="B39" s="56"/>
      <c r="C39" s="56"/>
      <c r="D39" s="56"/>
      <c r="E39" s="56"/>
      <c r="F39" s="56"/>
      <c r="G39" s="56"/>
      <c r="I39" s="3">
        <v>2015</v>
      </c>
      <c r="J39" s="56">
        <f>C55-D55</f>
        <v>-20</v>
      </c>
      <c r="K39" s="56">
        <f>B55-C55</f>
        <v>-20</v>
      </c>
      <c r="L39" s="56"/>
      <c r="M39" s="56"/>
      <c r="O39" s="3">
        <v>2015</v>
      </c>
      <c r="P39" s="56">
        <f>'Wireline Stats History'!E19</f>
        <v>1498</v>
      </c>
      <c r="Q39" s="56">
        <f>'Wireline Stats History'!D19</f>
        <v>1520</v>
      </c>
      <c r="R39" s="56"/>
      <c r="S39" s="56"/>
    </row>
    <row r="40" spans="1:45" x14ac:dyDescent="0.2">
      <c r="B40" s="56"/>
      <c r="C40" s="56"/>
      <c r="D40" s="56"/>
      <c r="E40" s="56"/>
      <c r="F40" s="56"/>
      <c r="G40" s="56"/>
    </row>
    <row r="41" spans="1:45" x14ac:dyDescent="0.2">
      <c r="B41" s="56"/>
      <c r="C41" s="56"/>
      <c r="D41" s="56"/>
      <c r="E41" s="56"/>
      <c r="F41" s="56"/>
      <c r="G41" s="56"/>
    </row>
    <row r="42" spans="1:45" x14ac:dyDescent="0.2">
      <c r="B42" s="56"/>
      <c r="C42" s="56"/>
      <c r="D42" s="56"/>
      <c r="E42" s="56"/>
      <c r="F42" s="56"/>
      <c r="G42" s="56"/>
    </row>
    <row r="43" spans="1:45" x14ac:dyDescent="0.2">
      <c r="B43" s="56"/>
      <c r="C43" s="56"/>
      <c r="D43" s="56"/>
      <c r="E43" s="56"/>
      <c r="F43" s="56"/>
      <c r="G43" s="56"/>
    </row>
    <row r="44" spans="1:45" x14ac:dyDescent="0.2">
      <c r="B44" s="56"/>
      <c r="C44" s="56"/>
      <c r="D44" s="56"/>
      <c r="E44" s="56"/>
      <c r="F44" s="56"/>
      <c r="G44" s="56"/>
    </row>
    <row r="46" spans="1:45" x14ac:dyDescent="0.2">
      <c r="A46" s="7" t="s">
        <v>130</v>
      </c>
      <c r="B46" s="7" t="s">
        <v>90</v>
      </c>
      <c r="C46" s="7" t="s">
        <v>93</v>
      </c>
      <c r="D46" s="7" t="s">
        <v>95</v>
      </c>
      <c r="E46" s="7" t="s">
        <v>97</v>
      </c>
      <c r="F46" s="7" t="s">
        <v>100</v>
      </c>
      <c r="G46" s="7" t="s">
        <v>101</v>
      </c>
      <c r="H46" s="7" t="s">
        <v>102</v>
      </c>
      <c r="I46" s="7" t="s">
        <v>122</v>
      </c>
      <c r="J46" s="7" t="s">
        <v>125</v>
      </c>
      <c r="K46" s="7" t="s">
        <v>126</v>
      </c>
      <c r="L46" s="7" t="s">
        <v>127</v>
      </c>
      <c r="M46" s="7" t="s">
        <v>128</v>
      </c>
      <c r="N46" s="7" t="s">
        <v>137</v>
      </c>
      <c r="O46" s="7" t="s">
        <v>138</v>
      </c>
      <c r="P46" s="7" t="s">
        <v>139</v>
      </c>
      <c r="Q46" s="7" t="s">
        <v>140</v>
      </c>
      <c r="R46" s="7" t="s">
        <v>166</v>
      </c>
      <c r="S46" s="7" t="s">
        <v>169</v>
      </c>
      <c r="T46" s="7" t="s">
        <v>170</v>
      </c>
      <c r="U46" s="7" t="s">
        <v>167</v>
      </c>
      <c r="V46" s="7" t="s">
        <v>210</v>
      </c>
      <c r="W46" s="7" t="s">
        <v>211</v>
      </c>
      <c r="X46" s="7" t="s">
        <v>212</v>
      </c>
      <c r="Y46" s="7" t="s">
        <v>209</v>
      </c>
      <c r="AM46" s="59"/>
      <c r="AN46" s="59"/>
      <c r="AO46" s="59"/>
      <c r="AP46" s="59"/>
      <c r="AQ46" s="59"/>
    </row>
    <row r="47" spans="1:45" x14ac:dyDescent="0.2">
      <c r="A47" t="s">
        <v>59</v>
      </c>
      <c r="B47" s="56">
        <f>J34</f>
        <v>-50</v>
      </c>
      <c r="C47" s="56">
        <f>K34</f>
        <v>-51</v>
      </c>
      <c r="D47" s="56">
        <f>L34</f>
        <v>-39</v>
      </c>
      <c r="E47" s="56">
        <f>M34</f>
        <v>-37</v>
      </c>
      <c r="F47" s="56">
        <f>J35</f>
        <v>-33</v>
      </c>
      <c r="G47" s="56">
        <f>K35</f>
        <v>-31</v>
      </c>
      <c r="H47" s="56">
        <f>L35</f>
        <v>-30</v>
      </c>
      <c r="I47" s="56">
        <v>-37</v>
      </c>
      <c r="J47" s="56">
        <v>-47</v>
      </c>
      <c r="K47" s="56">
        <v>-36</v>
      </c>
      <c r="L47" s="56">
        <v>-30</v>
      </c>
      <c r="M47" s="56">
        <v>-35</v>
      </c>
      <c r="N47" s="56">
        <v>-34</v>
      </c>
      <c r="O47" s="56">
        <v>-32</v>
      </c>
      <c r="P47" s="56">
        <v>-33</v>
      </c>
      <c r="Q47" s="56">
        <v>-25</v>
      </c>
      <c r="R47" s="56">
        <v>-24</v>
      </c>
      <c r="S47" s="56">
        <v>-19</v>
      </c>
      <c r="T47" s="56">
        <v>-24</v>
      </c>
      <c r="U47" s="56">
        <v>-20</v>
      </c>
      <c r="V47" s="56">
        <f>'Wireline Stats History'!E13</f>
        <v>-20</v>
      </c>
      <c r="W47" s="56">
        <f>'Wireline Stats History'!D13</f>
        <v>-20</v>
      </c>
      <c r="X47" s="56"/>
      <c r="Y47" s="56"/>
    </row>
    <row r="48" spans="1:45" x14ac:dyDescent="0.2">
      <c r="AA48" s="78"/>
    </row>
    <row r="49" spans="1:94" x14ac:dyDescent="0.2">
      <c r="AA49" s="78"/>
    </row>
    <row r="50" spans="1:94" x14ac:dyDescent="0.2">
      <c r="A50" t="s">
        <v>60</v>
      </c>
      <c r="B50" s="85"/>
      <c r="C50" s="85"/>
      <c r="D50" s="85"/>
      <c r="E50" s="85"/>
      <c r="F50" s="85"/>
      <c r="G50" s="85"/>
      <c r="H50" s="85"/>
      <c r="I50" s="85"/>
      <c r="J50" s="85"/>
      <c r="K50" s="85"/>
      <c r="L50" s="85"/>
      <c r="M50" s="85"/>
      <c r="N50" s="85"/>
      <c r="O50" s="85"/>
      <c r="P50" s="85"/>
      <c r="Q50" s="85"/>
      <c r="R50" s="85"/>
      <c r="S50" s="85"/>
      <c r="T50" s="85"/>
      <c r="U50" s="85"/>
      <c r="V50" s="85" t="s">
        <v>92</v>
      </c>
      <c r="W50" s="85"/>
    </row>
    <row r="51" spans="1:94" x14ac:dyDescent="0.2">
      <c r="A51" s="3"/>
      <c r="B51" s="75" t="s">
        <v>211</v>
      </c>
      <c r="C51" s="75" t="s">
        <v>210</v>
      </c>
      <c r="D51" s="75" t="s">
        <v>167</v>
      </c>
      <c r="E51" s="75" t="s">
        <v>170</v>
      </c>
      <c r="F51" s="75" t="s">
        <v>169</v>
      </c>
      <c r="G51" s="75" t="s">
        <v>166</v>
      </c>
      <c r="H51" s="75" t="s">
        <v>140</v>
      </c>
      <c r="I51" s="75" t="s">
        <v>139</v>
      </c>
      <c r="J51" s="75" t="s">
        <v>138</v>
      </c>
      <c r="K51" s="75" t="s">
        <v>137</v>
      </c>
      <c r="L51" s="75" t="s">
        <v>128</v>
      </c>
      <c r="M51" s="75" t="s">
        <v>127</v>
      </c>
      <c r="N51" s="75" t="s">
        <v>126</v>
      </c>
      <c r="O51" s="75" t="s">
        <v>125</v>
      </c>
      <c r="P51" s="75" t="s">
        <v>122</v>
      </c>
      <c r="Q51" s="75" t="s">
        <v>102</v>
      </c>
      <c r="R51" s="75" t="s">
        <v>101</v>
      </c>
      <c r="S51" s="75" t="s">
        <v>100</v>
      </c>
      <c r="T51" s="75" t="s">
        <v>97</v>
      </c>
      <c r="U51" s="75" t="s">
        <v>95</v>
      </c>
      <c r="V51" s="75" t="s">
        <v>93</v>
      </c>
      <c r="W51" s="75" t="s">
        <v>90</v>
      </c>
      <c r="AV51" s="54"/>
    </row>
    <row r="52" spans="1:94" x14ac:dyDescent="0.2">
      <c r="A52" t="s">
        <v>61</v>
      </c>
      <c r="B52" s="768">
        <f>'Wireline Stats History'!D10</f>
        <v>3115</v>
      </c>
      <c r="C52" s="768">
        <f>'Wireline Stats History'!E10</f>
        <v>3144</v>
      </c>
      <c r="D52" s="76">
        <v>3169</v>
      </c>
      <c r="E52" s="76">
        <v>3194</v>
      </c>
      <c r="F52" s="76">
        <v>3215</v>
      </c>
      <c r="G52" s="76">
        <v>3230</v>
      </c>
      <c r="H52" s="76">
        <v>3254</v>
      </c>
      <c r="I52" s="76">
        <v>3284</v>
      </c>
      <c r="J52" s="76">
        <v>3324</v>
      </c>
      <c r="K52" s="76">
        <v>3363</v>
      </c>
      <c r="L52" s="76">
        <v>3406</v>
      </c>
      <c r="M52" s="76">
        <v>3448</v>
      </c>
      <c r="N52" s="76">
        <v>3487</v>
      </c>
      <c r="O52" s="76">
        <v>3536</v>
      </c>
      <c r="P52" s="76">
        <v>3593</v>
      </c>
      <c r="Q52" s="76">
        <v>3641</v>
      </c>
      <c r="R52" s="76">
        <v>3684</v>
      </c>
      <c r="S52" s="76">
        <v>3708</v>
      </c>
      <c r="T52" s="76">
        <v>3739</v>
      </c>
      <c r="U52" s="76">
        <v>3794</v>
      </c>
      <c r="V52" s="76">
        <v>3845</v>
      </c>
      <c r="W52" s="76">
        <v>3908</v>
      </c>
    </row>
    <row r="53" spans="1:94" x14ac:dyDescent="0.2">
      <c r="A53" t="s">
        <v>62</v>
      </c>
      <c r="B53" s="77">
        <f t="shared" ref="B53:S53" si="22">+B52-C52</f>
        <v>-29</v>
      </c>
      <c r="C53" s="77">
        <f t="shared" si="22"/>
        <v>-25</v>
      </c>
      <c r="D53" s="77">
        <f t="shared" si="22"/>
        <v>-25</v>
      </c>
      <c r="E53" s="77">
        <f t="shared" si="22"/>
        <v>-21</v>
      </c>
      <c r="F53" s="77">
        <f t="shared" si="22"/>
        <v>-15</v>
      </c>
      <c r="G53" s="77">
        <f t="shared" si="22"/>
        <v>-24</v>
      </c>
      <c r="H53" s="77">
        <f t="shared" si="22"/>
        <v>-30</v>
      </c>
      <c r="I53" s="77">
        <f t="shared" si="22"/>
        <v>-40</v>
      </c>
      <c r="J53" s="77">
        <f t="shared" si="22"/>
        <v>-39</v>
      </c>
      <c r="K53" s="77">
        <f t="shared" si="22"/>
        <v>-43</v>
      </c>
      <c r="L53" s="77">
        <f t="shared" si="22"/>
        <v>-42</v>
      </c>
      <c r="M53" s="77">
        <f t="shared" si="22"/>
        <v>-39</v>
      </c>
      <c r="N53" s="77">
        <f t="shared" si="22"/>
        <v>-49</v>
      </c>
      <c r="O53" s="77">
        <f t="shared" si="22"/>
        <v>-57</v>
      </c>
      <c r="P53" s="77">
        <f t="shared" si="22"/>
        <v>-48</v>
      </c>
      <c r="Q53" s="77">
        <f t="shared" si="22"/>
        <v>-43</v>
      </c>
      <c r="R53" s="77">
        <f t="shared" si="22"/>
        <v>-24</v>
      </c>
      <c r="S53" s="77">
        <f t="shared" si="22"/>
        <v>-31</v>
      </c>
      <c r="T53" s="77">
        <v>-55</v>
      </c>
      <c r="U53" s="77">
        <v>-51</v>
      </c>
      <c r="V53" s="77">
        <v>-63</v>
      </c>
      <c r="W53" s="77">
        <v>-58</v>
      </c>
    </row>
    <row r="54" spans="1:94" x14ac:dyDescent="0.2">
      <c r="B54" s="57">
        <f t="shared" ref="B54:W54" si="23">B52/F52-1</f>
        <v>-3.1104199066874005E-2</v>
      </c>
      <c r="C54" s="57">
        <f t="shared" si="23"/>
        <v>-2.6625386996903977E-2</v>
      </c>
      <c r="D54" s="57">
        <f t="shared" si="23"/>
        <v>-2.6121696373693881E-2</v>
      </c>
      <c r="E54" s="57">
        <f t="shared" si="23"/>
        <v>-2.7405602923264327E-2</v>
      </c>
      <c r="F54" s="57">
        <f t="shared" si="23"/>
        <v>-3.2791817087845954E-2</v>
      </c>
      <c r="G54" s="57">
        <f t="shared" si="23"/>
        <v>-3.9548022598870025E-2</v>
      </c>
      <c r="H54" s="57">
        <f t="shared" si="23"/>
        <v>-4.4627128596594234E-2</v>
      </c>
      <c r="I54" s="57">
        <f t="shared" si="23"/>
        <v>-4.7563805104408385E-2</v>
      </c>
      <c r="J54" s="57">
        <f t="shared" si="23"/>
        <v>-4.6745053054201291E-2</v>
      </c>
      <c r="K54" s="57">
        <f t="shared" si="23"/>
        <v>-4.8925339366515885E-2</v>
      </c>
      <c r="L54" s="57">
        <f t="shared" si="23"/>
        <v>-5.2045644308377437E-2</v>
      </c>
      <c r="M54" s="57">
        <f t="shared" si="23"/>
        <v>-5.3007415545179848E-2</v>
      </c>
      <c r="N54" s="57">
        <f t="shared" si="23"/>
        <v>-5.3474484256243238E-2</v>
      </c>
      <c r="O54" s="57">
        <f t="shared" si="23"/>
        <v>-4.638619201726002E-2</v>
      </c>
      <c r="P54" s="57">
        <f t="shared" si="23"/>
        <v>-3.9047873763038199E-2</v>
      </c>
      <c r="Q54" s="57">
        <f t="shared" si="23"/>
        <v>-4.0326831839746946E-2</v>
      </c>
      <c r="R54" s="57">
        <f t="shared" si="23"/>
        <v>-4.1872561768530603E-2</v>
      </c>
      <c r="S54" s="57">
        <f t="shared" si="23"/>
        <v>-5.1177072671443224E-2</v>
      </c>
      <c r="T54" s="57" t="e">
        <f t="shared" si="23"/>
        <v>#DIV/0!</v>
      </c>
      <c r="U54" s="57" t="e">
        <f t="shared" si="23"/>
        <v>#DIV/0!</v>
      </c>
      <c r="V54" s="57" t="e">
        <f t="shared" si="23"/>
        <v>#DIV/0!</v>
      </c>
      <c r="W54" s="57" t="e">
        <f t="shared" si="23"/>
        <v>#DIV/0!</v>
      </c>
    </row>
    <row r="55" spans="1:94" s="737" customFormat="1" x14ac:dyDescent="0.2">
      <c r="A55" t="s">
        <v>63</v>
      </c>
      <c r="B55" s="56">
        <f>'Wireline Stats History'!D8</f>
        <v>1516</v>
      </c>
      <c r="C55" s="56">
        <f>'Wireline Stats History'!E8</f>
        <v>1536</v>
      </c>
      <c r="D55" s="56">
        <v>1556</v>
      </c>
      <c r="E55" s="56">
        <v>1576</v>
      </c>
      <c r="F55" s="56">
        <v>1600</v>
      </c>
      <c r="G55" s="56">
        <v>1619</v>
      </c>
      <c r="H55" s="56">
        <v>1643</v>
      </c>
      <c r="I55" s="56">
        <v>1668</v>
      </c>
      <c r="J55" s="56">
        <v>1701</v>
      </c>
      <c r="K55" s="56">
        <v>1733</v>
      </c>
      <c r="L55" s="56">
        <v>1767</v>
      </c>
      <c r="M55" s="56">
        <v>1802</v>
      </c>
      <c r="N55" s="56">
        <v>1832</v>
      </c>
      <c r="O55" s="56">
        <v>1868</v>
      </c>
      <c r="P55" s="56">
        <v>1915</v>
      </c>
      <c r="Q55">
        <v>1952</v>
      </c>
      <c r="R55">
        <v>1982</v>
      </c>
      <c r="S55">
        <v>2013</v>
      </c>
      <c r="T55">
        <v>2046</v>
      </c>
      <c r="U55">
        <v>2083</v>
      </c>
      <c r="V55">
        <v>2122</v>
      </c>
      <c r="W55">
        <v>2173</v>
      </c>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row>
    <row r="56" spans="1:94" x14ac:dyDescent="0.2">
      <c r="B56" s="58">
        <f t="shared" ref="B56:W56" si="24">B55/F55-1</f>
        <v>-5.2499999999999991E-2</v>
      </c>
      <c r="C56" s="58">
        <f t="shared" si="24"/>
        <v>-5.1266213712167996E-2</v>
      </c>
      <c r="D56" s="58">
        <f t="shared" si="24"/>
        <v>-5.295191722458914E-2</v>
      </c>
      <c r="E56" s="58">
        <f t="shared" si="24"/>
        <v>-5.5155875299760182E-2</v>
      </c>
      <c r="F56" s="58">
        <f t="shared" si="24"/>
        <v>-5.9376837154614948E-2</v>
      </c>
      <c r="G56" s="58">
        <f t="shared" si="24"/>
        <v>-6.5781881130986708E-2</v>
      </c>
      <c r="H56" s="58">
        <f t="shared" si="24"/>
        <v>-7.0175438596491224E-2</v>
      </c>
      <c r="I56" s="58">
        <f t="shared" si="24"/>
        <v>-7.4361820199777995E-2</v>
      </c>
      <c r="J56" s="58">
        <f t="shared" si="24"/>
        <v>-7.1506550218340625E-2</v>
      </c>
      <c r="K56" s="58">
        <f t="shared" si="24"/>
        <v>-7.2269807280513909E-2</v>
      </c>
      <c r="L56" s="58">
        <f t="shared" si="24"/>
        <v>-7.7284595300261105E-2</v>
      </c>
      <c r="M56" s="58">
        <f t="shared" si="24"/>
        <v>-7.6844262295082011E-2</v>
      </c>
      <c r="N56" s="58">
        <f t="shared" si="24"/>
        <v>-7.5681130171543876E-2</v>
      </c>
      <c r="O56" s="58">
        <f t="shared" si="24"/>
        <v>-7.2031793343268702E-2</v>
      </c>
      <c r="P56" s="58">
        <f t="shared" si="24"/>
        <v>-6.4027370478983436E-2</v>
      </c>
      <c r="Q56" s="58">
        <f t="shared" si="24"/>
        <v>-6.2890062409985625E-2</v>
      </c>
      <c r="R56" s="58">
        <f t="shared" si="24"/>
        <v>-6.5975494816211122E-2</v>
      </c>
      <c r="S56" s="58">
        <f t="shared" si="24"/>
        <v>-7.3630924988495217E-2</v>
      </c>
      <c r="T56" s="58" t="e">
        <f t="shared" si="24"/>
        <v>#DIV/0!</v>
      </c>
      <c r="U56" s="58" t="e">
        <f t="shared" si="24"/>
        <v>#DIV/0!</v>
      </c>
      <c r="V56" s="58" t="e">
        <f t="shared" si="24"/>
        <v>#DIV/0!</v>
      </c>
      <c r="W56" s="58" t="e">
        <f t="shared" si="24"/>
        <v>#DIV/0!</v>
      </c>
    </row>
    <row r="59" spans="1:94" x14ac:dyDescent="0.2">
      <c r="A59" s="2" t="s">
        <v>65</v>
      </c>
      <c r="B59" s="6"/>
      <c r="C59" s="6"/>
      <c r="D59" s="6"/>
      <c r="E59" s="6"/>
      <c r="F59" s="6"/>
      <c r="G59" s="6"/>
      <c r="H59" s="6"/>
    </row>
    <row r="60" spans="1:94" x14ac:dyDescent="0.2">
      <c r="A60" s="6"/>
      <c r="B60" s="7">
        <v>2010</v>
      </c>
      <c r="C60" s="7">
        <v>2011</v>
      </c>
      <c r="D60" s="7">
        <v>2012</v>
      </c>
      <c r="E60" s="7">
        <v>2013</v>
      </c>
      <c r="F60" s="7">
        <v>2014</v>
      </c>
      <c r="G60" s="7">
        <v>2015</v>
      </c>
    </row>
    <row r="61" spans="1:94" x14ac:dyDescent="0.2">
      <c r="A61" t="s">
        <v>46</v>
      </c>
      <c r="B61" s="5">
        <f>K2</f>
        <v>558</v>
      </c>
      <c r="C61" s="5">
        <f>K6</f>
        <v>619</v>
      </c>
      <c r="D61" s="5">
        <f>K10</f>
        <v>700</v>
      </c>
      <c r="E61" s="5">
        <f>K14</f>
        <v>764</v>
      </c>
      <c r="F61" s="5">
        <f>K18</f>
        <v>842</v>
      </c>
      <c r="G61" s="5">
        <f>G139</f>
        <v>903</v>
      </c>
    </row>
    <row r="62" spans="1:94" x14ac:dyDescent="0.2">
      <c r="A62" t="s">
        <v>47</v>
      </c>
      <c r="B62" s="5">
        <f>K3</f>
        <v>557</v>
      </c>
      <c r="C62" s="5">
        <f>K7</f>
        <v>635</v>
      </c>
      <c r="D62" s="5">
        <f>K11</f>
        <v>689</v>
      </c>
      <c r="E62" s="5">
        <f>K15</f>
        <v>792</v>
      </c>
      <c r="F62" s="5">
        <f>K19</f>
        <v>861</v>
      </c>
      <c r="G62" s="5">
        <f>G140</f>
        <v>928</v>
      </c>
      <c r="AV62" s="54"/>
      <c r="AW62" s="54"/>
      <c r="AX62" s="54"/>
      <c r="AY62" s="54" t="s">
        <v>44</v>
      </c>
      <c r="AZ62" s="3"/>
    </row>
    <row r="63" spans="1:94" x14ac:dyDescent="0.2">
      <c r="A63" t="s">
        <v>48</v>
      </c>
      <c r="B63" s="5">
        <f>K4</f>
        <v>562</v>
      </c>
      <c r="C63" s="5">
        <f>K8</f>
        <v>644</v>
      </c>
      <c r="D63" s="5">
        <f>K12</f>
        <v>737</v>
      </c>
      <c r="E63" s="5">
        <f>K16</f>
        <v>801</v>
      </c>
      <c r="F63" s="5">
        <f>K20</f>
        <v>858</v>
      </c>
      <c r="G63" s="5"/>
      <c r="H63" s="3"/>
      <c r="AY63">
        <v>4848</v>
      </c>
    </row>
    <row r="64" spans="1:94" x14ac:dyDescent="0.2">
      <c r="A64" t="s">
        <v>49</v>
      </c>
      <c r="B64" s="5">
        <f>K5</f>
        <v>591</v>
      </c>
      <c r="C64" s="5">
        <f>K9</f>
        <v>680</v>
      </c>
      <c r="D64" s="5">
        <f>K13</f>
        <v>770</v>
      </c>
      <c r="E64" s="5">
        <f>K17</f>
        <v>851</v>
      </c>
      <c r="F64" s="5">
        <f>K21</f>
        <v>911</v>
      </c>
      <c r="G64" s="5"/>
    </row>
    <row r="66" spans="1:58" x14ac:dyDescent="0.2">
      <c r="A66" s="2" t="s">
        <v>67</v>
      </c>
      <c r="B66" s="6"/>
      <c r="C66" s="6"/>
      <c r="D66" s="6"/>
      <c r="E66" s="6"/>
      <c r="F66" s="6"/>
      <c r="G66" s="6"/>
      <c r="H66" s="6"/>
      <c r="BA66" s="5"/>
    </row>
    <row r="67" spans="1:58" x14ac:dyDescent="0.2">
      <c r="A67" s="6"/>
      <c r="B67" s="7">
        <v>2010</v>
      </c>
      <c r="C67" s="7">
        <v>2011</v>
      </c>
      <c r="D67" s="7">
        <v>2012</v>
      </c>
      <c r="E67" s="7">
        <v>2013</v>
      </c>
      <c r="F67" s="7">
        <v>2014</v>
      </c>
      <c r="G67" s="7">
        <v>2015</v>
      </c>
    </row>
    <row r="68" spans="1:58" x14ac:dyDescent="0.2">
      <c r="A68" t="s">
        <v>46</v>
      </c>
      <c r="B68" s="56">
        <v>493</v>
      </c>
      <c r="C68" s="154">
        <v>548</v>
      </c>
      <c r="D68" s="154">
        <v>620</v>
      </c>
      <c r="E68" s="154">
        <v>666</v>
      </c>
      <c r="F68" s="154">
        <f>N18</f>
        <v>690</v>
      </c>
      <c r="G68" s="154">
        <f>N22</f>
        <v>744</v>
      </c>
    </row>
    <row r="69" spans="1:58" x14ac:dyDescent="0.2">
      <c r="A69" t="s">
        <v>47</v>
      </c>
      <c r="B69" s="56">
        <v>519</v>
      </c>
      <c r="C69" s="154">
        <v>563</v>
      </c>
      <c r="D69" s="154">
        <v>634</v>
      </c>
      <c r="E69" s="154">
        <v>666</v>
      </c>
      <c r="F69" s="154">
        <f>N19</f>
        <v>708</v>
      </c>
      <c r="G69" s="154">
        <f>N23</f>
        <v>719</v>
      </c>
    </row>
    <row r="70" spans="1:58" x14ac:dyDescent="0.2">
      <c r="A70" t="s">
        <v>48</v>
      </c>
      <c r="B70" s="56">
        <v>532</v>
      </c>
      <c r="C70" s="154">
        <v>568</v>
      </c>
      <c r="D70" s="154">
        <v>638</v>
      </c>
      <c r="E70" s="154">
        <v>680</v>
      </c>
      <c r="F70" s="154">
        <f>N20</f>
        <v>700</v>
      </c>
      <c r="G70" s="154"/>
    </row>
    <row r="71" spans="1:58" x14ac:dyDescent="0.2">
      <c r="A71" t="s">
        <v>49</v>
      </c>
      <c r="B71" s="56">
        <v>470</v>
      </c>
      <c r="C71" s="154">
        <v>498</v>
      </c>
      <c r="D71" s="154">
        <v>566</v>
      </c>
      <c r="E71" s="154">
        <v>592</v>
      </c>
      <c r="F71" s="154">
        <f>N21</f>
        <v>629</v>
      </c>
      <c r="G71" s="154"/>
    </row>
    <row r="72" spans="1:58" x14ac:dyDescent="0.2">
      <c r="A72" t="s">
        <v>61</v>
      </c>
      <c r="B72" s="98">
        <f t="shared" ref="B72:G72" si="25">SUM(B68:B71)</f>
        <v>2014</v>
      </c>
      <c r="C72" s="98">
        <f t="shared" si="25"/>
        <v>2177</v>
      </c>
      <c r="D72" s="98">
        <f t="shared" si="25"/>
        <v>2458</v>
      </c>
      <c r="E72" s="98">
        <f t="shared" si="25"/>
        <v>2604</v>
      </c>
      <c r="F72" s="98">
        <f t="shared" si="25"/>
        <v>2727</v>
      </c>
      <c r="G72" s="98">
        <f t="shared" si="25"/>
        <v>1463</v>
      </c>
    </row>
    <row r="74" spans="1:58" x14ac:dyDescent="0.2">
      <c r="A74" s="2" t="s">
        <v>73</v>
      </c>
      <c r="B74" s="6"/>
      <c r="C74" s="6"/>
      <c r="D74" s="6"/>
      <c r="E74" s="6"/>
      <c r="F74" s="6"/>
      <c r="G74" s="6"/>
    </row>
    <row r="75" spans="1:58" x14ac:dyDescent="0.2">
      <c r="A75" s="6"/>
      <c r="B75" s="7">
        <f t="shared" ref="B75:G75" si="26">B67</f>
        <v>2010</v>
      </c>
      <c r="C75" s="7">
        <f t="shared" si="26"/>
        <v>2011</v>
      </c>
      <c r="D75" s="7">
        <f t="shared" si="26"/>
        <v>2012</v>
      </c>
      <c r="E75" s="7">
        <f t="shared" si="26"/>
        <v>2013</v>
      </c>
      <c r="F75" s="7">
        <f t="shared" si="26"/>
        <v>2014</v>
      </c>
      <c r="G75" s="7">
        <f t="shared" si="26"/>
        <v>2015</v>
      </c>
      <c r="BA75" s="3"/>
      <c r="BB75" s="3"/>
    </row>
    <row r="76" spans="1:58" x14ac:dyDescent="0.2">
      <c r="A76" t="s">
        <v>46</v>
      </c>
      <c r="B76" s="56">
        <v>428</v>
      </c>
      <c r="C76" s="154">
        <v>409</v>
      </c>
      <c r="D76" s="154">
        <v>361</v>
      </c>
      <c r="E76" s="154">
        <v>368</v>
      </c>
      <c r="F76" s="154">
        <f>Q18</f>
        <v>387</v>
      </c>
      <c r="G76" s="154">
        <f>Q22</f>
        <v>391</v>
      </c>
    </row>
    <row r="77" spans="1:58" x14ac:dyDescent="0.2">
      <c r="A77" t="s">
        <v>47</v>
      </c>
      <c r="B77" s="56">
        <v>385</v>
      </c>
      <c r="C77" s="154">
        <v>359</v>
      </c>
      <c r="D77" s="154">
        <v>336</v>
      </c>
      <c r="E77" s="154">
        <v>332</v>
      </c>
      <c r="F77" s="154">
        <f>Q19</f>
        <v>365</v>
      </c>
      <c r="G77" s="154">
        <f>Q23</f>
        <v>362</v>
      </c>
    </row>
    <row r="78" spans="1:58" s="59" customFormat="1" x14ac:dyDescent="0.2">
      <c r="A78" t="s">
        <v>48</v>
      </c>
      <c r="B78" s="56">
        <v>387</v>
      </c>
      <c r="C78" s="154">
        <v>372</v>
      </c>
      <c r="D78" s="154">
        <v>352</v>
      </c>
      <c r="E78" s="154">
        <v>355</v>
      </c>
      <c r="F78" s="154">
        <f>Q20</f>
        <v>365</v>
      </c>
      <c r="G78" s="154"/>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row>
    <row r="79" spans="1:58" x14ac:dyDescent="0.2">
      <c r="A79" t="s">
        <v>49</v>
      </c>
      <c r="B79" s="56">
        <v>354</v>
      </c>
      <c r="C79" s="154">
        <v>348</v>
      </c>
      <c r="D79" s="154">
        <v>352</v>
      </c>
      <c r="E79" s="154">
        <v>359</v>
      </c>
      <c r="F79" s="154">
        <f>Q21</f>
        <v>372</v>
      </c>
      <c r="G79" s="154"/>
      <c r="BA79" s="59"/>
    </row>
    <row r="80" spans="1:58" x14ac:dyDescent="0.2">
      <c r="A80" t="s">
        <v>61</v>
      </c>
      <c r="B80" s="99">
        <f t="shared" ref="B80:G80" si="27">SUM(B76:B79)</f>
        <v>1554</v>
      </c>
      <c r="C80" s="99">
        <f t="shared" si="27"/>
        <v>1488</v>
      </c>
      <c r="D80" s="98">
        <f t="shared" si="27"/>
        <v>1401</v>
      </c>
      <c r="E80" s="98">
        <f t="shared" si="27"/>
        <v>1414</v>
      </c>
      <c r="F80" s="98">
        <f t="shared" si="27"/>
        <v>1489</v>
      </c>
      <c r="G80" s="98">
        <f t="shared" si="27"/>
        <v>753</v>
      </c>
      <c r="AY80" s="59"/>
      <c r="AZ80" s="59"/>
    </row>
    <row r="82" spans="1:67" x14ac:dyDescent="0.2">
      <c r="A82" s="2" t="s">
        <v>74</v>
      </c>
      <c r="B82" s="6"/>
      <c r="C82" s="6"/>
      <c r="D82" s="6"/>
      <c r="E82" s="6"/>
      <c r="F82" s="6"/>
      <c r="G82" s="6"/>
      <c r="AX82" s="3"/>
      <c r="AY82" s="3"/>
      <c r="AZ82" s="3"/>
    </row>
    <row r="83" spans="1:67" s="3" customFormat="1" x14ac:dyDescent="0.2">
      <c r="A83" s="6"/>
      <c r="B83" s="7">
        <f t="shared" ref="B83:G83" si="28">B75</f>
        <v>2010</v>
      </c>
      <c r="C83" s="7">
        <f t="shared" si="28"/>
        <v>2011</v>
      </c>
      <c r="D83" s="7">
        <f t="shared" si="28"/>
        <v>2012</v>
      </c>
      <c r="E83" s="7">
        <f t="shared" si="28"/>
        <v>2013</v>
      </c>
      <c r="F83" s="7">
        <f t="shared" si="28"/>
        <v>2014</v>
      </c>
      <c r="G83" s="7">
        <f t="shared" si="28"/>
        <v>2015</v>
      </c>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B83"/>
      <c r="BC83"/>
      <c r="BD83"/>
      <c r="BE83"/>
      <c r="BF83"/>
      <c r="BG83"/>
      <c r="BH83"/>
      <c r="BI83"/>
      <c r="BJ83"/>
      <c r="BK83"/>
      <c r="BL83"/>
      <c r="BM83"/>
      <c r="BN83"/>
      <c r="BO83"/>
    </row>
    <row r="84" spans="1:67" x14ac:dyDescent="0.2">
      <c r="A84" t="s">
        <v>46</v>
      </c>
      <c r="B84" s="4">
        <f t="shared" ref="B84:G85" si="29">B76+B68</f>
        <v>921</v>
      </c>
      <c r="C84" s="155">
        <f t="shared" si="29"/>
        <v>957</v>
      </c>
      <c r="D84" s="155">
        <f t="shared" si="29"/>
        <v>981</v>
      </c>
      <c r="E84" s="155">
        <f t="shared" si="29"/>
        <v>1034</v>
      </c>
      <c r="F84" s="155">
        <f t="shared" si="29"/>
        <v>1077</v>
      </c>
      <c r="G84" s="155">
        <f t="shared" si="29"/>
        <v>1135</v>
      </c>
      <c r="BB84" s="59"/>
      <c r="BC84" s="59"/>
      <c r="BH84" s="59"/>
      <c r="BI84" s="59"/>
      <c r="BJ84" s="59"/>
      <c r="BO84" s="3"/>
    </row>
    <row r="85" spans="1:67" x14ac:dyDescent="0.2">
      <c r="A85" t="s">
        <v>47</v>
      </c>
      <c r="B85" s="4">
        <f t="shared" ref="B85:F87" si="30">B77+B69</f>
        <v>904</v>
      </c>
      <c r="C85" s="155">
        <f t="shared" si="30"/>
        <v>922</v>
      </c>
      <c r="D85" s="155">
        <f t="shared" si="30"/>
        <v>970</v>
      </c>
      <c r="E85" s="155">
        <f t="shared" si="30"/>
        <v>998</v>
      </c>
      <c r="F85" s="155">
        <f t="shared" si="30"/>
        <v>1073</v>
      </c>
      <c r="G85" s="155">
        <f t="shared" si="29"/>
        <v>1081</v>
      </c>
    </row>
    <row r="86" spans="1:67" x14ac:dyDescent="0.2">
      <c r="A86" t="s">
        <v>48</v>
      </c>
      <c r="B86" s="4">
        <f t="shared" si="30"/>
        <v>919</v>
      </c>
      <c r="C86" s="155">
        <f t="shared" si="30"/>
        <v>940</v>
      </c>
      <c r="D86" s="155">
        <f t="shared" si="30"/>
        <v>990</v>
      </c>
      <c r="E86" s="155">
        <f t="shared" si="30"/>
        <v>1035</v>
      </c>
      <c r="F86" s="155">
        <f t="shared" si="30"/>
        <v>1065</v>
      </c>
      <c r="G86" s="155"/>
      <c r="BB86" s="3"/>
      <c r="BC86" s="3"/>
      <c r="BD86" s="3"/>
      <c r="BE86" s="3"/>
      <c r="BG86" s="3"/>
      <c r="BH86" s="3"/>
      <c r="BI86" s="3"/>
      <c r="BK86" s="3"/>
      <c r="BL86" s="3"/>
      <c r="BM86" s="3"/>
      <c r="BN86" s="3"/>
    </row>
    <row r="87" spans="1:67" x14ac:dyDescent="0.2">
      <c r="A87" t="s">
        <v>49</v>
      </c>
      <c r="B87" s="4">
        <f t="shared" si="30"/>
        <v>824</v>
      </c>
      <c r="C87" s="155">
        <f t="shared" si="30"/>
        <v>846</v>
      </c>
      <c r="D87" s="155">
        <f t="shared" si="30"/>
        <v>918</v>
      </c>
      <c r="E87" s="155">
        <f t="shared" si="30"/>
        <v>951</v>
      </c>
      <c r="F87" s="155">
        <f t="shared" si="30"/>
        <v>1001</v>
      </c>
      <c r="G87" s="155"/>
    </row>
    <row r="88" spans="1:67" x14ac:dyDescent="0.2">
      <c r="A88" t="s">
        <v>61</v>
      </c>
      <c r="B88" s="98">
        <f t="shared" ref="B88:G88" si="31">SUM(B84:B87)</f>
        <v>3568</v>
      </c>
      <c r="C88" s="98">
        <f t="shared" si="31"/>
        <v>3665</v>
      </c>
      <c r="D88" s="98">
        <f t="shared" si="31"/>
        <v>3859</v>
      </c>
      <c r="E88" s="98">
        <f t="shared" si="31"/>
        <v>4018</v>
      </c>
      <c r="F88" s="98">
        <f t="shared" si="31"/>
        <v>4216</v>
      </c>
      <c r="G88" s="98">
        <f t="shared" si="31"/>
        <v>2216</v>
      </c>
    </row>
    <row r="89" spans="1:67" x14ac:dyDescent="0.2">
      <c r="K89" s="55"/>
      <c r="BB89" s="3"/>
    </row>
    <row r="90" spans="1:67" x14ac:dyDescent="0.2">
      <c r="B90" s="61" t="s">
        <v>93</v>
      </c>
      <c r="C90" s="61" t="s">
        <v>101</v>
      </c>
      <c r="D90" s="61" t="s">
        <v>126</v>
      </c>
      <c r="E90" s="61" t="s">
        <v>138</v>
      </c>
      <c r="F90" s="61" t="s">
        <v>169</v>
      </c>
      <c r="G90" s="61" t="s">
        <v>211</v>
      </c>
    </row>
    <row r="91" spans="1:67" x14ac:dyDescent="0.2">
      <c r="A91" t="s">
        <v>79</v>
      </c>
      <c r="B91" s="60" t="s">
        <v>47</v>
      </c>
      <c r="C91" s="60" t="s">
        <v>47</v>
      </c>
      <c r="D91" s="60" t="s">
        <v>47</v>
      </c>
      <c r="E91" s="153" t="s">
        <v>47</v>
      </c>
      <c r="F91" s="153" t="s">
        <v>47</v>
      </c>
      <c r="G91" s="153" t="s">
        <v>47</v>
      </c>
      <c r="AX91" s="3"/>
    </row>
    <row r="92" spans="1:67" x14ac:dyDescent="0.2">
      <c r="A92" t="s">
        <v>70</v>
      </c>
      <c r="B92" s="80">
        <f t="shared" ref="B92:G92" si="32">B69</f>
        <v>519</v>
      </c>
      <c r="C92" s="80">
        <f t="shared" si="32"/>
        <v>563</v>
      </c>
      <c r="D92" s="80">
        <f t="shared" si="32"/>
        <v>634</v>
      </c>
      <c r="E92" s="80">
        <f t="shared" si="32"/>
        <v>666</v>
      </c>
      <c r="F92" s="80">
        <f t="shared" si="32"/>
        <v>708</v>
      </c>
      <c r="G92" s="80">
        <f t="shared" si="32"/>
        <v>719</v>
      </c>
    </row>
    <row r="93" spans="1:67" x14ac:dyDescent="0.2">
      <c r="A93" t="s">
        <v>75</v>
      </c>
      <c r="B93" s="81">
        <f t="shared" ref="B93:G93" si="33">B77</f>
        <v>385</v>
      </c>
      <c r="C93" s="81">
        <f t="shared" si="33"/>
        <v>359</v>
      </c>
      <c r="D93" s="81">
        <f t="shared" si="33"/>
        <v>336</v>
      </c>
      <c r="E93" s="81">
        <f t="shared" si="33"/>
        <v>332</v>
      </c>
      <c r="F93" s="81">
        <f t="shared" si="33"/>
        <v>365</v>
      </c>
      <c r="G93" s="81">
        <f t="shared" si="33"/>
        <v>362</v>
      </c>
    </row>
    <row r="94" spans="1:67" x14ac:dyDescent="0.2">
      <c r="A94" t="s">
        <v>76</v>
      </c>
      <c r="B94" s="81">
        <f t="shared" ref="B94:G94" si="34">SUM(B92:B93)</f>
        <v>904</v>
      </c>
      <c r="C94" s="81">
        <f t="shared" si="34"/>
        <v>922</v>
      </c>
      <c r="D94" s="81">
        <f t="shared" si="34"/>
        <v>970</v>
      </c>
      <c r="E94" s="81">
        <f t="shared" si="34"/>
        <v>998</v>
      </c>
      <c r="F94" s="81">
        <f t="shared" si="34"/>
        <v>1073</v>
      </c>
      <c r="G94" s="81">
        <f t="shared" si="34"/>
        <v>1081</v>
      </c>
    </row>
    <row r="96" spans="1:67" x14ac:dyDescent="0.2">
      <c r="A96" t="s">
        <v>78</v>
      </c>
      <c r="B96" s="61" t="str">
        <f t="shared" ref="B96:G96" si="35">B90</f>
        <v>Q2-10</v>
      </c>
      <c r="C96" s="61" t="str">
        <f t="shared" si="35"/>
        <v>Q2-11</v>
      </c>
      <c r="D96" s="61" t="str">
        <f t="shared" si="35"/>
        <v>Q2-12</v>
      </c>
      <c r="E96" s="61" t="str">
        <f t="shared" si="35"/>
        <v>Q2-13</v>
      </c>
      <c r="F96" s="61" t="str">
        <f t="shared" si="35"/>
        <v>Q2-14</v>
      </c>
      <c r="G96" s="61" t="str">
        <f t="shared" si="35"/>
        <v>Q2-15</v>
      </c>
    </row>
    <row r="97" spans="1:9" x14ac:dyDescent="0.2">
      <c r="A97" t="s">
        <v>70</v>
      </c>
      <c r="B97" s="14">
        <f>SUM(X127:X128)/X130</f>
        <v>0.50666666666666671</v>
      </c>
      <c r="C97" s="14">
        <f>SUM(T127:T128)/T130</f>
        <v>0.56778761061946903</v>
      </c>
      <c r="D97" s="14">
        <f>SUM(P127:P128)/P130</f>
        <v>0.53583489681050656</v>
      </c>
      <c r="E97" s="14">
        <f>SUM(L127:L128)/L130</f>
        <v>0.53432413305024773</v>
      </c>
      <c r="F97" s="14">
        <f>SUM(H127:H128)/H130</f>
        <v>0.54354456116570649</v>
      </c>
      <c r="G97" s="14">
        <f>SUM(D127:D128)/D130</f>
        <v>0.55512572533849125</v>
      </c>
    </row>
    <row r="98" spans="1:9" x14ac:dyDescent="0.2">
      <c r="A98" t="s">
        <v>75</v>
      </c>
      <c r="B98" s="14">
        <f t="shared" ref="B98:G98" si="36">1-B97</f>
        <v>0.49333333333333329</v>
      </c>
      <c r="C98" s="14">
        <f t="shared" si="36"/>
        <v>0.43221238938053097</v>
      </c>
      <c r="D98" s="14">
        <f t="shared" si="36"/>
        <v>0.46416510318949344</v>
      </c>
      <c r="E98" s="14">
        <f t="shared" si="36"/>
        <v>0.46567586694975227</v>
      </c>
      <c r="F98" s="14">
        <f t="shared" si="36"/>
        <v>0.45645543883429351</v>
      </c>
      <c r="G98" s="14">
        <f t="shared" si="36"/>
        <v>0.44487427466150875</v>
      </c>
    </row>
    <row r="99" spans="1:9" x14ac:dyDescent="0.2">
      <c r="B99" s="62"/>
      <c r="C99" s="62"/>
      <c r="D99" s="62"/>
    </row>
    <row r="100" spans="1:9" x14ac:dyDescent="0.2">
      <c r="A100" t="s">
        <v>86</v>
      </c>
      <c r="B100" s="60" t="str">
        <f t="shared" ref="B100:G100" si="37">B96</f>
        <v>Q2-10</v>
      </c>
      <c r="C100" s="60" t="str">
        <f t="shared" si="37"/>
        <v>Q2-11</v>
      </c>
      <c r="D100" s="60" t="str">
        <f t="shared" si="37"/>
        <v>Q2-12</v>
      </c>
      <c r="E100" s="60" t="str">
        <f t="shared" si="37"/>
        <v>Q2-13</v>
      </c>
      <c r="F100" s="60" t="str">
        <f t="shared" si="37"/>
        <v>Q2-14</v>
      </c>
      <c r="G100" s="60" t="str">
        <f t="shared" si="37"/>
        <v>Q2-15</v>
      </c>
    </row>
    <row r="101" spans="1:9" x14ac:dyDescent="0.2">
      <c r="A101" t="s">
        <v>70</v>
      </c>
      <c r="B101" s="14">
        <f t="shared" ref="B101:G101" si="38">B92/B94</f>
        <v>0.57411504424778759</v>
      </c>
      <c r="C101" s="14">
        <f t="shared" si="38"/>
        <v>0.61062906724511934</v>
      </c>
      <c r="D101" s="14">
        <f t="shared" si="38"/>
        <v>0.65360824742268042</v>
      </c>
      <c r="E101" s="14">
        <f t="shared" si="38"/>
        <v>0.66733466933867736</v>
      </c>
      <c r="F101" s="14">
        <f t="shared" si="38"/>
        <v>0.65983224603914259</v>
      </c>
      <c r="G101" s="14">
        <f t="shared" si="38"/>
        <v>0.66512488436632744</v>
      </c>
    </row>
    <row r="102" spans="1:9" x14ac:dyDescent="0.2">
      <c r="A102" t="s">
        <v>75</v>
      </c>
      <c r="B102" s="14">
        <f t="shared" ref="B102:G102" si="39">B93/B94</f>
        <v>0.42588495575221241</v>
      </c>
      <c r="C102" s="14">
        <f t="shared" si="39"/>
        <v>0.38937093275488072</v>
      </c>
      <c r="D102" s="14">
        <f t="shared" si="39"/>
        <v>0.34639175257731958</v>
      </c>
      <c r="E102" s="14">
        <f t="shared" si="39"/>
        <v>0.33266533066132264</v>
      </c>
      <c r="F102" s="14">
        <f t="shared" si="39"/>
        <v>0.34016775396085741</v>
      </c>
      <c r="G102" s="14">
        <f t="shared" si="39"/>
        <v>0.3348751156336725</v>
      </c>
    </row>
    <row r="103" spans="1:9" x14ac:dyDescent="0.2">
      <c r="B103" s="62"/>
      <c r="C103" s="62"/>
      <c r="D103" s="62"/>
    </row>
    <row r="104" spans="1:9" x14ac:dyDescent="0.2">
      <c r="A104" t="s">
        <v>6</v>
      </c>
      <c r="B104" s="59" t="str">
        <f t="shared" ref="B104:G104" si="40">B90</f>
        <v>Q2-10</v>
      </c>
      <c r="C104" s="59" t="str">
        <f t="shared" si="40"/>
        <v>Q2-11</v>
      </c>
      <c r="D104" s="59" t="str">
        <f t="shared" si="40"/>
        <v>Q2-12</v>
      </c>
      <c r="E104" s="59" t="str">
        <f t="shared" si="40"/>
        <v>Q2-13</v>
      </c>
      <c r="F104" s="59" t="str">
        <f t="shared" si="40"/>
        <v>Q2-14</v>
      </c>
      <c r="G104" s="59" t="str">
        <f t="shared" si="40"/>
        <v>Q2-15</v>
      </c>
    </row>
    <row r="105" spans="1:9" x14ac:dyDescent="0.2">
      <c r="A105" s="102" t="s">
        <v>117</v>
      </c>
      <c r="B105" s="56">
        <f t="shared" ref="B105:G105" si="41">B140</f>
        <v>557</v>
      </c>
      <c r="C105" s="56">
        <f t="shared" si="41"/>
        <v>635</v>
      </c>
      <c r="D105" s="56">
        <f t="shared" si="41"/>
        <v>689</v>
      </c>
      <c r="E105" s="56">
        <f t="shared" si="41"/>
        <v>792</v>
      </c>
      <c r="F105" s="56">
        <f t="shared" si="41"/>
        <v>861</v>
      </c>
      <c r="G105" s="56">
        <f t="shared" si="41"/>
        <v>928</v>
      </c>
    </row>
    <row r="106" spans="1:9" x14ac:dyDescent="0.2">
      <c r="A106" s="102" t="s">
        <v>118</v>
      </c>
      <c r="B106" s="56">
        <f t="shared" ref="B106:G106" si="42">B161</f>
        <v>62</v>
      </c>
      <c r="C106" s="56">
        <f t="shared" si="42"/>
        <v>74</v>
      </c>
      <c r="D106" s="56">
        <f t="shared" si="42"/>
        <v>64</v>
      </c>
      <c r="E106" s="56">
        <f t="shared" si="42"/>
        <v>63</v>
      </c>
      <c r="F106" s="56">
        <f t="shared" si="42"/>
        <v>63</v>
      </c>
      <c r="G106" s="56">
        <f t="shared" si="42"/>
        <v>57</v>
      </c>
    </row>
    <row r="107" spans="1:9" x14ac:dyDescent="0.2">
      <c r="A107" s="103" t="s">
        <v>119</v>
      </c>
      <c r="B107" s="56">
        <f t="shared" ref="B107:G107" si="43">B168</f>
        <v>13</v>
      </c>
      <c r="C107" s="56">
        <f t="shared" si="43"/>
        <v>10</v>
      </c>
      <c r="D107" s="56">
        <f t="shared" si="43"/>
        <v>21</v>
      </c>
      <c r="E107" s="56">
        <f t="shared" si="43"/>
        <v>16</v>
      </c>
      <c r="F107" s="56">
        <f t="shared" si="43"/>
        <v>13</v>
      </c>
      <c r="G107" s="56">
        <f t="shared" si="43"/>
        <v>12</v>
      </c>
    </row>
    <row r="108" spans="1:9" x14ac:dyDescent="0.2">
      <c r="A108" t="s">
        <v>15</v>
      </c>
      <c r="B108" s="82">
        <f t="shared" ref="B108:G108" si="44">B147</f>
        <v>552</v>
      </c>
      <c r="C108" s="82">
        <f t="shared" si="44"/>
        <v>502</v>
      </c>
      <c r="D108" s="82">
        <f t="shared" si="44"/>
        <v>463</v>
      </c>
      <c r="E108" s="82">
        <f t="shared" si="44"/>
        <v>445</v>
      </c>
      <c r="F108" s="82">
        <f t="shared" si="44"/>
        <v>410</v>
      </c>
      <c r="G108" s="82">
        <f t="shared" si="44"/>
        <v>383</v>
      </c>
    </row>
    <row r="109" spans="1:9" x14ac:dyDescent="0.2">
      <c r="A109" t="s">
        <v>1</v>
      </c>
      <c r="B109" s="56">
        <f t="shared" ref="B109:G109" si="45">SUM(B105:B108)</f>
        <v>1184</v>
      </c>
      <c r="C109" s="56">
        <f t="shared" si="45"/>
        <v>1221</v>
      </c>
      <c r="D109" s="56">
        <f t="shared" si="45"/>
        <v>1237</v>
      </c>
      <c r="E109" s="56">
        <f t="shared" si="45"/>
        <v>1316</v>
      </c>
      <c r="F109" s="56">
        <f t="shared" si="45"/>
        <v>1347</v>
      </c>
      <c r="G109" s="56">
        <f t="shared" si="45"/>
        <v>1380</v>
      </c>
    </row>
    <row r="110" spans="1:9" x14ac:dyDescent="0.2">
      <c r="B110" s="72">
        <f>+B108/B109</f>
        <v>0.46621621621621623</v>
      </c>
    </row>
    <row r="111" spans="1:9" x14ac:dyDescent="0.2">
      <c r="B111" s="59"/>
    </row>
    <row r="112" spans="1:9" x14ac:dyDescent="0.2">
      <c r="A112" t="s">
        <v>78</v>
      </c>
      <c r="B112" s="59" t="str">
        <f t="shared" ref="B112:G112" si="46">+B104</f>
        <v>Q2-10</v>
      </c>
      <c r="C112" s="59" t="str">
        <f t="shared" si="46"/>
        <v>Q2-11</v>
      </c>
      <c r="D112" s="59" t="str">
        <f t="shared" si="46"/>
        <v>Q2-12</v>
      </c>
      <c r="E112" s="59" t="str">
        <f t="shared" si="46"/>
        <v>Q2-13</v>
      </c>
      <c r="F112" s="59" t="str">
        <f t="shared" si="46"/>
        <v>Q2-14</v>
      </c>
      <c r="G112" s="59" t="str">
        <f t="shared" si="46"/>
        <v>Q2-15</v>
      </c>
      <c r="I112" s="68"/>
    </row>
    <row r="113" spans="1:39" x14ac:dyDescent="0.2">
      <c r="A113" s="102" t="s">
        <v>117</v>
      </c>
      <c r="B113" s="69">
        <f>1-B114-B115-B116</f>
        <v>0.48378378378378373</v>
      </c>
      <c r="C113" s="69">
        <f t="shared" ref="C113:G113" si="47">1-C114-C115-C116</f>
        <v>0.52</v>
      </c>
      <c r="D113" s="69">
        <f t="shared" si="47"/>
        <v>0.54999999999999993</v>
      </c>
      <c r="E113" s="69">
        <f t="shared" si="47"/>
        <v>0.59999999999999987</v>
      </c>
      <c r="F113" s="69">
        <f t="shared" si="47"/>
        <v>0.6399999999999999</v>
      </c>
      <c r="G113" s="69">
        <f t="shared" si="47"/>
        <v>0.66999999999999993</v>
      </c>
    </row>
    <row r="114" spans="1:39" x14ac:dyDescent="0.2">
      <c r="A114" s="102" t="s">
        <v>118</v>
      </c>
      <c r="B114" s="69">
        <f t="shared" ref="B114:G114" si="48">ROUND(B106/B109,2)</f>
        <v>0.05</v>
      </c>
      <c r="C114" s="69">
        <f t="shared" si="48"/>
        <v>0.06</v>
      </c>
      <c r="D114" s="69">
        <f t="shared" si="48"/>
        <v>0.05</v>
      </c>
      <c r="E114" s="69">
        <f t="shared" si="48"/>
        <v>0.05</v>
      </c>
      <c r="F114" s="69">
        <f t="shared" si="48"/>
        <v>0.05</v>
      </c>
      <c r="G114" s="69">
        <f t="shared" si="48"/>
        <v>0.04</v>
      </c>
      <c r="H114" s="69"/>
    </row>
    <row r="115" spans="1:39" x14ac:dyDescent="0.2">
      <c r="A115" s="103" t="s">
        <v>119</v>
      </c>
      <c r="B115" s="69">
        <f t="shared" ref="B115:G115" si="49">ROUND(B107/B109,2)</f>
        <v>0.01</v>
      </c>
      <c r="C115" s="69">
        <f t="shared" si="49"/>
        <v>0.01</v>
      </c>
      <c r="D115" s="69">
        <f t="shared" si="49"/>
        <v>0.02</v>
      </c>
      <c r="E115" s="69">
        <f t="shared" si="49"/>
        <v>0.01</v>
      </c>
      <c r="F115" s="69">
        <f t="shared" si="49"/>
        <v>0.01</v>
      </c>
      <c r="G115" s="69">
        <f t="shared" si="49"/>
        <v>0.01</v>
      </c>
    </row>
    <row r="116" spans="1:39" x14ac:dyDescent="0.2">
      <c r="A116" t="s">
        <v>201</v>
      </c>
      <c r="B116" s="69">
        <f>(B108/B109)-0.01</f>
        <v>0.45621621621621622</v>
      </c>
      <c r="C116" s="69">
        <f t="shared" ref="C116:G116" si="50">ROUND(C108/C109,2)</f>
        <v>0.41</v>
      </c>
      <c r="D116" s="69">
        <f>ROUND(D108/D109,2)+0.01</f>
        <v>0.38</v>
      </c>
      <c r="E116" s="69">
        <f t="shared" si="50"/>
        <v>0.34</v>
      </c>
      <c r="F116" s="69">
        <f t="shared" si="50"/>
        <v>0.3</v>
      </c>
      <c r="G116" s="69">
        <f t="shared" si="50"/>
        <v>0.28000000000000003</v>
      </c>
      <c r="I116" s="794" t="s">
        <v>258</v>
      </c>
      <c r="J116" s="794"/>
      <c r="K116" s="794"/>
      <c r="L116" s="794"/>
      <c r="M116" s="794"/>
      <c r="N116" s="102"/>
    </row>
    <row r="117" spans="1:39" x14ac:dyDescent="0.2">
      <c r="A117" t="s">
        <v>1</v>
      </c>
      <c r="B117" s="63">
        <f t="shared" ref="B117:G117" si="51">B109/B$109</f>
        <v>1</v>
      </c>
      <c r="C117" s="63">
        <f t="shared" si="51"/>
        <v>1</v>
      </c>
      <c r="D117" s="63">
        <f t="shared" si="51"/>
        <v>1</v>
      </c>
      <c r="E117" s="63">
        <f t="shared" si="51"/>
        <v>1</v>
      </c>
      <c r="F117" s="63">
        <f t="shared" si="51"/>
        <v>1</v>
      </c>
      <c r="G117" s="63">
        <f t="shared" si="51"/>
        <v>1</v>
      </c>
    </row>
    <row r="120" spans="1:39" ht="13.5" thickBot="1" x14ac:dyDescent="0.25"/>
    <row r="121" spans="1:39" ht="13.5" thickBot="1" x14ac:dyDescent="0.25">
      <c r="A121" s="10"/>
      <c r="B121" s="10"/>
      <c r="C121" s="48" t="s">
        <v>68</v>
      </c>
      <c r="D121" s="49" t="s">
        <v>246</v>
      </c>
      <c r="E121" s="49" t="s">
        <v>213</v>
      </c>
      <c r="F121" s="49" t="s">
        <v>200</v>
      </c>
      <c r="G121" s="49" t="s">
        <v>197</v>
      </c>
      <c r="H121" s="49" t="s">
        <v>196</v>
      </c>
      <c r="I121" s="49" t="s">
        <v>168</v>
      </c>
      <c r="J121" s="49" t="s">
        <v>153</v>
      </c>
      <c r="K121" s="49" t="s">
        <v>151</v>
      </c>
      <c r="L121" s="49" t="s">
        <v>145</v>
      </c>
      <c r="M121" s="49" t="s">
        <v>141</v>
      </c>
      <c r="N121" s="49" t="s">
        <v>136</v>
      </c>
      <c r="O121" s="49" t="s">
        <v>135</v>
      </c>
      <c r="P121" s="49" t="s">
        <v>131</v>
      </c>
      <c r="Q121" s="49" t="s">
        <v>129</v>
      </c>
      <c r="R121" s="49" t="s">
        <v>124</v>
      </c>
      <c r="S121" s="49" t="s">
        <v>123</v>
      </c>
      <c r="T121" s="49" t="s">
        <v>120</v>
      </c>
      <c r="U121" s="49" t="s">
        <v>103</v>
      </c>
      <c r="V121" s="49" t="s">
        <v>98</v>
      </c>
      <c r="W121" s="49" t="s">
        <v>96</v>
      </c>
      <c r="X121" s="49" t="s">
        <v>94</v>
      </c>
      <c r="Y121" s="49" t="s">
        <v>91</v>
      </c>
    </row>
    <row r="122" spans="1:39" x14ac:dyDescent="0.2">
      <c r="A122" s="45"/>
    </row>
    <row r="123" spans="1:39" x14ac:dyDescent="0.2">
      <c r="A123" s="8" t="s">
        <v>204</v>
      </c>
      <c r="B123" s="46">
        <f t="shared" ref="B123:B128" si="52">C123/$C$130</f>
        <v>0.12672961093928048</v>
      </c>
      <c r="C123" s="83">
        <f t="shared" ref="C123:C128" si="53">+D123+E123+F123+G123</f>
        <v>1557</v>
      </c>
      <c r="D123" s="83">
        <f>G147</f>
        <v>383</v>
      </c>
      <c r="E123" s="83">
        <f>G146</f>
        <v>382</v>
      </c>
      <c r="F123" s="83">
        <f>F149</f>
        <v>393</v>
      </c>
      <c r="G123" s="83">
        <f>F148</f>
        <v>399</v>
      </c>
      <c r="H123" s="83">
        <f>F147</f>
        <v>410</v>
      </c>
      <c r="I123" s="83">
        <f>F146</f>
        <v>413</v>
      </c>
      <c r="J123" s="83">
        <v>419</v>
      </c>
      <c r="K123" s="83">
        <v>430</v>
      </c>
      <c r="L123" s="83">
        <v>445</v>
      </c>
      <c r="M123" s="83">
        <v>441</v>
      </c>
      <c r="N123" s="83">
        <v>455</v>
      </c>
      <c r="O123" s="83">
        <v>454</v>
      </c>
      <c r="P123" s="83">
        <v>463</v>
      </c>
      <c r="Q123" s="83">
        <v>469</v>
      </c>
      <c r="R123" s="83">
        <v>483</v>
      </c>
      <c r="S123" s="83">
        <v>495</v>
      </c>
      <c r="T123" s="83">
        <v>502</v>
      </c>
      <c r="U123" s="83">
        <v>511</v>
      </c>
      <c r="V123" s="83">
        <v>525</v>
      </c>
      <c r="W123" s="83">
        <v>538</v>
      </c>
      <c r="X123" s="83">
        <v>552</v>
      </c>
      <c r="Y123" s="83">
        <v>562</v>
      </c>
    </row>
    <row r="124" spans="1:39" x14ac:dyDescent="0.2">
      <c r="A124" s="47" t="s">
        <v>71</v>
      </c>
      <c r="B124" s="46">
        <f t="shared" si="52"/>
        <v>0.29301644147810518</v>
      </c>
      <c r="C124" s="83">
        <f t="shared" si="53"/>
        <v>3600</v>
      </c>
      <c r="D124" s="83">
        <f>G140</f>
        <v>928</v>
      </c>
      <c r="E124" s="83">
        <f>G139</f>
        <v>903</v>
      </c>
      <c r="F124" s="83">
        <f>F142</f>
        <v>911</v>
      </c>
      <c r="G124" s="83">
        <f>F141</f>
        <v>858</v>
      </c>
      <c r="H124" s="83">
        <f>F140</f>
        <v>861</v>
      </c>
      <c r="I124" s="83">
        <f>F139</f>
        <v>842</v>
      </c>
      <c r="J124" s="83">
        <v>851</v>
      </c>
      <c r="K124" s="83">
        <v>801</v>
      </c>
      <c r="L124" s="83">
        <v>792</v>
      </c>
      <c r="M124" s="83">
        <v>764</v>
      </c>
      <c r="N124" s="83">
        <v>770</v>
      </c>
      <c r="O124" s="83">
        <v>737</v>
      </c>
      <c r="P124" s="83">
        <v>689</v>
      </c>
      <c r="Q124" s="83">
        <v>700</v>
      </c>
      <c r="R124" s="83">
        <f>C142</f>
        <v>680</v>
      </c>
      <c r="S124" s="83">
        <f>C141</f>
        <v>644</v>
      </c>
      <c r="T124" s="83">
        <f>C140</f>
        <v>635</v>
      </c>
      <c r="U124" s="83">
        <f>C139</f>
        <v>619</v>
      </c>
      <c r="V124" s="83">
        <v>591</v>
      </c>
      <c r="W124" s="83">
        <v>562</v>
      </c>
      <c r="X124" s="83">
        <v>557</v>
      </c>
      <c r="Y124" s="83">
        <v>558</v>
      </c>
      <c r="AM124" s="50"/>
    </row>
    <row r="125" spans="1:39" x14ac:dyDescent="0.2">
      <c r="A125" s="47" t="s">
        <v>72</v>
      </c>
      <c r="B125" s="46">
        <f t="shared" si="52"/>
        <v>1.9371642519941397E-2</v>
      </c>
      <c r="C125" s="83">
        <f t="shared" si="53"/>
        <v>238</v>
      </c>
      <c r="D125" s="83">
        <f>G161</f>
        <v>57</v>
      </c>
      <c r="E125" s="83">
        <f>G160</f>
        <v>56</v>
      </c>
      <c r="F125" s="83">
        <f>F163</f>
        <v>67</v>
      </c>
      <c r="G125" s="83">
        <f>F162</f>
        <v>58</v>
      </c>
      <c r="H125" s="83">
        <f>F161</f>
        <v>63</v>
      </c>
      <c r="I125" s="83">
        <f>F160</f>
        <v>67</v>
      </c>
      <c r="J125" s="83">
        <v>75</v>
      </c>
      <c r="K125" s="83">
        <v>63</v>
      </c>
      <c r="L125" s="83">
        <v>63</v>
      </c>
      <c r="M125" s="83">
        <v>66</v>
      </c>
      <c r="N125" s="83">
        <v>76</v>
      </c>
      <c r="O125" s="83">
        <v>65</v>
      </c>
      <c r="P125" s="83">
        <v>64</v>
      </c>
      <c r="Q125" s="83">
        <v>67</v>
      </c>
      <c r="R125" s="83">
        <f>C163</f>
        <v>79</v>
      </c>
      <c r="S125" s="83">
        <f>C162</f>
        <v>75</v>
      </c>
      <c r="T125" s="83">
        <f>C161</f>
        <v>74</v>
      </c>
      <c r="U125" s="83">
        <f>C160</f>
        <v>68</v>
      </c>
      <c r="V125" s="83">
        <v>89</v>
      </c>
      <c r="W125" s="83">
        <v>64.000000000000014</v>
      </c>
      <c r="X125" s="83">
        <v>62</v>
      </c>
      <c r="Y125" s="83">
        <v>68</v>
      </c>
    </row>
    <row r="126" spans="1:39" x14ac:dyDescent="0.2">
      <c r="A126" s="8" t="s">
        <v>107</v>
      </c>
      <c r="B126" s="46">
        <f t="shared" si="52"/>
        <v>5.6161484616636826E-3</v>
      </c>
      <c r="C126" s="83">
        <f t="shared" si="53"/>
        <v>69</v>
      </c>
      <c r="D126" s="83">
        <f>G168</f>
        <v>12</v>
      </c>
      <c r="E126" s="83">
        <f>G167</f>
        <v>15</v>
      </c>
      <c r="F126" s="83">
        <f>F170</f>
        <v>13</v>
      </c>
      <c r="G126" s="83">
        <f>F169</f>
        <v>29</v>
      </c>
      <c r="H126" s="83">
        <f>F168</f>
        <v>13</v>
      </c>
      <c r="I126" s="83">
        <f>F167</f>
        <v>18</v>
      </c>
      <c r="J126" s="83">
        <v>18</v>
      </c>
      <c r="K126" s="83">
        <v>17</v>
      </c>
      <c r="L126" s="83">
        <v>16</v>
      </c>
      <c r="M126" s="83">
        <v>13</v>
      </c>
      <c r="N126" s="83">
        <v>17</v>
      </c>
      <c r="O126" s="83">
        <v>17</v>
      </c>
      <c r="P126" s="83">
        <v>21</v>
      </c>
      <c r="Q126" s="83">
        <v>12</v>
      </c>
      <c r="R126" s="83">
        <f>C170</f>
        <v>24</v>
      </c>
      <c r="S126" s="83">
        <f>C169</f>
        <v>11</v>
      </c>
      <c r="T126" s="83">
        <f>C168</f>
        <v>10</v>
      </c>
      <c r="U126" s="83">
        <f>C167</f>
        <v>25</v>
      </c>
      <c r="V126" s="83">
        <v>12</v>
      </c>
      <c r="W126" s="83">
        <v>15</v>
      </c>
      <c r="X126" s="83">
        <v>13</v>
      </c>
      <c r="Y126" s="83">
        <v>12</v>
      </c>
    </row>
    <row r="127" spans="1:39" x14ac:dyDescent="0.2">
      <c r="A127" s="47" t="s">
        <v>70</v>
      </c>
      <c r="B127" s="46">
        <f t="shared" si="52"/>
        <v>0.55526615660100931</v>
      </c>
      <c r="C127" s="83">
        <f t="shared" si="53"/>
        <v>6822</v>
      </c>
      <c r="D127" s="83">
        <f>'Wireless History'!D10</f>
        <v>1724</v>
      </c>
      <c r="E127" s="83">
        <f>'Wireless History'!E10</f>
        <v>1670</v>
      </c>
      <c r="F127" s="83">
        <v>1744</v>
      </c>
      <c r="G127" s="83">
        <v>1684</v>
      </c>
      <c r="H127" s="83">
        <v>1604</v>
      </c>
      <c r="I127" s="83">
        <v>1552</v>
      </c>
      <c r="J127" s="83">
        <v>1583</v>
      </c>
      <c r="K127" s="83">
        <v>1561</v>
      </c>
      <c r="L127" s="83">
        <v>1510</v>
      </c>
      <c r="M127" s="83">
        <v>1472</v>
      </c>
      <c r="N127" s="83">
        <v>1533</v>
      </c>
      <c r="O127" s="83">
        <v>1499</v>
      </c>
      <c r="P127" s="83">
        <v>1428</v>
      </c>
      <c r="Q127" s="83">
        <v>1383</v>
      </c>
      <c r="R127" s="83">
        <f>'Wireless History'!F10</f>
        <v>1744</v>
      </c>
      <c r="S127" s="83">
        <f>'Wireless History'!G10</f>
        <v>1684</v>
      </c>
      <c r="T127" s="83">
        <f>'Wireless History'!H10</f>
        <v>1604</v>
      </c>
      <c r="U127" s="83">
        <f>'Wireless History'!I10</f>
        <v>1552</v>
      </c>
      <c r="V127" s="83">
        <v>1338</v>
      </c>
      <c r="W127" s="83">
        <v>1282</v>
      </c>
      <c r="X127" s="83">
        <v>1217</v>
      </c>
      <c r="Y127" s="83">
        <v>1177</v>
      </c>
    </row>
    <row r="128" spans="1:39" x14ac:dyDescent="0.2">
      <c r="A128" s="8" t="s">
        <v>108</v>
      </c>
      <c r="B128" s="46">
        <f t="shared" si="52"/>
        <v>0</v>
      </c>
      <c r="C128" s="83">
        <f t="shared" si="53"/>
        <v>0</v>
      </c>
      <c r="D128" s="83">
        <f>'Wireless History'!D11</f>
        <v>-2</v>
      </c>
      <c r="E128" s="83">
        <f>'Wireless History'!E11</f>
        <v>2</v>
      </c>
      <c r="F128" s="83">
        <v>0</v>
      </c>
      <c r="G128" s="83">
        <v>0</v>
      </c>
      <c r="H128" s="83">
        <v>0</v>
      </c>
      <c r="I128" s="83">
        <v>3</v>
      </c>
      <c r="J128" s="83">
        <v>2</v>
      </c>
      <c r="K128" s="83">
        <v>2</v>
      </c>
      <c r="L128" s="83">
        <v>0</v>
      </c>
      <c r="M128" s="83">
        <v>0</v>
      </c>
      <c r="N128" s="83">
        <v>0</v>
      </c>
      <c r="O128" s="83">
        <v>2</v>
      </c>
      <c r="P128" s="83">
        <v>0</v>
      </c>
      <c r="Q128" s="83">
        <v>0</v>
      </c>
      <c r="R128" s="83">
        <f>'Wireless History'!F11</f>
        <v>0</v>
      </c>
      <c r="S128" s="83">
        <f>'Wireless History'!G11</f>
        <v>0</v>
      </c>
      <c r="T128" s="83">
        <f>'Wireless History'!H11</f>
        <v>0</v>
      </c>
      <c r="U128" s="83">
        <f>'Wireless History'!I11</f>
        <v>3</v>
      </c>
      <c r="V128" s="83">
        <v>-1</v>
      </c>
      <c r="W128" s="83">
        <v>0</v>
      </c>
      <c r="X128" s="83">
        <v>-1</v>
      </c>
      <c r="Y128" s="83">
        <v>0</v>
      </c>
    </row>
    <row r="129" spans="1:25" ht="13.5" thickBot="1" x14ac:dyDescent="0.25">
      <c r="A129" s="47"/>
      <c r="B129" s="46"/>
      <c r="C129" s="16"/>
      <c r="D129" s="16"/>
      <c r="E129" s="16"/>
      <c r="F129" s="16"/>
      <c r="G129" s="16"/>
      <c r="H129" s="16"/>
      <c r="I129" s="16"/>
      <c r="J129" s="16"/>
      <c r="K129" s="16"/>
      <c r="L129" s="16"/>
      <c r="M129" s="16"/>
      <c r="N129" s="16"/>
      <c r="O129" s="16"/>
      <c r="P129" s="16"/>
      <c r="Q129" s="16"/>
      <c r="R129" s="16"/>
      <c r="S129" s="16"/>
      <c r="T129" s="16"/>
      <c r="U129" s="16"/>
      <c r="V129" s="16"/>
      <c r="W129" s="16"/>
      <c r="X129" s="16"/>
      <c r="Y129" s="16"/>
    </row>
    <row r="130" spans="1:25" ht="13.5" thickBot="1" x14ac:dyDescent="0.25">
      <c r="A130" s="51" t="s">
        <v>69</v>
      </c>
      <c r="B130" s="52">
        <f>SUM(B123:B127)</f>
        <v>1</v>
      </c>
      <c r="C130" s="84">
        <f>SUM(C123:C129)</f>
        <v>12286</v>
      </c>
      <c r="D130" s="100">
        <f>SUM(D123:D128)</f>
        <v>3102</v>
      </c>
      <c r="E130" s="100">
        <f>SUM(E123:E128)</f>
        <v>3028</v>
      </c>
      <c r="F130" s="100">
        <f t="shared" ref="F130:Y130" si="54">SUM(F123:F128)</f>
        <v>3128</v>
      </c>
      <c r="G130" s="100">
        <f t="shared" si="54"/>
        <v>3028</v>
      </c>
      <c r="H130" s="100">
        <f t="shared" si="54"/>
        <v>2951</v>
      </c>
      <c r="I130" s="100">
        <f t="shared" si="54"/>
        <v>2895</v>
      </c>
      <c r="J130" s="100">
        <f t="shared" si="54"/>
        <v>2948</v>
      </c>
      <c r="K130" s="100">
        <f t="shared" si="54"/>
        <v>2874</v>
      </c>
      <c r="L130" s="100">
        <f t="shared" si="54"/>
        <v>2826</v>
      </c>
      <c r="M130" s="100">
        <f t="shared" si="54"/>
        <v>2756</v>
      </c>
      <c r="N130" s="100">
        <f t="shared" si="54"/>
        <v>2851</v>
      </c>
      <c r="O130" s="100">
        <f t="shared" si="54"/>
        <v>2774</v>
      </c>
      <c r="P130" s="100">
        <f t="shared" si="54"/>
        <v>2665</v>
      </c>
      <c r="Q130" s="100">
        <f t="shared" si="54"/>
        <v>2631</v>
      </c>
      <c r="R130" s="100">
        <f t="shared" si="54"/>
        <v>3010</v>
      </c>
      <c r="S130" s="100">
        <f t="shared" si="54"/>
        <v>2909</v>
      </c>
      <c r="T130" s="100">
        <f t="shared" si="54"/>
        <v>2825</v>
      </c>
      <c r="U130" s="100">
        <f t="shared" si="54"/>
        <v>2778</v>
      </c>
      <c r="V130" s="100">
        <f t="shared" si="54"/>
        <v>2554</v>
      </c>
      <c r="W130" s="100">
        <f t="shared" si="54"/>
        <v>2461</v>
      </c>
      <c r="X130" s="100">
        <f t="shared" si="54"/>
        <v>2400</v>
      </c>
      <c r="Y130" s="100">
        <f t="shared" si="54"/>
        <v>2377</v>
      </c>
    </row>
    <row r="131" spans="1:25" ht="13.5" thickTop="1" x14ac:dyDescent="0.2">
      <c r="F131" s="68"/>
      <c r="G131" s="68"/>
      <c r="H131" s="68"/>
      <c r="I131" s="68"/>
      <c r="J131" s="68"/>
      <c r="K131" s="68"/>
      <c r="L131" s="68"/>
      <c r="M131" s="68"/>
      <c r="N131" s="68"/>
      <c r="O131" s="68"/>
      <c r="P131" s="68"/>
    </row>
    <row r="132" spans="1:25" x14ac:dyDescent="0.2">
      <c r="F132" s="72"/>
      <c r="G132" s="72"/>
      <c r="K132" s="72"/>
    </row>
    <row r="133" spans="1:25" x14ac:dyDescent="0.2">
      <c r="D133" s="68"/>
    </row>
    <row r="134" spans="1:25" x14ac:dyDescent="0.2">
      <c r="F134" s="68"/>
      <c r="G134" s="68"/>
      <c r="H134" s="68"/>
      <c r="I134" s="68"/>
      <c r="J134" s="68"/>
      <c r="K134" s="68"/>
      <c r="L134" s="68"/>
      <c r="M134" s="68"/>
      <c r="N134" s="68"/>
      <c r="O134" s="68"/>
      <c r="P134" s="68"/>
    </row>
    <row r="137" spans="1:25" x14ac:dyDescent="0.2">
      <c r="A137" t="s">
        <v>6</v>
      </c>
    </row>
    <row r="138" spans="1:25" x14ac:dyDescent="0.2">
      <c r="A138" s="71" t="s">
        <v>40</v>
      </c>
      <c r="B138" s="3">
        <v>2010</v>
      </c>
      <c r="C138" s="3">
        <v>2011</v>
      </c>
      <c r="D138" s="3">
        <v>2012</v>
      </c>
      <c r="E138" s="3">
        <v>2013</v>
      </c>
      <c r="F138" s="3">
        <v>2014</v>
      </c>
      <c r="G138" s="3">
        <v>2015</v>
      </c>
    </row>
    <row r="139" spans="1:25" x14ac:dyDescent="0.2">
      <c r="A139" t="s">
        <v>46</v>
      </c>
      <c r="B139" s="56">
        <f>K2</f>
        <v>558</v>
      </c>
      <c r="C139" s="56">
        <v>619</v>
      </c>
      <c r="D139" s="56">
        <v>700</v>
      </c>
      <c r="E139" s="56">
        <v>764</v>
      </c>
      <c r="F139" s="56">
        <v>842</v>
      </c>
      <c r="G139" s="56">
        <f>'Wireline History'!$E$8</f>
        <v>903</v>
      </c>
    </row>
    <row r="140" spans="1:25" x14ac:dyDescent="0.2">
      <c r="A140" t="s">
        <v>47</v>
      </c>
      <c r="B140" s="56">
        <f>K3</f>
        <v>557</v>
      </c>
      <c r="C140" s="56">
        <v>635</v>
      </c>
      <c r="D140" s="56">
        <v>689</v>
      </c>
      <c r="E140" s="56">
        <v>792</v>
      </c>
      <c r="F140" s="56">
        <v>861</v>
      </c>
      <c r="G140" s="56">
        <f>'Wireline History'!$D8</f>
        <v>928</v>
      </c>
    </row>
    <row r="141" spans="1:25" x14ac:dyDescent="0.2">
      <c r="A141" t="s">
        <v>48</v>
      </c>
      <c r="B141" s="56">
        <f>K4</f>
        <v>562</v>
      </c>
      <c r="C141" s="56">
        <v>644</v>
      </c>
      <c r="D141" s="56">
        <v>737</v>
      </c>
      <c r="E141" s="56">
        <v>801</v>
      </c>
      <c r="F141" s="56">
        <v>858</v>
      </c>
      <c r="G141" s="56"/>
    </row>
    <row r="142" spans="1:25" x14ac:dyDescent="0.2">
      <c r="A142" t="s">
        <v>49</v>
      </c>
      <c r="B142" s="82">
        <f>K5</f>
        <v>591</v>
      </c>
      <c r="C142" s="82">
        <v>680</v>
      </c>
      <c r="D142" s="82">
        <v>770</v>
      </c>
      <c r="E142" s="82">
        <v>851</v>
      </c>
      <c r="F142" s="82">
        <v>911</v>
      </c>
      <c r="G142" s="82"/>
    </row>
    <row r="143" spans="1:25" x14ac:dyDescent="0.2">
      <c r="A143" t="s">
        <v>61</v>
      </c>
      <c r="B143" s="56">
        <f t="shared" ref="B143:G143" si="55">SUM(B139:B142)</f>
        <v>2268</v>
      </c>
      <c r="C143" s="56">
        <f t="shared" si="55"/>
        <v>2578</v>
      </c>
      <c r="D143" s="56">
        <f t="shared" si="55"/>
        <v>2896</v>
      </c>
      <c r="E143" s="56">
        <f t="shared" si="55"/>
        <v>3208</v>
      </c>
      <c r="F143" s="56">
        <f t="shared" si="55"/>
        <v>3472</v>
      </c>
      <c r="G143" s="56">
        <f t="shared" si="55"/>
        <v>1831</v>
      </c>
    </row>
    <row r="145" spans="1:7" x14ac:dyDescent="0.2">
      <c r="A145" s="104" t="s">
        <v>203</v>
      </c>
      <c r="B145" s="3">
        <v>2010</v>
      </c>
      <c r="C145" s="3">
        <v>2011</v>
      </c>
      <c r="D145" s="3">
        <f>D138</f>
        <v>2012</v>
      </c>
      <c r="E145" s="3">
        <f>E138</f>
        <v>2013</v>
      </c>
      <c r="F145" s="3">
        <f>F138</f>
        <v>2014</v>
      </c>
      <c r="G145" s="3">
        <f>G138</f>
        <v>2015</v>
      </c>
    </row>
    <row r="146" spans="1:7" x14ac:dyDescent="0.2">
      <c r="A146" t="s">
        <v>46</v>
      </c>
      <c r="B146" s="56">
        <v>562</v>
      </c>
      <c r="C146" s="56">
        <v>511</v>
      </c>
      <c r="D146" s="56">
        <v>469</v>
      </c>
      <c r="E146" s="56">
        <v>441</v>
      </c>
      <c r="F146" s="56">
        <v>413</v>
      </c>
      <c r="G146" s="56">
        <f>'Wireline History'!E9</f>
        <v>382</v>
      </c>
    </row>
    <row r="147" spans="1:7" x14ac:dyDescent="0.2">
      <c r="A147" t="s">
        <v>47</v>
      </c>
      <c r="B147" s="56">
        <v>552</v>
      </c>
      <c r="C147" s="56">
        <v>502</v>
      </c>
      <c r="D147" s="56">
        <v>463</v>
      </c>
      <c r="E147" s="56">
        <v>445</v>
      </c>
      <c r="F147" s="56">
        <v>410</v>
      </c>
      <c r="G147" s="56">
        <f>'Wireline History'!D9</f>
        <v>383</v>
      </c>
    </row>
    <row r="148" spans="1:7" x14ac:dyDescent="0.2">
      <c r="A148" t="s">
        <v>48</v>
      </c>
      <c r="B148" s="56">
        <v>538</v>
      </c>
      <c r="C148" s="56">
        <v>495</v>
      </c>
      <c r="D148" s="56">
        <v>454</v>
      </c>
      <c r="E148" s="56">
        <v>430</v>
      </c>
      <c r="F148" s="56">
        <v>399</v>
      </c>
      <c r="G148" s="56"/>
    </row>
    <row r="149" spans="1:7" x14ac:dyDescent="0.2">
      <c r="A149" t="s">
        <v>49</v>
      </c>
      <c r="B149" s="82">
        <v>525</v>
      </c>
      <c r="C149" s="82">
        <v>483</v>
      </c>
      <c r="D149" s="82">
        <v>455</v>
      </c>
      <c r="E149" s="82">
        <v>419</v>
      </c>
      <c r="F149" s="82">
        <v>393</v>
      </c>
      <c r="G149" s="82"/>
    </row>
    <row r="150" spans="1:7" x14ac:dyDescent="0.2">
      <c r="A150" t="s">
        <v>61</v>
      </c>
      <c r="B150" s="56">
        <f t="shared" ref="B150:G150" si="56">SUM(B146:B149)</f>
        <v>2177</v>
      </c>
      <c r="C150" s="56">
        <f t="shared" si="56"/>
        <v>1991</v>
      </c>
      <c r="D150" s="56">
        <f t="shared" si="56"/>
        <v>1841</v>
      </c>
      <c r="E150" s="56">
        <f t="shared" si="56"/>
        <v>1735</v>
      </c>
      <c r="F150" s="56">
        <f t="shared" si="56"/>
        <v>1615</v>
      </c>
      <c r="G150" s="56">
        <f t="shared" si="56"/>
        <v>765</v>
      </c>
    </row>
    <row r="151" spans="1:7" x14ac:dyDescent="0.2">
      <c r="B151" s="56"/>
      <c r="C151" s="56"/>
      <c r="D151" s="56"/>
      <c r="E151" s="56"/>
      <c r="F151" s="56"/>
      <c r="G151" s="56"/>
    </row>
    <row r="152" spans="1:7" x14ac:dyDescent="0.2">
      <c r="A152" t="s">
        <v>82</v>
      </c>
      <c r="B152" s="3">
        <v>2010</v>
      </c>
      <c r="C152" s="3">
        <v>2011</v>
      </c>
      <c r="D152" s="3">
        <v>2012</v>
      </c>
      <c r="E152" s="3">
        <f>E145</f>
        <v>2013</v>
      </c>
      <c r="F152" s="3">
        <f>F145</f>
        <v>2014</v>
      </c>
      <c r="G152" s="3">
        <f>G145</f>
        <v>2015</v>
      </c>
    </row>
    <row r="153" spans="1:7" x14ac:dyDescent="0.2">
      <c r="A153" t="s">
        <v>46</v>
      </c>
      <c r="B153" s="56"/>
      <c r="C153" s="56"/>
      <c r="D153" s="56"/>
      <c r="E153" s="56"/>
      <c r="F153" s="56"/>
      <c r="G153" s="56"/>
    </row>
    <row r="154" spans="1:7" x14ac:dyDescent="0.2">
      <c r="A154" t="s">
        <v>47</v>
      </c>
      <c r="B154" s="56"/>
      <c r="C154" s="56"/>
      <c r="D154" s="56"/>
      <c r="E154" s="56"/>
      <c r="F154" s="56"/>
      <c r="G154" s="56"/>
    </row>
    <row r="155" spans="1:7" x14ac:dyDescent="0.2">
      <c r="A155" t="s">
        <v>48</v>
      </c>
      <c r="B155" s="56"/>
      <c r="C155" s="56"/>
      <c r="D155" s="56"/>
      <c r="E155" s="56"/>
      <c r="F155" s="56"/>
      <c r="G155" s="56"/>
    </row>
    <row r="156" spans="1:7" x14ac:dyDescent="0.2">
      <c r="A156" t="s">
        <v>49</v>
      </c>
      <c r="B156" s="82"/>
      <c r="C156" s="82"/>
      <c r="D156" s="82"/>
      <c r="E156" s="82"/>
      <c r="F156" s="82"/>
      <c r="G156" s="82"/>
    </row>
    <row r="157" spans="1:7" x14ac:dyDescent="0.2">
      <c r="A157" t="s">
        <v>61</v>
      </c>
      <c r="B157" s="56">
        <f t="shared" ref="B157:G157" si="57">SUM(B153:B156)</f>
        <v>0</v>
      </c>
      <c r="C157" s="56">
        <f t="shared" si="57"/>
        <v>0</v>
      </c>
      <c r="D157" s="56">
        <f t="shared" si="57"/>
        <v>0</v>
      </c>
      <c r="E157" s="56">
        <f t="shared" si="57"/>
        <v>0</v>
      </c>
      <c r="F157" s="56">
        <f t="shared" si="57"/>
        <v>0</v>
      </c>
      <c r="G157" s="56">
        <f t="shared" si="57"/>
        <v>0</v>
      </c>
    </row>
    <row r="159" spans="1:7" x14ac:dyDescent="0.2">
      <c r="A159" t="s">
        <v>83</v>
      </c>
      <c r="B159" s="3">
        <v>2010</v>
      </c>
      <c r="C159" s="3">
        <v>2011</v>
      </c>
      <c r="D159" s="3">
        <f>D152</f>
        <v>2012</v>
      </c>
      <c r="E159" s="3">
        <f>E152</f>
        <v>2013</v>
      </c>
      <c r="F159" s="3">
        <f>F152</f>
        <v>2014</v>
      </c>
      <c r="G159" s="3">
        <f>G152</f>
        <v>2015</v>
      </c>
    </row>
    <row r="160" spans="1:7" x14ac:dyDescent="0.2">
      <c r="A160" t="s">
        <v>46</v>
      </c>
      <c r="B160" s="56">
        <v>68</v>
      </c>
      <c r="C160" s="56">
        <v>68</v>
      </c>
      <c r="D160" s="56">
        <v>67</v>
      </c>
      <c r="E160" s="56">
        <v>66</v>
      </c>
      <c r="F160" s="56">
        <v>67</v>
      </c>
      <c r="G160" s="56">
        <f>'Wireline History'!E10</f>
        <v>56</v>
      </c>
    </row>
    <row r="161" spans="1:7" ht="11.25" customHeight="1" x14ac:dyDescent="0.2">
      <c r="A161" t="s">
        <v>47</v>
      </c>
      <c r="B161" s="56">
        <v>62</v>
      </c>
      <c r="C161" s="56">
        <v>74</v>
      </c>
      <c r="D161" s="56">
        <v>64</v>
      </c>
      <c r="E161" s="56">
        <v>63</v>
      </c>
      <c r="F161" s="56">
        <v>63</v>
      </c>
      <c r="G161" s="56">
        <f>'Wireline History'!D10</f>
        <v>57</v>
      </c>
    </row>
    <row r="162" spans="1:7" x14ac:dyDescent="0.2">
      <c r="A162" t="s">
        <v>48</v>
      </c>
      <c r="B162" s="56">
        <v>64.000000000000014</v>
      </c>
      <c r="C162" s="56">
        <v>75</v>
      </c>
      <c r="D162" s="56">
        <v>65</v>
      </c>
      <c r="E162" s="56">
        <v>63</v>
      </c>
      <c r="F162" s="56">
        <v>58</v>
      </c>
      <c r="G162" s="56"/>
    </row>
    <row r="163" spans="1:7" x14ac:dyDescent="0.2">
      <c r="A163" t="s">
        <v>49</v>
      </c>
      <c r="B163" s="82">
        <v>89</v>
      </c>
      <c r="C163" s="82">
        <v>79</v>
      </c>
      <c r="D163" s="82">
        <v>76</v>
      </c>
      <c r="E163" s="82">
        <v>75</v>
      </c>
      <c r="F163" s="82">
        <v>67</v>
      </c>
      <c r="G163" s="82"/>
    </row>
    <row r="164" spans="1:7" x14ac:dyDescent="0.2">
      <c r="A164" t="s">
        <v>61</v>
      </c>
      <c r="B164" s="56">
        <f t="shared" ref="B164:G164" si="58">SUM(B160:B163)</f>
        <v>283</v>
      </c>
      <c r="C164" s="56">
        <f t="shared" si="58"/>
        <v>296</v>
      </c>
      <c r="D164" s="56">
        <f t="shared" si="58"/>
        <v>272</v>
      </c>
      <c r="E164" s="56">
        <f t="shared" si="58"/>
        <v>267</v>
      </c>
      <c r="F164" s="56">
        <f t="shared" si="58"/>
        <v>255</v>
      </c>
      <c r="G164" s="56">
        <f t="shared" si="58"/>
        <v>113</v>
      </c>
    </row>
    <row r="166" spans="1:7" x14ac:dyDescent="0.2">
      <c r="A166" s="71" t="s">
        <v>106</v>
      </c>
      <c r="B166" s="3">
        <v>2010</v>
      </c>
      <c r="C166" s="3">
        <v>2011</v>
      </c>
      <c r="D166" s="3">
        <f>D159</f>
        <v>2012</v>
      </c>
      <c r="E166" s="3">
        <f>E159</f>
        <v>2013</v>
      </c>
      <c r="F166" s="3">
        <f>F159</f>
        <v>2014</v>
      </c>
      <c r="G166" s="3">
        <f>G159</f>
        <v>2015</v>
      </c>
    </row>
    <row r="167" spans="1:7" x14ac:dyDescent="0.2">
      <c r="A167" t="s">
        <v>46</v>
      </c>
      <c r="B167" s="56">
        <v>12</v>
      </c>
      <c r="C167" s="56">
        <v>25</v>
      </c>
      <c r="D167" s="56">
        <v>12</v>
      </c>
      <c r="E167" s="56">
        <v>13</v>
      </c>
      <c r="F167" s="56">
        <v>18</v>
      </c>
      <c r="G167" s="56">
        <f>'Wireline History'!E12</f>
        <v>15</v>
      </c>
    </row>
    <row r="168" spans="1:7" x14ac:dyDescent="0.2">
      <c r="A168" t="s">
        <v>47</v>
      </c>
      <c r="B168" s="56">
        <v>13</v>
      </c>
      <c r="C168" s="56">
        <v>10</v>
      </c>
      <c r="D168" s="56">
        <v>21</v>
      </c>
      <c r="E168" s="56">
        <v>16</v>
      </c>
      <c r="F168" s="56">
        <v>13</v>
      </c>
      <c r="G168" s="56">
        <f>'Wireline History'!D12</f>
        <v>12</v>
      </c>
    </row>
    <row r="169" spans="1:7" x14ac:dyDescent="0.2">
      <c r="A169" t="s">
        <v>48</v>
      </c>
      <c r="B169" s="56">
        <v>15</v>
      </c>
      <c r="C169" s="56">
        <v>11</v>
      </c>
      <c r="D169" s="56">
        <v>17</v>
      </c>
      <c r="E169" s="56">
        <v>17</v>
      </c>
      <c r="F169" s="56">
        <v>29</v>
      </c>
      <c r="G169" s="56"/>
    </row>
    <row r="170" spans="1:7" x14ac:dyDescent="0.2">
      <c r="A170" t="s">
        <v>49</v>
      </c>
      <c r="B170" s="82">
        <v>12</v>
      </c>
      <c r="C170" s="82">
        <v>24</v>
      </c>
      <c r="D170" s="82">
        <v>17</v>
      </c>
      <c r="E170" s="82">
        <v>18</v>
      </c>
      <c r="F170" s="82">
        <v>13</v>
      </c>
      <c r="G170" s="82"/>
    </row>
    <row r="171" spans="1:7" outlineLevel="1" x14ac:dyDescent="0.2">
      <c r="A171" t="s">
        <v>61</v>
      </c>
      <c r="B171" s="56">
        <f t="shared" ref="B171:G171" si="59">SUM(B167:B170)</f>
        <v>52</v>
      </c>
      <c r="C171" s="56">
        <f t="shared" si="59"/>
        <v>70</v>
      </c>
      <c r="D171" s="56">
        <f t="shared" si="59"/>
        <v>67</v>
      </c>
      <c r="E171" s="56">
        <f t="shared" si="59"/>
        <v>64</v>
      </c>
      <c r="F171" s="56">
        <f t="shared" si="59"/>
        <v>73</v>
      </c>
      <c r="G171" s="56">
        <f t="shared" si="59"/>
        <v>27</v>
      </c>
    </row>
    <row r="172" spans="1:7" outlineLevel="1" x14ac:dyDescent="0.2"/>
    <row r="173" spans="1:7" outlineLevel="1" x14ac:dyDescent="0.2"/>
    <row r="174" spans="1:7" outlineLevel="1" x14ac:dyDescent="0.2">
      <c r="A174" s="104"/>
    </row>
    <row r="175" spans="1:7" outlineLevel="1" x14ac:dyDescent="0.2"/>
    <row r="176" spans="1:7" outlineLevel="1" x14ac:dyDescent="0.2"/>
    <row r="177" outlineLevel="1" x14ac:dyDescent="0.2"/>
    <row r="184" outlineLevel="1" x14ac:dyDescent="0.2"/>
    <row r="185" outlineLevel="1" x14ac:dyDescent="0.2"/>
    <row r="186" outlineLevel="1" x14ac:dyDescent="0.2"/>
    <row r="187" outlineLevel="1" x14ac:dyDescent="0.2"/>
    <row r="188" outlineLevel="1" x14ac:dyDescent="0.2"/>
    <row r="189" outlineLevel="1" x14ac:dyDescent="0.2"/>
  </sheetData>
  <mergeCells count="3">
    <mergeCell ref="J1:K1"/>
    <mergeCell ref="AH1:AI1"/>
    <mergeCell ref="AV1:AW1"/>
  </mergeCells>
  <phoneticPr fontId="0" type="noConversion"/>
  <printOptions horizontalCentered="1"/>
  <pageMargins left="0.70866141732283472" right="0.51181102362204722" top="0.51181102362204722" bottom="0.51181102362204722" header="0.51181102362204722" footer="0.51181102362204722"/>
  <pageSetup scale="30" orientation="portrait" r:id="rId1"/>
  <headerFooter scaleWithDoc="0" alignWithMargins="0">
    <oddHeader xml:space="preserve">&amp;C </oddHeader>
    <oddFooter>&amp;L&amp;9Supplemental Investor Information (Unaudited)
Second Quarter, 2015&amp;R&amp;9TELUS Corporation
Page &amp;P</oddFooter>
  </headerFooter>
  <ignoredErrors>
    <ignoredError sqref="B143:E145 B157:C171 B150:E15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59"/>
  <sheetViews>
    <sheetView showGridLines="0" defaultGridColor="0" colorId="8" zoomScale="75" zoomScaleNormal="75" zoomScaleSheetLayoutView="70" zoomScalePageLayoutView="60" workbookViewId="0">
      <selection activeCell="M23" sqref="M23"/>
    </sheetView>
  </sheetViews>
  <sheetFormatPr defaultColWidth="8.85546875" defaultRowHeight="18" customHeight="1" x14ac:dyDescent="0.2"/>
  <cols>
    <col min="1" max="1" width="82.7109375" style="159" customWidth="1"/>
    <col min="2" max="2" width="11.42578125" style="159" hidden="1" customWidth="1"/>
    <col min="3" max="3" width="12.7109375" style="159" hidden="1" customWidth="1"/>
    <col min="4" max="9" width="12.7109375" style="159" customWidth="1"/>
    <col min="10" max="10" width="2.7109375" style="159" customWidth="1"/>
    <col min="11" max="11" width="13.7109375" style="159" customWidth="1"/>
    <col min="12" max="12" width="12.7109375" style="159" customWidth="1"/>
    <col min="13" max="13" width="10.85546875" style="159" customWidth="1"/>
    <col min="14" max="14" width="10" style="159" customWidth="1"/>
    <col min="15" max="15" width="10" style="159" bestFit="1" customWidth="1"/>
    <col min="16" max="16384" width="8.85546875" style="159"/>
  </cols>
  <sheetData>
    <row r="1" spans="1:15" ht="24" customHeight="1" x14ac:dyDescent="0.35">
      <c r="A1" s="828" t="s">
        <v>14</v>
      </c>
      <c r="B1" s="828"/>
      <c r="C1" s="828"/>
      <c r="D1" s="828"/>
      <c r="E1" s="828"/>
      <c r="F1" s="828"/>
      <c r="G1" s="828"/>
      <c r="H1" s="828"/>
      <c r="I1" s="828"/>
      <c r="J1" s="828"/>
      <c r="K1" s="828"/>
      <c r="L1" s="828"/>
      <c r="O1" s="160"/>
    </row>
    <row r="2" spans="1:15" ht="24" customHeight="1" x14ac:dyDescent="0.3">
      <c r="A2" s="829" t="s">
        <v>229</v>
      </c>
      <c r="B2" s="829"/>
      <c r="C2" s="829"/>
      <c r="D2" s="829"/>
      <c r="E2" s="829"/>
      <c r="F2" s="829"/>
      <c r="G2" s="829"/>
      <c r="H2" s="829"/>
      <c r="I2" s="829"/>
      <c r="J2" s="829"/>
      <c r="K2" s="829"/>
      <c r="L2" s="829"/>
    </row>
    <row r="3" spans="1:15" ht="18" customHeight="1" x14ac:dyDescent="0.2">
      <c r="G3" s="477"/>
      <c r="H3" s="161" t="s">
        <v>3</v>
      </c>
      <c r="L3" s="162"/>
    </row>
    <row r="4" spans="1:15" ht="18" customHeight="1" x14ac:dyDescent="0.25">
      <c r="A4" s="163" t="s">
        <v>3</v>
      </c>
      <c r="F4" s="477"/>
    </row>
    <row r="5" spans="1:15" ht="18" customHeight="1" x14ac:dyDescent="0.25">
      <c r="A5" s="164" t="s">
        <v>115</v>
      </c>
      <c r="B5" s="762"/>
      <c r="C5" s="763"/>
      <c r="D5" s="830" t="s">
        <v>27</v>
      </c>
      <c r="E5" s="831"/>
      <c r="F5" s="831"/>
      <c r="G5" s="831"/>
      <c r="H5" s="831"/>
      <c r="I5" s="832"/>
      <c r="K5" s="165" t="s">
        <v>247</v>
      </c>
      <c r="L5" s="165" t="s">
        <v>28</v>
      </c>
    </row>
    <row r="6" spans="1:15" ht="18" customHeight="1" x14ac:dyDescent="0.25">
      <c r="A6" s="166" t="s">
        <v>84</v>
      </c>
      <c r="B6" s="168" t="s">
        <v>205</v>
      </c>
      <c r="C6" s="169" t="s">
        <v>206</v>
      </c>
      <c r="D6" s="168" t="s">
        <v>207</v>
      </c>
      <c r="E6" s="169" t="s">
        <v>208</v>
      </c>
      <c r="F6" s="169" t="s">
        <v>162</v>
      </c>
      <c r="G6" s="169" t="s">
        <v>163</v>
      </c>
      <c r="H6" s="169" t="s">
        <v>164</v>
      </c>
      <c r="I6" s="170" t="s">
        <v>165</v>
      </c>
      <c r="K6" s="171">
        <v>2015</v>
      </c>
      <c r="L6" s="171">
        <v>2014</v>
      </c>
    </row>
    <row r="7" spans="1:15" ht="18" customHeight="1" x14ac:dyDescent="0.2">
      <c r="A7" s="172"/>
      <c r="B7" s="596"/>
      <c r="C7" s="236"/>
      <c r="D7" s="392"/>
      <c r="E7" s="394"/>
      <c r="F7" s="596"/>
      <c r="G7" s="236"/>
      <c r="H7" s="236"/>
      <c r="I7" s="597"/>
      <c r="J7" s="172"/>
      <c r="K7" s="596"/>
      <c r="L7" s="509"/>
    </row>
    <row r="8" spans="1:15" s="172" customFormat="1" ht="16.5" customHeight="1" x14ac:dyDescent="0.2">
      <c r="A8" s="172" t="s">
        <v>254</v>
      </c>
      <c r="B8" s="691"/>
      <c r="C8" s="692"/>
      <c r="D8" s="691">
        <v>341</v>
      </c>
      <c r="E8" s="693">
        <v>415</v>
      </c>
      <c r="F8" s="691">
        <v>312</v>
      </c>
      <c r="G8" s="692">
        <v>355</v>
      </c>
      <c r="H8" s="692">
        <v>381</v>
      </c>
      <c r="I8" s="693">
        <v>377</v>
      </c>
      <c r="J8" s="176"/>
      <c r="K8" s="789">
        <v>756</v>
      </c>
      <c r="L8" s="510">
        <f>SUM(F8:I8)</f>
        <v>1425</v>
      </c>
      <c r="M8" s="715"/>
      <c r="N8" s="403"/>
      <c r="O8" s="712"/>
    </row>
    <row r="9" spans="1:15" s="172" customFormat="1" ht="12" customHeight="1" x14ac:dyDescent="0.2">
      <c r="B9" s="694"/>
      <c r="C9" s="695"/>
      <c r="D9" s="694"/>
      <c r="E9" s="696"/>
      <c r="F9" s="694"/>
      <c r="G9" s="695"/>
      <c r="H9" s="695"/>
      <c r="I9" s="696"/>
      <c r="J9" s="176"/>
      <c r="K9" s="790"/>
      <c r="L9" s="511"/>
    </row>
    <row r="10" spans="1:15" s="172" customFormat="1" ht="17.25" customHeight="1" x14ac:dyDescent="0.2">
      <c r="A10" s="172" t="s">
        <v>223</v>
      </c>
      <c r="B10" s="697"/>
      <c r="C10" s="698"/>
      <c r="D10" s="697">
        <v>0.56000000000000005</v>
      </c>
      <c r="E10" s="699">
        <v>0.68</v>
      </c>
      <c r="F10" s="697">
        <v>0.51</v>
      </c>
      <c r="G10" s="698">
        <v>0.57999999999999996</v>
      </c>
      <c r="H10" s="698">
        <v>0.62</v>
      </c>
      <c r="I10" s="699">
        <v>0.61</v>
      </c>
      <c r="J10" s="177"/>
      <c r="K10" s="791">
        <v>1.25</v>
      </c>
      <c r="L10" s="641">
        <v>2.31</v>
      </c>
      <c r="M10" s="727"/>
      <c r="N10" s="727"/>
    </row>
    <row r="11" spans="1:15" s="172" customFormat="1" ht="18" customHeight="1" x14ac:dyDescent="0.2">
      <c r="B11" s="678"/>
      <c r="C11" s="679"/>
      <c r="D11" s="678"/>
      <c r="E11" s="680"/>
      <c r="F11" s="678"/>
      <c r="G11" s="679"/>
      <c r="H11" s="679"/>
      <c r="I11" s="680"/>
      <c r="J11" s="179"/>
      <c r="K11" s="481"/>
      <c r="L11" s="178"/>
    </row>
    <row r="12" spans="1:15" s="172" customFormat="1" ht="18" customHeight="1" x14ac:dyDescent="0.2">
      <c r="A12" s="172" t="s">
        <v>224</v>
      </c>
      <c r="B12" s="682"/>
      <c r="C12" s="683"/>
      <c r="D12" s="682">
        <v>0.42</v>
      </c>
      <c r="E12" s="684">
        <v>0.4</v>
      </c>
      <c r="F12" s="682">
        <v>0.4</v>
      </c>
      <c r="G12" s="683">
        <v>0.38</v>
      </c>
      <c r="H12" s="683">
        <v>0.38</v>
      </c>
      <c r="I12" s="684">
        <v>0.36</v>
      </c>
      <c r="J12" s="666"/>
      <c r="K12" s="667">
        <f>0.4+0.42</f>
        <v>0.82000000000000006</v>
      </c>
      <c r="L12" s="668">
        <f>SUM(F12:I12)</f>
        <v>1.52</v>
      </c>
      <c r="M12" s="713"/>
      <c r="N12" s="712"/>
    </row>
    <row r="13" spans="1:15" s="172" customFormat="1" ht="18" customHeight="1" x14ac:dyDescent="0.2">
      <c r="B13" s="678"/>
      <c r="C13" s="679"/>
      <c r="D13" s="678"/>
      <c r="E13" s="680"/>
      <c r="F13" s="678"/>
      <c r="G13" s="679"/>
      <c r="H13" s="679"/>
      <c r="I13" s="680"/>
      <c r="J13" s="179"/>
      <c r="K13" s="481"/>
      <c r="L13" s="178"/>
    </row>
    <row r="14" spans="1:15" s="172" customFormat="1" ht="18" customHeight="1" x14ac:dyDescent="0.2">
      <c r="A14" s="172" t="s">
        <v>225</v>
      </c>
      <c r="B14" s="482"/>
      <c r="C14" s="484"/>
      <c r="D14" s="482">
        <v>0.183</v>
      </c>
      <c r="E14" s="483">
        <v>0.185</v>
      </c>
      <c r="F14" s="482">
        <v>0.17799999999999999</v>
      </c>
      <c r="G14" s="484">
        <v>0.17599999999999999</v>
      </c>
      <c r="H14" s="484">
        <v>0.18</v>
      </c>
      <c r="I14" s="483">
        <v>0.16800000000000001</v>
      </c>
      <c r="J14" s="485"/>
      <c r="K14" s="512">
        <f>D14</f>
        <v>0.183</v>
      </c>
      <c r="L14" s="512">
        <f>F14</f>
        <v>0.17799999999999999</v>
      </c>
    </row>
    <row r="15" spans="1:15" s="172" customFormat="1" ht="18" customHeight="1" x14ac:dyDescent="0.2">
      <c r="B15" s="481"/>
      <c r="C15" s="487"/>
      <c r="D15" s="481"/>
      <c r="E15" s="486"/>
      <c r="F15" s="481"/>
      <c r="G15" s="487"/>
      <c r="H15" s="487"/>
      <c r="I15" s="486"/>
      <c r="J15" s="185"/>
      <c r="K15" s="481"/>
      <c r="L15" s="488"/>
    </row>
    <row r="16" spans="1:15" s="160" customFormat="1" ht="18" customHeight="1" x14ac:dyDescent="0.2">
      <c r="A16" s="160" t="s">
        <v>251</v>
      </c>
      <c r="B16" s="700"/>
      <c r="C16" s="701"/>
      <c r="D16" s="800">
        <v>9.7899999999999991</v>
      </c>
      <c r="E16" s="801">
        <v>9.43</v>
      </c>
      <c r="F16" s="800">
        <v>9.4700000000000006</v>
      </c>
      <c r="G16" s="802">
        <v>9.77</v>
      </c>
      <c r="H16" s="802">
        <v>10.3</v>
      </c>
      <c r="I16" s="801">
        <v>10.11</v>
      </c>
      <c r="J16" s="803"/>
      <c r="K16" s="800">
        <f>D16</f>
        <v>9.7899999999999991</v>
      </c>
      <c r="L16" s="804">
        <v>9.4700000000000006</v>
      </c>
    </row>
    <row r="17" spans="1:14" s="172" customFormat="1" ht="18" customHeight="1" x14ac:dyDescent="0.2">
      <c r="B17" s="481"/>
      <c r="C17" s="487"/>
      <c r="D17" s="481"/>
      <c r="E17" s="486"/>
      <c r="F17" s="481"/>
      <c r="G17" s="487"/>
      <c r="H17" s="487"/>
      <c r="I17" s="486"/>
      <c r="J17" s="185"/>
      <c r="K17" s="481"/>
      <c r="L17" s="488"/>
    </row>
    <row r="18" spans="1:14" s="172" customFormat="1" ht="18" customHeight="1" x14ac:dyDescent="0.2">
      <c r="A18" s="172" t="s">
        <v>144</v>
      </c>
      <c r="B18" s="184"/>
      <c r="C18" s="676"/>
      <c r="D18" s="184">
        <v>300</v>
      </c>
      <c r="E18" s="677">
        <v>271</v>
      </c>
      <c r="F18" s="184">
        <v>337</v>
      </c>
      <c r="G18" s="676">
        <v>219</v>
      </c>
      <c r="H18" s="676">
        <v>210</v>
      </c>
      <c r="I18" s="677">
        <v>291</v>
      </c>
      <c r="J18" s="176"/>
      <c r="K18" s="764">
        <v>571</v>
      </c>
      <c r="L18" s="513">
        <f>SUM(F18:I18)</f>
        <v>1057</v>
      </c>
      <c r="N18" s="180"/>
    </row>
    <row r="19" spans="1:14" s="172" customFormat="1" ht="18" customHeight="1" x14ac:dyDescent="0.2">
      <c r="B19" s="678"/>
      <c r="C19" s="679"/>
      <c r="D19" s="678"/>
      <c r="E19" s="680"/>
      <c r="F19" s="678"/>
      <c r="G19" s="679"/>
      <c r="H19" s="679"/>
      <c r="I19" s="680"/>
      <c r="J19" s="179"/>
      <c r="K19" s="481"/>
      <c r="L19" s="488"/>
    </row>
    <row r="20" spans="1:14" s="172" customFormat="1" ht="18" customHeight="1" x14ac:dyDescent="0.2">
      <c r="A20" s="172" t="s">
        <v>142</v>
      </c>
      <c r="B20" s="184"/>
      <c r="C20" s="676"/>
      <c r="D20" s="764">
        <v>11795</v>
      </c>
      <c r="E20" s="766">
        <v>10011</v>
      </c>
      <c r="F20" s="764">
        <v>9393</v>
      </c>
      <c r="G20" s="765">
        <v>9253</v>
      </c>
      <c r="H20" s="765">
        <v>9272</v>
      </c>
      <c r="I20" s="766">
        <v>8202</v>
      </c>
      <c r="J20" s="767"/>
      <c r="K20" s="764">
        <f>D20</f>
        <v>11795</v>
      </c>
      <c r="L20" s="513">
        <f>F20</f>
        <v>9393</v>
      </c>
      <c r="N20" s="182"/>
    </row>
    <row r="21" spans="1:14" ht="18" customHeight="1" x14ac:dyDescent="0.2">
      <c r="A21" s="172"/>
      <c r="B21" s="678"/>
      <c r="C21" s="679"/>
      <c r="D21" s="481"/>
      <c r="E21" s="486"/>
      <c r="F21" s="481"/>
      <c r="G21" s="487"/>
      <c r="H21" s="487"/>
      <c r="I21" s="486"/>
      <c r="J21" s="185"/>
      <c r="K21" s="481"/>
      <c r="L21" s="181"/>
    </row>
    <row r="22" spans="1:14" ht="18" customHeight="1" x14ac:dyDescent="0.2">
      <c r="A22" s="160" t="s">
        <v>238</v>
      </c>
      <c r="B22" s="682"/>
      <c r="C22" s="683"/>
      <c r="D22" s="700">
        <v>2.67</v>
      </c>
      <c r="E22" s="702">
        <v>2.2999999999999998</v>
      </c>
      <c r="F22" s="700">
        <v>2.19</v>
      </c>
      <c r="G22" s="701">
        <v>2.1800000000000002</v>
      </c>
      <c r="H22" s="701">
        <v>2.21</v>
      </c>
      <c r="I22" s="702">
        <v>2</v>
      </c>
      <c r="J22" s="772"/>
      <c r="K22" s="667">
        <f>D22</f>
        <v>2.67</v>
      </c>
      <c r="L22" s="667">
        <f>F22</f>
        <v>2.19</v>
      </c>
    </row>
    <row r="23" spans="1:14" ht="18" customHeight="1" x14ac:dyDescent="0.2">
      <c r="A23" s="172"/>
      <c r="B23" s="678"/>
      <c r="C23" s="679"/>
      <c r="D23" s="481"/>
      <c r="E23" s="486"/>
      <c r="F23" s="481"/>
      <c r="G23" s="487"/>
      <c r="H23" s="487"/>
      <c r="I23" s="486"/>
      <c r="J23" s="773"/>
      <c r="K23" s="481"/>
      <c r="L23" s="178"/>
      <c r="M23" s="172"/>
      <c r="N23" s="172"/>
    </row>
    <row r="24" spans="1:14" s="172" customFormat="1" ht="18" customHeight="1" x14ac:dyDescent="0.2">
      <c r="A24" s="172" t="s">
        <v>226</v>
      </c>
      <c r="B24" s="184"/>
      <c r="C24" s="676"/>
      <c r="D24" s="184">
        <v>602</v>
      </c>
      <c r="E24" s="677">
        <v>605</v>
      </c>
      <c r="F24" s="184">
        <v>609</v>
      </c>
      <c r="G24" s="676">
        <v>612</v>
      </c>
      <c r="H24" s="676">
        <v>615</v>
      </c>
      <c r="I24" s="677">
        <v>620</v>
      </c>
      <c r="J24" s="176"/>
      <c r="K24" s="764">
        <f>D24</f>
        <v>602</v>
      </c>
      <c r="L24" s="514">
        <f>F24</f>
        <v>609</v>
      </c>
      <c r="N24" s="180"/>
    </row>
    <row r="25" spans="1:14" s="172" customFormat="1" ht="18" customHeight="1" x14ac:dyDescent="0.2">
      <c r="B25" s="678"/>
      <c r="C25" s="679"/>
      <c r="D25" s="678"/>
      <c r="E25" s="680"/>
      <c r="F25" s="678"/>
      <c r="G25" s="679"/>
      <c r="H25" s="679"/>
      <c r="I25" s="680"/>
      <c r="J25" s="179"/>
      <c r="K25" s="481"/>
      <c r="L25" s="178"/>
    </row>
    <row r="26" spans="1:14" s="172" customFormat="1" ht="18" customHeight="1" x14ac:dyDescent="0.2">
      <c r="A26" s="172" t="s">
        <v>227</v>
      </c>
      <c r="B26" s="184"/>
      <c r="C26" s="676"/>
      <c r="D26" s="184">
        <v>605</v>
      </c>
      <c r="E26" s="677">
        <v>608</v>
      </c>
      <c r="F26" s="184">
        <v>611</v>
      </c>
      <c r="G26" s="676">
        <v>613</v>
      </c>
      <c r="H26" s="676">
        <v>617</v>
      </c>
      <c r="I26" s="677">
        <v>622</v>
      </c>
      <c r="J26" s="681"/>
      <c r="K26" s="764">
        <v>606</v>
      </c>
      <c r="L26" s="514">
        <v>616</v>
      </c>
      <c r="N26" s="711"/>
    </row>
    <row r="27" spans="1:14" ht="18" customHeight="1" x14ac:dyDescent="0.2">
      <c r="A27" s="172"/>
      <c r="B27" s="184"/>
      <c r="C27" s="676"/>
      <c r="D27" s="685"/>
      <c r="E27" s="687"/>
      <c r="F27" s="685"/>
      <c r="G27" s="686"/>
      <c r="H27" s="686"/>
      <c r="I27" s="687"/>
      <c r="J27" s="179"/>
      <c r="K27" s="792"/>
      <c r="L27" s="716"/>
      <c r="M27" s="172"/>
      <c r="N27" s="172"/>
    </row>
    <row r="28" spans="1:14" s="160" customFormat="1" ht="18" customHeight="1" x14ac:dyDescent="0.2">
      <c r="A28" s="160" t="s">
        <v>252</v>
      </c>
      <c r="B28" s="764"/>
      <c r="C28" s="765"/>
      <c r="D28" s="764">
        <f>+'Wireless Stats History'!D20+'Wireline Stats History'!D27</f>
        <v>13941</v>
      </c>
      <c r="E28" s="765">
        <f>+'Wireless Stats History'!E20+'Wireline Stats History'!E27</f>
        <v>13868</v>
      </c>
      <c r="F28" s="764">
        <f>+'Wireless Stats History'!F20+'Wireline Stats History'!F27</f>
        <v>13841</v>
      </c>
      <c r="G28" s="765">
        <f>+'Wireless Stats History'!G20+'Wireline Stats History'!G27</f>
        <v>13730</v>
      </c>
      <c r="H28" s="765">
        <f>+'Wireless Stats History'!H20+'Wireline Stats History'!H27</f>
        <v>13599</v>
      </c>
      <c r="I28" s="766">
        <f>+'Wireless Stats History'!I20+'Wireline Stats History'!I27</f>
        <v>13527</v>
      </c>
      <c r="J28" s="767"/>
      <c r="K28" s="764">
        <f>D28</f>
        <v>13941</v>
      </c>
      <c r="L28" s="513">
        <f>F28</f>
        <v>13841</v>
      </c>
      <c r="N28" s="787"/>
    </row>
    <row r="29" spans="1:14" s="160" customFormat="1" ht="18" customHeight="1" x14ac:dyDescent="0.2">
      <c r="A29" s="172"/>
      <c r="B29" s="732"/>
      <c r="C29" s="733"/>
      <c r="D29" s="688"/>
      <c r="E29" s="690"/>
      <c r="F29" s="688"/>
      <c r="G29" s="689"/>
      <c r="H29" s="689"/>
      <c r="I29" s="690"/>
      <c r="J29" s="179"/>
      <c r="K29" s="688"/>
      <c r="L29" s="717"/>
      <c r="M29" s="403"/>
      <c r="N29" s="712"/>
    </row>
    <row r="30" spans="1:14" s="160" customFormat="1" ht="18" customHeight="1" x14ac:dyDescent="0.2">
      <c r="A30" s="562"/>
      <c r="B30" s="631"/>
      <c r="C30" s="631"/>
      <c r="D30" s="631"/>
      <c r="E30" s="631"/>
      <c r="F30" s="631"/>
      <c r="G30" s="631"/>
      <c r="H30" s="631"/>
      <c r="I30" s="631"/>
      <c r="J30" s="632"/>
      <c r="K30" s="631"/>
      <c r="L30" s="633"/>
      <c r="M30" s="186"/>
    </row>
    <row r="31" spans="1:14" s="160" customFormat="1" ht="16.5" hidden="1" x14ac:dyDescent="0.2">
      <c r="A31" s="827"/>
      <c r="B31" s="827"/>
      <c r="C31" s="827"/>
      <c r="D31" s="827"/>
      <c r="E31" s="827"/>
      <c r="F31" s="827"/>
      <c r="G31" s="827"/>
      <c r="H31" s="827"/>
      <c r="I31" s="827"/>
      <c r="J31" s="827"/>
      <c r="K31" s="827"/>
      <c r="L31" s="827"/>
      <c r="M31" s="186"/>
    </row>
    <row r="32" spans="1:14" s="187" customFormat="1" ht="15" customHeight="1" x14ac:dyDescent="0.2">
      <c r="A32" s="825"/>
      <c r="B32" s="826"/>
      <c r="C32" s="826"/>
      <c r="D32" s="826"/>
      <c r="E32" s="826"/>
      <c r="F32" s="826"/>
      <c r="G32" s="826"/>
      <c r="H32" s="826"/>
      <c r="I32" s="826"/>
      <c r="J32" s="826"/>
      <c r="K32" s="826"/>
      <c r="L32" s="826"/>
      <c r="M32" s="186"/>
    </row>
    <row r="33" spans="1:13" s="187" customFormat="1" ht="15" customHeight="1" x14ac:dyDescent="0.2">
      <c r="A33" s="825" t="s">
        <v>228</v>
      </c>
      <c r="B33" s="826"/>
      <c r="C33" s="826"/>
      <c r="D33" s="826"/>
      <c r="E33" s="826"/>
      <c r="F33" s="826"/>
      <c r="G33" s="826"/>
      <c r="H33" s="826"/>
      <c r="I33" s="826"/>
      <c r="J33" s="826"/>
      <c r="K33" s="826"/>
      <c r="L33" s="826"/>
      <c r="M33" s="186"/>
    </row>
    <row r="34" spans="1:13" s="187" customFormat="1" ht="15" customHeight="1" x14ac:dyDescent="0.2">
      <c r="A34" s="825"/>
      <c r="B34" s="826"/>
      <c r="C34" s="826"/>
      <c r="D34" s="826"/>
      <c r="E34" s="826"/>
      <c r="F34" s="826"/>
      <c r="G34" s="826"/>
      <c r="H34" s="826"/>
      <c r="I34" s="826"/>
      <c r="J34" s="826"/>
      <c r="K34" s="826"/>
      <c r="L34" s="826"/>
      <c r="M34" s="186"/>
    </row>
    <row r="35" spans="1:13" s="160" customFormat="1" ht="18" customHeight="1" x14ac:dyDescent="0.2">
      <c r="M35" s="188"/>
    </row>
    <row r="45" spans="1:13" ht="21" customHeight="1" x14ac:dyDescent="0.2"/>
    <row r="46" spans="1:13" ht="21" customHeight="1" x14ac:dyDescent="0.2">
      <c r="A46" s="583"/>
    </row>
    <row r="56" spans="1:12" ht="18" customHeight="1" x14ac:dyDescent="0.2">
      <c r="A56" s="824" t="s">
        <v>253</v>
      </c>
      <c r="B56" s="824"/>
      <c r="C56" s="824"/>
      <c r="D56" s="824"/>
      <c r="E56" s="824"/>
      <c r="F56" s="824"/>
      <c r="G56" s="824"/>
      <c r="H56" s="824"/>
      <c r="I56" s="824"/>
      <c r="J56" s="824"/>
      <c r="K56" s="824"/>
      <c r="L56" s="824"/>
    </row>
    <row r="57" spans="1:12" ht="18" customHeight="1" x14ac:dyDescent="0.2">
      <c r="A57" s="824"/>
      <c r="B57" s="824"/>
      <c r="C57" s="824"/>
      <c r="D57" s="824"/>
      <c r="E57" s="824"/>
      <c r="F57" s="824"/>
      <c r="G57" s="824"/>
      <c r="H57" s="824"/>
      <c r="I57" s="824"/>
      <c r="J57" s="824"/>
      <c r="K57" s="824"/>
      <c r="L57" s="824"/>
    </row>
    <row r="58" spans="1:12" ht="18" customHeight="1" x14ac:dyDescent="0.2">
      <c r="A58" s="824"/>
      <c r="B58" s="824"/>
      <c r="C58" s="824"/>
      <c r="D58" s="824"/>
      <c r="E58" s="824"/>
      <c r="F58" s="824"/>
      <c r="G58" s="824"/>
      <c r="H58" s="824"/>
      <c r="I58" s="824"/>
      <c r="J58" s="824"/>
      <c r="K58" s="824"/>
      <c r="L58" s="824"/>
    </row>
    <row r="59" spans="1:12" ht="18" customHeight="1" x14ac:dyDescent="0.2">
      <c r="A59" s="775"/>
      <c r="B59" s="775"/>
      <c r="C59" s="775"/>
      <c r="D59" s="775"/>
      <c r="E59" s="775"/>
      <c r="F59" s="775"/>
      <c r="G59" s="775"/>
      <c r="H59" s="775"/>
      <c r="I59" s="775"/>
      <c r="J59" s="775"/>
      <c r="K59" s="775"/>
      <c r="L59" s="775"/>
    </row>
  </sheetData>
  <mergeCells count="8">
    <mergeCell ref="A56:L58"/>
    <mergeCell ref="A34:L34"/>
    <mergeCell ref="A31:L31"/>
    <mergeCell ref="A32:L32"/>
    <mergeCell ref="A1:L1"/>
    <mergeCell ref="A2:L2"/>
    <mergeCell ref="A33:L33"/>
    <mergeCell ref="D5:I5"/>
  </mergeCells>
  <phoneticPr fontId="0" type="noConversion"/>
  <printOptions horizontalCentered="1"/>
  <pageMargins left="0.70866141732283472" right="0.51181102362204722" top="0.51181102362204722" bottom="0.51181102362204722" header="0.51181102362204722" footer="0.51181102362204722"/>
  <pageSetup scale="50" orientation="portrait" r:id="rId1"/>
  <headerFooter scaleWithDoc="0" alignWithMargins="0">
    <oddHeader xml:space="preserve">&amp;C </oddHeader>
    <oddFooter>&amp;L&amp;9Supplemental Investor Information (Unaudited)
Second Quarter, 2015&amp;R&amp;9TELUS Corporation
Page &amp;P</oddFooter>
  </headerFooter>
  <ignoredErrors>
    <ignoredError sqref="K27 K29 L8:L9 L21:L25 L11:L14 L27:L29 L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0"/>
  <sheetViews>
    <sheetView showGridLines="0" defaultGridColor="0" topLeftCell="A38" colorId="8" zoomScale="75" zoomScaleNormal="75" zoomScaleSheetLayoutView="70" zoomScalePageLayoutView="85" workbookViewId="0">
      <selection activeCell="E38" sqref="E38"/>
    </sheetView>
  </sheetViews>
  <sheetFormatPr defaultColWidth="8.85546875" defaultRowHeight="18" customHeight="1" x14ac:dyDescent="0.2"/>
  <cols>
    <col min="1" max="1" width="92.7109375" style="159" customWidth="1"/>
    <col min="2" max="2" width="14" style="172" customWidth="1"/>
    <col min="3" max="3" width="13.28515625" style="172" customWidth="1"/>
    <col min="4" max="4" width="15.140625" style="159" customWidth="1"/>
    <col min="5" max="5" width="14.5703125" style="159" customWidth="1"/>
    <col min="6" max="6" width="3.7109375" style="159" customWidth="1"/>
    <col min="7" max="10" width="12.7109375" style="159" customWidth="1"/>
    <col min="11" max="11" width="5.42578125" style="159" customWidth="1"/>
    <col min="12" max="12" width="10.7109375" style="159" customWidth="1"/>
    <col min="13" max="13" width="11.7109375" style="159" bestFit="1" customWidth="1"/>
    <col min="14" max="14" width="8.85546875" style="159"/>
    <col min="15" max="16" width="11.7109375" style="159" bestFit="1" customWidth="1"/>
    <col min="17" max="16384" width="8.85546875" style="159"/>
  </cols>
  <sheetData>
    <row r="1" spans="1:19" ht="24" customHeight="1" x14ac:dyDescent="0.35">
      <c r="A1" s="828" t="s">
        <v>14</v>
      </c>
      <c r="B1" s="828"/>
      <c r="C1" s="828"/>
      <c r="D1" s="828"/>
      <c r="E1" s="828"/>
      <c r="F1" s="828"/>
      <c r="G1" s="834"/>
      <c r="H1" s="834"/>
      <c r="I1" s="834"/>
      <c r="J1" s="834"/>
      <c r="K1" s="834"/>
    </row>
    <row r="2" spans="1:19" ht="24" customHeight="1" x14ac:dyDescent="0.3">
      <c r="A2" s="829" t="s">
        <v>220</v>
      </c>
      <c r="B2" s="829"/>
      <c r="C2" s="829"/>
      <c r="D2" s="829"/>
      <c r="E2" s="829"/>
      <c r="F2" s="829"/>
      <c r="G2" s="835"/>
      <c r="H2" s="835"/>
      <c r="I2" s="835"/>
      <c r="J2" s="835"/>
      <c r="K2" s="835"/>
    </row>
    <row r="3" spans="1:19" ht="18" customHeight="1" x14ac:dyDescent="0.2">
      <c r="G3" s="189"/>
      <c r="H3" s="161" t="s">
        <v>3</v>
      </c>
      <c r="J3" s="190"/>
    </row>
    <row r="4" spans="1:19" s="192" customFormat="1" ht="18" customHeight="1" x14ac:dyDescent="0.25">
      <c r="A4" s="191"/>
      <c r="B4" s="830" t="s">
        <v>248</v>
      </c>
      <c r="C4" s="831"/>
      <c r="D4" s="831"/>
      <c r="E4" s="832"/>
      <c r="F4" s="159"/>
      <c r="G4" s="830" t="s">
        <v>247</v>
      </c>
      <c r="H4" s="831"/>
      <c r="I4" s="831"/>
      <c r="J4" s="832"/>
    </row>
    <row r="5" spans="1:19" s="192" customFormat="1" ht="18" customHeight="1" x14ac:dyDescent="0.25">
      <c r="A5" s="193" t="s">
        <v>38</v>
      </c>
      <c r="B5" s="168">
        <v>2015</v>
      </c>
      <c r="C5" s="169">
        <v>2014</v>
      </c>
      <c r="D5" s="194" t="s">
        <v>11</v>
      </c>
      <c r="E5" s="195" t="s">
        <v>12</v>
      </c>
      <c r="F5" s="196"/>
      <c r="G5" s="168">
        <v>2015</v>
      </c>
      <c r="H5" s="169">
        <v>2014</v>
      </c>
      <c r="I5" s="194" t="s">
        <v>11</v>
      </c>
      <c r="J5" s="195" t="s">
        <v>12</v>
      </c>
    </row>
    <row r="6" spans="1:19" s="202" customFormat="1" ht="18" customHeight="1" x14ac:dyDescent="0.25">
      <c r="A6" s="197"/>
      <c r="B6" s="198"/>
      <c r="C6" s="199"/>
      <c r="D6" s="200"/>
      <c r="E6" s="201"/>
      <c r="F6" s="173"/>
      <c r="G6" s="198"/>
      <c r="H6" s="199"/>
      <c r="I6" s="200"/>
      <c r="J6" s="201"/>
    </row>
    <row r="7" spans="1:19" ht="18" customHeight="1" x14ac:dyDescent="0.25">
      <c r="A7" s="203" t="s">
        <v>32</v>
      </c>
      <c r="B7" s="204"/>
      <c r="C7" s="191"/>
      <c r="D7" s="191"/>
      <c r="E7" s="205"/>
      <c r="F7" s="192"/>
      <c r="G7" s="204"/>
      <c r="H7" s="191"/>
      <c r="I7" s="191"/>
      <c r="J7" s="205"/>
    </row>
    <row r="8" spans="1:19" ht="18" customHeight="1" x14ac:dyDescent="0.2">
      <c r="A8" s="160" t="s">
        <v>52</v>
      </c>
      <c r="B8" s="125">
        <f>'Seg History'!D8</f>
        <v>1736</v>
      </c>
      <c r="C8" s="121">
        <f>'Seg History'!H8</f>
        <v>1617</v>
      </c>
      <c r="D8" s="121">
        <f>B8-C8</f>
        <v>119</v>
      </c>
      <c r="E8" s="560">
        <f>(B8-C8)/C8</f>
        <v>7.3593073593073599E-2</v>
      </c>
      <c r="F8" s="207"/>
      <c r="G8" s="125">
        <f>SUM('Seg History'!D8:E8)</f>
        <v>3422</v>
      </c>
      <c r="H8" s="121">
        <f>SUM('Seg History'!H8:I8)</f>
        <v>3185</v>
      </c>
      <c r="I8" s="121">
        <f>G8-H8</f>
        <v>237</v>
      </c>
      <c r="J8" s="560">
        <f>(G8-H8)/H8</f>
        <v>7.4411302982731548E-2</v>
      </c>
      <c r="L8" s="121"/>
      <c r="M8" s="208"/>
      <c r="N8" s="173"/>
      <c r="O8" s="121"/>
      <c r="P8" s="121"/>
      <c r="Q8" s="121"/>
      <c r="R8" s="208"/>
      <c r="S8" s="208"/>
    </row>
    <row r="9" spans="1:19" ht="18" customHeight="1" x14ac:dyDescent="0.2">
      <c r="A9" s="160" t="s">
        <v>50</v>
      </c>
      <c r="B9" s="125">
        <f>'Seg History'!D9</f>
        <v>1423</v>
      </c>
      <c r="C9" s="121">
        <f>'Seg History'!H9</f>
        <v>1391</v>
      </c>
      <c r="D9" s="121">
        <f>B9-C9</f>
        <v>32</v>
      </c>
      <c r="E9" s="560">
        <f>(B9-C9)/C9</f>
        <v>2.3005032350826744E-2</v>
      </c>
      <c r="F9" s="207"/>
      <c r="G9" s="125">
        <f>SUM('Seg History'!D9:E9)</f>
        <v>2822</v>
      </c>
      <c r="H9" s="121">
        <f>SUM('Seg History'!H9:I9)</f>
        <v>2772</v>
      </c>
      <c r="I9" s="121">
        <f>G9-H9</f>
        <v>50</v>
      </c>
      <c r="J9" s="560">
        <f>(G9-H9)/H9</f>
        <v>1.8037518037518036E-2</v>
      </c>
      <c r="L9" s="121"/>
      <c r="M9" s="208"/>
      <c r="N9" s="173"/>
      <c r="O9" s="121"/>
      <c r="P9" s="121"/>
      <c r="Q9" s="121"/>
      <c r="R9" s="208"/>
      <c r="S9" s="208"/>
    </row>
    <row r="10" spans="1:19" ht="18" customHeight="1" x14ac:dyDescent="0.2">
      <c r="A10" s="160" t="s">
        <v>29</v>
      </c>
      <c r="B10" s="125">
        <f>'Seg History'!D10</f>
        <v>-57</v>
      </c>
      <c r="C10" s="121">
        <f>'Seg History'!H10</f>
        <v>-57</v>
      </c>
      <c r="D10" s="121">
        <f>B10-C10</f>
        <v>0</v>
      </c>
      <c r="E10" s="561">
        <f>(B10-C10)/C10</f>
        <v>0</v>
      </c>
      <c r="F10" s="207"/>
      <c r="G10" s="125">
        <f>SUM('Seg History'!D10:E10)</f>
        <v>-114</v>
      </c>
      <c r="H10" s="121">
        <f>SUM('Seg History'!H10:I10)</f>
        <v>-111</v>
      </c>
      <c r="I10" s="121">
        <f>G10-H10</f>
        <v>-3</v>
      </c>
      <c r="J10" s="561">
        <f>(G10-H10)/H10</f>
        <v>2.7027027027027029E-2</v>
      </c>
      <c r="L10" s="121"/>
      <c r="M10" s="209"/>
      <c r="N10" s="173"/>
      <c r="O10" s="121"/>
      <c r="P10" s="121"/>
      <c r="Q10" s="121"/>
      <c r="R10" s="209"/>
      <c r="S10" s="209"/>
    </row>
    <row r="11" spans="1:19" ht="18" customHeight="1" x14ac:dyDescent="0.2">
      <c r="A11" s="160" t="s">
        <v>30</v>
      </c>
      <c r="B11" s="116">
        <f>SUM(B8:B10)</f>
        <v>3102</v>
      </c>
      <c r="C11" s="143">
        <f>SUM(C8:C10)</f>
        <v>2951</v>
      </c>
      <c r="D11" s="143">
        <f>SUM(D8:D10)</f>
        <v>151</v>
      </c>
      <c r="E11" s="560">
        <f>(B11-C11)/C11</f>
        <v>5.1169095221958658E-2</v>
      </c>
      <c r="F11" s="207"/>
      <c r="G11" s="128">
        <f>SUM(G8:G10)</f>
        <v>6130</v>
      </c>
      <c r="H11" s="117">
        <f>SUM(H8:H10)</f>
        <v>5846</v>
      </c>
      <c r="I11" s="117">
        <f>SUM(I8:I10)</f>
        <v>284</v>
      </c>
      <c r="J11" s="560">
        <f>(G11-H11)/H11</f>
        <v>4.8580225795415669E-2</v>
      </c>
      <c r="L11" s="121"/>
      <c r="M11" s="208"/>
      <c r="N11" s="173"/>
      <c r="O11" s="121"/>
      <c r="P11" s="121"/>
      <c r="Q11" s="121"/>
      <c r="R11" s="208"/>
      <c r="S11" s="208"/>
    </row>
    <row r="12" spans="1:19" ht="5.25" customHeight="1" x14ac:dyDescent="0.2">
      <c r="A12" s="160"/>
      <c r="B12" s="118"/>
      <c r="C12" s="538"/>
      <c r="D12" s="538"/>
      <c r="E12" s="224"/>
      <c r="F12" s="207"/>
      <c r="G12" s="133"/>
      <c r="H12" s="119"/>
      <c r="I12" s="119"/>
      <c r="J12" s="206"/>
      <c r="K12" s="196"/>
      <c r="L12" s="119"/>
      <c r="M12" s="119"/>
      <c r="N12" s="208"/>
      <c r="O12" s="173"/>
      <c r="P12" s="119"/>
      <c r="Q12" s="119"/>
      <c r="R12" s="119"/>
      <c r="S12" s="208"/>
    </row>
    <row r="13" spans="1:19" ht="18" customHeight="1" x14ac:dyDescent="0.25">
      <c r="A13" s="203" t="s">
        <v>79</v>
      </c>
      <c r="B13" s="556"/>
      <c r="C13" s="557"/>
      <c r="D13" s="557"/>
      <c r="E13" s="218"/>
      <c r="F13" s="160"/>
      <c r="G13" s="556"/>
      <c r="H13" s="557"/>
      <c r="I13" s="557"/>
      <c r="J13" s="218"/>
      <c r="K13" s="196"/>
      <c r="L13" s="137"/>
      <c r="M13" s="137"/>
      <c r="N13" s="138"/>
      <c r="O13" s="173"/>
      <c r="P13" s="137"/>
      <c r="Q13" s="137"/>
      <c r="R13" s="137"/>
      <c r="S13" s="138"/>
    </row>
    <row r="14" spans="1:19" ht="18" customHeight="1" x14ac:dyDescent="0.2">
      <c r="A14" s="160" t="s">
        <v>52</v>
      </c>
      <c r="B14" s="120">
        <f>'Seg History'!D14</f>
        <v>719</v>
      </c>
      <c r="C14" s="136">
        <f>'Seg History'!H14</f>
        <v>708</v>
      </c>
      <c r="D14" s="136">
        <f>B14-C14</f>
        <v>11</v>
      </c>
      <c r="E14" s="560">
        <f>Wireless!E20</f>
        <v>1.5447488947461341E-2</v>
      </c>
      <c r="F14" s="160"/>
      <c r="G14" s="120">
        <f>SUM('Seg History'!D14:E14)</f>
        <v>1463</v>
      </c>
      <c r="H14" s="136">
        <f>SUM('Seg History'!H14:I14)</f>
        <v>1398</v>
      </c>
      <c r="I14" s="136">
        <f>G14-H14</f>
        <v>65</v>
      </c>
      <c r="J14" s="560">
        <f>Wireless!J20</f>
        <v>4.6138205404411423E-2</v>
      </c>
      <c r="K14" s="196"/>
      <c r="L14" s="121"/>
      <c r="M14" s="208"/>
      <c r="N14" s="173"/>
      <c r="O14" s="121"/>
      <c r="P14" s="121"/>
      <c r="Q14" s="121"/>
      <c r="R14" s="208"/>
      <c r="S14" s="208"/>
    </row>
    <row r="15" spans="1:19" ht="18" customHeight="1" x14ac:dyDescent="0.2">
      <c r="A15" s="160" t="s">
        <v>50</v>
      </c>
      <c r="B15" s="125">
        <f>Wireline!B21</f>
        <v>362</v>
      </c>
      <c r="C15" s="121">
        <f>Wireline!C21</f>
        <v>365</v>
      </c>
      <c r="D15" s="121">
        <f>Wireline!D21</f>
        <v>-3</v>
      </c>
      <c r="E15" s="561">
        <f>Wireline!E21</f>
        <v>-9.4293884763131039E-3</v>
      </c>
      <c r="F15" s="160"/>
      <c r="G15" s="120">
        <f>Wireline!G21</f>
        <v>753</v>
      </c>
      <c r="H15" s="136">
        <f>Wireline!H21</f>
        <v>752</v>
      </c>
      <c r="I15" s="136">
        <f>Wireline!I21</f>
        <v>1</v>
      </c>
      <c r="J15" s="561">
        <f>Wireline!J21</f>
        <v>1.864791327382699E-3</v>
      </c>
      <c r="K15" s="196"/>
      <c r="L15" s="121"/>
      <c r="M15" s="208"/>
      <c r="N15" s="173"/>
      <c r="O15" s="121"/>
      <c r="P15" s="121"/>
      <c r="Q15" s="121"/>
      <c r="R15" s="208"/>
      <c r="S15" s="208"/>
    </row>
    <row r="16" spans="1:19" ht="18" customHeight="1" x14ac:dyDescent="0.2">
      <c r="A16" s="160" t="s">
        <v>31</v>
      </c>
      <c r="B16" s="116">
        <f>SUM(B14:B15)</f>
        <v>1081</v>
      </c>
      <c r="C16" s="143">
        <f>SUM(C14:C15)</f>
        <v>1073</v>
      </c>
      <c r="D16" s="143">
        <f>SUM(D13:D15)</f>
        <v>8</v>
      </c>
      <c r="E16" s="560">
        <f>'[18]QTR Inc Stmt'!$K$16</f>
        <v>6.991202908438264E-3</v>
      </c>
      <c r="F16" s="160"/>
      <c r="G16" s="116">
        <f>SUM(G14:G15)</f>
        <v>2216</v>
      </c>
      <c r="H16" s="143">
        <f>SUM(H14:H15)</f>
        <v>2150</v>
      </c>
      <c r="I16" s="143">
        <f>SUM(I13:I15)</f>
        <v>66</v>
      </c>
      <c r="J16" s="560">
        <f>'[18]QTR Inc Stmt'!$U$16</f>
        <v>3.0669338398380576E-2</v>
      </c>
      <c r="K16" s="196"/>
      <c r="L16" s="121"/>
      <c r="M16" s="208"/>
      <c r="N16" s="173"/>
      <c r="O16" s="121"/>
      <c r="P16" s="121"/>
      <c r="Q16" s="121"/>
      <c r="R16" s="208"/>
      <c r="S16" s="209"/>
    </row>
    <row r="17" spans="1:19" ht="6" customHeight="1" x14ac:dyDescent="0.2">
      <c r="A17" s="160"/>
      <c r="B17" s="555"/>
      <c r="C17" s="221"/>
      <c r="D17" s="221"/>
      <c r="E17" s="218"/>
      <c r="F17" s="160"/>
      <c r="G17" s="555"/>
      <c r="H17" s="221"/>
      <c r="I17" s="221"/>
      <c r="J17" s="218"/>
      <c r="K17" s="196"/>
      <c r="L17" s="121"/>
      <c r="M17" s="208"/>
      <c r="N17" s="173"/>
      <c r="O17" s="121"/>
      <c r="P17" s="121"/>
      <c r="Q17" s="121"/>
      <c r="R17" s="208"/>
      <c r="S17" s="208"/>
    </row>
    <row r="18" spans="1:19" ht="18" customHeight="1" x14ac:dyDescent="0.25">
      <c r="A18" s="203" t="s">
        <v>176</v>
      </c>
      <c r="B18" s="556"/>
      <c r="C18" s="557"/>
      <c r="D18" s="136"/>
      <c r="E18" s="534"/>
      <c r="F18" s="160"/>
      <c r="G18" s="556"/>
      <c r="H18" s="557"/>
      <c r="I18" s="136"/>
      <c r="J18" s="534"/>
      <c r="L18" s="137"/>
      <c r="M18" s="121"/>
      <c r="N18" s="209"/>
      <c r="O18" s="173"/>
      <c r="P18" s="137"/>
      <c r="Q18" s="137"/>
      <c r="R18" s="121"/>
      <c r="S18" s="209"/>
    </row>
    <row r="19" spans="1:19" ht="18" customHeight="1" x14ac:dyDescent="0.2">
      <c r="A19" s="160" t="s">
        <v>52</v>
      </c>
      <c r="B19" s="558">
        <f>Wireless!B26</f>
        <v>0.41417050691244239</v>
      </c>
      <c r="C19" s="559">
        <f>Wireless!C26</f>
        <v>0.43784786641929502</v>
      </c>
      <c r="D19" s="212">
        <f>(ROUND(B19,3)-ROUND(C19,3))*100</f>
        <v>-2.4000000000000021</v>
      </c>
      <c r="E19" s="213" t="s">
        <v>116</v>
      </c>
      <c r="F19" s="160"/>
      <c r="G19" s="558">
        <f>Wireless!G26</f>
        <v>0.42752776154295735</v>
      </c>
      <c r="H19" s="559">
        <f>Wireless!H26</f>
        <v>0.43893249607535323</v>
      </c>
      <c r="I19" s="543">
        <f>(ROUND(G19,3)-ROUND(H19,3))*100</f>
        <v>-1.100000000000001</v>
      </c>
      <c r="J19" s="213" t="s">
        <v>116</v>
      </c>
      <c r="L19" s="139"/>
      <c r="M19" s="173"/>
      <c r="N19" s="173"/>
      <c r="O19" s="139"/>
      <c r="P19" s="139"/>
      <c r="Q19" s="212"/>
      <c r="R19" s="208"/>
      <c r="S19" s="208"/>
    </row>
    <row r="20" spans="1:19" ht="18" customHeight="1" x14ac:dyDescent="0.2">
      <c r="A20" s="160" t="s">
        <v>50</v>
      </c>
      <c r="B20" s="565">
        <f>Wireline!B23</f>
        <v>0.254</v>
      </c>
      <c r="C20" s="657">
        <f>Wireline!C23</f>
        <v>0.26237193587094754</v>
      </c>
      <c r="D20" s="498">
        <f>(ROUND(B20,3)-ROUND(C20,3))*100</f>
        <v>-0.80000000000000071</v>
      </c>
      <c r="E20" s="213" t="s">
        <v>116</v>
      </c>
      <c r="F20" s="160"/>
      <c r="G20" s="565">
        <f>Wireline!G23</f>
        <v>0.26700000000000002</v>
      </c>
      <c r="H20" s="657">
        <f>Wireline!H23</f>
        <v>0.27100000000000002</v>
      </c>
      <c r="I20" s="795">
        <f>(ROUND(G20,3)-ROUND(H20,3))*100</f>
        <v>-0.40000000000000036</v>
      </c>
      <c r="J20" s="213" t="s">
        <v>116</v>
      </c>
      <c r="L20" s="139"/>
      <c r="M20" s="173"/>
      <c r="N20" s="173"/>
      <c r="O20" s="139"/>
      <c r="P20" s="139"/>
      <c r="Q20" s="119"/>
      <c r="R20" s="208"/>
      <c r="S20" s="208"/>
    </row>
    <row r="21" spans="1:19" ht="18" customHeight="1" x14ac:dyDescent="0.2">
      <c r="A21" s="160" t="s">
        <v>31</v>
      </c>
      <c r="B21" s="558">
        <f>B16/B11</f>
        <v>0.34848484848484851</v>
      </c>
      <c r="C21" s="559">
        <f>C16/C11</f>
        <v>0.36360555743815653</v>
      </c>
      <c r="D21" s="119">
        <f>(ROUND(B21,3)-ROUND(C21,3))*100</f>
        <v>-1.6000000000000014</v>
      </c>
      <c r="E21" s="213" t="s">
        <v>116</v>
      </c>
      <c r="F21" s="160"/>
      <c r="G21" s="558">
        <f>G16/G11</f>
        <v>0.36150081566068515</v>
      </c>
      <c r="H21" s="559">
        <f>H16/H11</f>
        <v>0.36777283612726652</v>
      </c>
      <c r="I21" s="538">
        <f>(ROUND(G21,3)-ROUND(H21,3))*100</f>
        <v>-0.60000000000000053</v>
      </c>
      <c r="J21" s="213" t="s">
        <v>116</v>
      </c>
      <c r="L21" s="139"/>
      <c r="M21" s="173"/>
      <c r="N21" s="173"/>
      <c r="O21" s="139"/>
      <c r="P21" s="139"/>
      <c r="Q21" s="119"/>
      <c r="R21" s="209"/>
      <c r="S21" s="209"/>
    </row>
    <row r="22" spans="1:19" ht="7.5" customHeight="1" x14ac:dyDescent="0.2">
      <c r="A22" s="160"/>
      <c r="B22" s="225"/>
      <c r="C22" s="226"/>
      <c r="D22" s="542"/>
      <c r="E22" s="224"/>
      <c r="F22" s="160"/>
      <c r="G22" s="225"/>
      <c r="H22" s="226"/>
      <c r="I22" s="542"/>
      <c r="J22" s="224"/>
      <c r="M22" s="215"/>
      <c r="N22" s="208"/>
      <c r="O22" s="173"/>
      <c r="P22" s="141"/>
      <c r="Q22" s="141"/>
      <c r="R22" s="215"/>
      <c r="S22" s="208"/>
    </row>
    <row r="23" spans="1:19" s="207" customFormat="1" ht="18" customHeight="1" x14ac:dyDescent="0.25">
      <c r="A23" s="203" t="s">
        <v>13</v>
      </c>
      <c r="B23" s="555"/>
      <c r="C23" s="658"/>
      <c r="D23" s="545"/>
      <c r="E23" s="224"/>
      <c r="F23" s="160"/>
      <c r="G23" s="120"/>
      <c r="H23" s="136"/>
      <c r="I23" s="136"/>
      <c r="J23" s="224"/>
      <c r="L23" s="142"/>
      <c r="M23" s="216"/>
      <c r="N23" s="208"/>
      <c r="O23" s="173"/>
      <c r="P23" s="142"/>
      <c r="Q23" s="142"/>
      <c r="R23" s="216"/>
      <c r="S23" s="208"/>
    </row>
    <row r="24" spans="1:19" s="217" customFormat="1" ht="18" customHeight="1" x14ac:dyDescent="0.2">
      <c r="A24" s="160" t="s">
        <v>52</v>
      </c>
      <c r="B24" s="125">
        <f>Wireless!B28</f>
        <v>227</v>
      </c>
      <c r="C24" s="121">
        <f>Wireless!C28</f>
        <v>228</v>
      </c>
      <c r="D24" s="136">
        <f>B24-C24</f>
        <v>-1</v>
      </c>
      <c r="E24" s="560">
        <f>(B24-C24)/C24</f>
        <v>-4.3859649122807015E-3</v>
      </c>
      <c r="F24" s="160"/>
      <c r="G24" s="120">
        <f>Wireless!G28</f>
        <v>475</v>
      </c>
      <c r="H24" s="136">
        <f>Wireless!H28</f>
        <v>393</v>
      </c>
      <c r="I24" s="136">
        <f>G24-H24</f>
        <v>82</v>
      </c>
      <c r="J24" s="560">
        <f>(G24-H24)/H24</f>
        <v>0.20865139949109415</v>
      </c>
      <c r="L24" s="121"/>
      <c r="M24" s="208"/>
      <c r="N24" s="173"/>
      <c r="O24" s="121"/>
      <c r="P24" s="121"/>
      <c r="Q24" s="121"/>
      <c r="R24" s="208"/>
      <c r="S24" s="208"/>
    </row>
    <row r="25" spans="1:19" s="207" customFormat="1" ht="18" customHeight="1" x14ac:dyDescent="0.2">
      <c r="A25" s="160" t="s">
        <v>50</v>
      </c>
      <c r="B25" s="252">
        <f>Wireline!B25</f>
        <v>437</v>
      </c>
      <c r="C25" s="123">
        <f>Wireline!C25</f>
        <v>408</v>
      </c>
      <c r="D25" s="136">
        <f>B25-C25</f>
        <v>29</v>
      </c>
      <c r="E25" s="561">
        <f>(B25-C25)/C25</f>
        <v>7.1078431372549017E-2</v>
      </c>
      <c r="F25" s="160"/>
      <c r="G25" s="122">
        <f>Wireline!G25</f>
        <v>824</v>
      </c>
      <c r="H25" s="351">
        <f>Wireline!H25</f>
        <v>739</v>
      </c>
      <c r="I25" s="136">
        <f>G25-H25</f>
        <v>85</v>
      </c>
      <c r="J25" s="561">
        <f>(G25-H25)/H25</f>
        <v>0.11502029769959404</v>
      </c>
      <c r="L25" s="121"/>
      <c r="M25" s="209"/>
      <c r="N25" s="173"/>
      <c r="O25" s="121"/>
      <c r="P25" s="121"/>
      <c r="Q25" s="121"/>
      <c r="R25" s="209"/>
      <c r="S25" s="208"/>
    </row>
    <row r="26" spans="1:19" s="207" customFormat="1" ht="18" customHeight="1" x14ac:dyDescent="0.2">
      <c r="A26" s="160" t="s">
        <v>31</v>
      </c>
      <c r="B26" s="116">
        <f>SUM(B24:B25)</f>
        <v>664</v>
      </c>
      <c r="C26" s="143">
        <f>SUM(C24:C25)</f>
        <v>636</v>
      </c>
      <c r="D26" s="143">
        <f>SUM(D23:D25)</f>
        <v>28</v>
      </c>
      <c r="E26" s="560">
        <f>(B26-C26)/C26</f>
        <v>4.40251572327044E-2</v>
      </c>
      <c r="F26" s="160"/>
      <c r="G26" s="116">
        <f>SUM(G24:G25)</f>
        <v>1299</v>
      </c>
      <c r="H26" s="143">
        <f>SUM(H24:H25)</f>
        <v>1132</v>
      </c>
      <c r="I26" s="143">
        <f>SUM(I23:I25)</f>
        <v>167</v>
      </c>
      <c r="J26" s="560">
        <f>(G26-H26)/H26</f>
        <v>0.14752650176678445</v>
      </c>
      <c r="L26" s="121"/>
      <c r="M26" s="208"/>
      <c r="N26" s="173"/>
      <c r="O26" s="121"/>
      <c r="P26" s="121"/>
      <c r="Q26" s="121"/>
      <c r="R26" s="209"/>
      <c r="S26" s="209"/>
    </row>
    <row r="27" spans="1:19" ht="7.5" customHeight="1" x14ac:dyDescent="0.2">
      <c r="A27" s="160"/>
      <c r="B27" s="225"/>
      <c r="C27" s="226"/>
      <c r="D27" s="542"/>
      <c r="E27" s="224"/>
      <c r="F27" s="160"/>
      <c r="G27" s="225"/>
      <c r="H27" s="226"/>
      <c r="I27" s="542"/>
      <c r="J27" s="224"/>
      <c r="M27" s="215"/>
      <c r="N27" s="208"/>
      <c r="O27" s="173"/>
      <c r="P27" s="141"/>
      <c r="Q27" s="141"/>
      <c r="R27" s="215"/>
      <c r="S27" s="208"/>
    </row>
    <row r="28" spans="1:19" s="207" customFormat="1" ht="18" customHeight="1" x14ac:dyDescent="0.25">
      <c r="A28" s="203" t="s">
        <v>239</v>
      </c>
      <c r="B28" s="220"/>
      <c r="C28" s="221"/>
      <c r="D28" s="221"/>
      <c r="E28" s="218"/>
      <c r="F28" s="219"/>
      <c r="G28" s="220"/>
      <c r="H28" s="221"/>
      <c r="I28" s="221"/>
      <c r="J28" s="218"/>
      <c r="K28" s="160"/>
      <c r="L28" s="141"/>
      <c r="M28" s="138"/>
      <c r="N28" s="138"/>
      <c r="O28" s="138"/>
      <c r="P28" s="138"/>
      <c r="Q28" s="138"/>
      <c r="R28" s="138"/>
      <c r="S28" s="138"/>
    </row>
    <row r="29" spans="1:19" s="207" customFormat="1" ht="15" customHeight="1" x14ac:dyDescent="0.2">
      <c r="A29" s="160" t="s">
        <v>52</v>
      </c>
      <c r="B29" s="127">
        <f>Wireless!B30</f>
        <v>0.13076036866359447</v>
      </c>
      <c r="C29" s="145">
        <f>Wireless!C30</f>
        <v>0.14100185528756956</v>
      </c>
      <c r="D29" s="136">
        <f>(ROUND(B29,2)-ROUND(C29,2))*100</f>
        <v>-1.0000000000000009</v>
      </c>
      <c r="E29" s="222" t="s">
        <v>116</v>
      </c>
      <c r="F29" s="160"/>
      <c r="G29" s="127">
        <f>Wireless!G30</f>
        <v>0.13880771478667445</v>
      </c>
      <c r="H29" s="145">
        <f>Wireless!H30</f>
        <v>0.12339089481946625</v>
      </c>
      <c r="I29" s="136">
        <f>(ROUND(G29,2)-ROUND(H29,2))*100</f>
        <v>2.0000000000000018</v>
      </c>
      <c r="J29" s="222" t="s">
        <v>116</v>
      </c>
      <c r="K29" s="160"/>
      <c r="L29" s="139"/>
      <c r="M29" s="183"/>
      <c r="N29" s="173"/>
      <c r="O29" s="144"/>
      <c r="P29" s="144"/>
      <c r="Q29" s="121"/>
      <c r="R29" s="208"/>
      <c r="S29" s="183"/>
    </row>
    <row r="30" spans="1:19" s="207" customFormat="1" ht="18" customHeight="1" x14ac:dyDescent="0.2">
      <c r="A30" s="160" t="s">
        <v>50</v>
      </c>
      <c r="B30" s="531">
        <f>Wireline!B27</f>
        <v>0.30709768095572731</v>
      </c>
      <c r="C30" s="520">
        <f>Wireline!C27</f>
        <v>0.29331416247304098</v>
      </c>
      <c r="D30" s="351">
        <f>(ROUND(B30,2)-ROUND(C30,2))*100</f>
        <v>2.0000000000000018</v>
      </c>
      <c r="E30" s="222" t="s">
        <v>116</v>
      </c>
      <c r="F30" s="160"/>
      <c r="G30" s="531">
        <f>Wireline!G27</f>
        <v>0.29199149539333807</v>
      </c>
      <c r="H30" s="520">
        <f>Wireline!H27</f>
        <v>0.26659451659451661</v>
      </c>
      <c r="I30" s="351">
        <f>(ROUND(G30,2)-ROUND(H30,2))*100</f>
        <v>1.9999999999999962</v>
      </c>
      <c r="J30" s="222" t="s">
        <v>116</v>
      </c>
      <c r="K30" s="160"/>
      <c r="L30" s="139"/>
      <c r="M30" s="183"/>
      <c r="N30" s="173"/>
      <c r="O30" s="144"/>
      <c r="P30" s="144"/>
      <c r="Q30" s="121"/>
      <c r="R30" s="209"/>
      <c r="S30" s="183"/>
    </row>
    <row r="31" spans="1:19" s="207" customFormat="1" ht="18" customHeight="1" x14ac:dyDescent="0.2">
      <c r="A31" s="160" t="s">
        <v>31</v>
      </c>
      <c r="B31" s="127">
        <f>B26/B11</f>
        <v>0.21405544809800128</v>
      </c>
      <c r="C31" s="145">
        <f>C26/C11</f>
        <v>0.21552016265672652</v>
      </c>
      <c r="D31" s="136">
        <f>(ROUND(B31,2)-ROUND(C31,2))*100</f>
        <v>-1.0000000000000009</v>
      </c>
      <c r="E31" s="222" t="s">
        <v>116</v>
      </c>
      <c r="F31" s="160"/>
      <c r="G31" s="127">
        <f>G26/G11</f>
        <v>0.21190864600326265</v>
      </c>
      <c r="H31" s="145">
        <f>H26/H11</f>
        <v>0.19363667464933287</v>
      </c>
      <c r="I31" s="136">
        <f>(ROUND(G31,2)-ROUND(H31,2))*100</f>
        <v>1.9999999999999991</v>
      </c>
      <c r="J31" s="222" t="s">
        <v>116</v>
      </c>
      <c r="K31" s="160"/>
      <c r="L31" s="139"/>
      <c r="M31" s="183"/>
      <c r="N31" s="173"/>
      <c r="O31" s="144"/>
      <c r="P31" s="144"/>
      <c r="Q31" s="121"/>
      <c r="R31" s="209"/>
      <c r="S31" s="183"/>
    </row>
    <row r="32" spans="1:19" ht="7.5" customHeight="1" x14ac:dyDescent="0.2">
      <c r="A32" s="160"/>
      <c r="B32" s="225"/>
      <c r="C32" s="226"/>
      <c r="D32" s="542"/>
      <c r="E32" s="224"/>
      <c r="F32" s="160"/>
      <c r="G32" s="225"/>
      <c r="H32" s="226"/>
      <c r="I32" s="136"/>
      <c r="J32" s="546"/>
      <c r="K32" s="160"/>
      <c r="L32" s="141"/>
      <c r="M32" s="215"/>
      <c r="N32" s="208"/>
      <c r="O32" s="173"/>
      <c r="P32" s="141"/>
      <c r="Q32" s="141"/>
      <c r="R32" s="215"/>
      <c r="S32" s="208"/>
    </row>
    <row r="33" spans="1:20" s="207" customFormat="1" ht="18" customHeight="1" x14ac:dyDescent="0.25">
      <c r="A33" s="203" t="s">
        <v>175</v>
      </c>
      <c r="B33" s="220"/>
      <c r="C33" s="221"/>
      <c r="D33" s="221"/>
      <c r="E33" s="218"/>
      <c r="F33" s="219"/>
      <c r="G33" s="220"/>
      <c r="H33" s="221"/>
      <c r="I33" s="221"/>
      <c r="J33" s="218"/>
      <c r="K33" s="160"/>
      <c r="L33" s="138"/>
      <c r="M33" s="138"/>
      <c r="N33" s="138"/>
      <c r="O33" s="138"/>
      <c r="P33" s="138"/>
      <c r="Q33" s="138"/>
      <c r="R33" s="138"/>
      <c r="S33" s="138"/>
    </row>
    <row r="34" spans="1:20" s="217" customFormat="1" ht="18" customHeight="1" x14ac:dyDescent="0.2">
      <c r="A34" s="160" t="s">
        <v>52</v>
      </c>
      <c r="B34" s="120">
        <f>Wireless!B32</f>
        <v>492</v>
      </c>
      <c r="C34" s="136">
        <f>Wireless!C32</f>
        <v>480</v>
      </c>
      <c r="D34" s="136">
        <f>B34-C34</f>
        <v>12</v>
      </c>
      <c r="E34" s="643">
        <f>IF(ISERROR(D34/C34),"n.m.",IF(ABS((D34/ABS(C34)))&gt;=1,"n.m.",(D34/ABS(C34))))</f>
        <v>2.5000000000000001E-2</v>
      </c>
      <c r="F34" s="160"/>
      <c r="G34" s="120">
        <f>G14-G24</f>
        <v>988</v>
      </c>
      <c r="H34" s="136">
        <f>H14-H24</f>
        <v>1005</v>
      </c>
      <c r="I34" s="136">
        <f>G34-H34</f>
        <v>-17</v>
      </c>
      <c r="J34" s="560">
        <f>(G34-H34)/H34</f>
        <v>-1.6915422885572139E-2</v>
      </c>
      <c r="K34" s="435"/>
      <c r="L34" s="121"/>
      <c r="M34" s="208"/>
      <c r="N34" s="173"/>
      <c r="O34" s="121"/>
      <c r="P34" s="121"/>
      <c r="Q34" s="121"/>
      <c r="R34" s="208"/>
      <c r="S34" s="209"/>
    </row>
    <row r="35" spans="1:20" s="207" customFormat="1" ht="18" customHeight="1" x14ac:dyDescent="0.2">
      <c r="A35" s="160" t="s">
        <v>50</v>
      </c>
      <c r="B35" s="120">
        <f>Wireline!B29</f>
        <v>-75</v>
      </c>
      <c r="C35" s="136">
        <f>Wireline!C29</f>
        <v>-43</v>
      </c>
      <c r="D35" s="136">
        <f>B35-C35</f>
        <v>-32</v>
      </c>
      <c r="E35" s="568">
        <f>IF(ISERROR(D35/C35),"n.m.",IF(ABS((D35/ABS(C35)))&gt;=1,"n.m.",(D35/ABS(C35))))</f>
        <v>-0.7441860465116279</v>
      </c>
      <c r="F35" s="160"/>
      <c r="G35" s="120">
        <f>G15-G25</f>
        <v>-71</v>
      </c>
      <c r="H35" s="136">
        <f>H15-H25</f>
        <v>13</v>
      </c>
      <c r="I35" s="136">
        <f>G35-H35</f>
        <v>-84</v>
      </c>
      <c r="J35" s="568" t="str">
        <f>IF(ISERROR(I35/H35),"n.m.",IF(ABS((I35/ABS(H35)))&gt;=1,"n.m.",(I35/ABS(H35))))</f>
        <v>n.m.</v>
      </c>
      <c r="K35" s="160"/>
      <c r="L35" s="121"/>
      <c r="M35" s="209"/>
      <c r="N35" s="173"/>
      <c r="O35" s="121"/>
      <c r="P35" s="121"/>
      <c r="Q35" s="121"/>
      <c r="R35" s="209"/>
      <c r="S35" s="209"/>
    </row>
    <row r="36" spans="1:20" s="207" customFormat="1" ht="18" customHeight="1" x14ac:dyDescent="0.2">
      <c r="A36" s="160" t="s">
        <v>31</v>
      </c>
      <c r="B36" s="116">
        <f>SUM(B34:B35)</f>
        <v>417</v>
      </c>
      <c r="C36" s="143">
        <f>SUM(C34:C35)</f>
        <v>437</v>
      </c>
      <c r="D36" s="143">
        <f>SUM(D33:D35)</f>
        <v>-20</v>
      </c>
      <c r="E36" s="643">
        <f>IF(ISERROR(D36/C36),"n.m.",IF(ABS((D36/ABS(C36)))&gt;=1,"n.m.",(D36/ABS(C36))))</f>
        <v>-4.5766590389016017E-2</v>
      </c>
      <c r="F36" s="160"/>
      <c r="G36" s="116">
        <f>SUM(G34:G35)</f>
        <v>917</v>
      </c>
      <c r="H36" s="143">
        <f>SUM(H34:H35)</f>
        <v>1018</v>
      </c>
      <c r="I36" s="143">
        <f>SUM(I33:I35)</f>
        <v>-101</v>
      </c>
      <c r="J36" s="560">
        <f>(G36-H36)/H36</f>
        <v>-9.9214145383104121E-2</v>
      </c>
      <c r="K36" s="160"/>
      <c r="L36" s="121"/>
      <c r="M36" s="208"/>
      <c r="N36" s="173"/>
      <c r="O36" s="121"/>
      <c r="P36" s="121"/>
      <c r="Q36" s="121"/>
      <c r="R36" s="209"/>
      <c r="S36" s="209"/>
    </row>
    <row r="37" spans="1:20" s="207" customFormat="1" ht="15" x14ac:dyDescent="0.2">
      <c r="A37" s="160"/>
      <c r="B37" s="547"/>
      <c r="C37" s="548"/>
      <c r="D37" s="351"/>
      <c r="E37" s="549"/>
      <c r="F37" s="160"/>
      <c r="G37" s="550"/>
      <c r="H37" s="458"/>
      <c r="I37" s="458"/>
      <c r="J37" s="459"/>
      <c r="K37" s="160"/>
      <c r="L37" s="228"/>
      <c r="M37" s="121"/>
      <c r="N37" s="209"/>
      <c r="O37" s="173"/>
      <c r="P37" s="228"/>
      <c r="Q37" s="228"/>
      <c r="R37" s="121"/>
      <c r="S37" s="208"/>
    </row>
    <row r="38" spans="1:20" s="196" customFormat="1" ht="9.75" customHeight="1" x14ac:dyDescent="0.2">
      <c r="A38" s="229"/>
      <c r="B38" s="538"/>
      <c r="C38" s="538"/>
      <c r="D38" s="538"/>
      <c r="E38" s="551"/>
      <c r="F38" s="229"/>
      <c r="G38" s="538"/>
      <c r="H38" s="538"/>
      <c r="I38" s="538"/>
      <c r="J38" s="551"/>
      <c r="K38" s="229"/>
      <c r="L38" s="119"/>
      <c r="M38" s="119"/>
      <c r="N38" s="208"/>
      <c r="O38" s="173"/>
      <c r="P38" s="119"/>
      <c r="Q38" s="119"/>
      <c r="R38" s="119"/>
      <c r="S38" s="208"/>
    </row>
    <row r="39" spans="1:20" ht="18" customHeight="1" x14ac:dyDescent="0.25">
      <c r="A39" s="230" t="s">
        <v>221</v>
      </c>
      <c r="B39" s="552"/>
      <c r="C39" s="553"/>
      <c r="D39" s="553"/>
      <c r="E39" s="554"/>
      <c r="F39" s="160"/>
      <c r="G39" s="552"/>
      <c r="H39" s="553"/>
      <c r="I39" s="553"/>
      <c r="J39" s="554"/>
      <c r="K39" s="229"/>
      <c r="L39" s="137"/>
      <c r="M39" s="137"/>
      <c r="N39" s="138"/>
      <c r="O39" s="173"/>
      <c r="P39" s="137"/>
      <c r="Q39" s="137"/>
      <c r="R39" s="137"/>
      <c r="S39" s="138"/>
    </row>
    <row r="40" spans="1:20" ht="18" customHeight="1" x14ac:dyDescent="0.2">
      <c r="A40" s="160" t="s">
        <v>52</v>
      </c>
      <c r="B40" s="120">
        <f>Wireless!B35</f>
        <v>755</v>
      </c>
      <c r="C40" s="136">
        <f>Wireless!C35</f>
        <v>711</v>
      </c>
      <c r="D40" s="136">
        <f>B40-C40</f>
        <v>44</v>
      </c>
      <c r="E40" s="560">
        <f>Wireless!E35</f>
        <v>6.2779878657561461E-2</v>
      </c>
      <c r="F40" s="160"/>
      <c r="G40" s="120">
        <f>Wireless!G35</f>
        <v>1505</v>
      </c>
      <c r="H40" s="136">
        <f>Wireless!H35</f>
        <v>1404</v>
      </c>
      <c r="I40" s="136">
        <f>G40-H40</f>
        <v>101</v>
      </c>
      <c r="J40" s="560">
        <f>Wireless!J35</f>
        <v>7.1443769088272907E-2</v>
      </c>
      <c r="K40" s="229"/>
      <c r="L40" s="121"/>
      <c r="M40" s="121"/>
      <c r="N40" s="121"/>
      <c r="O40" s="121"/>
      <c r="P40" s="121"/>
      <c r="Q40" s="121"/>
      <c r="R40" s="208"/>
      <c r="S40" s="233"/>
    </row>
    <row r="41" spans="1:20" ht="18" customHeight="1" x14ac:dyDescent="0.2">
      <c r="A41" s="160" t="s">
        <v>50</v>
      </c>
      <c r="B41" s="120">
        <f>Wireline!B32</f>
        <v>385</v>
      </c>
      <c r="C41" s="136">
        <f>Wireline!C32</f>
        <v>373</v>
      </c>
      <c r="D41" s="136">
        <f>B41-C41</f>
        <v>12</v>
      </c>
      <c r="E41" s="561">
        <f>Wireline!E32</f>
        <v>2.9407583755261948E-2</v>
      </c>
      <c r="F41" s="160"/>
      <c r="G41" s="120">
        <f>Wireline!G32</f>
        <v>787</v>
      </c>
      <c r="H41" s="136">
        <f>Wireline!H32</f>
        <v>765</v>
      </c>
      <c r="I41" s="136">
        <f>G41-H41</f>
        <v>22</v>
      </c>
      <c r="J41" s="561">
        <f>Wireline!J32</f>
        <v>2.8901502706076634E-2</v>
      </c>
      <c r="K41" s="229"/>
      <c r="L41" s="121"/>
      <c r="M41" s="121"/>
      <c r="N41" s="121"/>
      <c r="O41" s="121"/>
      <c r="P41" s="121"/>
      <c r="Q41" s="121"/>
      <c r="R41" s="121"/>
      <c r="S41" s="121"/>
    </row>
    <row r="42" spans="1:20" ht="18" customHeight="1" x14ac:dyDescent="0.2">
      <c r="A42" s="160" t="s">
        <v>31</v>
      </c>
      <c r="B42" s="116">
        <f>SUM(B40:B41)</f>
        <v>1140</v>
      </c>
      <c r="C42" s="143">
        <f>SUM(C40:C41)</f>
        <v>1084</v>
      </c>
      <c r="D42" s="143">
        <f>SUM(D39:D41)</f>
        <v>56</v>
      </c>
      <c r="E42" s="560">
        <f>'[18]QTR Inc Stmt'!$K$17</f>
        <v>5.1310546200744593E-2</v>
      </c>
      <c r="F42" s="160"/>
      <c r="G42" s="116">
        <f>SUM(G40:G41)</f>
        <v>2292</v>
      </c>
      <c r="H42" s="143">
        <f>SUM(H40:H41)</f>
        <v>2169</v>
      </c>
      <c r="I42" s="143">
        <f>SUM(I39:I41)</f>
        <v>123</v>
      </c>
      <c r="J42" s="560">
        <f>'[18]QTR Inc Stmt'!$U$17</f>
        <v>5.6460991896870656E-2</v>
      </c>
      <c r="K42" s="229"/>
      <c r="L42" s="121"/>
      <c r="M42" s="121"/>
      <c r="N42" s="121"/>
      <c r="O42" s="477"/>
      <c r="P42" s="477"/>
      <c r="Q42" s="121"/>
      <c r="R42" s="121"/>
      <c r="S42" s="121"/>
    </row>
    <row r="43" spans="1:20" ht="6" customHeight="1" x14ac:dyDescent="0.2">
      <c r="A43" s="160"/>
      <c r="B43" s="555"/>
      <c r="C43" s="221"/>
      <c r="D43" s="221"/>
      <c r="E43" s="218"/>
      <c r="F43" s="160"/>
      <c r="G43" s="555"/>
      <c r="H43" s="221"/>
      <c r="I43" s="221"/>
      <c r="J43" s="218"/>
      <c r="K43" s="229"/>
      <c r="L43" s="138"/>
      <c r="M43" s="138"/>
      <c r="N43" s="138"/>
      <c r="O43" s="173"/>
      <c r="P43" s="142"/>
      <c r="Q43" s="138"/>
      <c r="R43" s="121"/>
      <c r="S43" s="138"/>
    </row>
    <row r="44" spans="1:20" ht="18" customHeight="1" x14ac:dyDescent="0.25">
      <c r="A44" s="230" t="s">
        <v>222</v>
      </c>
      <c r="B44" s="556"/>
      <c r="C44" s="557"/>
      <c r="D44" s="136"/>
      <c r="E44" s="534"/>
      <c r="F44" s="160"/>
      <c r="G44" s="556"/>
      <c r="H44" s="557"/>
      <c r="I44" s="136"/>
      <c r="J44" s="534"/>
      <c r="K44" s="160"/>
      <c r="L44" s="137"/>
      <c r="M44" s="148"/>
      <c r="N44" s="148"/>
      <c r="O44" s="173"/>
      <c r="P44" s="137"/>
      <c r="Q44" s="137"/>
      <c r="R44" s="148"/>
      <c r="S44" s="148"/>
    </row>
    <row r="45" spans="1:20" ht="18" customHeight="1" x14ac:dyDescent="0.2">
      <c r="A45" s="160" t="s">
        <v>52</v>
      </c>
      <c r="B45" s="558">
        <f>Wireless!B37</f>
        <v>0.43490783410138251</v>
      </c>
      <c r="C45" s="559">
        <f>Wireless!C37</f>
        <v>0.43970315398886828</v>
      </c>
      <c r="D45" s="543">
        <f>(ROUND(B45,3)-ROUND(C45,3))*100</f>
        <v>-0.50000000000000044</v>
      </c>
      <c r="E45" s="213" t="s">
        <v>116</v>
      </c>
      <c r="F45" s="160"/>
      <c r="G45" s="558">
        <f>Wireless!G37</f>
        <v>0.43980128579777905</v>
      </c>
      <c r="H45" s="559">
        <f>Wireless!H37</f>
        <v>0.44081632653061226</v>
      </c>
      <c r="I45" s="543">
        <f>(ROUND(G45,3)-ROUND(H45,3))*100</f>
        <v>-0.10000000000000009</v>
      </c>
      <c r="J45" s="213" t="s">
        <v>116</v>
      </c>
      <c r="K45" s="160"/>
      <c r="L45" s="212"/>
      <c r="M45" s="173"/>
      <c r="N45" s="173"/>
      <c r="O45" s="119"/>
      <c r="P45" s="119"/>
      <c r="Q45" s="212"/>
      <c r="R45" s="208"/>
      <c r="S45" s="173"/>
    </row>
    <row r="46" spans="1:20" ht="18" customHeight="1" x14ac:dyDescent="0.2">
      <c r="A46" s="160" t="s">
        <v>50</v>
      </c>
      <c r="B46" s="565">
        <f>Wireline!B34</f>
        <v>0.27</v>
      </c>
      <c r="C46" s="657">
        <f>Wireline!C34</f>
        <v>0.26815240833932424</v>
      </c>
      <c r="D46" s="659">
        <f>(ROUND(B46,3)-ROUND(C46,3))*100</f>
        <v>0.20000000000000018</v>
      </c>
      <c r="E46" s="213" t="s">
        <v>116</v>
      </c>
      <c r="F46" s="160"/>
      <c r="G46" s="565">
        <f>Wireline!G34</f>
        <v>0.27900000000000003</v>
      </c>
      <c r="H46" s="657">
        <f>Wireline!H34</f>
        <v>0.27600000000000002</v>
      </c>
      <c r="I46" s="659">
        <f>(ROUND(G46,3)-ROUND(H46,3))*100</f>
        <v>0.30000000000000027</v>
      </c>
      <c r="J46" s="213" t="s">
        <v>116</v>
      </c>
      <c r="L46" s="119"/>
      <c r="M46" s="119"/>
      <c r="N46" s="119"/>
      <c r="O46" s="119"/>
      <c r="P46" s="119"/>
      <c r="Q46" s="119"/>
      <c r="R46" s="119"/>
      <c r="S46" s="119"/>
      <c r="T46" s="119"/>
    </row>
    <row r="47" spans="1:20" ht="18" customHeight="1" x14ac:dyDescent="0.2">
      <c r="A47" s="159" t="s">
        <v>31</v>
      </c>
      <c r="B47" s="558">
        <f>'Seg History'!D47</f>
        <v>0.36750483558994196</v>
      </c>
      <c r="C47" s="559">
        <f>'Seg History'!H47</f>
        <v>0.36733310742121317</v>
      </c>
      <c r="D47" s="538">
        <f>(ROUND(B47,3)-ROUND(C47,3))*100</f>
        <v>0.10000000000000009</v>
      </c>
      <c r="E47" s="213" t="s">
        <v>116</v>
      </c>
      <c r="F47" s="160"/>
      <c r="G47" s="558">
        <f>G42/G11</f>
        <v>0.37389885807504081</v>
      </c>
      <c r="H47" s="559">
        <f>H42/H11</f>
        <v>0.37102292165583306</v>
      </c>
      <c r="I47" s="538">
        <f>(ROUND(G47,3)-ROUND(H47,3))*100</f>
        <v>0.30000000000000027</v>
      </c>
      <c r="J47" s="213" t="s">
        <v>116</v>
      </c>
      <c r="L47" s="119"/>
      <c r="M47" s="119"/>
      <c r="N47" s="119"/>
      <c r="O47" s="119"/>
      <c r="P47" s="119"/>
      <c r="Q47" s="119"/>
      <c r="R47" s="119"/>
      <c r="S47" s="119"/>
      <c r="T47" s="119"/>
    </row>
    <row r="48" spans="1:20" s="172" customFormat="1" ht="15" x14ac:dyDescent="0.2">
      <c r="B48" s="492"/>
      <c r="C48" s="652"/>
      <c r="D48" s="652"/>
      <c r="E48" s="653"/>
      <c r="F48" s="160"/>
      <c r="G48" s="492"/>
      <c r="H48" s="652"/>
      <c r="I48" s="652"/>
      <c r="J48" s="653"/>
      <c r="L48" s="236"/>
      <c r="M48" s="235"/>
      <c r="N48" s="235"/>
      <c r="O48" s="235"/>
      <c r="P48" s="235"/>
      <c r="Q48" s="235"/>
      <c r="R48" s="235"/>
      <c r="S48" s="235"/>
    </row>
    <row r="49" spans="1:19" s="207" customFormat="1" ht="15" x14ac:dyDescent="0.2">
      <c r="B49" s="237"/>
      <c r="C49" s="237"/>
      <c r="G49" s="237"/>
      <c r="H49" s="237"/>
      <c r="I49" s="237"/>
      <c r="L49" s="191"/>
      <c r="M49" s="191"/>
      <c r="N49" s="191"/>
      <c r="O49" s="191"/>
      <c r="P49" s="191"/>
      <c r="Q49" s="191"/>
      <c r="R49" s="191"/>
      <c r="S49" s="173"/>
    </row>
    <row r="50" spans="1:19" s="160" customFormat="1" ht="21" customHeight="1" x14ac:dyDescent="0.2">
      <c r="A50" s="562"/>
      <c r="B50" s="471"/>
      <c r="C50" s="471"/>
      <c r="D50" s="472"/>
      <c r="E50" s="472"/>
      <c r="F50" s="472"/>
      <c r="G50" s="471"/>
      <c r="H50" s="471"/>
      <c r="I50" s="471"/>
      <c r="J50" s="472"/>
      <c r="K50" s="472"/>
      <c r="L50" s="219"/>
      <c r="M50" s="219"/>
      <c r="N50" s="219"/>
      <c r="O50" s="219"/>
      <c r="P50" s="219"/>
      <c r="Q50" s="219"/>
      <c r="R50" s="219"/>
    </row>
    <row r="51" spans="1:19" s="172" customFormat="1" ht="18" customHeight="1" x14ac:dyDescent="0.2">
      <c r="A51" s="839" t="s">
        <v>250</v>
      </c>
      <c r="B51" s="839"/>
      <c r="C51" s="839"/>
      <c r="D51" s="839"/>
      <c r="E51" s="839"/>
      <c r="F51" s="839"/>
      <c r="G51" s="839"/>
      <c r="H51" s="839"/>
      <c r="I51" s="839"/>
      <c r="J51" s="839"/>
      <c r="K51" s="839"/>
      <c r="L51" s="771"/>
      <c r="M51" s="771"/>
    </row>
    <row r="52" spans="1:19" s="207" customFormat="1" ht="18" customHeight="1" x14ac:dyDescent="0.2">
      <c r="A52" s="838"/>
      <c r="B52" s="838"/>
      <c r="C52" s="838"/>
      <c r="D52" s="838"/>
      <c r="E52" s="838"/>
      <c r="F52" s="838"/>
      <c r="G52" s="838"/>
      <c r="H52" s="838"/>
      <c r="I52" s="838"/>
      <c r="J52" s="838"/>
      <c r="K52" s="838"/>
      <c r="L52" s="240"/>
      <c r="M52" s="240"/>
    </row>
    <row r="53" spans="1:19" s="207" customFormat="1" ht="5.25" customHeight="1" x14ac:dyDescent="0.2">
      <c r="A53" s="836"/>
      <c r="B53" s="837"/>
      <c r="C53" s="837"/>
      <c r="D53" s="837"/>
      <c r="E53" s="837"/>
      <c r="F53" s="837"/>
      <c r="G53" s="837"/>
      <c r="H53" s="837"/>
      <c r="I53" s="837"/>
      <c r="J53" s="837"/>
      <c r="K53" s="240"/>
      <c r="L53" s="240"/>
      <c r="M53" s="240"/>
    </row>
    <row r="54" spans="1:19" s="207" customFormat="1" ht="6" customHeight="1" x14ac:dyDescent="0.2">
      <c r="A54" s="833"/>
      <c r="B54" s="833"/>
      <c r="C54" s="833"/>
      <c r="D54" s="833"/>
      <c r="E54" s="833"/>
      <c r="F54" s="833"/>
      <c r="G54" s="833"/>
      <c r="H54" s="833"/>
      <c r="I54" s="833"/>
      <c r="J54" s="833"/>
      <c r="K54" s="240"/>
      <c r="L54" s="240"/>
      <c r="M54" s="240"/>
    </row>
    <row r="55" spans="1:19" s="207" customFormat="1" ht="18" customHeight="1" x14ac:dyDescent="0.2">
      <c r="A55" s="241"/>
      <c r="B55" s="242"/>
      <c r="C55" s="242"/>
      <c r="D55" s="242"/>
      <c r="E55" s="242"/>
      <c r="F55" s="242"/>
      <c r="G55" s="242"/>
      <c r="H55" s="242"/>
      <c r="I55" s="242"/>
      <c r="J55" s="242"/>
      <c r="K55" s="240"/>
    </row>
    <row r="56" spans="1:19" s="207" customFormat="1" ht="18" customHeight="1" x14ac:dyDescent="0.2">
      <c r="B56" s="237"/>
      <c r="C56" s="237"/>
      <c r="G56" s="237"/>
      <c r="H56" s="237"/>
    </row>
    <row r="57" spans="1:19" s="207" customFormat="1" ht="18" customHeight="1" x14ac:dyDescent="0.2">
      <c r="B57" s="237"/>
      <c r="C57" s="237"/>
      <c r="G57" s="237"/>
      <c r="H57" s="237"/>
      <c r="I57" s="237"/>
    </row>
    <row r="58" spans="1:19" s="207" customFormat="1" ht="18" customHeight="1" x14ac:dyDescent="0.2">
      <c r="A58" s="243"/>
      <c r="B58" s="237"/>
      <c r="C58" s="237"/>
      <c r="D58" s="243"/>
      <c r="E58" s="243"/>
      <c r="F58" s="243"/>
      <c r="G58" s="237"/>
      <c r="H58" s="237"/>
      <c r="I58" s="243"/>
      <c r="J58" s="243"/>
    </row>
    <row r="59" spans="1:19" s="207" customFormat="1" ht="18" customHeight="1" x14ac:dyDescent="0.2">
      <c r="B59" s="237"/>
      <c r="C59" s="237"/>
      <c r="G59" s="237"/>
      <c r="H59" s="237"/>
    </row>
    <row r="60" spans="1:19" s="207" customFormat="1" ht="18" customHeight="1" x14ac:dyDescent="0.2"/>
    <row r="61" spans="1:19" s="207" customFormat="1" ht="18" customHeight="1" x14ac:dyDescent="0.2"/>
    <row r="62" spans="1:19" s="207" customFormat="1" ht="18" customHeight="1" x14ac:dyDescent="0.2"/>
    <row r="63" spans="1:19" s="207" customFormat="1" ht="18" customHeight="1" x14ac:dyDescent="0.2"/>
    <row r="64" spans="1:19" s="207" customFormat="1" ht="18" customHeight="1" x14ac:dyDescent="0.2"/>
    <row r="65" spans="1:11" s="207" customFormat="1" ht="18" customHeight="1" x14ac:dyDescent="0.2"/>
    <row r="66" spans="1:11" s="207" customFormat="1" ht="18" customHeight="1" x14ac:dyDescent="0.2"/>
    <row r="67" spans="1:11" s="207" customFormat="1" ht="18" customHeight="1" x14ac:dyDescent="0.2"/>
    <row r="68" spans="1:11" s="207" customFormat="1" ht="18" customHeight="1" x14ac:dyDescent="0.2"/>
    <row r="69" spans="1:11" s="207" customFormat="1" ht="18" customHeight="1" x14ac:dyDescent="0.2"/>
    <row r="70" spans="1:11" s="472" customFormat="1" ht="18" customHeight="1" x14ac:dyDescent="0.2">
      <c r="A70" s="563" t="s">
        <v>188</v>
      </c>
    </row>
    <row r="71" spans="1:11" s="207" customFormat="1" ht="18" customHeight="1" x14ac:dyDescent="0.2"/>
    <row r="72" spans="1:11" s="207" customFormat="1" ht="18" customHeight="1" x14ac:dyDescent="0.2"/>
    <row r="73" spans="1:11" s="207" customFormat="1" ht="18" customHeight="1" x14ac:dyDescent="0.2">
      <c r="B73" s="172"/>
      <c r="C73" s="172"/>
      <c r="D73" s="159"/>
      <c r="E73" s="159"/>
      <c r="F73" s="159"/>
      <c r="G73" s="159"/>
      <c r="H73" s="159"/>
      <c r="I73" s="159"/>
      <c r="J73" s="159"/>
    </row>
    <row r="74" spans="1:11" s="207" customFormat="1" ht="18" customHeight="1" x14ac:dyDescent="0.2">
      <c r="B74" s="172"/>
      <c r="C74" s="172"/>
      <c r="D74" s="159"/>
      <c r="E74" s="159"/>
      <c r="F74" s="159"/>
      <c r="G74" s="159"/>
      <c r="H74" s="159"/>
      <c r="I74" s="159"/>
      <c r="J74" s="159"/>
    </row>
    <row r="75" spans="1:11" s="207" customFormat="1" ht="18" customHeight="1" x14ac:dyDescent="0.2">
      <c r="B75" s="172"/>
      <c r="C75" s="172"/>
      <c r="D75" s="172"/>
      <c r="E75" s="172"/>
      <c r="F75" s="172"/>
      <c r="G75" s="172"/>
      <c r="H75" s="172"/>
      <c r="I75" s="172"/>
      <c r="J75" s="172"/>
    </row>
    <row r="76" spans="1:11" s="207" customFormat="1" ht="18" customHeight="1" x14ac:dyDescent="0.2"/>
    <row r="77" spans="1:11" s="207" customFormat="1" ht="18" customHeight="1" x14ac:dyDescent="0.2"/>
    <row r="78" spans="1:11" s="207" customFormat="1" ht="18" customHeight="1" x14ac:dyDescent="0.2"/>
    <row r="79" spans="1:11" s="207" customFormat="1" ht="18" customHeight="1" x14ac:dyDescent="0.2"/>
    <row r="80" spans="1:11" ht="18" customHeight="1" x14ac:dyDescent="0.2">
      <c r="A80" s="207"/>
      <c r="B80" s="207"/>
      <c r="C80" s="207"/>
      <c r="D80" s="207"/>
      <c r="E80" s="207"/>
      <c r="F80" s="207"/>
      <c r="G80" s="207"/>
      <c r="H80" s="207"/>
      <c r="I80" s="207"/>
      <c r="J80" s="207"/>
      <c r="K80" s="207"/>
    </row>
  </sheetData>
  <mergeCells count="8">
    <mergeCell ref="A54:J54"/>
    <mergeCell ref="A1:K1"/>
    <mergeCell ref="A2:K2"/>
    <mergeCell ref="B4:E4"/>
    <mergeCell ref="G4:J4"/>
    <mergeCell ref="A53:J53"/>
    <mergeCell ref="A52:K52"/>
    <mergeCell ref="A51:K51"/>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alignWithMargins="0">
    <oddHeader xml:space="preserve">&amp;C </oddHeader>
    <oddFooter>&amp;L&amp;9Supplemental Investor Information (Unaudited)
Second Quarter, 2015&amp;R&amp;9TELUS Corporation
Page &amp;P</oddFooter>
  </headerFooter>
  <ignoredErrors>
    <ignoredError sqref="E35 J3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78"/>
  <sheetViews>
    <sheetView showGridLines="0" defaultGridColor="0" topLeftCell="A31" colorId="8" zoomScale="75" zoomScaleNormal="75" zoomScaleSheetLayoutView="70" workbookViewId="0">
      <selection activeCell="A84" sqref="A84"/>
    </sheetView>
  </sheetViews>
  <sheetFormatPr defaultColWidth="8.85546875" defaultRowHeight="18" customHeight="1" x14ac:dyDescent="0.2"/>
  <cols>
    <col min="1" max="1" width="88" style="159" customWidth="1"/>
    <col min="2" max="2" width="11.42578125" style="159" hidden="1" customWidth="1"/>
    <col min="3" max="3" width="12.7109375" style="159" hidden="1" customWidth="1"/>
    <col min="4" max="4" width="12.7109375" style="159" customWidth="1"/>
    <col min="5" max="5" width="12.7109375" style="172" customWidth="1"/>
    <col min="6" max="9" width="12.7109375" style="159" customWidth="1"/>
    <col min="10" max="10" width="3.7109375" style="159" customWidth="1"/>
    <col min="11" max="11" width="13.28515625" style="159" customWidth="1"/>
    <col min="12" max="12" width="12.7109375" style="159" customWidth="1"/>
    <col min="13" max="13" width="2.42578125" style="159" customWidth="1"/>
    <col min="14" max="14" width="12" style="159" bestFit="1" customWidth="1"/>
    <col min="15" max="16384" width="8.85546875" style="159"/>
  </cols>
  <sheetData>
    <row r="1" spans="1:16" ht="24" customHeight="1" x14ac:dyDescent="0.35">
      <c r="A1" s="828" t="s">
        <v>14</v>
      </c>
      <c r="B1" s="828"/>
      <c r="C1" s="828"/>
      <c r="D1" s="828"/>
      <c r="E1" s="828"/>
      <c r="F1" s="828"/>
      <c r="G1" s="828"/>
      <c r="H1" s="828"/>
      <c r="I1" s="828"/>
      <c r="J1" s="828"/>
      <c r="K1" s="834"/>
      <c r="L1" s="834"/>
      <c r="M1" s="834"/>
    </row>
    <row r="2" spans="1:16" ht="24" customHeight="1" x14ac:dyDescent="0.3">
      <c r="A2" s="829" t="s">
        <v>255</v>
      </c>
      <c r="B2" s="829"/>
      <c r="C2" s="829"/>
      <c r="D2" s="829"/>
      <c r="E2" s="829"/>
      <c r="F2" s="829"/>
      <c r="G2" s="829"/>
      <c r="H2" s="829"/>
      <c r="I2" s="829"/>
      <c r="J2" s="829"/>
      <c r="K2" s="835"/>
      <c r="L2" s="835"/>
      <c r="M2" s="835"/>
    </row>
    <row r="3" spans="1:16" ht="18" customHeight="1" x14ac:dyDescent="0.2">
      <c r="K3" s="159" t="s">
        <v>3</v>
      </c>
      <c r="L3" s="192"/>
    </row>
    <row r="4" spans="1:16" ht="18" customHeight="1" x14ac:dyDescent="0.25">
      <c r="A4" s="192"/>
      <c r="B4" s="762"/>
      <c r="C4" s="783"/>
      <c r="D4" s="830" t="s">
        <v>27</v>
      </c>
      <c r="E4" s="831"/>
      <c r="F4" s="831"/>
      <c r="G4" s="831"/>
      <c r="H4" s="831"/>
      <c r="I4" s="832"/>
      <c r="K4" s="165" t="s">
        <v>247</v>
      </c>
      <c r="L4" s="165" t="s">
        <v>28</v>
      </c>
    </row>
    <row r="5" spans="1:16" s="192" customFormat="1" ht="18" customHeight="1" x14ac:dyDescent="0.25">
      <c r="A5" s="193" t="s">
        <v>38</v>
      </c>
      <c r="B5" s="168" t="s">
        <v>205</v>
      </c>
      <c r="C5" s="167" t="s">
        <v>206</v>
      </c>
      <c r="D5" s="168" t="s">
        <v>207</v>
      </c>
      <c r="E5" s="169" t="s">
        <v>208</v>
      </c>
      <c r="F5" s="169" t="s">
        <v>162</v>
      </c>
      <c r="G5" s="169" t="s">
        <v>163</v>
      </c>
      <c r="H5" s="169" t="s">
        <v>164</v>
      </c>
      <c r="I5" s="170" t="s">
        <v>165</v>
      </c>
      <c r="J5" s="159"/>
      <c r="K5" s="168">
        <v>2015</v>
      </c>
      <c r="L5" s="171">
        <v>2014</v>
      </c>
    </row>
    <row r="6" spans="1:16" ht="18" customHeight="1" x14ac:dyDescent="0.25">
      <c r="A6" s="203"/>
      <c r="B6" s="246"/>
      <c r="C6" s="191"/>
      <c r="D6" s="246"/>
      <c r="E6" s="784"/>
      <c r="F6" s="191"/>
      <c r="G6" s="191"/>
      <c r="H6" s="191"/>
      <c r="I6" s="205"/>
      <c r="J6" s="192"/>
      <c r="K6" s="246"/>
      <c r="L6" s="245"/>
    </row>
    <row r="7" spans="1:16" ht="18" customHeight="1" x14ac:dyDescent="0.25">
      <c r="A7" s="203" t="s">
        <v>32</v>
      </c>
      <c r="B7" s="244"/>
      <c r="C7" s="191"/>
      <c r="D7" s="244"/>
      <c r="E7" s="205"/>
      <c r="F7" s="191"/>
      <c r="G7" s="191"/>
      <c r="H7" s="191"/>
      <c r="I7" s="205"/>
      <c r="J7" s="192"/>
      <c r="K7" s="134"/>
      <c r="L7" s="247"/>
    </row>
    <row r="8" spans="1:16" ht="18" customHeight="1" x14ac:dyDescent="0.2">
      <c r="A8" s="160" t="s">
        <v>52</v>
      </c>
      <c r="B8" s="125">
        <f>'Wireless History'!B14</f>
        <v>0</v>
      </c>
      <c r="C8" s="121">
        <f>'Wireless History'!C14</f>
        <v>0</v>
      </c>
      <c r="D8" s="125">
        <f>'Wireless History'!D14</f>
        <v>1736</v>
      </c>
      <c r="E8" s="248">
        <f>'Wireless History'!E14</f>
        <v>1686</v>
      </c>
      <c r="F8" s="121">
        <f>'Wireless History'!F14</f>
        <v>1759</v>
      </c>
      <c r="G8" s="121">
        <f>'Wireless History'!G14</f>
        <v>1697</v>
      </c>
      <c r="H8" s="121">
        <f>'Wireless History'!H14</f>
        <v>1617</v>
      </c>
      <c r="I8" s="248">
        <f>'Wireless History'!I14</f>
        <v>1568</v>
      </c>
      <c r="J8" s="249"/>
      <c r="K8" s="125">
        <f>SUM(B8:E8)</f>
        <v>3422</v>
      </c>
      <c r="L8" s="247">
        <f>SUM(F8:I8)</f>
        <v>6641</v>
      </c>
      <c r="N8" s="251"/>
      <c r="O8" s="251"/>
      <c r="P8" s="251"/>
    </row>
    <row r="9" spans="1:16" ht="18" customHeight="1" x14ac:dyDescent="0.2">
      <c r="A9" s="160" t="s">
        <v>50</v>
      </c>
      <c r="B9" s="125">
        <f>'Wireline History'!B15</f>
        <v>0</v>
      </c>
      <c r="C9" s="121">
        <f>'Wireline History'!C15</f>
        <v>0</v>
      </c>
      <c r="D9" s="125">
        <f>'Wireline History'!D15</f>
        <v>1423</v>
      </c>
      <c r="E9" s="248">
        <f>'Wireline History'!E15</f>
        <v>1399</v>
      </c>
      <c r="F9" s="121">
        <f>'Wireline History'!F15</f>
        <v>1428</v>
      </c>
      <c r="G9" s="121">
        <f>'Wireline History'!G15</f>
        <v>1390</v>
      </c>
      <c r="H9" s="121">
        <f>'Wireline History'!H15</f>
        <v>1391</v>
      </c>
      <c r="I9" s="248">
        <f>'Wireline History'!I15</f>
        <v>1381</v>
      </c>
      <c r="J9" s="249"/>
      <c r="K9" s="125">
        <f>SUM(B9:E9)</f>
        <v>2822</v>
      </c>
      <c r="L9" s="247">
        <f>SUM(F9:I9)</f>
        <v>5590</v>
      </c>
      <c r="N9" s="251"/>
      <c r="O9" s="251"/>
      <c r="P9" s="251"/>
    </row>
    <row r="10" spans="1:16" ht="18" customHeight="1" x14ac:dyDescent="0.2">
      <c r="A10" s="160" t="s">
        <v>29</v>
      </c>
      <c r="B10" s="252">
        <f>-'Wireless History'!B13-'Wireline History'!B14</f>
        <v>0</v>
      </c>
      <c r="C10" s="123">
        <f>-'Wireless History'!C13-'Wireline History'!C14</f>
        <v>0</v>
      </c>
      <c r="D10" s="252">
        <f>-'Wireless History'!D13-'Wireline History'!D14</f>
        <v>-57</v>
      </c>
      <c r="E10" s="254">
        <f>-'Wireless History'!E13-'Wireline History'!E14</f>
        <v>-57</v>
      </c>
      <c r="F10" s="123">
        <f>-'Wireless History'!F13-'Wireline History'!F14</f>
        <v>-59</v>
      </c>
      <c r="G10" s="123">
        <f>-'Wireless History'!G13-'Wireline History'!G14</f>
        <v>-59</v>
      </c>
      <c r="H10" s="123">
        <f>-'Wireless History'!H13-'Wireline History'!H14</f>
        <v>-57</v>
      </c>
      <c r="I10" s="254">
        <f>-'Wireless History'!I13-'Wireline History'!I14</f>
        <v>-54</v>
      </c>
      <c r="J10" s="249"/>
      <c r="K10" s="255">
        <f>SUM(B10:E10)</f>
        <v>-114</v>
      </c>
      <c r="L10" s="253">
        <f>SUM(F10:I10)</f>
        <v>-229</v>
      </c>
      <c r="N10" s="251"/>
      <c r="O10" s="251"/>
      <c r="P10" s="251"/>
    </row>
    <row r="11" spans="1:16" ht="18" customHeight="1" x14ac:dyDescent="0.2">
      <c r="A11" s="160" t="s">
        <v>30</v>
      </c>
      <c r="B11" s="125">
        <f t="shared" ref="B11:I11" si="0">SUM(B8:B10)</f>
        <v>0</v>
      </c>
      <c r="C11" s="121">
        <f t="shared" si="0"/>
        <v>0</v>
      </c>
      <c r="D11" s="125">
        <f t="shared" si="0"/>
        <v>3102</v>
      </c>
      <c r="E11" s="248">
        <f t="shared" si="0"/>
        <v>3028</v>
      </c>
      <c r="F11" s="121">
        <f t="shared" si="0"/>
        <v>3128</v>
      </c>
      <c r="G11" s="121">
        <f t="shared" si="0"/>
        <v>3028</v>
      </c>
      <c r="H11" s="121">
        <f t="shared" si="0"/>
        <v>2951</v>
      </c>
      <c r="I11" s="248">
        <f t="shared" si="0"/>
        <v>2895</v>
      </c>
      <c r="J11" s="237"/>
      <c r="K11" s="256">
        <f>SUM(K8:K10)</f>
        <v>6130</v>
      </c>
      <c r="L11" s="257">
        <f>SUM(L8:L10)</f>
        <v>12002</v>
      </c>
      <c r="N11" s="251"/>
      <c r="O11" s="251"/>
      <c r="P11" s="251"/>
    </row>
    <row r="12" spans="1:16" ht="8.25" customHeight="1" x14ac:dyDescent="0.2">
      <c r="A12" s="160"/>
      <c r="B12" s="133"/>
      <c r="C12" s="119"/>
      <c r="D12" s="133"/>
      <c r="E12" s="258"/>
      <c r="F12" s="119"/>
      <c r="G12" s="119"/>
      <c r="H12" s="119"/>
      <c r="I12" s="258"/>
      <c r="J12" s="207"/>
      <c r="K12" s="259"/>
      <c r="L12" s="260"/>
      <c r="N12" s="251"/>
      <c r="O12" s="251"/>
      <c r="P12" s="251"/>
    </row>
    <row r="13" spans="1:16" s="172" customFormat="1" ht="18" customHeight="1" x14ac:dyDescent="0.25">
      <c r="A13" s="203" t="s">
        <v>79</v>
      </c>
      <c r="B13" s="714"/>
      <c r="C13" s="138"/>
      <c r="D13" s="134"/>
      <c r="E13" s="210"/>
      <c r="F13" s="138"/>
      <c r="G13" s="138"/>
      <c r="H13" s="138"/>
      <c r="I13" s="210"/>
      <c r="J13" s="207"/>
      <c r="K13" s="129"/>
      <c r="L13" s="261"/>
      <c r="N13" s="262"/>
      <c r="O13" s="262"/>
      <c r="P13" s="262"/>
    </row>
    <row r="14" spans="1:16" s="172" customFormat="1" ht="18" customHeight="1" x14ac:dyDescent="0.2">
      <c r="A14" s="160" t="s">
        <v>52</v>
      </c>
      <c r="B14" s="125">
        <f>'Wireless History'!B20</f>
        <v>0</v>
      </c>
      <c r="C14" s="121">
        <f>'Wireless History'!C20</f>
        <v>0</v>
      </c>
      <c r="D14" s="125">
        <f>'Wireless History'!D20</f>
        <v>719</v>
      </c>
      <c r="E14" s="248">
        <f>'Wireless History'!E20</f>
        <v>744</v>
      </c>
      <c r="F14" s="121">
        <f>'Wireless History'!F20</f>
        <v>629</v>
      </c>
      <c r="G14" s="121">
        <f>'Wireless History'!G20</f>
        <v>700</v>
      </c>
      <c r="H14" s="121">
        <f>'Wireless History'!H20</f>
        <v>708</v>
      </c>
      <c r="I14" s="248">
        <f>'Wireless History'!I20</f>
        <v>690</v>
      </c>
      <c r="J14" s="249"/>
      <c r="K14" s="125">
        <f>SUM(B14:E14)</f>
        <v>1463</v>
      </c>
      <c r="L14" s="247">
        <f>SUM(F14:I14)</f>
        <v>2727</v>
      </c>
      <c r="N14" s="264"/>
      <c r="O14" s="263"/>
      <c r="P14" s="262"/>
    </row>
    <row r="15" spans="1:16" s="172" customFormat="1" ht="18" customHeight="1" x14ac:dyDescent="0.2">
      <c r="A15" s="160" t="s">
        <v>50</v>
      </c>
      <c r="B15" s="252">
        <f>'Wireline History'!B21</f>
        <v>0</v>
      </c>
      <c r="C15" s="123">
        <f>'Wireline History'!C21</f>
        <v>0</v>
      </c>
      <c r="D15" s="252">
        <f>'Wireline History'!D21</f>
        <v>362</v>
      </c>
      <c r="E15" s="254">
        <f>'Wireline History'!E21</f>
        <v>391</v>
      </c>
      <c r="F15" s="123">
        <f>'Wireline History'!F21</f>
        <v>372</v>
      </c>
      <c r="G15" s="123">
        <f>'Wireline History'!G21</f>
        <v>365</v>
      </c>
      <c r="H15" s="123">
        <f>'Wireline History'!H21</f>
        <v>365</v>
      </c>
      <c r="I15" s="254">
        <f>'Wireline History'!I21</f>
        <v>387</v>
      </c>
      <c r="J15" s="249"/>
      <c r="K15" s="255">
        <f>SUM(B15:E15)</f>
        <v>753</v>
      </c>
      <c r="L15" s="253">
        <f>SUM(F15:I15)</f>
        <v>1489</v>
      </c>
      <c r="N15" s="263"/>
      <c r="O15" s="263"/>
      <c r="P15" s="262"/>
    </row>
    <row r="16" spans="1:16" s="172" customFormat="1" ht="18" customHeight="1" x14ac:dyDescent="0.2">
      <c r="A16" s="160" t="s">
        <v>31</v>
      </c>
      <c r="B16" s="125">
        <f>SUM(B14:B15)</f>
        <v>0</v>
      </c>
      <c r="C16" s="121">
        <f t="shared" ref="C16:I16" si="1">SUM(C14:C15)</f>
        <v>0</v>
      </c>
      <c r="D16" s="125">
        <f t="shared" si="1"/>
        <v>1081</v>
      </c>
      <c r="E16" s="248">
        <f t="shared" si="1"/>
        <v>1135</v>
      </c>
      <c r="F16" s="121">
        <f t="shared" si="1"/>
        <v>1001</v>
      </c>
      <c r="G16" s="121">
        <f t="shared" si="1"/>
        <v>1065</v>
      </c>
      <c r="H16" s="121">
        <f t="shared" si="1"/>
        <v>1073</v>
      </c>
      <c r="I16" s="248">
        <f t="shared" si="1"/>
        <v>1077</v>
      </c>
      <c r="J16" s="237"/>
      <c r="K16" s="256">
        <f>SUM(K14:K15)</f>
        <v>2216</v>
      </c>
      <c r="L16" s="257">
        <f>SUM(L14:L15)</f>
        <v>4216</v>
      </c>
      <c r="N16" s="262"/>
      <c r="O16" s="262"/>
      <c r="P16" s="262"/>
    </row>
    <row r="17" spans="1:16" ht="8.25" customHeight="1" x14ac:dyDescent="0.2">
      <c r="A17" s="160"/>
      <c r="B17" s="125"/>
      <c r="C17" s="121"/>
      <c r="D17" s="125"/>
      <c r="E17" s="248"/>
      <c r="F17" s="121"/>
      <c r="G17" s="121"/>
      <c r="H17" s="121"/>
      <c r="I17" s="248"/>
      <c r="J17" s="237"/>
      <c r="K17" s="265"/>
      <c r="L17" s="266"/>
      <c r="N17" s="251"/>
      <c r="O17" s="251"/>
      <c r="P17" s="251"/>
    </row>
    <row r="18" spans="1:16" s="172" customFormat="1" ht="18" customHeight="1" x14ac:dyDescent="0.25">
      <c r="A18" s="203" t="s">
        <v>176</v>
      </c>
      <c r="B18" s="134"/>
      <c r="C18" s="138"/>
      <c r="D18" s="134"/>
      <c r="E18" s="210"/>
      <c r="F18" s="138"/>
      <c r="G18" s="138"/>
      <c r="H18" s="138"/>
      <c r="I18" s="210"/>
      <c r="J18" s="202"/>
      <c r="K18" s="129"/>
      <c r="L18" s="261"/>
      <c r="N18" s="262"/>
      <c r="O18" s="262"/>
      <c r="P18" s="262"/>
    </row>
    <row r="19" spans="1:16" s="172" customFormat="1" ht="18" customHeight="1" x14ac:dyDescent="0.2">
      <c r="A19" s="160" t="s">
        <v>52</v>
      </c>
      <c r="B19" s="126" t="e">
        <f>'Wireless History'!B26</f>
        <v>#DIV/0!</v>
      </c>
      <c r="C19" s="139" t="e">
        <f>'Wireless History'!C26</f>
        <v>#DIV/0!</v>
      </c>
      <c r="D19" s="126">
        <f>Wireless!B26</f>
        <v>0.41417050691244239</v>
      </c>
      <c r="E19" s="268">
        <f>'Wireless History'!E26</f>
        <v>0.44128113879003561</v>
      </c>
      <c r="F19" s="139">
        <f>'Wireless History'!F26</f>
        <v>0.35758953951108585</v>
      </c>
      <c r="G19" s="139">
        <f>'Wireless History'!G26</f>
        <v>0.41249263406010606</v>
      </c>
      <c r="H19" s="139">
        <f>'Wireless History'!H26</f>
        <v>0.43784786641929502</v>
      </c>
      <c r="I19" s="268">
        <f>'Wireless History'!I26</f>
        <v>0.44005102040816324</v>
      </c>
      <c r="J19" s="269"/>
      <c r="K19" s="126">
        <f>Wireless!G26</f>
        <v>0.42752776154295735</v>
      </c>
      <c r="L19" s="267">
        <f>'Wireless History'!L26</f>
        <v>0.41063092907694626</v>
      </c>
      <c r="N19" s="262"/>
      <c r="O19" s="262"/>
      <c r="P19" s="262"/>
    </row>
    <row r="20" spans="1:16" s="172" customFormat="1" ht="18" customHeight="1" x14ac:dyDescent="0.2">
      <c r="A20" s="160" t="s">
        <v>50</v>
      </c>
      <c r="B20" s="135">
        <f>'Wireline History'!B23</f>
        <v>0</v>
      </c>
      <c r="C20" s="140">
        <f>'Wireline History'!C23</f>
        <v>0</v>
      </c>
      <c r="D20" s="135">
        <f>Wireline!B23</f>
        <v>0.254</v>
      </c>
      <c r="E20" s="271">
        <f>'Wireline History'!E23</f>
        <v>0.28000000000000003</v>
      </c>
      <c r="F20" s="140">
        <f>'Wireline History'!F23</f>
        <v>0.26</v>
      </c>
      <c r="G20" s="140">
        <f>'Wireline History'!G23</f>
        <v>0.26279250162097012</v>
      </c>
      <c r="H20" s="140">
        <f>'Wireline History'!H23</f>
        <v>0.26237193587094754</v>
      </c>
      <c r="I20" s="271">
        <f>'Wireline History'!I23</f>
        <v>0.27978021546406623</v>
      </c>
      <c r="J20" s="269"/>
      <c r="K20" s="135">
        <f>Wireline!G23</f>
        <v>0.26700000000000002</v>
      </c>
      <c r="L20" s="270">
        <f>'Wireline History'!L23</f>
        <v>0.26600000000000001</v>
      </c>
      <c r="N20" s="272"/>
      <c r="O20" s="262"/>
      <c r="P20" s="262"/>
    </row>
    <row r="21" spans="1:16" s="172" customFormat="1" ht="18" customHeight="1" x14ac:dyDescent="0.2">
      <c r="A21" s="160" t="s">
        <v>31</v>
      </c>
      <c r="B21" s="566" t="e">
        <f t="shared" ref="B21:I21" si="2">B16/B11</f>
        <v>#DIV/0!</v>
      </c>
      <c r="C21" s="573" t="e">
        <f t="shared" si="2"/>
        <v>#DIV/0!</v>
      </c>
      <c r="D21" s="566">
        <f t="shared" si="2"/>
        <v>0.34848484848484851</v>
      </c>
      <c r="E21" s="574">
        <f t="shared" si="2"/>
        <v>0.37483487450462349</v>
      </c>
      <c r="F21" s="566">
        <f t="shared" si="2"/>
        <v>0.32001278772378516</v>
      </c>
      <c r="G21" s="573">
        <f t="shared" si="2"/>
        <v>0.35171730515191546</v>
      </c>
      <c r="H21" s="573">
        <f t="shared" si="2"/>
        <v>0.36360555743815653</v>
      </c>
      <c r="I21" s="574">
        <f t="shared" si="2"/>
        <v>0.37202072538860104</v>
      </c>
      <c r="J21" s="575"/>
      <c r="K21" s="566">
        <f>K16/K11</f>
        <v>0.36150081566068515</v>
      </c>
      <c r="L21" s="567">
        <f>L16/L11</f>
        <v>0.35127478753541075</v>
      </c>
      <c r="N21" s="262"/>
      <c r="O21" s="262"/>
      <c r="P21" s="262"/>
    </row>
    <row r="22" spans="1:16" s="172" customFormat="1" ht="11.25" customHeight="1" x14ac:dyDescent="0.2">
      <c r="A22" s="160"/>
      <c r="B22" s="129"/>
      <c r="C22" s="173"/>
      <c r="D22" s="129"/>
      <c r="E22" s="175"/>
      <c r="F22" s="173"/>
      <c r="G22" s="173"/>
      <c r="H22" s="173"/>
      <c r="I22" s="175"/>
      <c r="J22" s="207"/>
      <c r="K22" s="129"/>
      <c r="L22" s="273"/>
    </row>
    <row r="23" spans="1:16" s="172" customFormat="1" ht="18" customHeight="1" x14ac:dyDescent="0.25">
      <c r="A23" s="203" t="s">
        <v>13</v>
      </c>
      <c r="B23" s="134"/>
      <c r="C23" s="138"/>
      <c r="D23" s="134"/>
      <c r="E23" s="210"/>
      <c r="F23" s="138"/>
      <c r="G23" s="138"/>
      <c r="H23" s="138"/>
      <c r="I23" s="210"/>
      <c r="J23" s="202"/>
      <c r="K23" s="129"/>
      <c r="L23" s="261"/>
    </row>
    <row r="24" spans="1:16" s="274" customFormat="1" ht="18" customHeight="1" x14ac:dyDescent="0.2">
      <c r="A24" s="160" t="s">
        <v>52</v>
      </c>
      <c r="B24" s="125">
        <f>'Wireless History'!B28</f>
        <v>0</v>
      </c>
      <c r="C24" s="121">
        <f>'Wireless History'!C28</f>
        <v>0</v>
      </c>
      <c r="D24" s="125">
        <f>'Wireless History'!D28</f>
        <v>227</v>
      </c>
      <c r="E24" s="248">
        <f>'Wireless History'!E28</f>
        <v>248</v>
      </c>
      <c r="F24" s="121">
        <f>'Wireless History'!F28</f>
        <v>188</v>
      </c>
      <c r="G24" s="121">
        <f>'Wireless History'!G28</f>
        <v>251</v>
      </c>
      <c r="H24" s="121">
        <f>'Wireless History'!H28</f>
        <v>228</v>
      </c>
      <c r="I24" s="248">
        <f>'Wireless History'!I28</f>
        <v>165</v>
      </c>
      <c r="J24" s="249"/>
      <c r="K24" s="125">
        <f>SUM(B24:E24)</f>
        <v>475</v>
      </c>
      <c r="L24" s="247">
        <f>SUM(F24:I24)</f>
        <v>832</v>
      </c>
    </row>
    <row r="25" spans="1:16" s="172" customFormat="1" ht="18" customHeight="1" x14ac:dyDescent="0.2">
      <c r="A25" s="160" t="s">
        <v>50</v>
      </c>
      <c r="B25" s="252">
        <f>'Wireline History'!B25</f>
        <v>0</v>
      </c>
      <c r="C25" s="123">
        <f>'Wireline History'!C25</f>
        <v>0</v>
      </c>
      <c r="D25" s="252">
        <f>'Wireline History'!D25</f>
        <v>437</v>
      </c>
      <c r="E25" s="254">
        <f>'Wireline History'!E25</f>
        <v>387</v>
      </c>
      <c r="F25" s="123">
        <f>'Wireline History'!F25</f>
        <v>382</v>
      </c>
      <c r="G25" s="123">
        <f>'Wireline History'!G25</f>
        <v>406</v>
      </c>
      <c r="H25" s="123">
        <f>'Wireline History'!H25</f>
        <v>408</v>
      </c>
      <c r="I25" s="254">
        <f>'Wireline History'!I25</f>
        <v>331</v>
      </c>
      <c r="J25" s="249"/>
      <c r="K25" s="255">
        <f>SUM(B25:E25)</f>
        <v>824</v>
      </c>
      <c r="L25" s="253">
        <f>SUM(F25:I25)</f>
        <v>1527</v>
      </c>
    </row>
    <row r="26" spans="1:16" s="172" customFormat="1" ht="18" customHeight="1" x14ac:dyDescent="0.2">
      <c r="A26" s="160" t="s">
        <v>31</v>
      </c>
      <c r="B26" s="125">
        <f>SUM(B24:B25)</f>
        <v>0</v>
      </c>
      <c r="C26" s="121">
        <f t="shared" ref="C26:I26" si="3">SUM(C24:C25)</f>
        <v>0</v>
      </c>
      <c r="D26" s="125">
        <f t="shared" si="3"/>
        <v>664</v>
      </c>
      <c r="E26" s="248">
        <f t="shared" si="3"/>
        <v>635</v>
      </c>
      <c r="F26" s="121">
        <f t="shared" si="3"/>
        <v>570</v>
      </c>
      <c r="G26" s="121">
        <f t="shared" si="3"/>
        <v>657</v>
      </c>
      <c r="H26" s="121">
        <f t="shared" si="3"/>
        <v>636</v>
      </c>
      <c r="I26" s="248">
        <f t="shared" si="3"/>
        <v>496</v>
      </c>
      <c r="J26" s="237"/>
      <c r="K26" s="256">
        <f>SUM(K24:K25)</f>
        <v>1299</v>
      </c>
      <c r="L26" s="257">
        <f>SUM(L24:L25)</f>
        <v>2359</v>
      </c>
    </row>
    <row r="27" spans="1:16" s="172" customFormat="1" ht="9.75" customHeight="1" x14ac:dyDescent="0.2">
      <c r="A27" s="160"/>
      <c r="B27" s="125"/>
      <c r="C27" s="121"/>
      <c r="D27" s="125"/>
      <c r="E27" s="248"/>
      <c r="F27" s="121"/>
      <c r="G27" s="121"/>
      <c r="H27" s="121"/>
      <c r="I27" s="248"/>
      <c r="J27" s="207"/>
      <c r="K27" s="129"/>
      <c r="L27" s="273"/>
    </row>
    <row r="28" spans="1:16" s="172" customFormat="1" ht="18" customHeight="1" x14ac:dyDescent="0.25">
      <c r="A28" s="203" t="s">
        <v>239</v>
      </c>
      <c r="B28" s="133"/>
      <c r="C28" s="138"/>
      <c r="D28" s="134"/>
      <c r="E28" s="210"/>
      <c r="F28" s="119"/>
      <c r="G28" s="138"/>
      <c r="H28" s="138"/>
      <c r="I28" s="210"/>
      <c r="J28" s="202"/>
      <c r="K28" s="129"/>
      <c r="L28" s="261"/>
    </row>
    <row r="29" spans="1:16" s="172" customFormat="1" ht="15.75" customHeight="1" x14ac:dyDescent="0.2">
      <c r="A29" s="160" t="s">
        <v>52</v>
      </c>
      <c r="B29" s="495" t="e">
        <f>'Wireless History'!B30</f>
        <v>#DIV/0!</v>
      </c>
      <c r="C29" s="144" t="e">
        <f>'Wireless History'!C30</f>
        <v>#DIV/0!</v>
      </c>
      <c r="D29" s="495">
        <f>Wireless!B30</f>
        <v>0.13076036866359447</v>
      </c>
      <c r="E29" s="476">
        <f>'Wireless History'!E30</f>
        <v>0.14709371293001186</v>
      </c>
      <c r="F29" s="144">
        <f>'Wireless History'!F30</f>
        <v>0.106878908470722</v>
      </c>
      <c r="G29" s="144">
        <f>'Wireless History'!G30</f>
        <v>0.14790807307012374</v>
      </c>
      <c r="H29" s="144">
        <f>'Wireless History'!H30</f>
        <v>0.14100185528756956</v>
      </c>
      <c r="I29" s="476">
        <f>'Wireless History'!I30</f>
        <v>0.10522959183673469</v>
      </c>
      <c r="J29" s="276"/>
      <c r="K29" s="495">
        <f>Wireless!G30</f>
        <v>0.13880771478667445</v>
      </c>
      <c r="L29" s="503">
        <f>'Wireless History'!L30</f>
        <v>0.12528233699744015</v>
      </c>
      <c r="N29" s="262"/>
      <c r="O29" s="262"/>
      <c r="P29" s="262"/>
    </row>
    <row r="30" spans="1:16" s="172" customFormat="1" ht="18" customHeight="1" x14ac:dyDescent="0.2">
      <c r="A30" s="160" t="s">
        <v>50</v>
      </c>
      <c r="B30" s="504" t="e">
        <f>'Wireline History'!B27</f>
        <v>#DIV/0!</v>
      </c>
      <c r="C30" s="506" t="e">
        <f>'Wireline History'!C27</f>
        <v>#DIV/0!</v>
      </c>
      <c r="D30" s="504">
        <f>Wireline!B27</f>
        <v>0.30709768095572731</v>
      </c>
      <c r="E30" s="505">
        <f>'Wireline History'!E27</f>
        <v>0.27662616154395997</v>
      </c>
      <c r="F30" s="506">
        <f>'Wireline History'!F27</f>
        <v>0.26750700280112044</v>
      </c>
      <c r="G30" s="506">
        <f>'Wireline History'!G27</f>
        <v>0.29208633093525183</v>
      </c>
      <c r="H30" s="506">
        <f>'Wireline History'!H27</f>
        <v>0.29331416247304098</v>
      </c>
      <c r="I30" s="505">
        <f>'Wireline History'!I27</f>
        <v>0.23968139029688632</v>
      </c>
      <c r="J30" s="276"/>
      <c r="K30" s="504">
        <f>Wireline!G27</f>
        <v>0.29199149539333807</v>
      </c>
      <c r="L30" s="507">
        <f>'Wireline History'!L27</f>
        <v>0.2731663685152057</v>
      </c>
      <c r="N30" s="262"/>
      <c r="O30" s="262"/>
      <c r="P30" s="262"/>
    </row>
    <row r="31" spans="1:16" s="172" customFormat="1" ht="18" customHeight="1" x14ac:dyDescent="0.2">
      <c r="A31" s="160" t="s">
        <v>31</v>
      </c>
      <c r="B31" s="146" t="e">
        <f t="shared" ref="B31:I31" si="4">B26/B11</f>
        <v>#DIV/0!</v>
      </c>
      <c r="C31" s="147" t="e">
        <f t="shared" si="4"/>
        <v>#DIV/0!</v>
      </c>
      <c r="D31" s="146">
        <f t="shared" si="4"/>
        <v>0.21405544809800128</v>
      </c>
      <c r="E31" s="508">
        <f t="shared" si="4"/>
        <v>0.20970937912813739</v>
      </c>
      <c r="F31" s="146">
        <f t="shared" si="4"/>
        <v>0.18222506393861893</v>
      </c>
      <c r="G31" s="147">
        <f t="shared" si="4"/>
        <v>0.21697490092470278</v>
      </c>
      <c r="H31" s="147">
        <f t="shared" si="4"/>
        <v>0.21552016265672652</v>
      </c>
      <c r="I31" s="508">
        <f t="shared" si="4"/>
        <v>0.17132987910189984</v>
      </c>
      <c r="J31" s="276"/>
      <c r="K31" s="223">
        <f>K26/K11</f>
        <v>0.21190864600326265</v>
      </c>
      <c r="L31" s="521">
        <f>L26/L11</f>
        <v>0.19655057490418262</v>
      </c>
      <c r="N31" s="262"/>
      <c r="O31" s="262"/>
      <c r="P31" s="262"/>
    </row>
    <row r="32" spans="1:16" s="172" customFormat="1" ht="8.25" customHeight="1" x14ac:dyDescent="0.2">
      <c r="A32" s="160"/>
      <c r="B32" s="129"/>
      <c r="C32" s="119"/>
      <c r="D32" s="126"/>
      <c r="E32" s="268"/>
      <c r="F32" s="173"/>
      <c r="G32" s="119"/>
      <c r="H32" s="139"/>
      <c r="I32" s="268"/>
      <c r="J32" s="207"/>
      <c r="K32" s="129"/>
      <c r="L32" s="267"/>
      <c r="N32" s="262"/>
      <c r="O32" s="262"/>
      <c r="P32" s="262"/>
    </row>
    <row r="33" spans="1:16" s="172" customFormat="1" ht="18" customHeight="1" x14ac:dyDescent="0.25">
      <c r="A33" s="203" t="s">
        <v>175</v>
      </c>
      <c r="B33" s="126"/>
      <c r="C33" s="138"/>
      <c r="D33" s="134"/>
      <c r="E33" s="210"/>
      <c r="F33" s="139"/>
      <c r="G33" s="138"/>
      <c r="H33" s="138"/>
      <c r="I33" s="210"/>
      <c r="J33" s="202"/>
      <c r="K33" s="129"/>
      <c r="L33" s="261"/>
      <c r="N33" s="262"/>
      <c r="O33" s="262"/>
      <c r="P33" s="262"/>
    </row>
    <row r="34" spans="1:16" s="274" customFormat="1" ht="18" customHeight="1" x14ac:dyDescent="0.2">
      <c r="A34" s="160" t="s">
        <v>52</v>
      </c>
      <c r="B34" s="125">
        <f>B14-B24</f>
        <v>0</v>
      </c>
      <c r="C34" s="121">
        <f t="shared" ref="C34:I35" si="5">C14-C24</f>
        <v>0</v>
      </c>
      <c r="D34" s="125">
        <f t="shared" si="5"/>
        <v>492</v>
      </c>
      <c r="E34" s="248">
        <f t="shared" si="5"/>
        <v>496</v>
      </c>
      <c r="F34" s="121">
        <f t="shared" si="5"/>
        <v>441</v>
      </c>
      <c r="G34" s="121">
        <f t="shared" si="5"/>
        <v>449</v>
      </c>
      <c r="H34" s="121">
        <f t="shared" si="5"/>
        <v>480</v>
      </c>
      <c r="I34" s="248">
        <f t="shared" si="5"/>
        <v>525</v>
      </c>
      <c r="J34" s="249"/>
      <c r="K34" s="125">
        <f>SUM(B34:E34)</f>
        <v>988</v>
      </c>
      <c r="L34" s="247">
        <f>SUM(F34:I34)</f>
        <v>1895</v>
      </c>
      <c r="N34" s="262"/>
      <c r="O34" s="262"/>
      <c r="P34" s="262"/>
    </row>
    <row r="35" spans="1:16" s="172" customFormat="1" ht="18" customHeight="1" x14ac:dyDescent="0.2">
      <c r="A35" s="160" t="s">
        <v>50</v>
      </c>
      <c r="B35" s="252">
        <f>B15-B25</f>
        <v>0</v>
      </c>
      <c r="C35" s="123">
        <f t="shared" si="5"/>
        <v>0</v>
      </c>
      <c r="D35" s="252">
        <f t="shared" si="5"/>
        <v>-75</v>
      </c>
      <c r="E35" s="254">
        <f t="shared" si="5"/>
        <v>4</v>
      </c>
      <c r="F35" s="123">
        <f t="shared" si="5"/>
        <v>-10</v>
      </c>
      <c r="G35" s="123">
        <f t="shared" si="5"/>
        <v>-41</v>
      </c>
      <c r="H35" s="123">
        <f t="shared" si="5"/>
        <v>-43</v>
      </c>
      <c r="I35" s="254">
        <f t="shared" si="5"/>
        <v>56</v>
      </c>
      <c r="J35" s="249"/>
      <c r="K35" s="255">
        <f>SUM(B35:E35)</f>
        <v>-71</v>
      </c>
      <c r="L35" s="253">
        <f>SUM(F35:I35)</f>
        <v>-38</v>
      </c>
      <c r="N35" s="262"/>
      <c r="O35" s="262"/>
      <c r="P35" s="262"/>
    </row>
    <row r="36" spans="1:16" s="172" customFormat="1" ht="18" customHeight="1" x14ac:dyDescent="0.2">
      <c r="A36" s="160" t="s">
        <v>31</v>
      </c>
      <c r="B36" s="125">
        <f>SUM(B34:B35)</f>
        <v>0</v>
      </c>
      <c r="C36" s="121">
        <f t="shared" ref="C36:I36" si="6">SUM(C34:C35)</f>
        <v>0</v>
      </c>
      <c r="D36" s="125">
        <f t="shared" si="6"/>
        <v>417</v>
      </c>
      <c r="E36" s="248">
        <f t="shared" si="6"/>
        <v>500</v>
      </c>
      <c r="F36" s="121">
        <f t="shared" si="6"/>
        <v>431</v>
      </c>
      <c r="G36" s="121">
        <f t="shared" si="6"/>
        <v>408</v>
      </c>
      <c r="H36" s="121">
        <f t="shared" si="6"/>
        <v>437</v>
      </c>
      <c r="I36" s="248">
        <f t="shared" si="6"/>
        <v>581</v>
      </c>
      <c r="J36" s="237"/>
      <c r="K36" s="256">
        <f>SUM(K34:K35)</f>
        <v>917</v>
      </c>
      <c r="L36" s="257">
        <f>SUM(L34:L35)</f>
        <v>1857</v>
      </c>
      <c r="N36" s="262"/>
      <c r="O36" s="262"/>
      <c r="P36" s="262"/>
    </row>
    <row r="37" spans="1:16" s="172" customFormat="1" ht="16.149999999999999" customHeight="1" x14ac:dyDescent="0.2">
      <c r="A37" s="160"/>
      <c r="B37" s="252"/>
      <c r="C37" s="123"/>
      <c r="D37" s="252"/>
      <c r="E37" s="254"/>
      <c r="F37" s="123"/>
      <c r="G37" s="123"/>
      <c r="H37" s="123"/>
      <c r="I37" s="254"/>
      <c r="J37" s="237"/>
      <c r="K37" s="255"/>
      <c r="L37" s="280"/>
      <c r="N37" s="262"/>
      <c r="O37" s="262"/>
      <c r="P37" s="262"/>
    </row>
    <row r="38" spans="1:16" s="229" customFormat="1" ht="7.15" customHeight="1" x14ac:dyDescent="0.2">
      <c r="B38" s="136"/>
      <c r="C38" s="136"/>
      <c r="D38" s="136"/>
      <c r="E38" s="136"/>
      <c r="F38" s="136"/>
      <c r="G38" s="136"/>
      <c r="H38" s="136"/>
      <c r="I38" s="136"/>
      <c r="J38" s="282"/>
      <c r="K38" s="282"/>
      <c r="L38" s="282"/>
      <c r="N38" s="283"/>
      <c r="O38" s="283"/>
      <c r="P38" s="283"/>
    </row>
    <row r="39" spans="1:16" s="172" customFormat="1" ht="18" customHeight="1" x14ac:dyDescent="0.25">
      <c r="A39" s="230" t="s">
        <v>221</v>
      </c>
      <c r="B39" s="128"/>
      <c r="C39" s="117"/>
      <c r="D39" s="128"/>
      <c r="E39" s="279"/>
      <c r="F39" s="117"/>
      <c r="G39" s="117"/>
      <c r="H39" s="117"/>
      <c r="I39" s="279"/>
      <c r="J39" s="237"/>
      <c r="K39" s="256"/>
      <c r="L39" s="257"/>
      <c r="N39" s="262"/>
      <c r="O39" s="262"/>
      <c r="P39" s="262"/>
    </row>
    <row r="40" spans="1:16" s="172" customFormat="1" ht="18" customHeight="1" x14ac:dyDescent="0.2">
      <c r="A40" s="160" t="s">
        <v>99</v>
      </c>
      <c r="B40" s="125">
        <f>'Wireless History'!B35</f>
        <v>0</v>
      </c>
      <c r="C40" s="121">
        <f>'Wireless History'!C35</f>
        <v>0</v>
      </c>
      <c r="D40" s="120">
        <f>Wireless!B35</f>
        <v>755</v>
      </c>
      <c r="E40" s="248">
        <f>'Wireless History'!E35</f>
        <v>750</v>
      </c>
      <c r="F40" s="121">
        <f>'Wireless History'!F35</f>
        <v>635</v>
      </c>
      <c r="G40" s="121">
        <f>'Wireless History'!G35</f>
        <v>718</v>
      </c>
      <c r="H40" s="121">
        <f>'Wireless History'!H35</f>
        <v>711</v>
      </c>
      <c r="I40" s="248">
        <f>'Wireless History'!I35</f>
        <v>693</v>
      </c>
      <c r="J40" s="249"/>
      <c r="K40" s="125">
        <f>SUM(B40:E40)</f>
        <v>1505</v>
      </c>
      <c r="L40" s="247">
        <f>SUM(F40:I40)</f>
        <v>2757</v>
      </c>
      <c r="N40" s="262"/>
      <c r="O40" s="262"/>
      <c r="P40" s="262"/>
    </row>
    <row r="41" spans="1:16" s="172" customFormat="1" ht="18" customHeight="1" x14ac:dyDescent="0.2">
      <c r="A41" s="160" t="s">
        <v>50</v>
      </c>
      <c r="B41" s="252">
        <f>'Wireline History'!B32</f>
        <v>0</v>
      </c>
      <c r="C41" s="123">
        <f>'Wireline History'!C32</f>
        <v>0</v>
      </c>
      <c r="D41" s="122">
        <f>Wireline!B32</f>
        <v>385</v>
      </c>
      <c r="E41" s="254">
        <f>'Wireline History'!E32</f>
        <v>402</v>
      </c>
      <c r="F41" s="123">
        <f>'Wireline History'!F32</f>
        <v>392</v>
      </c>
      <c r="G41" s="123">
        <f>'Wireline History'!G32</f>
        <v>377</v>
      </c>
      <c r="H41" s="123">
        <f>'Wireline History'!H32</f>
        <v>373</v>
      </c>
      <c r="I41" s="254">
        <f>'Wireline History'!I32</f>
        <v>392</v>
      </c>
      <c r="J41" s="249"/>
      <c r="K41" s="255">
        <f>SUM(B41:E41)</f>
        <v>787</v>
      </c>
      <c r="L41" s="253">
        <f>SUM(F41:I41)</f>
        <v>1534</v>
      </c>
      <c r="N41" s="262"/>
      <c r="O41" s="262"/>
      <c r="P41" s="262"/>
    </row>
    <row r="42" spans="1:16" s="172" customFormat="1" ht="18" customHeight="1" x14ac:dyDescent="0.2">
      <c r="A42" s="160" t="s">
        <v>31</v>
      </c>
      <c r="B42" s="125">
        <f t="shared" ref="B42:I42" si="7">SUM(B40:B41)</f>
        <v>0</v>
      </c>
      <c r="C42" s="121">
        <f t="shared" si="7"/>
        <v>0</v>
      </c>
      <c r="D42" s="125">
        <f t="shared" si="7"/>
        <v>1140</v>
      </c>
      <c r="E42" s="248">
        <f t="shared" si="7"/>
        <v>1152</v>
      </c>
      <c r="F42" s="121">
        <f t="shared" si="7"/>
        <v>1027</v>
      </c>
      <c r="G42" s="121">
        <f t="shared" si="7"/>
        <v>1095</v>
      </c>
      <c r="H42" s="121">
        <f t="shared" si="7"/>
        <v>1084</v>
      </c>
      <c r="I42" s="248">
        <f t="shared" si="7"/>
        <v>1085</v>
      </c>
      <c r="J42" s="237"/>
      <c r="K42" s="256">
        <f>SUM(K40:K41)</f>
        <v>2292</v>
      </c>
      <c r="L42" s="257">
        <f>SUM(L40:L41)</f>
        <v>4291</v>
      </c>
      <c r="N42" s="262"/>
      <c r="O42" s="262"/>
      <c r="P42" s="262"/>
    </row>
    <row r="43" spans="1:16" ht="8.25" customHeight="1" x14ac:dyDescent="0.2">
      <c r="A43" s="160"/>
      <c r="B43" s="125"/>
      <c r="C43" s="121"/>
      <c r="D43" s="125"/>
      <c r="E43" s="248"/>
      <c r="F43" s="121"/>
      <c r="G43" s="121"/>
      <c r="H43" s="121"/>
      <c r="I43" s="248"/>
      <c r="J43" s="237"/>
      <c r="K43" s="265"/>
      <c r="L43" s="266"/>
      <c r="N43" s="251"/>
      <c r="O43" s="251"/>
      <c r="P43" s="251"/>
    </row>
    <row r="44" spans="1:16" s="172" customFormat="1" ht="18" customHeight="1" x14ac:dyDescent="0.25">
      <c r="A44" s="230" t="s">
        <v>222</v>
      </c>
      <c r="B44" s="134"/>
      <c r="C44" s="138"/>
      <c r="D44" s="134"/>
      <c r="E44" s="210"/>
      <c r="F44" s="138"/>
      <c r="G44" s="138"/>
      <c r="H44" s="138"/>
      <c r="I44" s="210"/>
      <c r="J44" s="202"/>
      <c r="K44" s="129"/>
      <c r="L44" s="261"/>
      <c r="N44" s="262"/>
      <c r="O44" s="262"/>
      <c r="P44" s="262"/>
    </row>
    <row r="45" spans="1:16" s="172" customFormat="1" ht="18" customHeight="1" x14ac:dyDescent="0.2">
      <c r="A45" s="160" t="s">
        <v>99</v>
      </c>
      <c r="B45" s="126" t="e">
        <f>'Wireless History'!B37</f>
        <v>#DIV/0!</v>
      </c>
      <c r="C45" s="139" t="e">
        <f>'Wireless History'!C37</f>
        <v>#DIV/0!</v>
      </c>
      <c r="D45" s="126">
        <f>Wireless!B37</f>
        <v>0.43490783410138251</v>
      </c>
      <c r="E45" s="268">
        <f>'Wireless History'!E37</f>
        <v>0.44483985765124556</v>
      </c>
      <c r="F45" s="139">
        <f>'Wireless History'!F37</f>
        <v>0.36100056850483231</v>
      </c>
      <c r="G45" s="139">
        <f>'Wireless History'!G37</f>
        <v>0.42309958750736593</v>
      </c>
      <c r="H45" s="139">
        <f>'Wireless History'!H37</f>
        <v>0.43970315398886828</v>
      </c>
      <c r="I45" s="268">
        <f>'Wireless History'!I37</f>
        <v>0.4419642857142857</v>
      </c>
      <c r="J45" s="269"/>
      <c r="K45" s="126">
        <f>Wireless!G37</f>
        <v>0.43980128579777905</v>
      </c>
      <c r="L45" s="267">
        <f>'Wireless History'!L37</f>
        <v>0.41514832103598853</v>
      </c>
      <c r="N45" s="262"/>
      <c r="O45" s="262"/>
      <c r="P45" s="262"/>
    </row>
    <row r="46" spans="1:16" s="172" customFormat="1" ht="18" customHeight="1" x14ac:dyDescent="0.2">
      <c r="A46" s="160" t="s">
        <v>50</v>
      </c>
      <c r="B46" s="135">
        <f>'Wireline History'!B34</f>
        <v>0</v>
      </c>
      <c r="C46" s="140">
        <f>'Wireline History'!C34</f>
        <v>0</v>
      </c>
      <c r="D46" s="135">
        <f>Wireline!B34</f>
        <v>0.27</v>
      </c>
      <c r="E46" s="271">
        <f>'Wireline History'!E34</f>
        <v>0.28799999999999998</v>
      </c>
      <c r="F46" s="140">
        <f>'Wireline History'!F34</f>
        <v>0.27400000000000002</v>
      </c>
      <c r="G46" s="140">
        <f>'Wireline History'!G34</f>
        <v>0.2716751099887183</v>
      </c>
      <c r="H46" s="140">
        <f>'Wireline History'!H34</f>
        <v>0.26815240833932424</v>
      </c>
      <c r="I46" s="271">
        <f>'Wireline History'!I34</f>
        <v>0.28341328098180446</v>
      </c>
      <c r="J46" s="269"/>
      <c r="K46" s="135">
        <f>Wireline!G34</f>
        <v>0.27900000000000003</v>
      </c>
      <c r="L46" s="270">
        <f>'Wireline History'!L34</f>
        <v>0.27400000000000002</v>
      </c>
      <c r="N46" s="262"/>
      <c r="O46" s="262"/>
      <c r="P46" s="262"/>
    </row>
    <row r="47" spans="1:16" s="172" customFormat="1" ht="18" customHeight="1" x14ac:dyDescent="0.2">
      <c r="A47" s="160" t="s">
        <v>31</v>
      </c>
      <c r="B47" s="704" t="e">
        <f t="shared" ref="B47:I47" si="8">B42/B11</f>
        <v>#DIV/0!</v>
      </c>
      <c r="C47" s="284" t="e">
        <f t="shared" si="8"/>
        <v>#DIV/0!</v>
      </c>
      <c r="D47" s="704">
        <f t="shared" si="8"/>
        <v>0.36750483558994196</v>
      </c>
      <c r="E47" s="285">
        <f t="shared" si="8"/>
        <v>0.38044914134742402</v>
      </c>
      <c r="F47" s="704">
        <f t="shared" si="8"/>
        <v>0.32832480818414322</v>
      </c>
      <c r="G47" s="284">
        <f t="shared" si="8"/>
        <v>0.36162483487450464</v>
      </c>
      <c r="H47" s="284">
        <f t="shared" si="8"/>
        <v>0.36733310742121317</v>
      </c>
      <c r="I47" s="285">
        <f t="shared" si="8"/>
        <v>0.37478411053540589</v>
      </c>
      <c r="J47" s="269"/>
      <c r="K47" s="566">
        <f>K42/K11</f>
        <v>0.37389885807504081</v>
      </c>
      <c r="L47" s="567">
        <f>L42/L11</f>
        <v>0.35752374604232628</v>
      </c>
      <c r="N47" s="262"/>
      <c r="O47" s="262"/>
      <c r="P47" s="262"/>
    </row>
    <row r="48" spans="1:16" s="172" customFormat="1" ht="15" x14ac:dyDescent="0.2">
      <c r="B48" s="149"/>
      <c r="C48" s="150"/>
      <c r="D48" s="149"/>
      <c r="E48" s="234"/>
      <c r="F48" s="150"/>
      <c r="G48" s="150"/>
      <c r="H48" s="150"/>
      <c r="I48" s="234"/>
      <c r="K48" s="149"/>
      <c r="L48" s="286"/>
    </row>
    <row r="49" spans="1:19" s="229" customFormat="1" ht="7.15" customHeight="1" x14ac:dyDescent="0.2">
      <c r="B49" s="136"/>
      <c r="C49" s="136"/>
      <c r="D49" s="136"/>
      <c r="E49" s="136"/>
      <c r="F49" s="136"/>
      <c r="G49" s="136"/>
      <c r="H49" s="136"/>
      <c r="I49" s="136"/>
      <c r="J49" s="282"/>
      <c r="K49" s="282"/>
      <c r="L49" s="282"/>
      <c r="N49" s="283"/>
      <c r="O49" s="283"/>
      <c r="P49" s="283"/>
    </row>
    <row r="50" spans="1:19" s="160" customFormat="1" ht="21" customHeight="1" x14ac:dyDescent="0.25">
      <c r="A50" s="203" t="s">
        <v>154</v>
      </c>
      <c r="B50" s="128">
        <v>42700</v>
      </c>
      <c r="C50" s="117">
        <v>41400</v>
      </c>
      <c r="D50" s="116">
        <v>43900</v>
      </c>
      <c r="E50" s="279">
        <v>42600</v>
      </c>
      <c r="F50" s="128">
        <v>42700</v>
      </c>
      <c r="G50" s="117">
        <v>41400</v>
      </c>
      <c r="H50" s="117">
        <v>41400</v>
      </c>
      <c r="I50" s="279">
        <v>41600</v>
      </c>
      <c r="J50" s="249"/>
      <c r="K50" s="278">
        <f>D50</f>
        <v>43900</v>
      </c>
      <c r="L50" s="279">
        <f>F50</f>
        <v>42700</v>
      </c>
      <c r="N50" s="288"/>
      <c r="O50" s="288"/>
      <c r="P50" s="288"/>
    </row>
    <row r="51" spans="1:19" s="160" customFormat="1" ht="21" customHeight="1" x14ac:dyDescent="0.2">
      <c r="A51" s="581" t="s">
        <v>155</v>
      </c>
      <c r="B51" s="576">
        <v>26900</v>
      </c>
      <c r="C51" s="577">
        <v>26800</v>
      </c>
      <c r="D51" s="786">
        <v>26800</v>
      </c>
      <c r="E51" s="578">
        <v>26600</v>
      </c>
      <c r="F51" s="576">
        <v>26900</v>
      </c>
      <c r="G51" s="577">
        <v>26800</v>
      </c>
      <c r="H51" s="577">
        <v>27200</v>
      </c>
      <c r="I51" s="578">
        <v>27100</v>
      </c>
      <c r="J51" s="579"/>
      <c r="K51" s="580">
        <f>D51</f>
        <v>26800</v>
      </c>
      <c r="L51" s="578">
        <f>F51</f>
        <v>26900</v>
      </c>
      <c r="N51" s="288"/>
      <c r="O51" s="288"/>
      <c r="P51" s="288"/>
    </row>
    <row r="52" spans="1:19" s="172" customFormat="1" ht="10.5" customHeight="1" x14ac:dyDescent="0.2">
      <c r="B52" s="236"/>
      <c r="C52" s="236"/>
      <c r="D52" s="236"/>
      <c r="E52" s="236"/>
      <c r="F52" s="236"/>
      <c r="G52" s="236"/>
      <c r="H52" s="236"/>
      <c r="I52" s="236"/>
      <c r="K52" s="236"/>
      <c r="L52" s="236"/>
    </row>
    <row r="53" spans="1:19" s="160" customFormat="1" ht="15" x14ac:dyDescent="0.2">
      <c r="A53" s="562"/>
      <c r="B53" s="634"/>
      <c r="C53" s="634"/>
      <c r="D53" s="634"/>
      <c r="E53" s="634"/>
      <c r="F53" s="634"/>
      <c r="G53" s="634"/>
      <c r="H53" s="634"/>
      <c r="I53" s="634"/>
      <c r="J53" s="635"/>
      <c r="K53" s="634"/>
      <c r="L53" s="634"/>
      <c r="M53" s="219"/>
      <c r="N53" s="219"/>
      <c r="O53" s="219"/>
      <c r="P53" s="219"/>
      <c r="Q53" s="219"/>
      <c r="R53" s="219"/>
      <c r="S53" s="219"/>
    </row>
    <row r="54" spans="1:19" s="207" customFormat="1" ht="15.75" customHeight="1" x14ac:dyDescent="0.3">
      <c r="A54" s="840" t="s">
        <v>256</v>
      </c>
      <c r="B54" s="840"/>
      <c r="C54" s="840"/>
      <c r="D54" s="840"/>
      <c r="E54" s="840"/>
      <c r="F54" s="840"/>
      <c r="G54" s="840"/>
      <c r="H54" s="840"/>
      <c r="I54" s="840"/>
      <c r="J54" s="840"/>
      <c r="K54" s="840"/>
      <c r="L54" s="840"/>
      <c r="M54" s="239"/>
      <c r="N54" s="240"/>
    </row>
    <row r="55" spans="1:19" s="207" customFormat="1" ht="18" customHeight="1" x14ac:dyDescent="0.2">
      <c r="A55" s="838"/>
      <c r="B55" s="838"/>
      <c r="C55" s="838"/>
      <c r="D55" s="838"/>
      <c r="E55" s="838"/>
      <c r="F55" s="838"/>
      <c r="G55" s="838"/>
      <c r="H55" s="838"/>
      <c r="I55" s="838"/>
      <c r="J55" s="838"/>
      <c r="K55" s="838"/>
      <c r="L55" s="838"/>
    </row>
    <row r="57" spans="1:19" s="207" customFormat="1" ht="18" customHeight="1" x14ac:dyDescent="0.2">
      <c r="A57" s="289"/>
      <c r="B57" s="289"/>
      <c r="C57" s="289"/>
      <c r="D57" s="289"/>
      <c r="E57" s="289"/>
      <c r="F57" s="289"/>
      <c r="G57" s="289"/>
      <c r="H57" s="289"/>
      <c r="I57" s="289"/>
      <c r="J57" s="289"/>
      <c r="K57" s="289"/>
      <c r="L57" s="289"/>
    </row>
    <row r="58" spans="1:19" s="207" customFormat="1" ht="18" customHeight="1" x14ac:dyDescent="0.2">
      <c r="A58" s="159"/>
    </row>
    <row r="59" spans="1:19" s="207" customFormat="1" ht="18" customHeight="1" x14ac:dyDescent="0.2">
      <c r="A59" s="290"/>
    </row>
    <row r="60" spans="1:19" s="207" customFormat="1" ht="18" customHeight="1" x14ac:dyDescent="0.2">
      <c r="A60" s="159"/>
      <c r="B60" s="290"/>
      <c r="C60" s="290"/>
      <c r="D60" s="290"/>
      <c r="E60" s="290"/>
      <c r="F60" s="290"/>
      <c r="G60" s="290"/>
      <c r="H60" s="290"/>
      <c r="I60" s="290"/>
      <c r="J60" s="290"/>
    </row>
    <row r="61" spans="1:19" s="207" customFormat="1" ht="18" customHeight="1" x14ac:dyDescent="0.2">
      <c r="A61" s="159"/>
    </row>
    <row r="62" spans="1:19" s="207" customFormat="1" ht="18" customHeight="1" x14ac:dyDescent="0.2">
      <c r="A62" s="159"/>
    </row>
    <row r="63" spans="1:19" s="207" customFormat="1" ht="18" customHeight="1" x14ac:dyDescent="0.2">
      <c r="A63" s="159"/>
    </row>
    <row r="64" spans="1:19" s="207" customFormat="1" ht="18" customHeight="1" x14ac:dyDescent="0.2">
      <c r="A64" s="159"/>
    </row>
    <row r="65" spans="1:12" s="207" customFormat="1" ht="18" customHeight="1" x14ac:dyDescent="0.2">
      <c r="A65" s="159"/>
    </row>
    <row r="66" spans="1:12" s="207" customFormat="1" ht="18" customHeight="1" x14ac:dyDescent="0.2">
      <c r="A66" s="159"/>
    </row>
    <row r="67" spans="1:12" s="207" customFormat="1" ht="18" customHeight="1" x14ac:dyDescent="0.2">
      <c r="A67" s="159"/>
    </row>
    <row r="68" spans="1:12" s="207" customFormat="1" ht="18" customHeight="1" x14ac:dyDescent="0.2">
      <c r="A68" s="159"/>
    </row>
    <row r="69" spans="1:12" s="207" customFormat="1" ht="18" customHeight="1" x14ac:dyDescent="0.2">
      <c r="A69" s="159"/>
    </row>
    <row r="70" spans="1:12" s="207" customFormat="1" ht="18" customHeight="1" x14ac:dyDescent="0.2">
      <c r="A70" s="159"/>
    </row>
    <row r="71" spans="1:12" s="207" customFormat="1" ht="18" customHeight="1" x14ac:dyDescent="0.2">
      <c r="A71" s="159"/>
    </row>
    <row r="72" spans="1:12" s="207" customFormat="1" ht="18" customHeight="1" x14ac:dyDescent="0.2">
      <c r="A72" s="159"/>
    </row>
    <row r="73" spans="1:12" s="207" customFormat="1" ht="18" customHeight="1" x14ac:dyDescent="0.2">
      <c r="A73" s="159"/>
    </row>
    <row r="74" spans="1:12" s="207" customFormat="1" ht="18" customHeight="1" x14ac:dyDescent="0.2">
      <c r="A74" s="159"/>
    </row>
    <row r="75" spans="1:12" s="207" customFormat="1" ht="18" customHeight="1" x14ac:dyDescent="0.2">
      <c r="A75" s="159"/>
    </row>
    <row r="76" spans="1:12" ht="18" customHeight="1" x14ac:dyDescent="0.2">
      <c r="B76" s="291"/>
      <c r="C76" s="291"/>
      <c r="D76" s="207"/>
      <c r="E76" s="207"/>
      <c r="F76" s="207"/>
      <c r="G76" s="207"/>
      <c r="H76" s="207"/>
      <c r="I76" s="207"/>
      <c r="J76" s="207"/>
      <c r="K76" s="207"/>
      <c r="L76" s="207"/>
    </row>
    <row r="78" spans="1:12" ht="18" customHeight="1" x14ac:dyDescent="0.2">
      <c r="G78" s="250"/>
      <c r="H78" s="250"/>
    </row>
  </sheetData>
  <mergeCells count="5">
    <mergeCell ref="A55:L55"/>
    <mergeCell ref="A1:M1"/>
    <mergeCell ref="A2:M2"/>
    <mergeCell ref="A54:L54"/>
    <mergeCell ref="D4:I4"/>
  </mergeCells>
  <phoneticPr fontId="0" type="noConversion"/>
  <printOptions horizontalCentered="1"/>
  <pageMargins left="0.70866141732283472" right="0.51181102362204722" top="0.51181102362204722" bottom="0.51181102362204722" header="0.51181102362204722" footer="0.51181102362204722"/>
  <pageSetup scale="48" orientation="portrait" r:id="rId1"/>
  <headerFooter scaleWithDoc="0" alignWithMargins="0">
    <oddHeader xml:space="preserve">&amp;C </oddHeader>
    <oddFooter>&amp;L&amp;9Supplemental Investor Information (Unaudited)
Second Quarter, 2015&amp;R&amp;9TELUS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0"/>
  <sheetViews>
    <sheetView showGridLines="0" defaultGridColor="0" topLeftCell="A22" colorId="8" zoomScale="75" zoomScaleNormal="75" zoomScaleSheetLayoutView="70" workbookViewId="0">
      <selection activeCell="E30" sqref="E30"/>
    </sheetView>
  </sheetViews>
  <sheetFormatPr defaultColWidth="8.85546875" defaultRowHeight="18" customHeight="1" x14ac:dyDescent="0.2"/>
  <cols>
    <col min="1" max="1" width="94" style="159" customWidth="1"/>
    <col min="2" max="3" width="16.7109375" style="159" customWidth="1"/>
    <col min="4" max="4" width="16.140625" style="159" customWidth="1"/>
    <col min="5" max="5" width="16.5703125" style="159" customWidth="1"/>
    <col min="6" max="6" width="3.140625" style="159" customWidth="1"/>
    <col min="7" max="8" width="16.7109375" style="159" customWidth="1"/>
    <col min="9" max="9" width="15.5703125" style="159" customWidth="1"/>
    <col min="10" max="10" width="16" style="159" customWidth="1"/>
    <col min="11" max="11" width="12.28515625" style="159" customWidth="1"/>
    <col min="12" max="12" width="17.42578125" style="159" bestFit="1" customWidth="1"/>
    <col min="13" max="13" width="8.28515625" style="159" customWidth="1"/>
    <col min="14" max="14" width="8.85546875" style="159"/>
    <col min="15" max="15" width="3.42578125" style="159" customWidth="1"/>
    <col min="16" max="16384" width="8.85546875" style="159"/>
  </cols>
  <sheetData>
    <row r="1" spans="1:12" s="192" customFormat="1" ht="24" customHeight="1" x14ac:dyDescent="0.35">
      <c r="A1" s="828" t="s">
        <v>53</v>
      </c>
      <c r="B1" s="828"/>
      <c r="C1" s="828"/>
      <c r="D1" s="828"/>
      <c r="E1" s="828"/>
      <c r="F1" s="828"/>
      <c r="G1" s="834"/>
      <c r="H1" s="834"/>
      <c r="I1" s="834"/>
      <c r="J1" s="834"/>
    </row>
    <row r="2" spans="1:12" s="192" customFormat="1" ht="24" customHeight="1" x14ac:dyDescent="0.3">
      <c r="A2" s="842" t="s">
        <v>185</v>
      </c>
      <c r="B2" s="842"/>
      <c r="C2" s="842"/>
      <c r="D2" s="842"/>
      <c r="E2" s="842"/>
      <c r="F2" s="842"/>
      <c r="G2" s="843"/>
      <c r="H2" s="843"/>
      <c r="I2" s="843"/>
      <c r="J2" s="843"/>
    </row>
    <row r="3" spans="1:12" s="192" customFormat="1" ht="24" customHeight="1" x14ac:dyDescent="0.3">
      <c r="A3" s="292"/>
      <c r="B3" s="292"/>
      <c r="C3" s="292"/>
      <c r="D3" s="292"/>
      <c r="E3" s="292"/>
      <c r="F3" s="292"/>
      <c r="G3" s="293"/>
      <c r="H3" s="293"/>
      <c r="I3" s="292"/>
      <c r="J3" s="292"/>
    </row>
    <row r="4" spans="1:12" s="192" customFormat="1" ht="18" customHeight="1" x14ac:dyDescent="0.3">
      <c r="A4" s="292"/>
      <c r="B4" s="292"/>
      <c r="C4" s="292"/>
      <c r="D4" s="292"/>
      <c r="E4" s="292"/>
      <c r="F4" s="292"/>
      <c r="G4" s="293"/>
      <c r="H4" s="293"/>
      <c r="I4" s="292"/>
      <c r="J4" s="292"/>
    </row>
    <row r="5" spans="1:12" s="192" customFormat="1" ht="18" customHeight="1" x14ac:dyDescent="0.25">
      <c r="A5" s="191"/>
      <c r="B5" s="830" t="s">
        <v>248</v>
      </c>
      <c r="C5" s="831"/>
      <c r="D5" s="831"/>
      <c r="E5" s="832"/>
      <c r="F5" s="159"/>
      <c r="G5" s="830" t="s">
        <v>247</v>
      </c>
      <c r="H5" s="831"/>
      <c r="I5" s="831"/>
      <c r="J5" s="832"/>
    </row>
    <row r="6" spans="1:12" s="192" customFormat="1" ht="18" customHeight="1" x14ac:dyDescent="0.25">
      <c r="A6" s="193" t="s">
        <v>38</v>
      </c>
      <c r="B6" s="294">
        <v>2015</v>
      </c>
      <c r="C6" s="167">
        <v>2014</v>
      </c>
      <c r="D6" s="295" t="s">
        <v>11</v>
      </c>
      <c r="E6" s="296" t="s">
        <v>12</v>
      </c>
      <c r="F6" s="196"/>
      <c r="G6" s="294">
        <v>2015</v>
      </c>
      <c r="H6" s="167">
        <v>2014</v>
      </c>
      <c r="I6" s="295" t="s">
        <v>11</v>
      </c>
      <c r="J6" s="296" t="s">
        <v>12</v>
      </c>
    </row>
    <row r="7" spans="1:12" s="202" customFormat="1" ht="18" customHeight="1" x14ac:dyDescent="0.25">
      <c r="A7" s="297" t="s">
        <v>6</v>
      </c>
      <c r="B7" s="298"/>
      <c r="C7" s="299"/>
      <c r="D7" s="299"/>
      <c r="E7" s="231"/>
      <c r="G7" s="298"/>
      <c r="H7" s="299"/>
      <c r="I7" s="299"/>
      <c r="J7" s="231"/>
    </row>
    <row r="8" spans="1:12" s="202" customFormat="1" ht="18" customHeight="1" x14ac:dyDescent="0.2">
      <c r="A8" s="302" t="s">
        <v>189</v>
      </c>
      <c r="B8" s="120">
        <f>'Wireless History'!D8</f>
        <v>1568</v>
      </c>
      <c r="C8" s="136">
        <f>'Wireless History'!H8</f>
        <v>1478</v>
      </c>
      <c r="D8" s="282">
        <f>B8-C8</f>
        <v>90</v>
      </c>
      <c r="E8" s="643">
        <f t="shared" ref="E8:E14" si="0">IF(ISERROR(D8/C8),"n.m.",IF(ABS((D8/ABS(C8)))&gt;=1,"n.m.",(D8/ABS(C8))))</f>
        <v>6.0893098782138028E-2</v>
      </c>
      <c r="F8" s="207"/>
      <c r="G8" s="120">
        <f>SUM('Wireless History'!D8:E8)</f>
        <v>3103</v>
      </c>
      <c r="H8" s="121">
        <f>SUM('Wireless History'!H8:I8)</f>
        <v>2921</v>
      </c>
      <c r="I8" s="282">
        <f>G8-H8</f>
        <v>182</v>
      </c>
      <c r="J8" s="560">
        <f t="shared" ref="J8:J14" si="1">(G8-H8)/H8</f>
        <v>6.2307428962684014E-2</v>
      </c>
      <c r="K8" s="300"/>
      <c r="L8" s="300"/>
    </row>
    <row r="9" spans="1:12" s="202" customFormat="1" ht="18" customHeight="1" x14ac:dyDescent="0.2">
      <c r="A9" s="302" t="s">
        <v>109</v>
      </c>
      <c r="B9" s="122">
        <f>'Wireless History'!D9</f>
        <v>156</v>
      </c>
      <c r="C9" s="351">
        <f>'Wireless History'!H9</f>
        <v>126</v>
      </c>
      <c r="D9" s="395">
        <f t="shared" ref="D9:D14" si="2">B9-C9</f>
        <v>30</v>
      </c>
      <c r="E9" s="568">
        <f t="shared" si="0"/>
        <v>0.23809523809523808</v>
      </c>
      <c r="F9" s="207"/>
      <c r="G9" s="122">
        <f>SUM('Wireless History'!D9:E9)</f>
        <v>291</v>
      </c>
      <c r="H9" s="123">
        <f>SUM('Wireless History'!H9:I9)</f>
        <v>235</v>
      </c>
      <c r="I9" s="301">
        <f t="shared" ref="I9:I14" si="3">G9-H9</f>
        <v>56</v>
      </c>
      <c r="J9" s="561">
        <f t="shared" si="1"/>
        <v>0.23829787234042554</v>
      </c>
      <c r="K9" s="300"/>
      <c r="L9" s="300"/>
    </row>
    <row r="10" spans="1:12" s="202" customFormat="1" ht="18" customHeight="1" x14ac:dyDescent="0.25">
      <c r="A10" s="230" t="s">
        <v>230</v>
      </c>
      <c r="B10" s="120">
        <f>SUM(B8:B9)</f>
        <v>1724</v>
      </c>
      <c r="C10" s="136">
        <f>SUM(C8:C9)</f>
        <v>1604</v>
      </c>
      <c r="D10" s="282">
        <f t="shared" si="2"/>
        <v>120</v>
      </c>
      <c r="E10" s="643">
        <f t="shared" si="0"/>
        <v>7.4812967581047385E-2</v>
      </c>
      <c r="F10" s="207"/>
      <c r="G10" s="120">
        <f>SUM(G8:G9)</f>
        <v>3394</v>
      </c>
      <c r="H10" s="121">
        <f>SUM(H8:H9)</f>
        <v>3156</v>
      </c>
      <c r="I10" s="249">
        <f t="shared" si="3"/>
        <v>238</v>
      </c>
      <c r="J10" s="560">
        <f t="shared" si="1"/>
        <v>7.5411913814955642E-2</v>
      </c>
      <c r="K10" s="300"/>
      <c r="L10" s="300"/>
    </row>
    <row r="11" spans="1:12" s="202" customFormat="1" ht="18" customHeight="1" x14ac:dyDescent="0.2">
      <c r="A11" s="302" t="s">
        <v>110</v>
      </c>
      <c r="B11" s="122">
        <f>'Wireless History'!D11</f>
        <v>-2</v>
      </c>
      <c r="C11" s="351">
        <f>'Wireless History'!H11</f>
        <v>0</v>
      </c>
      <c r="D11" s="395">
        <f t="shared" si="2"/>
        <v>-2</v>
      </c>
      <c r="E11" s="568" t="str">
        <f t="shared" si="0"/>
        <v>n.m.</v>
      </c>
      <c r="F11" s="207"/>
      <c r="G11" s="122">
        <f>SUM('Wireless History'!D11:E11)</f>
        <v>0</v>
      </c>
      <c r="H11" s="123">
        <f>SUM('Wireless History'!H11:I11)</f>
        <v>3</v>
      </c>
      <c r="I11" s="301">
        <f t="shared" si="3"/>
        <v>-3</v>
      </c>
      <c r="J11" s="568" t="str">
        <f>IF(ISERROR(I11/H11),"n.m.",IF(ABS((I11/ABS(H11)))&gt;=1,"n.m.",(I11/ABS(H11))))</f>
        <v>n.m.</v>
      </c>
      <c r="K11" s="300"/>
      <c r="L11" s="300"/>
    </row>
    <row r="12" spans="1:12" s="202" customFormat="1" ht="18" customHeight="1" x14ac:dyDescent="0.25">
      <c r="A12" s="230" t="s">
        <v>1</v>
      </c>
      <c r="B12" s="120">
        <f>SUM(B10:B11)</f>
        <v>1722</v>
      </c>
      <c r="C12" s="136">
        <f>SUM(C10:C11)</f>
        <v>1604</v>
      </c>
      <c r="D12" s="282">
        <f t="shared" si="2"/>
        <v>118</v>
      </c>
      <c r="E12" s="643">
        <f t="shared" si="0"/>
        <v>7.3566084788029923E-2</v>
      </c>
      <c r="F12" s="207"/>
      <c r="G12" s="120">
        <f>SUM(G10:G11)</f>
        <v>3394</v>
      </c>
      <c r="H12" s="121">
        <f>SUM(H10:H11)</f>
        <v>3159</v>
      </c>
      <c r="I12" s="249">
        <f t="shared" si="3"/>
        <v>235</v>
      </c>
      <c r="J12" s="560">
        <f t="shared" si="1"/>
        <v>7.4390629946185505E-2</v>
      </c>
      <c r="K12" s="300"/>
      <c r="L12" s="300"/>
    </row>
    <row r="13" spans="1:12" s="202" customFormat="1" ht="18" customHeight="1" x14ac:dyDescent="0.2">
      <c r="A13" s="160" t="s">
        <v>190</v>
      </c>
      <c r="B13" s="122">
        <f>'Wireless History'!D13</f>
        <v>14</v>
      </c>
      <c r="C13" s="351">
        <f>'Wireless History'!H13</f>
        <v>13</v>
      </c>
      <c r="D13" s="351">
        <f t="shared" si="2"/>
        <v>1</v>
      </c>
      <c r="E13" s="568">
        <f t="shared" si="0"/>
        <v>7.6923076923076927E-2</v>
      </c>
      <c r="F13" s="207"/>
      <c r="G13" s="122">
        <f>SUM('Wireless History'!D13:E13)</f>
        <v>28</v>
      </c>
      <c r="H13" s="123">
        <f>SUM('Wireless History'!H13:I13)</f>
        <v>26</v>
      </c>
      <c r="I13" s="301">
        <f t="shared" si="3"/>
        <v>2</v>
      </c>
      <c r="J13" s="561">
        <f t="shared" si="1"/>
        <v>7.6923076923076927E-2</v>
      </c>
      <c r="K13" s="300"/>
      <c r="L13" s="300"/>
    </row>
    <row r="14" spans="1:12" s="202" customFormat="1" ht="18" customHeight="1" x14ac:dyDescent="0.25">
      <c r="A14" s="230" t="s">
        <v>2</v>
      </c>
      <c r="B14" s="120">
        <f>SUM(B12:B13)</f>
        <v>1736</v>
      </c>
      <c r="C14" s="136">
        <f>SUM(C12:C13)</f>
        <v>1617</v>
      </c>
      <c r="D14" s="282">
        <f t="shared" si="2"/>
        <v>119</v>
      </c>
      <c r="E14" s="643">
        <f t="shared" si="0"/>
        <v>7.3593073593073599E-2</v>
      </c>
      <c r="F14" s="160"/>
      <c r="G14" s="120">
        <f>SUM(G12:G13)</f>
        <v>3422</v>
      </c>
      <c r="H14" s="136">
        <f>SUM(H12:H13)</f>
        <v>3185</v>
      </c>
      <c r="I14" s="282">
        <f t="shared" si="3"/>
        <v>237</v>
      </c>
      <c r="J14" s="560">
        <f t="shared" si="1"/>
        <v>7.4411302982731548E-2</v>
      </c>
      <c r="K14" s="300"/>
      <c r="L14" s="303"/>
    </row>
    <row r="15" spans="1:12" s="202" customFormat="1" ht="15.75" x14ac:dyDescent="0.25">
      <c r="A15" s="230"/>
      <c r="B15" s="304"/>
      <c r="C15" s="654"/>
      <c r="D15" s="221"/>
      <c r="E15" s="560"/>
      <c r="F15" s="219"/>
      <c r="G15" s="304"/>
      <c r="H15" s="654"/>
      <c r="I15" s="221"/>
      <c r="J15" s="560"/>
      <c r="K15" s="300"/>
      <c r="L15" s="300"/>
    </row>
    <row r="16" spans="1:12" s="202" customFormat="1" ht="15" x14ac:dyDescent="0.2">
      <c r="A16" s="160" t="s">
        <v>111</v>
      </c>
      <c r="B16" s="120">
        <f>'Wireless History'!D16</f>
        <v>840</v>
      </c>
      <c r="C16" s="136">
        <f>'Wireless History'!H16</f>
        <v>746</v>
      </c>
      <c r="D16" s="282">
        <f>B16-C16</f>
        <v>94</v>
      </c>
      <c r="E16" s="643">
        <f>IF(ISERROR(D16/C16),"n.m.",IF(ABS((D16/ABS(C16)))&gt;=1,"n.m.",(D16/ABS(C16))))</f>
        <v>0.12600536193029491</v>
      </c>
      <c r="F16" s="160"/>
      <c r="G16" s="120">
        <f>SUM('Wireless History'!D16:E16)</f>
        <v>1620</v>
      </c>
      <c r="H16" s="136">
        <f>SUM('Wireless History'!H16:I16)</f>
        <v>1455</v>
      </c>
      <c r="I16" s="282">
        <f>G16-H16</f>
        <v>165</v>
      </c>
      <c r="J16" s="560">
        <f>(G16-H16)/H16</f>
        <v>0.1134020618556701</v>
      </c>
      <c r="K16" s="300"/>
      <c r="L16" s="300"/>
    </row>
    <row r="17" spans="1:13" s="207" customFormat="1" ht="18" customHeight="1" x14ac:dyDescent="0.2">
      <c r="A17" s="160" t="s">
        <v>184</v>
      </c>
      <c r="B17" s="122">
        <f>'Wireless History'!D17</f>
        <v>177</v>
      </c>
      <c r="C17" s="351">
        <f>'Wireless History'!H17</f>
        <v>163</v>
      </c>
      <c r="D17" s="395">
        <f>B17-C17</f>
        <v>14</v>
      </c>
      <c r="E17" s="568">
        <f>IF(ISERROR(D17/C17),"n.m.",IF(ABS((D17/ABS(C17)))&gt;=1,"n.m.",(D17/ABS(C17))))</f>
        <v>8.5889570552147243E-2</v>
      </c>
      <c r="F17" s="160"/>
      <c r="G17" s="122">
        <f>SUM('Wireless History'!D17:E17)</f>
        <v>339</v>
      </c>
      <c r="H17" s="351">
        <f>SUM('Wireless History'!H17:I17)</f>
        <v>332</v>
      </c>
      <c r="I17" s="395">
        <f>G17-H17</f>
        <v>7</v>
      </c>
      <c r="J17" s="561">
        <f>(G17-H17)/H17</f>
        <v>2.1084337349397589E-2</v>
      </c>
      <c r="K17" s="300"/>
      <c r="L17" s="300"/>
    </row>
    <row r="18" spans="1:13" s="207" customFormat="1" ht="18" customHeight="1" x14ac:dyDescent="0.25">
      <c r="A18" s="230" t="s">
        <v>64</v>
      </c>
      <c r="B18" s="120">
        <f>SUM(B16:B17)</f>
        <v>1017</v>
      </c>
      <c r="C18" s="136">
        <f>SUM(C16:C17)</f>
        <v>909</v>
      </c>
      <c r="D18" s="282">
        <f>B18-C18</f>
        <v>108</v>
      </c>
      <c r="E18" s="643">
        <f>IF(ISERROR(D18/C18),"n.m.",IF(ABS((D18/ABS(C18)))&gt;=1,"n.m.",(D18/ABS(C18))))</f>
        <v>0.11881188118811881</v>
      </c>
      <c r="F18" s="160"/>
      <c r="G18" s="120">
        <f>SUM(G16:G17)</f>
        <v>1959</v>
      </c>
      <c r="H18" s="136">
        <f>SUM(H16:H17)</f>
        <v>1787</v>
      </c>
      <c r="I18" s="282">
        <f>G18-H18</f>
        <v>172</v>
      </c>
      <c r="J18" s="560">
        <f>(G18-H18)/H18</f>
        <v>9.6250699496362613E-2</v>
      </c>
      <c r="K18" s="300"/>
      <c r="L18" s="300"/>
    </row>
    <row r="19" spans="1:13" s="202" customFormat="1" ht="9.75" customHeight="1" x14ac:dyDescent="0.25">
      <c r="A19" s="230"/>
      <c r="B19" s="304"/>
      <c r="C19" s="654"/>
      <c r="D19" s="221"/>
      <c r="E19" s="218"/>
      <c r="F19" s="219"/>
      <c r="G19" s="304"/>
      <c r="H19" s="654"/>
      <c r="I19" s="221"/>
      <c r="J19" s="218"/>
      <c r="K19" s="300"/>
      <c r="L19" s="300"/>
    </row>
    <row r="20" spans="1:13" s="202" customFormat="1" ht="21" customHeight="1" thickBot="1" x14ac:dyDescent="0.3">
      <c r="A20" s="230" t="s">
        <v>79</v>
      </c>
      <c r="B20" s="132">
        <f>+B14-B18</f>
        <v>719</v>
      </c>
      <c r="C20" s="530">
        <f>+C14-C18</f>
        <v>708</v>
      </c>
      <c r="D20" s="648">
        <f>B20-C20</f>
        <v>11</v>
      </c>
      <c r="E20" s="796">
        <f>'[19]Flash new format alt QTR'!$K$33</f>
        <v>1.5447488947461341E-2</v>
      </c>
      <c r="F20" s="160"/>
      <c r="G20" s="132">
        <f>+G14-G18</f>
        <v>1463</v>
      </c>
      <c r="H20" s="530">
        <f>+H14-H18</f>
        <v>1398</v>
      </c>
      <c r="I20" s="648">
        <f>G20-H20</f>
        <v>65</v>
      </c>
      <c r="J20" s="644">
        <f>'[19]Flash new format alt QTR'!$T$33</f>
        <v>4.6138205404411423E-2</v>
      </c>
      <c r="K20" s="300"/>
      <c r="L20" s="300"/>
    </row>
    <row r="21" spans="1:13" s="202" customFormat="1" ht="11.25" customHeight="1" thickTop="1" x14ac:dyDescent="0.25">
      <c r="A21" s="230"/>
      <c r="B21" s="306"/>
      <c r="C21" s="655"/>
      <c r="D21" s="540"/>
      <c r="E21" s="224"/>
      <c r="F21" s="219"/>
      <c r="G21" s="306"/>
      <c r="H21" s="655"/>
      <c r="I21" s="540"/>
      <c r="J21" s="224"/>
      <c r="K21" s="300"/>
      <c r="L21" s="300"/>
    </row>
    <row r="22" spans="1:13" s="309" customFormat="1" ht="18" customHeight="1" x14ac:dyDescent="0.25">
      <c r="A22" s="381" t="s">
        <v>257</v>
      </c>
      <c r="B22" s="590">
        <f>'Wireless History'!D22</f>
        <v>143.19371705999998</v>
      </c>
      <c r="C22" s="148">
        <f>'Wireless History'!H22</f>
        <v>141</v>
      </c>
      <c r="D22" s="235">
        <f>+B22-C22</f>
        <v>2.1937170599999831</v>
      </c>
      <c r="E22" s="797">
        <f>IF(ISERROR(D22/C22),"n.m.",IF(ABS((D22/ABS(C22)))&gt;=1,"n.m.",(D22/ABS(C22))))</f>
        <v>1.5558277021276476E-2</v>
      </c>
      <c r="F22" s="160"/>
      <c r="G22" s="120">
        <f>'Wireless History'!K22</f>
        <v>271.19371705999998</v>
      </c>
      <c r="H22" s="136">
        <f>SUM('Wireless History'!H22:I22)</f>
        <v>270</v>
      </c>
      <c r="I22" s="282">
        <f>G22-H22</f>
        <v>1.1937170599999831</v>
      </c>
      <c r="J22" s="560">
        <f>(G22-H22)/H22</f>
        <v>4.421174296296234E-3</v>
      </c>
      <c r="K22" s="308"/>
      <c r="L22" s="308"/>
    </row>
    <row r="23" spans="1:13" s="309" customFormat="1" ht="12" customHeight="1" x14ac:dyDescent="0.25">
      <c r="A23" s="230"/>
      <c r="B23" s="310"/>
      <c r="C23" s="656"/>
      <c r="D23" s="458"/>
      <c r="E23" s="459"/>
      <c r="F23" s="219"/>
      <c r="G23" s="310"/>
      <c r="H23" s="656"/>
      <c r="I23" s="458"/>
      <c r="J23" s="459"/>
      <c r="K23" s="308"/>
      <c r="L23" s="308"/>
    </row>
    <row r="24" spans="1:13" s="309" customFormat="1" ht="18" customHeight="1" thickBot="1" x14ac:dyDescent="0.3">
      <c r="A24" s="230" t="s">
        <v>171</v>
      </c>
      <c r="B24" s="132">
        <f>+B20+B22</f>
        <v>862.19371705999993</v>
      </c>
      <c r="C24" s="530">
        <f>+C20+C22</f>
        <v>849</v>
      </c>
      <c r="D24" s="648">
        <f>B24-C24</f>
        <v>13.193717059999926</v>
      </c>
      <c r="E24" s="644">
        <f>IF(ISERROR(D24/C24),"n.m.",IF(ABS((D24/ABS(C24)))&gt;=1,"n.m.",(D24/ABS(C24))))</f>
        <v>1.5540302779740785E-2</v>
      </c>
      <c r="F24" s="160"/>
      <c r="G24" s="132">
        <f>+G20+G22</f>
        <v>1734.1937170599999</v>
      </c>
      <c r="H24" s="530">
        <f>+H20+H22</f>
        <v>1668</v>
      </c>
      <c r="I24" s="648">
        <f>G24-H24</f>
        <v>66.193717059999926</v>
      </c>
      <c r="J24" s="644">
        <f>IF(ISERROR(I24/H24),"n.m.",IF(ABS((I24/ABS(H24)))&gt;=1,"n.m.",(I24/ABS(H24))))</f>
        <v>3.9684482649880053E-2</v>
      </c>
      <c r="K24" s="308"/>
      <c r="L24" s="308"/>
    </row>
    <row r="25" spans="1:13" s="202" customFormat="1" ht="9" customHeight="1" thickTop="1" x14ac:dyDescent="0.25">
      <c r="A25" s="230"/>
      <c r="B25" s="312"/>
      <c r="C25" s="544"/>
      <c r="D25" s="221"/>
      <c r="E25" s="218"/>
      <c r="F25" s="219"/>
      <c r="G25" s="312"/>
      <c r="H25" s="544"/>
      <c r="I25" s="221"/>
      <c r="J25" s="218"/>
      <c r="K25" s="300"/>
      <c r="L25" s="314"/>
    </row>
    <row r="26" spans="1:13" s="219" customFormat="1" ht="18" customHeight="1" x14ac:dyDescent="0.25">
      <c r="A26" s="230" t="s">
        <v>172</v>
      </c>
      <c r="B26" s="315">
        <f>'Wireless History'!D26</f>
        <v>0.41417050691244239</v>
      </c>
      <c r="C26" s="316">
        <f>'Wireless History'!H26</f>
        <v>0.43784786641929502</v>
      </c>
      <c r="D26" s="543">
        <f>(ROUND(B26,3)-ROUND(C26,3))*100</f>
        <v>-2.4000000000000021</v>
      </c>
      <c r="E26" s="213" t="s">
        <v>116</v>
      </c>
      <c r="G26" s="315">
        <f>G20/G14</f>
        <v>0.42752776154295735</v>
      </c>
      <c r="H26" s="316">
        <f>H20/H14</f>
        <v>0.43893249607535323</v>
      </c>
      <c r="I26" s="543">
        <f>(ROUND(G26,3)-ROUND(H26,3))*100</f>
        <v>-1.100000000000001</v>
      </c>
      <c r="J26" s="213" t="s">
        <v>116</v>
      </c>
      <c r="K26" s="515"/>
      <c r="L26" s="585"/>
    </row>
    <row r="27" spans="1:13" s="219" customFormat="1" ht="9.75" customHeight="1" x14ac:dyDescent="0.25">
      <c r="A27" s="230"/>
      <c r="B27" s="315"/>
      <c r="C27" s="316"/>
      <c r="D27" s="538"/>
      <c r="E27" s="218"/>
      <c r="G27" s="315"/>
      <c r="H27" s="316"/>
      <c r="I27" s="538"/>
      <c r="J27" s="218"/>
      <c r="K27" s="515"/>
      <c r="L27" s="585"/>
      <c r="M27" s="646"/>
    </row>
    <row r="28" spans="1:13" s="219" customFormat="1" ht="18" customHeight="1" x14ac:dyDescent="0.25">
      <c r="A28" s="230" t="s">
        <v>13</v>
      </c>
      <c r="B28" s="120">
        <f>'Wireless History'!D28</f>
        <v>227</v>
      </c>
      <c r="C28" s="136">
        <f>'Wireless History'!H28</f>
        <v>228</v>
      </c>
      <c r="D28" s="282">
        <f>B28-C28</f>
        <v>-1</v>
      </c>
      <c r="E28" s="643">
        <f>IF(ISERROR(D28/C28),"n.m.",IF(ABS((D28/ABS(C28)))&gt;=1,"n.m.",(D28/ABS(C28))))</f>
        <v>-4.3859649122807015E-3</v>
      </c>
      <c r="F28" s="160"/>
      <c r="G28" s="120">
        <f>SUM('Wireless History'!D28:E28)</f>
        <v>475</v>
      </c>
      <c r="H28" s="136">
        <f>SUM('Wireless History'!H28:I28)</f>
        <v>393</v>
      </c>
      <c r="I28" s="282">
        <f>G28-H28</f>
        <v>82</v>
      </c>
      <c r="J28" s="560">
        <f>(G28-H28)/H28</f>
        <v>0.20865139949109415</v>
      </c>
      <c r="K28" s="515"/>
      <c r="L28" s="515"/>
    </row>
    <row r="29" spans="1:13" s="219" customFormat="1" ht="12" customHeight="1" x14ac:dyDescent="0.25">
      <c r="A29" s="230"/>
      <c r="B29" s="315"/>
      <c r="C29" s="316"/>
      <c r="D29" s="528"/>
      <c r="E29" s="218"/>
      <c r="G29" s="315"/>
      <c r="H29" s="316"/>
      <c r="I29" s="528"/>
      <c r="J29" s="218"/>
      <c r="K29" s="515"/>
      <c r="L29" s="585"/>
    </row>
    <row r="30" spans="1:13" s="219" customFormat="1" ht="18" customHeight="1" x14ac:dyDescent="0.25">
      <c r="A30" s="230" t="s">
        <v>239</v>
      </c>
      <c r="B30" s="318">
        <f>B28/B14</f>
        <v>0.13076036866359447</v>
      </c>
      <c r="C30" s="319">
        <f>C28/C14</f>
        <v>0.14100185528756956</v>
      </c>
      <c r="D30" s="136">
        <f>(ROUND(B30,2)-ROUND(C30,2))*100</f>
        <v>-1.0000000000000009</v>
      </c>
      <c r="E30" s="320" t="s">
        <v>116</v>
      </c>
      <c r="F30" s="321"/>
      <c r="G30" s="318">
        <f>G28/G14</f>
        <v>0.13880771478667445</v>
      </c>
      <c r="H30" s="319">
        <f>H28/H14</f>
        <v>0.12339089481946625</v>
      </c>
      <c r="I30" s="136">
        <f>(ROUND(G30,2)-ROUND(H30,2))*100</f>
        <v>2.0000000000000018</v>
      </c>
      <c r="J30" s="320" t="s">
        <v>116</v>
      </c>
      <c r="K30" s="515"/>
      <c r="L30" s="515"/>
    </row>
    <row r="31" spans="1:13" s="219" customFormat="1" ht="12" customHeight="1" x14ac:dyDescent="0.25">
      <c r="A31" s="230"/>
      <c r="B31" s="322"/>
      <c r="C31" s="545"/>
      <c r="D31" s="221"/>
      <c r="E31" s="218"/>
      <c r="G31" s="322"/>
      <c r="H31" s="545"/>
      <c r="I31" s="221"/>
      <c r="J31" s="218"/>
      <c r="K31" s="515"/>
      <c r="L31" s="515"/>
    </row>
    <row r="32" spans="1:13" s="219" customFormat="1" ht="18" customHeight="1" x14ac:dyDescent="0.25">
      <c r="A32" s="230" t="s">
        <v>175</v>
      </c>
      <c r="B32" s="120">
        <f>B20-B28</f>
        <v>492</v>
      </c>
      <c r="C32" s="136">
        <f>C20-C28</f>
        <v>480</v>
      </c>
      <c r="D32" s="282">
        <f>B32-C32</f>
        <v>12</v>
      </c>
      <c r="E32" s="643">
        <f>IF(ISERROR(D32/C32),"n.m.",IF(ABS((D32/ABS(C32)))&gt;=1,"n.m.",(D32/ABS(C32))))</f>
        <v>2.5000000000000001E-2</v>
      </c>
      <c r="F32" s="160"/>
      <c r="G32" s="120">
        <f>G20-G28</f>
        <v>988</v>
      </c>
      <c r="H32" s="136">
        <f>H20-H28</f>
        <v>1005</v>
      </c>
      <c r="I32" s="282">
        <f>G32-H32</f>
        <v>-17</v>
      </c>
      <c r="J32" s="560">
        <f>(G32-H32)/H32</f>
        <v>-1.6915422885572139E-2</v>
      </c>
      <c r="K32" s="515"/>
      <c r="L32" s="515"/>
    </row>
    <row r="33" spans="1:28" s="219" customFormat="1" ht="15.75" x14ac:dyDescent="0.25">
      <c r="A33" s="230"/>
      <c r="B33" s="120"/>
      <c r="C33" s="136"/>
      <c r="D33" s="282"/>
      <c r="E33" s="534"/>
      <c r="G33" s="120"/>
      <c r="H33" s="136"/>
      <c r="I33" s="282"/>
      <c r="J33" s="534"/>
      <c r="K33" s="515"/>
      <c r="L33" s="515"/>
    </row>
    <row r="34" spans="1:28" s="219" customFormat="1" ht="15" x14ac:dyDescent="0.2">
      <c r="A34" s="160" t="s">
        <v>146</v>
      </c>
      <c r="B34" s="120">
        <f>'Wireless History'!D34</f>
        <v>36</v>
      </c>
      <c r="C34" s="136">
        <f>'Wireless History'!H34</f>
        <v>3</v>
      </c>
      <c r="D34" s="282">
        <f>B34-C34</f>
        <v>33</v>
      </c>
      <c r="E34" s="643" t="str">
        <f>IF(ISERROR(D34/C34),"n.m.",IF(ABS((D34/ABS(C34)))&gt;=1,"n.m.",(D34/ABS(C34))))</f>
        <v>n.m.</v>
      </c>
      <c r="F34" s="160"/>
      <c r="G34" s="120">
        <f>SUM('Wireless History'!D34:E34)</f>
        <v>42</v>
      </c>
      <c r="H34" s="136">
        <f>SUM('Wireless History'!H34:I34)</f>
        <v>6</v>
      </c>
      <c r="I34" s="282">
        <f>G34-H34</f>
        <v>36</v>
      </c>
      <c r="J34" s="568" t="str">
        <f>IF(ISERROR(I34/H34),"n.m.",IF(ABS((I34/ABS(H34)))&gt;=1,"n.m.",(I34/ABS(H34))))</f>
        <v>n.m.</v>
      </c>
      <c r="K34" s="515"/>
      <c r="L34" s="515"/>
    </row>
    <row r="35" spans="1:28" s="219" customFormat="1" ht="23.25" customHeight="1" thickBot="1" x14ac:dyDescent="0.3">
      <c r="A35" s="230" t="s">
        <v>174</v>
      </c>
      <c r="B35" s="132">
        <f>+B20+B34</f>
        <v>755</v>
      </c>
      <c r="C35" s="530">
        <f>+C34+C20</f>
        <v>711</v>
      </c>
      <c r="D35" s="648">
        <f>+D34+D20</f>
        <v>44</v>
      </c>
      <c r="E35" s="644">
        <f>'[19]Flash new format alt QTR'!$K$35</f>
        <v>6.2779878657561461E-2</v>
      </c>
      <c r="F35" s="160"/>
      <c r="G35" s="132">
        <f>+G20+G34</f>
        <v>1505</v>
      </c>
      <c r="H35" s="530">
        <f>+H34+H20</f>
        <v>1404</v>
      </c>
      <c r="I35" s="648">
        <f>+I34+I20</f>
        <v>101</v>
      </c>
      <c r="J35" s="798">
        <f>'[19]Flash new format alt QTR'!$T$35</f>
        <v>7.1443769088272907E-2</v>
      </c>
      <c r="K35" s="515"/>
      <c r="L35" s="515"/>
    </row>
    <row r="36" spans="1:28" s="219" customFormat="1" ht="12.75" customHeight="1" thickTop="1" x14ac:dyDescent="0.25">
      <c r="A36" s="230"/>
      <c r="B36" s="325"/>
      <c r="C36" s="649"/>
      <c r="D36" s="650"/>
      <c r="E36" s="218"/>
      <c r="G36" s="325"/>
      <c r="H36" s="649"/>
      <c r="I36" s="650"/>
      <c r="J36" s="218"/>
      <c r="K36" s="515"/>
      <c r="L36" s="651"/>
    </row>
    <row r="37" spans="1:28" s="219" customFormat="1" ht="15.75" x14ac:dyDescent="0.25">
      <c r="A37" s="230" t="s">
        <v>173</v>
      </c>
      <c r="B37" s="315">
        <f>'Wireless History'!D37</f>
        <v>0.43490783410138251</v>
      </c>
      <c r="C37" s="316">
        <f>'Wireless History'!H37</f>
        <v>0.43970315398886828</v>
      </c>
      <c r="D37" s="543">
        <f>(ROUND(B37,3)-ROUND(C37,3))*100</f>
        <v>-0.50000000000000044</v>
      </c>
      <c r="E37" s="213" t="s">
        <v>116</v>
      </c>
      <c r="G37" s="315">
        <f>G35/G14</f>
        <v>0.43980128579777905</v>
      </c>
      <c r="H37" s="316">
        <f>H35/H14</f>
        <v>0.44081632653061226</v>
      </c>
      <c r="I37" s="543">
        <f>(ROUND(G37,3)-ROUND(H37,3))*100</f>
        <v>-0.10000000000000009</v>
      </c>
      <c r="J37" s="213" t="s">
        <v>116</v>
      </c>
      <c r="K37" s="515"/>
      <c r="L37" s="515"/>
    </row>
    <row r="38" spans="1:28" s="202" customFormat="1" ht="12.75" customHeight="1" x14ac:dyDescent="0.25">
      <c r="A38" s="324"/>
      <c r="B38" s="327"/>
      <c r="C38" s="328"/>
      <c r="D38" s="214"/>
      <c r="E38" s="499"/>
      <c r="G38" s="327"/>
      <c r="H38" s="328"/>
      <c r="I38" s="214"/>
      <c r="J38" s="499"/>
      <c r="K38" s="300"/>
      <c r="L38" s="326"/>
    </row>
    <row r="39" spans="1:28" s="207" customFormat="1" ht="18" customHeight="1" x14ac:dyDescent="0.2">
      <c r="A39" s="490"/>
      <c r="B39" s="490"/>
      <c r="C39" s="490"/>
      <c r="D39" s="490"/>
      <c r="E39" s="490"/>
      <c r="F39" s="490"/>
      <c r="G39" s="490"/>
      <c r="H39" s="490"/>
      <c r="I39" s="490"/>
      <c r="J39" s="490"/>
      <c r="K39" s="490"/>
      <c r="L39" s="490"/>
    </row>
    <row r="40" spans="1:28" s="207" customFormat="1" ht="18" customHeight="1" x14ac:dyDescent="0.2">
      <c r="A40" s="793" t="s">
        <v>219</v>
      </c>
      <c r="B40" s="793"/>
      <c r="C40" s="793"/>
      <c r="D40" s="793"/>
      <c r="E40" s="793"/>
      <c r="F40" s="793"/>
      <c r="G40" s="793"/>
      <c r="H40" s="793"/>
      <c r="I40" s="793"/>
      <c r="J40" s="793"/>
      <c r="K40" s="793"/>
      <c r="L40" s="793"/>
      <c r="N40" s="160"/>
    </row>
    <row r="41" spans="1:28" s="160" customFormat="1" ht="15.75" customHeight="1" x14ac:dyDescent="0.2">
      <c r="A41" s="841" t="s">
        <v>161</v>
      </c>
      <c r="B41" s="841"/>
      <c r="C41" s="841"/>
      <c r="D41" s="841"/>
      <c r="E41" s="841"/>
      <c r="F41" s="636"/>
      <c r="G41" s="636"/>
      <c r="H41" s="636"/>
      <c r="I41" s="636"/>
      <c r="J41" s="636"/>
      <c r="K41" s="636"/>
      <c r="L41" s="636"/>
      <c r="M41" s="188"/>
    </row>
    <row r="42" spans="1:28" s="202" customFormat="1" ht="18" customHeight="1" x14ac:dyDescent="0.2">
      <c r="A42" s="837"/>
      <c r="B42" s="837"/>
      <c r="C42" s="837"/>
      <c r="D42" s="837"/>
      <c r="E42" s="837"/>
      <c r="F42" s="837"/>
      <c r="G42" s="837"/>
      <c r="H42" s="837"/>
      <c r="I42" s="837"/>
    </row>
    <row r="43" spans="1:28" s="202" customFormat="1" ht="18" customHeight="1" x14ac:dyDescent="0.2">
      <c r="A43" s="329"/>
      <c r="B43" s="330"/>
      <c r="C43" s="331"/>
      <c r="D43" s="331"/>
      <c r="E43" s="269"/>
      <c r="I43" s="331"/>
      <c r="J43" s="269"/>
    </row>
    <row r="44" spans="1:28" s="202" customFormat="1" ht="18" customHeight="1" x14ac:dyDescent="0.25">
      <c r="A44" s="332"/>
      <c r="B44" s="207"/>
      <c r="C44" s="207"/>
      <c r="D44" s="207"/>
      <c r="E44" s="207"/>
      <c r="I44" s="207"/>
      <c r="J44" s="207"/>
    </row>
    <row r="45" spans="1:28" s="202" customFormat="1" ht="18" customHeight="1" x14ac:dyDescent="0.2">
      <c r="A45" s="207"/>
      <c r="B45" s="207"/>
      <c r="C45" s="207"/>
      <c r="D45" s="207"/>
      <c r="E45" s="207"/>
      <c r="H45" s="207"/>
      <c r="I45" s="207"/>
      <c r="J45" s="207"/>
      <c r="L45" s="207"/>
      <c r="M45" s="207"/>
      <c r="N45" s="207"/>
      <c r="O45" s="207"/>
      <c r="Q45" s="207"/>
      <c r="R45" s="207"/>
      <c r="S45" s="207"/>
      <c r="T45" s="207"/>
      <c r="V45" s="207"/>
      <c r="W45" s="207"/>
      <c r="X45" s="207"/>
      <c r="Y45" s="207"/>
      <c r="AA45" s="207"/>
      <c r="AB45" s="207"/>
    </row>
    <row r="46" spans="1:28" s="202" customFormat="1" ht="18" customHeight="1" x14ac:dyDescent="0.2">
      <c r="B46" s="207"/>
      <c r="C46" s="207"/>
      <c r="D46" s="207"/>
      <c r="E46" s="207"/>
      <c r="I46" s="207"/>
      <c r="J46" s="207"/>
    </row>
    <row r="47" spans="1:28" s="202" customFormat="1" ht="18" customHeight="1" x14ac:dyDescent="0.2">
      <c r="B47" s="207"/>
      <c r="C47" s="207"/>
      <c r="D47" s="207"/>
      <c r="E47" s="207"/>
      <c r="I47" s="207"/>
      <c r="J47" s="207"/>
    </row>
    <row r="48" spans="1:28" s="202" customFormat="1" ht="18" customHeight="1" x14ac:dyDescent="0.2">
      <c r="B48" s="207"/>
      <c r="C48" s="207"/>
      <c r="D48" s="207"/>
      <c r="E48" s="207"/>
      <c r="I48" s="207"/>
      <c r="J48" s="207"/>
    </row>
    <row r="49" spans="1:20" s="202" customFormat="1" ht="18" customHeight="1" x14ac:dyDescent="0.2">
      <c r="B49" s="207"/>
      <c r="C49" s="207"/>
      <c r="D49" s="207"/>
      <c r="E49" s="207"/>
      <c r="I49" s="207"/>
      <c r="J49" s="207"/>
    </row>
    <row r="50" spans="1:20" s="202" customFormat="1" ht="18" customHeight="1" x14ac:dyDescent="0.2">
      <c r="B50" s="207"/>
      <c r="C50" s="207"/>
      <c r="D50" s="207"/>
      <c r="E50" s="207"/>
      <c r="I50" s="207"/>
      <c r="J50" s="207"/>
    </row>
    <row r="51" spans="1:20" s="192" customFormat="1" ht="18" customHeight="1" x14ac:dyDescent="0.2">
      <c r="B51" s="159"/>
      <c r="C51" s="159"/>
      <c r="D51" s="159"/>
      <c r="E51" s="159"/>
      <c r="I51" s="159"/>
      <c r="J51" s="159"/>
    </row>
    <row r="52" spans="1:20" s="192" customFormat="1" ht="18" customHeight="1" x14ac:dyDescent="0.2">
      <c r="B52" s="159"/>
      <c r="C52" s="159"/>
      <c r="D52" s="159"/>
      <c r="E52" s="159"/>
      <c r="I52" s="159"/>
      <c r="J52" s="159"/>
    </row>
    <row r="53" spans="1:20" s="192" customFormat="1" ht="18" customHeight="1" x14ac:dyDescent="0.2">
      <c r="B53" s="159"/>
      <c r="C53" s="159"/>
      <c r="D53" s="159"/>
      <c r="E53" s="159"/>
      <c r="I53" s="159"/>
      <c r="J53" s="159"/>
    </row>
    <row r="54" spans="1:20" s="192" customFormat="1" ht="18" customHeight="1" x14ac:dyDescent="0.2">
      <c r="B54" s="159"/>
      <c r="C54" s="159"/>
      <c r="D54" s="159"/>
      <c r="E54" s="159"/>
      <c r="I54" s="159"/>
      <c r="J54" s="159"/>
    </row>
    <row r="55" spans="1:20" s="192" customFormat="1" ht="18" customHeight="1" x14ac:dyDescent="0.2">
      <c r="B55" s="159"/>
      <c r="C55" s="159"/>
      <c r="D55" s="159"/>
      <c r="E55" s="159"/>
      <c r="I55" s="159"/>
      <c r="J55" s="159"/>
    </row>
    <row r="56" spans="1:20" s="192" customFormat="1" ht="18" customHeight="1" x14ac:dyDescent="0.2">
      <c r="B56" s="159"/>
      <c r="C56" s="159"/>
      <c r="D56" s="159"/>
      <c r="E56" s="159"/>
      <c r="I56" s="159"/>
      <c r="J56" s="159"/>
    </row>
    <row r="57" spans="1:20" s="192" customFormat="1" ht="18" customHeight="1" x14ac:dyDescent="0.2">
      <c r="B57" s="159"/>
      <c r="C57" s="159"/>
      <c r="D57" s="159"/>
      <c r="E57" s="159"/>
      <c r="I57" s="159"/>
      <c r="J57" s="159"/>
    </row>
    <row r="58" spans="1:20" s="192" customFormat="1" ht="18" customHeight="1" x14ac:dyDescent="0.2">
      <c r="B58" s="159"/>
      <c r="C58" s="159"/>
      <c r="D58" s="159"/>
      <c r="E58" s="159"/>
      <c r="I58" s="159"/>
      <c r="J58" s="159"/>
    </row>
    <row r="59" spans="1:20" s="192" customFormat="1" ht="9" customHeight="1" x14ac:dyDescent="0.2">
      <c r="B59" s="159"/>
      <c r="C59" s="159"/>
      <c r="D59" s="159"/>
      <c r="E59" s="159"/>
      <c r="I59" s="159"/>
      <c r="J59" s="159"/>
    </row>
    <row r="60" spans="1:20" ht="18" customHeight="1" x14ac:dyDescent="0.2">
      <c r="A60" s="562"/>
      <c r="D60" s="207"/>
      <c r="N60" s="219"/>
      <c r="O60" s="192"/>
      <c r="P60" s="192"/>
      <c r="Q60" s="192"/>
      <c r="R60" s="192"/>
      <c r="S60" s="192"/>
      <c r="T60" s="192"/>
    </row>
    <row r="61" spans="1:20" s="192" customFormat="1" ht="18" customHeight="1" x14ac:dyDescent="0.2">
      <c r="B61" s="159"/>
      <c r="C61" s="159"/>
      <c r="D61" s="159"/>
      <c r="E61" s="159"/>
      <c r="I61" s="159"/>
      <c r="J61" s="159"/>
    </row>
    <row r="65" spans="1:20" ht="18" customHeight="1" x14ac:dyDescent="0.2">
      <c r="A65" s="562" t="s">
        <v>188</v>
      </c>
      <c r="D65" s="207"/>
      <c r="N65" s="219"/>
      <c r="O65" s="192"/>
      <c r="P65" s="192"/>
      <c r="Q65" s="192"/>
      <c r="R65" s="192"/>
      <c r="S65" s="192"/>
      <c r="T65" s="192"/>
    </row>
    <row r="78" spans="1:20" ht="18" customHeight="1" x14ac:dyDescent="0.2">
      <c r="A78" s="333"/>
    </row>
    <row r="79" spans="1:20" ht="18" customHeight="1" x14ac:dyDescent="0.2">
      <c r="A79" s="333"/>
    </row>
    <row r="90" spans="2:2" ht="18" customHeight="1" x14ac:dyDescent="0.2">
      <c r="B90" s="333"/>
    </row>
  </sheetData>
  <mergeCells count="6">
    <mergeCell ref="A41:E41"/>
    <mergeCell ref="A42:I42"/>
    <mergeCell ref="A1:J1"/>
    <mergeCell ref="A2:J2"/>
    <mergeCell ref="B5:E5"/>
    <mergeCell ref="G5:J5"/>
  </mergeCells>
  <phoneticPr fontId="0" type="noConversion"/>
  <printOptions horizontalCentered="1"/>
  <pageMargins left="0.70866141732283472" right="0.51181102362204722" top="0.51181102362204722" bottom="0.51181102362204722" header="0.51181102362204722" footer="0.51181102362204722"/>
  <pageSetup scale="41" orientation="portrait" r:id="rId1"/>
  <headerFooter scaleWithDoc="0" alignWithMargins="0">
    <oddHeader xml:space="preserve">&amp;C </oddHeader>
    <oddFooter>&amp;L&amp;9Supplemental Investor Information (Unaudited)
Second Quarter, 2015&amp;R&amp;9TELUS Corporation
Page &amp;P</oddFooter>
  </headerFooter>
  <ignoredErrors>
    <ignoredError sqref="B36:H36 B38:H38 D37:F37 B35:D35 F35:H35 B8:C8 G8" formula="1"/>
    <ignoredError sqref="J11 G14:G15 G18:G21 H14:H15 H18:H21 H23:H25 H27 G27 G29:H33 G23:G25 F14:F15 B19:F19 F16 B23:F23 D22 B27:F27 D26:F26 B29:F31 D28 D34 B21:F21 B20:D20 F20 F17 F34 D17 D16 B15:E15 B14:D14 B18:D18 F18 F22 B25:F25 B24:D24 F24 F28 B33:F33 B32:D32 F32 B10:D10 D9 F9 F10 G10 H10 G12 H12 B12:C12 D12 D11 D13 F13 F11 F12 E13 E11 E12 G11:H11 G13:H13 B13:C13 G9:H9 B11:C11 B9:C9 E10 E9 D8:F8 H8" formula="1" formulaRange="1"/>
    <ignoredError sqref="I11 G22 E16 E17 E34 E28 E32 E22 E24 E14 E18 B34:C34 B28:C28 G28:H28 B22:C22 H22 B17:C17 B16:C16 G34:H34 G17:H17 E20 B26:C26 G26:H26 G16:H1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1"/>
  <sheetViews>
    <sheetView showGridLines="0" defaultGridColor="0" topLeftCell="A22" colorId="8" zoomScale="75" zoomScaleNormal="75" zoomScaleSheetLayoutView="70" workbookViewId="0">
      <selection activeCell="G24" sqref="G24"/>
    </sheetView>
  </sheetViews>
  <sheetFormatPr defaultColWidth="8.85546875" defaultRowHeight="18" customHeight="1" x14ac:dyDescent="0.2"/>
  <cols>
    <col min="1" max="1" width="99.140625" style="159" customWidth="1"/>
    <col min="2" max="2" width="9.85546875" style="159" hidden="1" customWidth="1"/>
    <col min="3" max="3" width="12.7109375" style="159" hidden="1" customWidth="1"/>
    <col min="4" max="4" width="12.7109375" style="207" customWidth="1"/>
    <col min="5" max="9" width="12.7109375" style="159" customWidth="1"/>
    <col min="10" max="10" width="3.7109375" style="159" customWidth="1"/>
    <col min="11" max="12" width="13.140625" style="159" customWidth="1"/>
    <col min="13" max="13" width="7.140625" style="159" customWidth="1"/>
    <col min="14" max="14" width="17.42578125" style="219" bestFit="1" customWidth="1"/>
    <col min="15" max="15" width="10.42578125" style="192" bestFit="1" customWidth="1"/>
    <col min="16" max="20" width="9.140625" style="192" customWidth="1"/>
    <col min="21" max="16384" width="8.85546875" style="159"/>
  </cols>
  <sheetData>
    <row r="1" spans="1:20" s="192" customFormat="1" ht="24" customHeight="1" x14ac:dyDescent="0.35">
      <c r="A1" s="828" t="s">
        <v>53</v>
      </c>
      <c r="B1" s="828"/>
      <c r="C1" s="828"/>
      <c r="D1" s="828"/>
      <c r="E1" s="828"/>
      <c r="F1" s="828"/>
      <c r="G1" s="828"/>
      <c r="H1" s="828"/>
      <c r="I1" s="828"/>
      <c r="J1" s="828"/>
      <c r="K1" s="828"/>
      <c r="L1" s="828"/>
      <c r="N1" s="219"/>
    </row>
    <row r="2" spans="1:20" s="192" customFormat="1" ht="24" customHeight="1" x14ac:dyDescent="0.3">
      <c r="A2" s="842" t="s">
        <v>181</v>
      </c>
      <c r="B2" s="842"/>
      <c r="C2" s="842"/>
      <c r="D2" s="842"/>
      <c r="E2" s="842"/>
      <c r="F2" s="842"/>
      <c r="G2" s="842"/>
      <c r="H2" s="842"/>
      <c r="I2" s="842"/>
      <c r="J2" s="842"/>
      <c r="K2" s="842"/>
      <c r="L2" s="842"/>
      <c r="N2" s="219"/>
    </row>
    <row r="3" spans="1:20" s="192" customFormat="1" ht="24" customHeight="1" x14ac:dyDescent="0.3">
      <c r="A3" s="292"/>
      <c r="B3" s="292"/>
      <c r="C3" s="292"/>
      <c r="D3" s="334"/>
      <c r="E3" s="292"/>
      <c r="F3" s="292"/>
      <c r="G3" s="292"/>
      <c r="H3" s="292"/>
      <c r="I3" s="292"/>
      <c r="J3" s="292"/>
      <c r="K3" s="292"/>
      <c r="L3" s="292"/>
      <c r="N3" s="219"/>
    </row>
    <row r="4" spans="1:20" s="192" customFormat="1" ht="18" customHeight="1" x14ac:dyDescent="0.3">
      <c r="A4" s="292"/>
      <c r="B4" s="335"/>
      <c r="C4" s="335"/>
      <c r="D4" s="336"/>
      <c r="E4" s="335"/>
      <c r="F4" s="337"/>
      <c r="G4" s="337"/>
      <c r="H4" s="493"/>
      <c r="I4" s="337"/>
      <c r="L4" s="190" t="s">
        <v>3</v>
      </c>
      <c r="N4" s="219"/>
    </row>
    <row r="5" spans="1:20" ht="18" customHeight="1" x14ac:dyDescent="0.25">
      <c r="A5" s="192"/>
      <c r="B5" s="763"/>
      <c r="C5" s="763"/>
      <c r="D5" s="830" t="s">
        <v>27</v>
      </c>
      <c r="E5" s="831"/>
      <c r="F5" s="831"/>
      <c r="G5" s="831"/>
      <c r="H5" s="831"/>
      <c r="I5" s="832"/>
      <c r="K5" s="165" t="s">
        <v>247</v>
      </c>
      <c r="L5" s="165" t="s">
        <v>28</v>
      </c>
    </row>
    <row r="6" spans="1:20" s="192" customFormat="1" ht="18" customHeight="1" x14ac:dyDescent="0.25">
      <c r="A6" s="193" t="s">
        <v>38</v>
      </c>
      <c r="B6" s="168" t="s">
        <v>205</v>
      </c>
      <c r="C6" s="169" t="s">
        <v>206</v>
      </c>
      <c r="D6" s="168" t="s">
        <v>207</v>
      </c>
      <c r="E6" s="169" t="s">
        <v>208</v>
      </c>
      <c r="F6" s="169" t="s">
        <v>162</v>
      </c>
      <c r="G6" s="169" t="s">
        <v>163</v>
      </c>
      <c r="H6" s="169" t="s">
        <v>164</v>
      </c>
      <c r="I6" s="170" t="s">
        <v>165</v>
      </c>
      <c r="J6" s="159"/>
      <c r="K6" s="168">
        <v>2015</v>
      </c>
      <c r="L6" s="171">
        <v>2014</v>
      </c>
      <c r="N6" s="219"/>
    </row>
    <row r="7" spans="1:20" s="202" customFormat="1" ht="18" customHeight="1" x14ac:dyDescent="0.25">
      <c r="A7" s="232" t="s">
        <v>6</v>
      </c>
      <c r="B7" s="664"/>
      <c r="C7" s="671"/>
      <c r="D7" s="788"/>
      <c r="E7" s="778"/>
      <c r="F7" s="338"/>
      <c r="G7" s="200"/>
      <c r="H7" s="200"/>
      <c r="I7" s="340"/>
      <c r="K7" s="339"/>
      <c r="L7" s="341"/>
      <c r="N7" s="219"/>
      <c r="O7" s="192"/>
      <c r="P7" s="192"/>
      <c r="Q7" s="192"/>
      <c r="R7" s="192"/>
      <c r="S7" s="192"/>
      <c r="T7" s="192"/>
    </row>
    <row r="8" spans="1:20" s="202" customFormat="1" ht="18" customHeight="1" x14ac:dyDescent="0.2">
      <c r="A8" s="302" t="s">
        <v>189</v>
      </c>
      <c r="B8" s="125"/>
      <c r="C8" s="121"/>
      <c r="D8" s="120">
        <f>'[20]MD&amp;A 5.4 QTRLY wireLESS '!$B$44</f>
        <v>1568</v>
      </c>
      <c r="E8" s="248">
        <f>'[21]MD&amp;A 5.4 QTRLY wireLESS '!$B$7</f>
        <v>1535</v>
      </c>
      <c r="F8" s="125">
        <v>1549</v>
      </c>
      <c r="G8" s="121">
        <v>1538</v>
      </c>
      <c r="H8" s="121">
        <v>1478</v>
      </c>
      <c r="I8" s="248">
        <v>1443</v>
      </c>
      <c r="J8" s="344"/>
      <c r="K8" s="247">
        <f>SUM(B8:E8)</f>
        <v>3103</v>
      </c>
      <c r="L8" s="247">
        <f>SUM(F8:I8)</f>
        <v>6008</v>
      </c>
      <c r="M8" s="343"/>
      <c r="N8" s="219"/>
      <c r="O8" s="192"/>
      <c r="P8" s="192"/>
      <c r="Q8" s="192"/>
      <c r="R8" s="192"/>
      <c r="S8" s="192"/>
      <c r="T8" s="192"/>
    </row>
    <row r="9" spans="1:20" s="202" customFormat="1" ht="18" customHeight="1" x14ac:dyDescent="0.2">
      <c r="A9" s="302" t="s">
        <v>109</v>
      </c>
      <c r="B9" s="252"/>
      <c r="C9" s="123"/>
      <c r="D9" s="122">
        <f>'[20]MD&amp;A 5.4 QTRLY wireLESS '!$B$45-D11</f>
        <v>156</v>
      </c>
      <c r="E9" s="254">
        <f>'[21]MD&amp;A 5.4 QTRLY wireLESS '!$B$8-E11</f>
        <v>135</v>
      </c>
      <c r="F9" s="252">
        <v>195</v>
      </c>
      <c r="G9" s="123">
        <v>146</v>
      </c>
      <c r="H9" s="123">
        <v>126</v>
      </c>
      <c r="I9" s="254">
        <v>109</v>
      </c>
      <c r="J9" s="344"/>
      <c r="K9" s="253">
        <f>SUM(B9:E9)</f>
        <v>291</v>
      </c>
      <c r="L9" s="253">
        <f>SUM(F9:I9)</f>
        <v>576</v>
      </c>
      <c r="M9" s="343"/>
      <c r="N9" s="160"/>
      <c r="O9" s="192"/>
      <c r="P9" s="192"/>
      <c r="Q9" s="192"/>
      <c r="R9" s="192"/>
      <c r="S9" s="192"/>
      <c r="T9" s="192"/>
    </row>
    <row r="10" spans="1:20" s="202" customFormat="1" ht="18" customHeight="1" x14ac:dyDescent="0.25">
      <c r="A10" s="230" t="s">
        <v>230</v>
      </c>
      <c r="B10" s="125">
        <f t="shared" ref="B10:I10" si="0">SUM(B8:B9)</f>
        <v>0</v>
      </c>
      <c r="C10" s="121">
        <f t="shared" si="0"/>
        <v>0</v>
      </c>
      <c r="D10" s="120">
        <f t="shared" si="0"/>
        <v>1724</v>
      </c>
      <c r="E10" s="248">
        <f t="shared" si="0"/>
        <v>1670</v>
      </c>
      <c r="F10" s="125">
        <f t="shared" si="0"/>
        <v>1744</v>
      </c>
      <c r="G10" s="121">
        <f t="shared" si="0"/>
        <v>1684</v>
      </c>
      <c r="H10" s="121">
        <f t="shared" si="0"/>
        <v>1604</v>
      </c>
      <c r="I10" s="248">
        <f t="shared" si="0"/>
        <v>1552</v>
      </c>
      <c r="J10" s="207"/>
      <c r="K10" s="128">
        <f>SUM(K8:K9)</f>
        <v>3394</v>
      </c>
      <c r="L10" s="278">
        <f>SUM(L8:L9)</f>
        <v>6584</v>
      </c>
      <c r="M10" s="343"/>
      <c r="N10" s="219"/>
      <c r="O10" s="192"/>
      <c r="P10" s="192"/>
      <c r="Q10" s="192"/>
      <c r="R10" s="192"/>
      <c r="S10" s="192"/>
      <c r="T10" s="192"/>
    </row>
    <row r="11" spans="1:20" s="202" customFormat="1" ht="18" customHeight="1" x14ac:dyDescent="0.2">
      <c r="A11" s="302" t="s">
        <v>110</v>
      </c>
      <c r="B11" s="122"/>
      <c r="C11" s="123">
        <v>0</v>
      </c>
      <c r="D11" s="122">
        <v>-2</v>
      </c>
      <c r="E11" s="254">
        <f>'[21]2015 Q1YTD K237 MD&amp;A Detail'!$D$1541</f>
        <v>2</v>
      </c>
      <c r="F11" s="122"/>
      <c r="G11" s="123">
        <v>0</v>
      </c>
      <c r="H11" s="123">
        <v>0</v>
      </c>
      <c r="I11" s="254">
        <v>3</v>
      </c>
      <c r="J11" s="207"/>
      <c r="K11" s="125">
        <f>SUM(B11:E11)</f>
        <v>0</v>
      </c>
      <c r="L11" s="247">
        <f>SUM(F11:I11)</f>
        <v>3</v>
      </c>
      <c r="M11" s="343"/>
      <c r="N11" s="160"/>
      <c r="O11" s="192"/>
      <c r="P11" s="345"/>
      <c r="Q11" s="192"/>
      <c r="R11" s="192"/>
      <c r="S11" s="192"/>
      <c r="T11" s="192"/>
    </row>
    <row r="12" spans="1:20" s="202" customFormat="1" ht="18" customHeight="1" x14ac:dyDescent="0.25">
      <c r="A12" s="230" t="s">
        <v>1</v>
      </c>
      <c r="B12" s="128">
        <f t="shared" ref="B12:I12" si="1">SUM(B10:B11)</f>
        <v>0</v>
      </c>
      <c r="C12" s="117">
        <f t="shared" si="1"/>
        <v>0</v>
      </c>
      <c r="D12" s="116">
        <f t="shared" si="1"/>
        <v>1722</v>
      </c>
      <c r="E12" s="279">
        <f t="shared" si="1"/>
        <v>1672</v>
      </c>
      <c r="F12" s="128">
        <f t="shared" si="1"/>
        <v>1744</v>
      </c>
      <c r="G12" s="117">
        <f t="shared" si="1"/>
        <v>1684</v>
      </c>
      <c r="H12" s="117">
        <f t="shared" si="1"/>
        <v>1604</v>
      </c>
      <c r="I12" s="279">
        <f t="shared" si="1"/>
        <v>1555</v>
      </c>
      <c r="J12" s="207"/>
      <c r="K12" s="278">
        <f>SUM(K10:K11)</f>
        <v>3394</v>
      </c>
      <c r="L12" s="278">
        <f>SUM(L10:L11)</f>
        <v>6587</v>
      </c>
      <c r="M12" s="343"/>
      <c r="N12" s="219"/>
      <c r="O12" s="192"/>
      <c r="P12" s="192"/>
      <c r="Q12" s="192"/>
      <c r="R12" s="192"/>
      <c r="S12" s="192"/>
      <c r="T12" s="192"/>
    </row>
    <row r="13" spans="1:20" s="202" customFormat="1" ht="18" customHeight="1" x14ac:dyDescent="0.2">
      <c r="A13" s="160" t="s">
        <v>190</v>
      </c>
      <c r="B13" s="120"/>
      <c r="C13" s="123"/>
      <c r="D13" s="122">
        <f>'[20]MD&amp;A 5.4 QTRLY wireLESS '!$B$47</f>
        <v>14</v>
      </c>
      <c r="E13" s="254">
        <f>'[21]MD&amp;A 5.4 QTRLY wireLESS '!$B$10</f>
        <v>14</v>
      </c>
      <c r="F13" s="120">
        <v>15</v>
      </c>
      <c r="G13" s="123">
        <v>13</v>
      </c>
      <c r="H13" s="123">
        <v>13</v>
      </c>
      <c r="I13" s="254">
        <v>13</v>
      </c>
      <c r="J13" s="217"/>
      <c r="K13" s="125">
        <f>SUM(B13:E13)</f>
        <v>28</v>
      </c>
      <c r="L13" s="247">
        <f>SUM(F13:I13)</f>
        <v>54</v>
      </c>
      <c r="M13" s="343"/>
      <c r="N13" s="160"/>
      <c r="O13" s="192"/>
      <c r="P13" s="192"/>
      <c r="Q13" s="192"/>
      <c r="R13" s="192"/>
      <c r="S13" s="192"/>
      <c r="T13" s="192"/>
    </row>
    <row r="14" spans="1:20" s="202" customFormat="1" ht="18" customHeight="1" x14ac:dyDescent="0.25">
      <c r="A14" s="230" t="s">
        <v>2</v>
      </c>
      <c r="B14" s="128">
        <f t="shared" ref="B14:I14" si="2">SUM(B12:B13)</f>
        <v>0</v>
      </c>
      <c r="C14" s="117">
        <f t="shared" si="2"/>
        <v>0</v>
      </c>
      <c r="D14" s="116">
        <f t="shared" si="2"/>
        <v>1736</v>
      </c>
      <c r="E14" s="279">
        <f t="shared" si="2"/>
        <v>1686</v>
      </c>
      <c r="F14" s="128">
        <f t="shared" si="2"/>
        <v>1759</v>
      </c>
      <c r="G14" s="117">
        <f t="shared" si="2"/>
        <v>1697</v>
      </c>
      <c r="H14" s="117">
        <f t="shared" si="2"/>
        <v>1617</v>
      </c>
      <c r="I14" s="279">
        <f t="shared" si="2"/>
        <v>1568</v>
      </c>
      <c r="J14" s="217"/>
      <c r="K14" s="278">
        <f>SUM(K12:K13)</f>
        <v>3422</v>
      </c>
      <c r="L14" s="278">
        <f>SUM(L12:L13)</f>
        <v>6641</v>
      </c>
      <c r="M14" s="343"/>
      <c r="N14" s="219"/>
      <c r="O14" s="192"/>
      <c r="P14" s="192"/>
      <c r="Q14" s="192"/>
      <c r="R14" s="192"/>
      <c r="S14" s="192"/>
      <c r="T14" s="192"/>
    </row>
    <row r="15" spans="1:20" s="219" customFormat="1" ht="18" customHeight="1" x14ac:dyDescent="0.25">
      <c r="A15" s="230"/>
      <c r="B15" s="120"/>
      <c r="C15" s="136"/>
      <c r="D15" s="120"/>
      <c r="E15" s="346"/>
      <c r="F15" s="120"/>
      <c r="G15" s="136"/>
      <c r="H15" s="136"/>
      <c r="I15" s="346"/>
      <c r="J15" s="347"/>
      <c r="K15" s="281"/>
      <c r="L15" s="281"/>
      <c r="M15" s="348"/>
    </row>
    <row r="16" spans="1:20" s="219" customFormat="1" ht="18" customHeight="1" x14ac:dyDescent="0.2">
      <c r="A16" s="160" t="s">
        <v>111</v>
      </c>
      <c r="B16" s="120"/>
      <c r="C16" s="136"/>
      <c r="D16" s="120">
        <f>'[20]MD&amp;A 5.4 QTRLY wireLESS '!$B$60-D17</f>
        <v>840</v>
      </c>
      <c r="E16" s="346">
        <f>'[21]MD&amp;A 5.4 QTRLY wireLESS '!$B$23-E17</f>
        <v>780</v>
      </c>
      <c r="F16" s="120">
        <v>950</v>
      </c>
      <c r="G16" s="136">
        <v>823</v>
      </c>
      <c r="H16" s="136">
        <v>746</v>
      </c>
      <c r="I16" s="346">
        <v>709</v>
      </c>
      <c r="J16" s="349"/>
      <c r="K16" s="281">
        <f>SUM(B16:E16)</f>
        <v>1620</v>
      </c>
      <c r="L16" s="281">
        <f>SUM(F16:I16)</f>
        <v>3228</v>
      </c>
      <c r="M16" s="348"/>
      <c r="N16" s="172"/>
      <c r="O16" s="309"/>
      <c r="P16" s="309"/>
      <c r="Q16" s="309"/>
      <c r="R16" s="309"/>
    </row>
    <row r="17" spans="1:20" s="219" customFormat="1" ht="18" customHeight="1" x14ac:dyDescent="0.2">
      <c r="A17" s="160" t="s">
        <v>184</v>
      </c>
      <c r="B17" s="122"/>
      <c r="C17" s="351"/>
      <c r="D17" s="122">
        <f>'[20]MD&amp;A 5.4 QTRLY wireLESS '!$B$58</f>
        <v>177</v>
      </c>
      <c r="E17" s="353">
        <f>'[21]MD&amp;A 5.4 QTRLY wireLESS '!$B$20</f>
        <v>162</v>
      </c>
      <c r="F17" s="122">
        <v>180</v>
      </c>
      <c r="G17" s="351">
        <v>174</v>
      </c>
      <c r="H17" s="351">
        <v>163</v>
      </c>
      <c r="I17" s="353">
        <v>169</v>
      </c>
      <c r="J17" s="349"/>
      <c r="K17" s="352">
        <f>SUM(B17:E17)</f>
        <v>339</v>
      </c>
      <c r="L17" s="352">
        <f>SUM(F17:I17)</f>
        <v>686</v>
      </c>
      <c r="M17" s="348"/>
      <c r="N17" s="403">
        <f>+D20-719</f>
        <v>0</v>
      </c>
      <c r="O17" s="309"/>
      <c r="P17" s="309"/>
      <c r="Q17" s="309"/>
      <c r="R17" s="309"/>
    </row>
    <row r="18" spans="1:20" s="160" customFormat="1" ht="18" customHeight="1" x14ac:dyDescent="0.25">
      <c r="A18" s="230" t="s">
        <v>64</v>
      </c>
      <c r="B18" s="120">
        <f t="shared" ref="B18:I18" si="3">SUM(B16:B17)</f>
        <v>0</v>
      </c>
      <c r="C18" s="136">
        <f t="shared" si="3"/>
        <v>0</v>
      </c>
      <c r="D18" s="120">
        <f t="shared" si="3"/>
        <v>1017</v>
      </c>
      <c r="E18" s="346">
        <f t="shared" si="3"/>
        <v>942</v>
      </c>
      <c r="F18" s="120">
        <f t="shared" si="3"/>
        <v>1130</v>
      </c>
      <c r="G18" s="136">
        <f t="shared" si="3"/>
        <v>997</v>
      </c>
      <c r="H18" s="136">
        <f t="shared" si="3"/>
        <v>909</v>
      </c>
      <c r="I18" s="346">
        <f t="shared" si="3"/>
        <v>878</v>
      </c>
      <c r="J18" s="354"/>
      <c r="K18" s="281">
        <f>SUM(K16:K17)</f>
        <v>1959</v>
      </c>
      <c r="L18" s="281">
        <f>SUM(L16:L17)</f>
        <v>3914</v>
      </c>
      <c r="M18" s="348"/>
      <c r="N18" s="309"/>
      <c r="O18" s="309"/>
      <c r="P18" s="309"/>
      <c r="Q18" s="309"/>
      <c r="R18" s="309"/>
      <c r="S18" s="219"/>
      <c r="T18" s="219"/>
    </row>
    <row r="19" spans="1:20" s="202" customFormat="1" ht="18" customHeight="1" x14ac:dyDescent="0.25">
      <c r="A19" s="230"/>
      <c r="B19" s="355"/>
      <c r="C19" s="228"/>
      <c r="D19" s="152"/>
      <c r="E19" s="357"/>
      <c r="F19" s="228"/>
      <c r="G19" s="228"/>
      <c r="H19" s="342"/>
      <c r="I19" s="357"/>
      <c r="J19" s="358"/>
      <c r="K19" s="356"/>
      <c r="L19" s="356"/>
      <c r="M19" s="343"/>
      <c r="N19" s="309"/>
      <c r="O19" s="309"/>
      <c r="P19" s="309"/>
      <c r="Q19" s="309"/>
      <c r="R19" s="309"/>
      <c r="S19" s="192"/>
      <c r="T19" s="192"/>
    </row>
    <row r="20" spans="1:20" s="202" customFormat="1" ht="21.75" customHeight="1" thickBot="1" x14ac:dyDescent="0.3">
      <c r="A20" s="230" t="s">
        <v>79</v>
      </c>
      <c r="B20" s="359">
        <f t="shared" ref="B20:I20" si="4">+B14-B18</f>
        <v>0</v>
      </c>
      <c r="C20" s="305">
        <f t="shared" si="4"/>
        <v>0</v>
      </c>
      <c r="D20" s="359">
        <f t="shared" si="4"/>
        <v>719</v>
      </c>
      <c r="E20" s="361">
        <f t="shared" si="4"/>
        <v>744</v>
      </c>
      <c r="F20" s="305">
        <f t="shared" si="4"/>
        <v>629</v>
      </c>
      <c r="G20" s="305">
        <f t="shared" si="4"/>
        <v>700</v>
      </c>
      <c r="H20" s="305">
        <f t="shared" si="4"/>
        <v>708</v>
      </c>
      <c r="I20" s="361">
        <f t="shared" si="4"/>
        <v>690</v>
      </c>
      <c r="J20" s="331"/>
      <c r="K20" s="360">
        <f>+K14-K18</f>
        <v>1463</v>
      </c>
      <c r="L20" s="360">
        <f>+L14-L18</f>
        <v>2727</v>
      </c>
      <c r="M20" s="343"/>
      <c r="N20" s="172"/>
      <c r="O20" s="309"/>
      <c r="P20" s="309"/>
      <c r="Q20" s="309"/>
      <c r="R20" s="309"/>
      <c r="S20" s="192"/>
      <c r="T20" s="192"/>
    </row>
    <row r="21" spans="1:20" s="202" customFormat="1" ht="18" customHeight="1" thickTop="1" x14ac:dyDescent="0.25">
      <c r="A21" s="381"/>
      <c r="B21" s="720"/>
      <c r="C21" s="721"/>
      <c r="D21" s="779"/>
      <c r="E21" s="722"/>
      <c r="F21" s="344"/>
      <c r="G21" s="721"/>
      <c r="H21" s="721"/>
      <c r="I21" s="722"/>
      <c r="J21" s="723"/>
      <c r="K21" s="720"/>
      <c r="L21" s="356"/>
      <c r="M21" s="343"/>
      <c r="N21" s="309"/>
      <c r="O21" s="309"/>
      <c r="P21" s="309"/>
      <c r="Q21" s="309"/>
      <c r="R21" s="309"/>
      <c r="S21" s="192"/>
      <c r="T21" s="192"/>
    </row>
    <row r="22" spans="1:20" s="309" customFormat="1" ht="18" customHeight="1" x14ac:dyDescent="0.25">
      <c r="A22" s="381" t="s">
        <v>257</v>
      </c>
      <c r="B22" s="590"/>
      <c r="C22" s="148"/>
      <c r="D22" s="590">
        <f>'[19]Budget QTR'!$B$64/1000</f>
        <v>143.19371705999998</v>
      </c>
      <c r="E22" s="609">
        <v>128</v>
      </c>
      <c r="F22" s="148">
        <v>190</v>
      </c>
      <c r="G22" s="148">
        <v>163</v>
      </c>
      <c r="H22" s="148">
        <v>141</v>
      </c>
      <c r="I22" s="609">
        <v>129</v>
      </c>
      <c r="J22" s="609"/>
      <c r="K22" s="609">
        <f>SUM(B22:E22)</f>
        <v>271.19371705999998</v>
      </c>
      <c r="L22" s="247">
        <f>SUM(F22:I22)</f>
        <v>623</v>
      </c>
      <c r="M22" s="363"/>
      <c r="N22" s="774"/>
      <c r="O22" s="774"/>
      <c r="P22" s="774"/>
      <c r="Q22" s="774"/>
      <c r="R22" s="774"/>
      <c r="S22" s="774"/>
      <c r="T22" s="192"/>
    </row>
    <row r="23" spans="1:20" s="309" customFormat="1" ht="18" customHeight="1" x14ac:dyDescent="0.25">
      <c r="A23" s="230"/>
      <c r="B23" s="152"/>
      <c r="C23" s="228"/>
      <c r="D23" s="355"/>
      <c r="E23" s="357"/>
      <c r="F23" s="342"/>
      <c r="G23" s="228"/>
      <c r="H23" s="228"/>
      <c r="I23" s="357"/>
      <c r="J23" s="362"/>
      <c r="K23" s="152"/>
      <c r="L23" s="356"/>
      <c r="M23" s="363"/>
      <c r="N23" s="774"/>
      <c r="O23" s="774"/>
      <c r="P23" s="774"/>
      <c r="Q23" s="774"/>
      <c r="R23" s="774"/>
      <c r="S23" s="774"/>
      <c r="T23" s="192"/>
    </row>
    <row r="24" spans="1:20" s="309" customFormat="1" ht="21" customHeight="1" thickBot="1" x14ac:dyDescent="0.3">
      <c r="A24" s="230" t="s">
        <v>177</v>
      </c>
      <c r="B24" s="359">
        <f t="shared" ref="B24:I24" si="5">+B20+B22</f>
        <v>0</v>
      </c>
      <c r="C24" s="305">
        <f t="shared" si="5"/>
        <v>0</v>
      </c>
      <c r="D24" s="359">
        <f t="shared" si="5"/>
        <v>862.19371705999993</v>
      </c>
      <c r="E24" s="361">
        <f t="shared" si="5"/>
        <v>872</v>
      </c>
      <c r="F24" s="305">
        <f t="shared" si="5"/>
        <v>819</v>
      </c>
      <c r="G24" s="305">
        <f t="shared" si="5"/>
        <v>863</v>
      </c>
      <c r="H24" s="305">
        <f t="shared" si="5"/>
        <v>849</v>
      </c>
      <c r="I24" s="361">
        <f t="shared" si="5"/>
        <v>819</v>
      </c>
      <c r="J24" s="331"/>
      <c r="K24" s="360">
        <f>+K20+K22</f>
        <v>1734.1937170599999</v>
      </c>
      <c r="L24" s="360">
        <f>+L20+L22</f>
        <v>3350</v>
      </c>
      <c r="M24" s="363"/>
      <c r="N24" s="172"/>
      <c r="S24" s="192"/>
      <c r="T24" s="192"/>
    </row>
    <row r="25" spans="1:20" s="202" customFormat="1" ht="18" customHeight="1" thickTop="1" x14ac:dyDescent="0.25">
      <c r="A25" s="230"/>
      <c r="B25" s="672"/>
      <c r="C25" s="313"/>
      <c r="D25" s="367"/>
      <c r="E25" s="366"/>
      <c r="F25" s="365"/>
      <c r="G25" s="313"/>
      <c r="H25" s="364"/>
      <c r="I25" s="366"/>
      <c r="K25" s="367"/>
      <c r="L25" s="368"/>
      <c r="M25" s="343"/>
      <c r="N25" s="309"/>
      <c r="O25" s="309"/>
      <c r="P25" s="309"/>
      <c r="Q25" s="309"/>
      <c r="R25" s="309"/>
      <c r="S25" s="192"/>
      <c r="T25" s="192"/>
    </row>
    <row r="26" spans="1:20" s="202" customFormat="1" ht="18" customHeight="1" x14ac:dyDescent="0.25">
      <c r="A26" s="230" t="s">
        <v>172</v>
      </c>
      <c r="B26" s="315" t="e">
        <f>B20/B14</f>
        <v>#DIV/0!</v>
      </c>
      <c r="C26" s="316" t="e">
        <f>C20/C14</f>
        <v>#DIV/0!</v>
      </c>
      <c r="D26" s="315">
        <f>D20/D14</f>
        <v>0.41417050691244239</v>
      </c>
      <c r="E26" s="479">
        <f>E20/E14</f>
        <v>0.44128113879003561</v>
      </c>
      <c r="F26" s="315">
        <v>0.35758953951108585</v>
      </c>
      <c r="G26" s="316">
        <v>0.41249263406010606</v>
      </c>
      <c r="H26" s="316">
        <v>0.43784786641929502</v>
      </c>
      <c r="I26" s="479">
        <v>0.44005102040816324</v>
      </c>
      <c r="J26" s="219"/>
      <c r="K26" s="480">
        <f>K20/K14</f>
        <v>0.42752776154295735</v>
      </c>
      <c r="L26" s="480">
        <v>0.41063092907694626</v>
      </c>
      <c r="M26" s="343"/>
      <c r="N26" s="172"/>
      <c r="O26" s="309"/>
      <c r="P26" s="309"/>
      <c r="Q26" s="309"/>
      <c r="R26" s="309"/>
      <c r="S26" s="192"/>
      <c r="T26" s="192"/>
    </row>
    <row r="27" spans="1:20" s="202" customFormat="1" ht="18" customHeight="1" x14ac:dyDescent="0.25">
      <c r="A27" s="230"/>
      <c r="B27" s="315"/>
      <c r="C27" s="316"/>
      <c r="D27" s="780"/>
      <c r="E27" s="586"/>
      <c r="F27" s="316"/>
      <c r="G27" s="316"/>
      <c r="H27" s="528"/>
      <c r="I27" s="586"/>
      <c r="J27" s="219"/>
      <c r="K27" s="572"/>
      <c r="L27" s="370"/>
      <c r="M27" s="343"/>
      <c r="N27" s="309"/>
      <c r="O27" s="309"/>
      <c r="P27" s="309"/>
      <c r="Q27" s="309"/>
      <c r="R27" s="309"/>
      <c r="S27" s="192"/>
      <c r="T27" s="192"/>
    </row>
    <row r="28" spans="1:20" s="202" customFormat="1" ht="15.75" x14ac:dyDescent="0.25">
      <c r="A28" s="230" t="s">
        <v>13</v>
      </c>
      <c r="B28" s="125"/>
      <c r="C28" s="121"/>
      <c r="D28" s="120">
        <f>'[20]2015 &amp; 2014 Segmented'!$C$47</f>
        <v>227</v>
      </c>
      <c r="E28" s="248">
        <v>248</v>
      </c>
      <c r="F28" s="121">
        <v>188</v>
      </c>
      <c r="G28" s="121">
        <v>251</v>
      </c>
      <c r="H28" s="121">
        <v>228</v>
      </c>
      <c r="I28" s="248">
        <v>165</v>
      </c>
      <c r="J28" s="248"/>
      <c r="K28" s="346">
        <f>SUM(B28:E28)</f>
        <v>475</v>
      </c>
      <c r="L28" s="247">
        <f>SUM(F28:I28)</f>
        <v>832</v>
      </c>
      <c r="M28" s="343"/>
      <c r="N28" s="172"/>
      <c r="O28" s="589"/>
      <c r="P28" s="589"/>
      <c r="Q28" s="589"/>
      <c r="R28" s="309"/>
      <c r="S28" s="192"/>
      <c r="T28" s="192"/>
    </row>
    <row r="29" spans="1:20" s="202" customFormat="1" ht="18" customHeight="1" x14ac:dyDescent="0.25">
      <c r="A29" s="230"/>
      <c r="B29" s="373"/>
      <c r="C29" s="374"/>
      <c r="D29" s="373"/>
      <c r="E29" s="375"/>
      <c r="F29" s="374"/>
      <c r="G29" s="374"/>
      <c r="H29" s="374"/>
      <c r="I29" s="375"/>
      <c r="K29" s="372"/>
      <c r="L29" s="371"/>
      <c r="M29" s="343"/>
      <c r="N29" s="309"/>
      <c r="O29" s="309"/>
      <c r="P29" s="309"/>
      <c r="Q29" s="309"/>
      <c r="R29" s="309"/>
      <c r="S29" s="192"/>
      <c r="T29" s="192"/>
    </row>
    <row r="30" spans="1:20" s="202" customFormat="1" ht="18" customHeight="1" x14ac:dyDescent="0.25">
      <c r="A30" s="230" t="s">
        <v>239</v>
      </c>
      <c r="B30" s="376" t="e">
        <f t="shared" ref="B30:I30" si="6">B28/B14</f>
        <v>#DIV/0!</v>
      </c>
      <c r="C30" s="319" t="e">
        <f t="shared" si="6"/>
        <v>#DIV/0!</v>
      </c>
      <c r="D30" s="318">
        <f t="shared" si="6"/>
        <v>0.13076036866359447</v>
      </c>
      <c r="E30" s="501">
        <f t="shared" si="6"/>
        <v>0.14709371293001186</v>
      </c>
      <c r="F30" s="376">
        <f t="shared" si="6"/>
        <v>0.106878908470722</v>
      </c>
      <c r="G30" s="319">
        <f t="shared" si="6"/>
        <v>0.14790807307012374</v>
      </c>
      <c r="H30" s="319">
        <f t="shared" si="6"/>
        <v>0.14100185528756956</v>
      </c>
      <c r="I30" s="501">
        <f t="shared" si="6"/>
        <v>0.10522959183673469</v>
      </c>
      <c r="J30" s="321"/>
      <c r="K30" s="318">
        <f>K28/K14</f>
        <v>0.13880771478667445</v>
      </c>
      <c r="L30" s="502">
        <f>L28/L14</f>
        <v>0.12528233699744015</v>
      </c>
      <c r="M30" s="377"/>
      <c r="N30" s="172"/>
      <c r="O30" s="309"/>
      <c r="P30" s="309"/>
      <c r="Q30" s="309"/>
      <c r="R30" s="309"/>
      <c r="S30" s="192"/>
      <c r="T30" s="192"/>
    </row>
    <row r="31" spans="1:20" s="202" customFormat="1" ht="18" customHeight="1" x14ac:dyDescent="0.25">
      <c r="A31" s="230"/>
      <c r="B31" s="519"/>
      <c r="C31" s="216"/>
      <c r="D31" s="781"/>
      <c r="E31" s="379"/>
      <c r="F31" s="216"/>
      <c r="G31" s="216"/>
      <c r="H31" s="378"/>
      <c r="I31" s="379"/>
      <c r="K31" s="372"/>
      <c r="L31" s="371"/>
      <c r="M31" s="343"/>
      <c r="N31" s="309"/>
      <c r="O31" s="309"/>
      <c r="P31" s="309"/>
      <c r="Q31" s="309"/>
      <c r="R31" s="309"/>
      <c r="S31" s="192"/>
      <c r="T31" s="192"/>
    </row>
    <row r="32" spans="1:20" s="202" customFormat="1" ht="18" customHeight="1" x14ac:dyDescent="0.25">
      <c r="A32" s="230" t="s">
        <v>175</v>
      </c>
      <c r="B32" s="125">
        <f t="shared" ref="B32:I32" si="7">+B20-B28</f>
        <v>0</v>
      </c>
      <c r="C32" s="121">
        <f t="shared" si="7"/>
        <v>0</v>
      </c>
      <c r="D32" s="125">
        <f t="shared" si="7"/>
        <v>492</v>
      </c>
      <c r="E32" s="248">
        <f t="shared" si="7"/>
        <v>496</v>
      </c>
      <c r="F32" s="121">
        <f t="shared" si="7"/>
        <v>441</v>
      </c>
      <c r="G32" s="121">
        <f t="shared" si="7"/>
        <v>449</v>
      </c>
      <c r="H32" s="121">
        <f t="shared" si="7"/>
        <v>480</v>
      </c>
      <c r="I32" s="248">
        <f t="shared" si="7"/>
        <v>525</v>
      </c>
      <c r="J32" s="330"/>
      <c r="K32" s="247">
        <f>+K20-K28</f>
        <v>988</v>
      </c>
      <c r="L32" s="247">
        <f>+L20-L28</f>
        <v>1895</v>
      </c>
      <c r="M32" s="343"/>
      <c r="N32" s="160"/>
      <c r="O32" s="192"/>
      <c r="P32" s="192"/>
      <c r="Q32" s="192"/>
      <c r="R32" s="192"/>
      <c r="S32" s="192"/>
      <c r="T32" s="192"/>
    </row>
    <row r="33" spans="1:20" s="381" customFormat="1" ht="18" customHeight="1" x14ac:dyDescent="0.25">
      <c r="A33" s="380"/>
      <c r="B33" s="125"/>
      <c r="C33" s="121"/>
      <c r="D33" s="125"/>
      <c r="E33" s="248"/>
      <c r="F33" s="121"/>
      <c r="G33" s="121"/>
      <c r="H33" s="121"/>
      <c r="I33" s="248"/>
      <c r="J33" s="330"/>
      <c r="K33" s="247"/>
      <c r="L33" s="247"/>
      <c r="N33" s="219"/>
      <c r="O33" s="192"/>
      <c r="P33" s="192"/>
      <c r="Q33" s="192"/>
      <c r="R33" s="192"/>
      <c r="S33" s="192"/>
      <c r="T33" s="192"/>
    </row>
    <row r="34" spans="1:20" s="172" customFormat="1" ht="18" customHeight="1" x14ac:dyDescent="0.2">
      <c r="A34" s="160" t="s">
        <v>146</v>
      </c>
      <c r="B34" s="252"/>
      <c r="C34" s="123"/>
      <c r="D34" s="122">
        <f>'[20]MD&amp;A 5.4 QTRLY wireLESS '!$B$66</f>
        <v>36</v>
      </c>
      <c r="E34" s="254">
        <v>6</v>
      </c>
      <c r="F34" s="252">
        <v>6</v>
      </c>
      <c r="G34" s="123">
        <v>18</v>
      </c>
      <c r="H34" s="123">
        <v>3</v>
      </c>
      <c r="I34" s="254">
        <v>3</v>
      </c>
      <c r="J34" s="330"/>
      <c r="K34" s="352">
        <f>SUM(B34:E34)</f>
        <v>42</v>
      </c>
      <c r="L34" s="253">
        <f>SUM(F34:I34)</f>
        <v>30</v>
      </c>
      <c r="M34" s="382"/>
      <c r="N34" s="160"/>
      <c r="O34" s="192"/>
      <c r="P34" s="192"/>
      <c r="Q34" s="192"/>
      <c r="R34" s="192"/>
      <c r="S34" s="192"/>
      <c r="T34" s="192"/>
    </row>
    <row r="35" spans="1:20" s="172" customFormat="1" ht="21" customHeight="1" thickBot="1" x14ac:dyDescent="0.3">
      <c r="A35" s="230" t="s">
        <v>174</v>
      </c>
      <c r="B35" s="359">
        <f>+B20+B34</f>
        <v>0</v>
      </c>
      <c r="C35" s="305">
        <f>+C20+C34</f>
        <v>0</v>
      </c>
      <c r="D35" s="359">
        <f t="shared" ref="D35:I35" si="8">+D34+D20</f>
        <v>755</v>
      </c>
      <c r="E35" s="361">
        <f t="shared" si="8"/>
        <v>750</v>
      </c>
      <c r="F35" s="305">
        <f t="shared" si="8"/>
        <v>635</v>
      </c>
      <c r="G35" s="305">
        <f t="shared" si="8"/>
        <v>718</v>
      </c>
      <c r="H35" s="305">
        <f t="shared" si="8"/>
        <v>711</v>
      </c>
      <c r="I35" s="361">
        <f t="shared" si="8"/>
        <v>693</v>
      </c>
      <c r="J35" s="217"/>
      <c r="K35" s="359">
        <f>+K34+K20</f>
        <v>1505</v>
      </c>
      <c r="L35" s="360">
        <f>+L34+L20</f>
        <v>2757</v>
      </c>
      <c r="M35" s="382"/>
      <c r="N35" s="160"/>
      <c r="O35" s="192"/>
      <c r="P35" s="192"/>
      <c r="Q35" s="192"/>
      <c r="R35" s="192"/>
      <c r="S35" s="192"/>
      <c r="T35" s="192"/>
    </row>
    <row r="36" spans="1:20" s="202" customFormat="1" ht="9" customHeight="1" thickTop="1" x14ac:dyDescent="0.25">
      <c r="A36" s="324"/>
      <c r="B36" s="128"/>
      <c r="C36" s="117"/>
      <c r="D36" s="128"/>
      <c r="E36" s="279"/>
      <c r="F36" s="128"/>
      <c r="G36" s="117"/>
      <c r="H36" s="117"/>
      <c r="I36" s="279"/>
      <c r="J36" s="331"/>
      <c r="K36" s="500"/>
      <c r="L36" s="500"/>
      <c r="M36" s="343"/>
      <c r="N36" s="219"/>
      <c r="O36" s="192"/>
      <c r="P36" s="192"/>
      <c r="Q36" s="192"/>
      <c r="R36" s="192"/>
      <c r="S36" s="192"/>
      <c r="T36" s="192"/>
    </row>
    <row r="37" spans="1:20" s="202" customFormat="1" ht="18" customHeight="1" x14ac:dyDescent="0.25">
      <c r="A37" s="324" t="s">
        <v>173</v>
      </c>
      <c r="B37" s="315" t="e">
        <f>B35/B14</f>
        <v>#DIV/0!</v>
      </c>
      <c r="C37" s="316" t="e">
        <f>C35/C14</f>
        <v>#DIV/0!</v>
      </c>
      <c r="D37" s="315">
        <f>D35/D14</f>
        <v>0.43490783410138251</v>
      </c>
      <c r="E37" s="479">
        <f>E35/E14</f>
        <v>0.44483985765124556</v>
      </c>
      <c r="F37" s="316">
        <v>0.36100056850483231</v>
      </c>
      <c r="G37" s="316">
        <v>0.42309958750736593</v>
      </c>
      <c r="H37" s="316">
        <v>0.43970315398886828</v>
      </c>
      <c r="I37" s="479">
        <v>0.4419642857142857</v>
      </c>
      <c r="J37" s="219"/>
      <c r="K37" s="315">
        <f>K35/K14</f>
        <v>0.43980128579777905</v>
      </c>
      <c r="L37" s="480">
        <v>0.41514832103598853</v>
      </c>
      <c r="M37" s="377"/>
      <c r="N37" s="160"/>
      <c r="O37" s="383"/>
      <c r="P37" s="383"/>
      <c r="Q37" s="383"/>
      <c r="R37" s="383"/>
      <c r="S37" s="383"/>
      <c r="T37" s="192"/>
    </row>
    <row r="38" spans="1:20" s="202" customFormat="1" ht="9" customHeight="1" x14ac:dyDescent="0.25">
      <c r="A38" s="324"/>
      <c r="B38" s="120"/>
      <c r="C38" s="136"/>
      <c r="D38" s="120"/>
      <c r="E38" s="346"/>
      <c r="F38" s="136"/>
      <c r="G38" s="136"/>
      <c r="H38" s="136"/>
      <c r="I38" s="346"/>
      <c r="J38" s="354"/>
      <c r="K38" s="524"/>
      <c r="L38" s="370"/>
      <c r="M38" s="343"/>
      <c r="N38" s="219"/>
      <c r="O38" s="192"/>
      <c r="P38" s="192"/>
      <c r="Q38" s="192"/>
      <c r="R38" s="192"/>
      <c r="S38" s="192"/>
      <c r="T38" s="192"/>
    </row>
    <row r="39" spans="1:20" s="202" customFormat="1" ht="11.25" customHeight="1" x14ac:dyDescent="0.25">
      <c r="A39" s="324"/>
      <c r="B39" s="384"/>
      <c r="C39" s="385"/>
      <c r="D39" s="782"/>
      <c r="E39" s="387"/>
      <c r="F39" s="385"/>
      <c r="G39" s="385"/>
      <c r="H39" s="386"/>
      <c r="I39" s="387"/>
      <c r="K39" s="388"/>
      <c r="L39" s="389"/>
      <c r="M39" s="343"/>
      <c r="N39" s="585"/>
      <c r="O39" s="383"/>
      <c r="P39" s="383"/>
      <c r="Q39" s="383"/>
      <c r="R39" s="383"/>
      <c r="S39" s="383"/>
      <c r="T39" s="192"/>
    </row>
    <row r="40" spans="1:20" s="202" customFormat="1" ht="11.25" customHeight="1" x14ac:dyDescent="0.25">
      <c r="A40" s="324"/>
      <c r="B40" s="216"/>
      <c r="C40" s="216"/>
      <c r="D40" s="307"/>
      <c r="E40" s="307"/>
      <c r="F40" s="216"/>
      <c r="G40" s="216"/>
      <c r="H40" s="307"/>
      <c r="I40" s="307"/>
      <c r="K40" s="138"/>
      <c r="L40" s="138"/>
      <c r="M40" s="343"/>
      <c r="N40" s="585"/>
      <c r="O40" s="383"/>
      <c r="P40" s="383"/>
      <c r="Q40" s="383"/>
      <c r="R40" s="383"/>
      <c r="S40" s="383"/>
      <c r="T40" s="192"/>
    </row>
    <row r="41" spans="1:20" s="207" customFormat="1" ht="18" customHeight="1" x14ac:dyDescent="0.2">
      <c r="A41" s="839" t="s">
        <v>233</v>
      </c>
      <c r="B41" s="839"/>
      <c r="C41" s="839"/>
      <c r="D41" s="839"/>
      <c r="E41" s="839"/>
      <c r="F41" s="839"/>
      <c r="G41" s="839"/>
      <c r="H41" s="839"/>
      <c r="I41" s="839"/>
      <c r="J41" s="839"/>
      <c r="K41" s="839"/>
      <c r="L41" s="839"/>
      <c r="N41" s="160"/>
    </row>
    <row r="42" spans="1:20" s="160" customFormat="1" ht="15.75" customHeight="1" x14ac:dyDescent="0.2">
      <c r="A42" s="841" t="s">
        <v>161</v>
      </c>
      <c r="B42" s="841"/>
      <c r="C42" s="841"/>
      <c r="D42" s="841"/>
      <c r="E42" s="841"/>
      <c r="F42" s="636"/>
      <c r="G42" s="636"/>
      <c r="H42" s="636"/>
      <c r="I42" s="636"/>
      <c r="J42" s="636"/>
      <c r="K42" s="636"/>
      <c r="L42" s="636"/>
      <c r="M42" s="188"/>
    </row>
    <row r="43" spans="1:20" s="160" customFormat="1" ht="15.75" customHeight="1" x14ac:dyDescent="0.2">
      <c r="A43" s="841"/>
      <c r="B43" s="841"/>
      <c r="C43" s="841"/>
      <c r="D43" s="841"/>
      <c r="E43" s="841"/>
      <c r="F43" s="636"/>
      <c r="G43" s="636"/>
      <c r="H43" s="636"/>
      <c r="I43" s="636"/>
      <c r="J43" s="636"/>
      <c r="K43" s="636"/>
      <c r="L43" s="636"/>
      <c r="M43" s="188"/>
    </row>
    <row r="44" spans="1:20" s="202" customFormat="1" ht="18" customHeight="1" x14ac:dyDescent="0.2">
      <c r="E44" s="207"/>
      <c r="N44" s="219"/>
      <c r="O44" s="192"/>
      <c r="P44" s="192"/>
      <c r="Q44" s="192"/>
      <c r="R44" s="192"/>
      <c r="S44" s="192"/>
      <c r="T44" s="192"/>
    </row>
    <row r="45" spans="1:20" s="202" customFormat="1" ht="18" customHeight="1" x14ac:dyDescent="0.2">
      <c r="E45" s="207"/>
      <c r="N45" s="219"/>
      <c r="O45" s="192"/>
      <c r="P45" s="192"/>
      <c r="Q45" s="192"/>
      <c r="R45" s="192"/>
      <c r="S45" s="192"/>
      <c r="T45" s="192"/>
    </row>
    <row r="46" spans="1:20" s="202" customFormat="1" ht="18" customHeight="1" x14ac:dyDescent="0.2">
      <c r="E46" s="207"/>
      <c r="N46" s="219"/>
      <c r="O46" s="192"/>
      <c r="P46" s="192"/>
      <c r="Q46" s="192"/>
      <c r="R46" s="192"/>
      <c r="S46" s="192"/>
      <c r="T46" s="192"/>
    </row>
    <row r="47" spans="1:20" s="202" customFormat="1" ht="18" customHeight="1" x14ac:dyDescent="0.2">
      <c r="E47" s="207"/>
      <c r="N47" s="219"/>
      <c r="O47" s="192"/>
      <c r="P47" s="192"/>
      <c r="Q47" s="192"/>
      <c r="R47" s="192"/>
      <c r="S47" s="192"/>
      <c r="T47" s="192"/>
    </row>
    <row r="48" spans="1:20" s="192" customFormat="1" ht="18" customHeight="1" x14ac:dyDescent="0.2">
      <c r="D48" s="202"/>
      <c r="E48" s="159"/>
      <c r="N48" s="219"/>
    </row>
    <row r="49" spans="1:14" s="192" customFormat="1" ht="18" customHeight="1" x14ac:dyDescent="0.2">
      <c r="D49" s="202"/>
      <c r="E49" s="159"/>
      <c r="N49" s="219"/>
    </row>
    <row r="50" spans="1:14" s="192" customFormat="1" ht="18" customHeight="1" x14ac:dyDescent="0.2">
      <c r="D50" s="202"/>
      <c r="E50" s="159"/>
      <c r="N50" s="219"/>
    </row>
    <row r="51" spans="1:14" s="192" customFormat="1" ht="18" customHeight="1" x14ac:dyDescent="0.2">
      <c r="D51" s="202"/>
      <c r="E51" s="159"/>
      <c r="N51" s="219"/>
    </row>
    <row r="52" spans="1:14" s="192" customFormat="1" ht="18" customHeight="1" x14ac:dyDescent="0.2">
      <c r="D52" s="202"/>
      <c r="E52" s="159"/>
      <c r="N52" s="219"/>
    </row>
    <row r="53" spans="1:14" s="192" customFormat="1" ht="18" customHeight="1" x14ac:dyDescent="0.2">
      <c r="D53" s="202"/>
      <c r="E53" s="159"/>
      <c r="N53" s="219"/>
    </row>
    <row r="54" spans="1:14" s="192" customFormat="1" ht="18" customHeight="1" x14ac:dyDescent="0.2">
      <c r="D54" s="202"/>
      <c r="E54" s="159"/>
      <c r="N54" s="219"/>
    </row>
    <row r="55" spans="1:14" s="192" customFormat="1" ht="7.5" customHeight="1" x14ac:dyDescent="0.2">
      <c r="D55" s="202"/>
      <c r="E55" s="159"/>
      <c r="N55" s="219"/>
    </row>
    <row r="56" spans="1:14" s="192" customFormat="1" ht="6" customHeight="1" x14ac:dyDescent="0.2">
      <c r="D56" s="202"/>
      <c r="E56" s="159"/>
      <c r="N56" s="219"/>
    </row>
    <row r="61" spans="1:14" ht="18" customHeight="1" x14ac:dyDescent="0.2">
      <c r="A61" s="562" t="s">
        <v>188</v>
      </c>
    </row>
  </sheetData>
  <mergeCells count="6">
    <mergeCell ref="A43:E43"/>
    <mergeCell ref="A1:L1"/>
    <mergeCell ref="A2:L2"/>
    <mergeCell ref="A41:L41"/>
    <mergeCell ref="A42:E42"/>
    <mergeCell ref="D5:I5"/>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alignWithMargins="0">
    <oddHeader xml:space="preserve">&amp;C </oddHeader>
    <oddFooter>&amp;L&amp;9Supplemental Investor Information (Unaudited)
Second Quarter, 2015&amp;R&amp;9TELUS Corporation
Page &amp;P</oddFooter>
  </headerFooter>
  <ignoredErrors>
    <ignoredError sqref="L29:L33 L15 L18:L21 L16 L17 K22:L22 L28 L34 K8:L8" formulaRange="1"/>
    <ignoredError sqref="L10 L9 L12 L11 L14 L13 K18:K21 K29:K33 K28 K34 K10 K12 K14 K15 K11 K9 K13 K16:K17" formula="1" formulaRange="1"/>
    <ignoredError sqref="K23:K25 K27 D10:E13"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51"/>
  <sheetViews>
    <sheetView showGridLines="0" defaultGridColor="0" topLeftCell="A16" colorId="8" zoomScale="75" zoomScaleNormal="75" zoomScaleSheetLayoutView="70" workbookViewId="0">
      <selection activeCell="K45" sqref="K45"/>
    </sheetView>
  </sheetViews>
  <sheetFormatPr defaultColWidth="8.85546875" defaultRowHeight="18" customHeight="1" x14ac:dyDescent="0.2"/>
  <cols>
    <col min="1" max="1" width="80.42578125" style="159" customWidth="1"/>
    <col min="2" max="5" width="15" style="159" customWidth="1"/>
    <col min="6" max="6" width="3.7109375" style="172" customWidth="1"/>
    <col min="7" max="9" width="12.7109375" style="159" customWidth="1"/>
    <col min="10" max="10" width="14.28515625" style="159" customWidth="1"/>
    <col min="11" max="11" width="8.85546875" style="159"/>
    <col min="12" max="12" width="8.85546875" style="159" customWidth="1"/>
    <col min="13" max="13" width="10.42578125" style="159" customWidth="1"/>
    <col min="14" max="16384" width="8.85546875" style="159"/>
  </cols>
  <sheetData>
    <row r="1" spans="1:12" ht="24" customHeight="1" x14ac:dyDescent="0.35">
      <c r="A1" s="828" t="s">
        <v>53</v>
      </c>
      <c r="B1" s="828"/>
      <c r="C1" s="828"/>
      <c r="D1" s="828"/>
      <c r="E1" s="828"/>
      <c r="F1" s="828"/>
      <c r="G1" s="834"/>
      <c r="H1" s="834"/>
      <c r="I1" s="834"/>
      <c r="J1" s="834"/>
    </row>
    <row r="2" spans="1:12" s="390" customFormat="1" ht="24" customHeight="1" x14ac:dyDescent="0.3">
      <c r="A2" s="829" t="s">
        <v>187</v>
      </c>
      <c r="B2" s="829"/>
      <c r="C2" s="829"/>
      <c r="D2" s="829"/>
      <c r="E2" s="829"/>
      <c r="F2" s="829"/>
      <c r="G2" s="845"/>
      <c r="H2" s="845"/>
      <c r="I2" s="845"/>
      <c r="J2" s="845"/>
      <c r="L2" s="192"/>
    </row>
    <row r="3" spans="1:12" s="390" customFormat="1" ht="18" customHeight="1" x14ac:dyDescent="0.3">
      <c r="A3" s="292"/>
      <c r="B3" s="292"/>
      <c r="C3" s="292"/>
      <c r="D3" s="292"/>
      <c r="E3" s="292"/>
      <c r="F3" s="411"/>
      <c r="G3" s="391"/>
      <c r="H3" s="391"/>
      <c r="I3" s="665"/>
      <c r="J3" s="190" t="s">
        <v>3</v>
      </c>
    </row>
    <row r="5" spans="1:12" ht="18" customHeight="1" x14ac:dyDescent="0.25">
      <c r="A5" s="192"/>
      <c r="B5" s="830" t="s">
        <v>248</v>
      </c>
      <c r="C5" s="831"/>
      <c r="D5" s="831"/>
      <c r="E5" s="832"/>
      <c r="G5" s="830" t="s">
        <v>247</v>
      </c>
      <c r="H5" s="831"/>
      <c r="I5" s="831"/>
      <c r="J5" s="832"/>
    </row>
    <row r="6" spans="1:12" ht="18.75" customHeight="1" x14ac:dyDescent="0.25">
      <c r="A6" s="193"/>
      <c r="B6" s="168">
        <v>2015</v>
      </c>
      <c r="C6" s="169">
        <v>2014</v>
      </c>
      <c r="D6" s="194" t="s">
        <v>11</v>
      </c>
      <c r="E6" s="195" t="s">
        <v>12</v>
      </c>
      <c r="G6" s="168">
        <v>2015</v>
      </c>
      <c r="H6" s="169">
        <v>2014</v>
      </c>
      <c r="I6" s="194" t="s">
        <v>11</v>
      </c>
      <c r="J6" s="195" t="s">
        <v>12</v>
      </c>
    </row>
    <row r="7" spans="1:12" s="172" customFormat="1" ht="18" customHeight="1" x14ac:dyDescent="0.25">
      <c r="A7" s="230" t="s">
        <v>56</v>
      </c>
      <c r="B7" s="392"/>
      <c r="C7" s="393"/>
      <c r="D7" s="393"/>
      <c r="E7" s="394"/>
      <c r="G7" s="392"/>
      <c r="H7" s="393"/>
      <c r="I7" s="393"/>
      <c r="J7" s="394"/>
    </row>
    <row r="8" spans="1:12" s="172" customFormat="1" ht="18" customHeight="1" x14ac:dyDescent="0.2">
      <c r="A8" s="160" t="s">
        <v>8</v>
      </c>
      <c r="B8" s="590">
        <f>'Wireless Stats History'!D8</f>
        <v>249</v>
      </c>
      <c r="C8" s="235">
        <f>'Wireless Stats History'!H8</f>
        <v>247</v>
      </c>
      <c r="D8" s="148">
        <f>B8-C8</f>
        <v>2</v>
      </c>
      <c r="E8" s="718">
        <f>IF(ISERROR(D8/C8),"n.m.",IF(ABS((D8/ABS(C8)))&gt;=1,"n.m.",(D8/ABS(C8))))</f>
        <v>8.0971659919028341E-3</v>
      </c>
      <c r="G8" s="590">
        <f>SUM('Wireless Stats History'!D8:E8)</f>
        <v>472</v>
      </c>
      <c r="H8" s="235">
        <f>SUM('Wireless Stats History'!H8:I8)</f>
        <v>481</v>
      </c>
      <c r="I8" s="148">
        <f>G8-H8</f>
        <v>-9</v>
      </c>
      <c r="J8" s="718">
        <f>IF(ISERROR(I8/H8),"n.m.",IF(ABS((I8/ABS(H8)))&gt;=1,"n.m.",(I8/ABS(H8))))</f>
        <v>-1.8711018711018712E-2</v>
      </c>
    </row>
    <row r="9" spans="1:12" s="172" customFormat="1" ht="18" customHeight="1" x14ac:dyDescent="0.2">
      <c r="A9" s="160" t="s">
        <v>9</v>
      </c>
      <c r="B9" s="752">
        <f>'Wireless Stats History'!D9</f>
        <v>106</v>
      </c>
      <c r="C9" s="724">
        <f>'Wireless Stats History'!H9</f>
        <v>132</v>
      </c>
      <c r="D9" s="591">
        <f>B9-C9</f>
        <v>-26</v>
      </c>
      <c r="E9" s="753">
        <f>IF(ISERROR(D9/C9),"n.m.",IF(ABS((D9/ABS(C9)))&gt;=1,"n.m.",(D9/ABS(C9))))</f>
        <v>-0.19696969696969696</v>
      </c>
      <c r="G9" s="590">
        <f>SUM('Wireless Stats History'!D9:E9)</f>
        <v>210</v>
      </c>
      <c r="H9" s="235">
        <f>SUM('Wireless Stats History'!H9:I9)</f>
        <v>270</v>
      </c>
      <c r="I9" s="591">
        <f>G9-H9</f>
        <v>-60</v>
      </c>
      <c r="J9" s="753">
        <f>IF(ISERROR(I9/H9),"n.m.",IF(ABS((I9/ABS(H9)))&gt;=1,"n.m.",(I9/ABS(H9))))</f>
        <v>-0.22222222222222221</v>
      </c>
    </row>
    <row r="10" spans="1:12" s="172" customFormat="1" ht="18" customHeight="1" x14ac:dyDescent="0.2">
      <c r="A10" s="160" t="s">
        <v>7</v>
      </c>
      <c r="B10" s="748">
        <f>SUM(B8:B9)</f>
        <v>355</v>
      </c>
      <c r="C10" s="592">
        <f>SUM(C8:C9)</f>
        <v>379</v>
      </c>
      <c r="D10" s="148">
        <f>B10-C10</f>
        <v>-24</v>
      </c>
      <c r="E10" s="718">
        <f>IF(ISERROR(D10/C10),"n.m.",IF(ABS((D10/ABS(C10)))&gt;=1,"n.m.",(D10/ABS(C10))))</f>
        <v>-6.3324538258575203E-2</v>
      </c>
      <c r="G10" s="748">
        <f>SUM(G8:G9)</f>
        <v>682</v>
      </c>
      <c r="H10" s="592">
        <f>SUM(H8:H9)</f>
        <v>751</v>
      </c>
      <c r="I10" s="148">
        <f>G10-H10</f>
        <v>-69</v>
      </c>
      <c r="J10" s="718">
        <f>IF(ISERROR(I10/H10),"n.m.",IF(ABS((I10/ABS(H10)))&gt;=1,"n.m.",(I10/ABS(H10))))</f>
        <v>-9.1877496671105188E-2</v>
      </c>
    </row>
    <row r="11" spans="1:12" s="207" customFormat="1" ht="18" customHeight="1" x14ac:dyDescent="0.2">
      <c r="A11" s="160"/>
      <c r="B11" s="593"/>
      <c r="C11" s="754"/>
      <c r="D11" s="754"/>
      <c r="E11" s="725"/>
      <c r="F11" s="172"/>
      <c r="G11" s="593"/>
      <c r="H11" s="754"/>
      <c r="I11" s="754"/>
      <c r="J11" s="725"/>
    </row>
    <row r="12" spans="1:12" s="207" customFormat="1" ht="18" customHeight="1" x14ac:dyDescent="0.25">
      <c r="A12" s="230" t="s">
        <v>191</v>
      </c>
      <c r="B12" s="594"/>
      <c r="C12" s="235"/>
      <c r="D12" s="235"/>
      <c r="E12" s="725"/>
      <c r="F12" s="172"/>
      <c r="G12" s="594"/>
      <c r="H12" s="235"/>
      <c r="I12" s="235"/>
      <c r="J12" s="725"/>
    </row>
    <row r="13" spans="1:12" s="207" customFormat="1" ht="18" customHeight="1" x14ac:dyDescent="0.2">
      <c r="A13" s="160" t="s">
        <v>8</v>
      </c>
      <c r="B13" s="590">
        <f>'Wireless Stats History'!D13</f>
        <v>76</v>
      </c>
      <c r="C13" s="235">
        <f>'Wireless Stats History'!H13</f>
        <v>78</v>
      </c>
      <c r="D13" s="148">
        <f>B13-C13</f>
        <v>-2</v>
      </c>
      <c r="E13" s="718">
        <f>IF(ISERROR(D13/C13),"n.m.",IF(ABS((D13/ABS(C13)))&gt;=1,"n.m.",(D13/ABS(C13))))</f>
        <v>-2.564102564102564E-2</v>
      </c>
      <c r="F13" s="172"/>
      <c r="G13" s="590">
        <f>SUM('Wireless Stats History'!D13:E13)</f>
        <v>113</v>
      </c>
      <c r="H13" s="235">
        <f>SUM('Wireless Stats History'!H13:I13)</f>
        <v>126</v>
      </c>
      <c r="I13" s="148">
        <f>G13-H13</f>
        <v>-13</v>
      </c>
      <c r="J13" s="718">
        <f>IF(ISERROR(I13/H13),"n.m.",IF(ABS((I13/ABS(H13)))&gt;=1,"n.m.",(I13/ABS(H13))))</f>
        <v>-0.10317460317460317</v>
      </c>
    </row>
    <row r="14" spans="1:12" s="207" customFormat="1" ht="18" customHeight="1" x14ac:dyDescent="0.2">
      <c r="A14" s="160" t="s">
        <v>9</v>
      </c>
      <c r="B14" s="595">
        <f>'Wireless Stats History'!D14</f>
        <v>-13</v>
      </c>
      <c r="C14" s="724">
        <f>'Wireless Stats History'!H14</f>
        <v>-29</v>
      </c>
      <c r="D14" s="591">
        <f>B14-C14</f>
        <v>16</v>
      </c>
      <c r="E14" s="753">
        <f>IF(ISERROR(D14/C14),"n.m.",IF(ABS((D14/ABS(C14)))&gt;=1,"n.m.",(D14/ABS(C14))))</f>
        <v>0.55172413793103448</v>
      </c>
      <c r="F14" s="172"/>
      <c r="G14" s="590">
        <f>SUM('Wireless Stats History'!D14:E14)</f>
        <v>-42</v>
      </c>
      <c r="H14" s="235">
        <f>SUM('Wireless Stats History'!H14:I14)</f>
        <v>-67</v>
      </c>
      <c r="I14" s="591">
        <f>G14-H14</f>
        <v>25</v>
      </c>
      <c r="J14" s="753">
        <f>IF(ISERROR(I14/H14),"n.m.",IF(ABS((I14/ABS(H14)))&gt;=1,"n.m.",(I14/ABS(H14))))</f>
        <v>0.37313432835820898</v>
      </c>
      <c r="L14" s="303"/>
    </row>
    <row r="15" spans="1:12" s="207" customFormat="1" ht="18" customHeight="1" x14ac:dyDescent="0.2">
      <c r="A15" s="160" t="s">
        <v>7</v>
      </c>
      <c r="B15" s="590">
        <f>'Wireless Stats History'!D15</f>
        <v>63</v>
      </c>
      <c r="C15" s="592">
        <f>SUM(C13:C14)</f>
        <v>49</v>
      </c>
      <c r="D15" s="148">
        <f>B15-C15</f>
        <v>14</v>
      </c>
      <c r="E15" s="718">
        <f>IF(ISERROR(D15/C15),"n.m.",IF(ABS((D15/ABS(C15)))&gt;=1,"n.m.",(D15/ABS(C15))))</f>
        <v>0.2857142857142857</v>
      </c>
      <c r="F15" s="172"/>
      <c r="G15" s="748">
        <f>SUM(G13:G14)</f>
        <v>71</v>
      </c>
      <c r="H15" s="592">
        <f>SUM(H13:H14)</f>
        <v>59</v>
      </c>
      <c r="I15" s="148">
        <f>G15-H15</f>
        <v>12</v>
      </c>
      <c r="J15" s="718">
        <f>IF(ISERROR(I15/H15),"n.m.",IF(ABS((I15/ABS(H15)))&gt;=1,"n.m.",(I15/ABS(H15))))</f>
        <v>0.20338983050847459</v>
      </c>
      <c r="L15" s="303"/>
    </row>
    <row r="16" spans="1:12" s="207" customFormat="1" ht="18" customHeight="1" x14ac:dyDescent="0.2">
      <c r="A16" s="160"/>
      <c r="B16" s="596"/>
      <c r="C16" s="236"/>
      <c r="D16" s="236"/>
      <c r="E16" s="755"/>
      <c r="F16" s="172"/>
      <c r="G16" s="596"/>
      <c r="H16" s="236"/>
      <c r="I16" s="236"/>
      <c r="J16" s="597"/>
    </row>
    <row r="17" spans="1:15" s="207" customFormat="1" ht="18" customHeight="1" x14ac:dyDescent="0.25">
      <c r="A17" s="230" t="s">
        <v>218</v>
      </c>
      <c r="B17" s="596"/>
      <c r="C17" s="236"/>
      <c r="D17" s="236"/>
      <c r="E17" s="597"/>
      <c r="F17" s="172"/>
      <c r="G17" s="596"/>
      <c r="H17" s="236"/>
      <c r="I17" s="236"/>
      <c r="J17" s="597"/>
      <c r="L17" s="303"/>
    </row>
    <row r="18" spans="1:15" s="207" customFormat="1" ht="18" customHeight="1" x14ac:dyDescent="0.2">
      <c r="A18" s="160" t="s">
        <v>8</v>
      </c>
      <c r="B18" s="590">
        <f>'Wireless Stats History'!D18</f>
        <v>7221</v>
      </c>
      <c r="C18" s="235">
        <f>'Wireless Stats History'!H18</f>
        <v>6877</v>
      </c>
      <c r="D18" s="148">
        <f>B18-C18</f>
        <v>344</v>
      </c>
      <c r="E18" s="718">
        <f>IF(ISERROR(D18/C18),"n.m.",IF(ABS((D18/ABS(C18)))&gt;=1,"n.m.",(D18/ABS(C18))))</f>
        <v>5.0021811836556636E-2</v>
      </c>
      <c r="F18" s="172"/>
      <c r="G18" s="590">
        <f>B18</f>
        <v>7221</v>
      </c>
      <c r="H18" s="235">
        <f>C18</f>
        <v>6877</v>
      </c>
      <c r="I18" s="148">
        <f>G18-H18</f>
        <v>344</v>
      </c>
      <c r="J18" s="718">
        <f>IF(ISERROR(I18/H18),"n.m.",IF(ABS((I18/ABS(H18)))&gt;=1,"n.m.",(I18/ABS(H18))))</f>
        <v>5.0021811836556636E-2</v>
      </c>
      <c r="L18" s="569"/>
      <c r="M18" s="237"/>
    </row>
    <row r="19" spans="1:15" s="207" customFormat="1" ht="18" customHeight="1" x14ac:dyDescent="0.2">
      <c r="A19" s="160" t="s">
        <v>9</v>
      </c>
      <c r="B19" s="752">
        <f>'Wireless Stats History'!D19</f>
        <v>1131</v>
      </c>
      <c r="C19" s="724">
        <f>'Wireless Stats History'!H19</f>
        <v>1211</v>
      </c>
      <c r="D19" s="591">
        <f>B19-C19</f>
        <v>-80</v>
      </c>
      <c r="E19" s="753">
        <f>IF(ISERROR(D19/C19),"n.m.",IF(ABS((D19/ABS(C19)))&gt;=1,"n.m.",(D19/ABS(C19))))</f>
        <v>-6.6061106523534266E-2</v>
      </c>
      <c r="F19" s="172"/>
      <c r="G19" s="752">
        <f>B19</f>
        <v>1131</v>
      </c>
      <c r="H19" s="724">
        <f>C19</f>
        <v>1211</v>
      </c>
      <c r="I19" s="591">
        <f>G19-H19</f>
        <v>-80</v>
      </c>
      <c r="J19" s="753">
        <f>IF(ISERROR(I19/H19),"n.m.",IF(ABS((I19/ABS(H19)))&gt;=1,"n.m.",(I19/ABS(H19))))</f>
        <v>-6.6061106523534266E-2</v>
      </c>
      <c r="L19" s="569"/>
    </row>
    <row r="20" spans="1:15" s="207" customFormat="1" ht="18" customHeight="1" x14ac:dyDescent="0.2">
      <c r="A20" s="160" t="s">
        <v>7</v>
      </c>
      <c r="B20" s="748">
        <f>+'Wireless Stats History'!D20</f>
        <v>8352</v>
      </c>
      <c r="C20" s="592">
        <f>SUM(C18:C19)</f>
        <v>8088</v>
      </c>
      <c r="D20" s="148">
        <f>B20-C20</f>
        <v>264</v>
      </c>
      <c r="E20" s="718">
        <f>IF(ISERROR(D20/C20),"n.m.",IF(ABS((D20/ABS(C20)))&gt;=1,"n.m.",(D20/ABS(C20))))</f>
        <v>3.2640949554896145E-2</v>
      </c>
      <c r="F20" s="172"/>
      <c r="G20" s="748">
        <f>SUM(G18:G19)</f>
        <v>8352</v>
      </c>
      <c r="H20" s="592">
        <f>SUM(H18:H19)</f>
        <v>8088</v>
      </c>
      <c r="I20" s="148">
        <f>SUM(I18:I19)</f>
        <v>264</v>
      </c>
      <c r="J20" s="718">
        <f>IF(ISERROR(I20/H20),"n.m.",IF(ABS((I20/ABS(H20)))&gt;=1,"n.m.",(I20/ABS(H20))))</f>
        <v>3.2640949554896145E-2</v>
      </c>
      <c r="L20" s="569"/>
      <c r="N20" s="237"/>
    </row>
    <row r="21" spans="1:15" s="207" customFormat="1" ht="18" customHeight="1" x14ac:dyDescent="0.2">
      <c r="A21" s="160"/>
      <c r="B21" s="598"/>
      <c r="C21" s="599"/>
      <c r="D21" s="599"/>
      <c r="E21" s="600"/>
      <c r="F21" s="601"/>
      <c r="G21" s="598"/>
      <c r="H21" s="599"/>
      <c r="I21" s="599"/>
      <c r="J21" s="725"/>
      <c r="N21" s="423"/>
      <c r="O21" s="423"/>
    </row>
    <row r="22" spans="1:15" s="207" customFormat="1" ht="18" customHeight="1" x14ac:dyDescent="0.25">
      <c r="A22" s="230" t="s">
        <v>240</v>
      </c>
      <c r="B22" s="756">
        <f>'Wireless Stats History'!D22</f>
        <v>63.48</v>
      </c>
      <c r="C22" s="602">
        <f>'Wireless Stats History'!H22</f>
        <v>61.685948451810184</v>
      </c>
      <c r="D22" s="602">
        <f>B22-C22</f>
        <v>1.7940515481898132</v>
      </c>
      <c r="E22" s="718">
        <f>IF(ISERROR(D22/C22),"n.m.",IF(ABS((D22/ABS(C22)))&gt;=1,"n.m.",(D22/ABS(C22))))</f>
        <v>2.9083634007692174E-2</v>
      </c>
      <c r="F22" s="601"/>
      <c r="G22" s="756">
        <f>'Wireless Stats History'!K22</f>
        <v>62.91</v>
      </c>
      <c r="H22" s="602">
        <f>'[19]14 KPI Act YTD'!$I$278</f>
        <v>61.054913063373057</v>
      </c>
      <c r="I22" s="602">
        <f>G22-H22</f>
        <v>1.8550869366269396</v>
      </c>
      <c r="J22" s="719">
        <f>(+G22-H22)/H22</f>
        <v>3.0383909231046131E-2</v>
      </c>
    </row>
    <row r="23" spans="1:15" s="207" customFormat="1" ht="18" customHeight="1" x14ac:dyDescent="0.2">
      <c r="A23" s="160"/>
      <c r="B23" s="603"/>
      <c r="C23" s="236"/>
      <c r="D23" s="236"/>
      <c r="E23" s="597"/>
      <c r="F23" s="172"/>
      <c r="G23" s="603"/>
      <c r="H23" s="236"/>
      <c r="I23" s="236"/>
      <c r="J23" s="597"/>
    </row>
    <row r="24" spans="1:15" s="207" customFormat="1" ht="18" customHeight="1" x14ac:dyDescent="0.25">
      <c r="A24" s="230" t="s">
        <v>241</v>
      </c>
      <c r="B24" s="604"/>
      <c r="C24" s="605"/>
      <c r="D24" s="606"/>
      <c r="E24" s="607"/>
      <c r="F24" s="172"/>
      <c r="G24" s="604"/>
      <c r="H24" s="605"/>
      <c r="I24" s="606"/>
      <c r="J24" s="607"/>
    </row>
    <row r="25" spans="1:15" s="207" customFormat="1" ht="18" customHeight="1" x14ac:dyDescent="0.2">
      <c r="A25" s="302" t="s">
        <v>133</v>
      </c>
      <c r="B25" s="604">
        <f>'Wireless Stats History'!D25</f>
        <v>1.17E-2</v>
      </c>
      <c r="C25" s="605">
        <f>'Wireless Stats History'!H25</f>
        <v>1.3681280085874534E-2</v>
      </c>
      <c r="D25" s="606">
        <f>(B25-C25)*100</f>
        <v>-0.19812800858745333</v>
      </c>
      <c r="E25" s="607" t="s">
        <v>116</v>
      </c>
      <c r="F25" s="172"/>
      <c r="G25" s="604">
        <f>'Wireless Stats History'!K25</f>
        <v>1.23E-2</v>
      </c>
      <c r="H25" s="605">
        <f>'[19]14 KPI Act YTD'!$I$265</f>
        <v>1.4351638915025786E-2</v>
      </c>
      <c r="I25" s="606">
        <f>(G25-H25)*100</f>
        <v>-0.20516389150257858</v>
      </c>
      <c r="J25" s="607" t="s">
        <v>116</v>
      </c>
    </row>
    <row r="26" spans="1:15" s="207" customFormat="1" ht="18" customHeight="1" x14ac:dyDescent="0.2">
      <c r="A26" s="302" t="s">
        <v>134</v>
      </c>
      <c r="B26" s="604">
        <f>'Wireless Stats History'!D26</f>
        <v>8.6E-3</v>
      </c>
      <c r="C26" s="605">
        <f>'Wireless Stats History'!H26</f>
        <v>8.9999999999999993E-3</v>
      </c>
      <c r="D26" s="606">
        <f>(B26-C26)*100</f>
        <v>-3.9999999999999931E-2</v>
      </c>
      <c r="E26" s="607" t="s">
        <v>116</v>
      </c>
      <c r="F26" s="172"/>
      <c r="G26" s="604">
        <f>'Wireless Stats History'!K26</f>
        <v>8.8000000000000005E-3</v>
      </c>
      <c r="H26" s="605">
        <f>'[19]14 KPI Act YTD'!$I$276</f>
        <v>9.4286745806156872E-3</v>
      </c>
      <c r="I26" s="606">
        <f>(G26-H26)*100</f>
        <v>-6.2867458061568668E-2</v>
      </c>
      <c r="J26" s="607" t="s">
        <v>116</v>
      </c>
    </row>
    <row r="27" spans="1:15" s="207" customFormat="1" ht="18" customHeight="1" x14ac:dyDescent="0.2">
      <c r="A27" s="160"/>
      <c r="B27" s="596"/>
      <c r="C27" s="236"/>
      <c r="D27" s="236"/>
      <c r="E27" s="597"/>
      <c r="F27" s="172"/>
      <c r="G27" s="596"/>
      <c r="H27" s="236"/>
      <c r="I27" s="236"/>
      <c r="J27" s="597"/>
    </row>
    <row r="28" spans="1:15" s="172" customFormat="1" ht="18.75" x14ac:dyDescent="0.25">
      <c r="A28" s="230" t="s">
        <v>242</v>
      </c>
      <c r="B28" s="757">
        <f>'Wireless Stats History'!D28</f>
        <v>404</v>
      </c>
      <c r="C28" s="731">
        <f>'Wireless Stats History'!H28</f>
        <v>371</v>
      </c>
      <c r="D28" s="731">
        <f>B28-C28</f>
        <v>33</v>
      </c>
      <c r="E28" s="718">
        <f>IF(ISERROR(D28/C28),"n.m.",IF(ABS((D28/ABS(C28)))&gt;=1,"n.m.",(D28/ABS(C28))))</f>
        <v>8.8948787061994605E-2</v>
      </c>
      <c r="G28" s="757">
        <f>'Wireless Stats History'!K28</f>
        <v>398</v>
      </c>
      <c r="H28" s="731">
        <v>359</v>
      </c>
      <c r="I28" s="731">
        <f>G28-H28</f>
        <v>39</v>
      </c>
      <c r="J28" s="718">
        <f>IF(ISERROR(I28/H28),"n.m.",IF(ABS((I28/ABS(H28)))&gt;=1,"n.m.",(I28/ABS(H28))))</f>
        <v>0.10863509749303621</v>
      </c>
    </row>
    <row r="29" spans="1:15" s="219" customFormat="1" ht="18" customHeight="1" x14ac:dyDescent="0.25">
      <c r="A29" s="230" t="s">
        <v>215</v>
      </c>
      <c r="B29" s="749">
        <f>'Wireless Stats History'!D29</f>
        <v>0.121</v>
      </c>
      <c r="C29" s="728">
        <f>'Wireless Stats History'!H29</f>
        <v>0.108</v>
      </c>
      <c r="D29" s="758">
        <f>(B29-C29)*100</f>
        <v>1.2999999999999998</v>
      </c>
      <c r="E29" s="759" t="s">
        <v>116</v>
      </c>
      <c r="F29" s="309"/>
      <c r="G29" s="749">
        <f>'Wireless Stats History'!K29</f>
        <v>0.121</v>
      </c>
      <c r="H29" s="728">
        <v>0.107</v>
      </c>
      <c r="I29" s="758">
        <f>(G29-H29)*100</f>
        <v>1.4</v>
      </c>
      <c r="J29" s="759" t="s">
        <v>116</v>
      </c>
      <c r="K29" s="515"/>
      <c r="L29" s="647"/>
    </row>
    <row r="30" spans="1:15" s="207" customFormat="1" ht="18" customHeight="1" x14ac:dyDescent="0.25">
      <c r="A30" s="726" t="s">
        <v>202</v>
      </c>
      <c r="B30" s="590">
        <f>'Wireless Stats History'!D30</f>
        <v>506</v>
      </c>
      <c r="C30" s="235">
        <f>'Wireless Stats History'!H30</f>
        <v>448</v>
      </c>
      <c r="D30" s="148">
        <f>B30-C30</f>
        <v>58</v>
      </c>
      <c r="E30" s="718">
        <f>IF(ISERROR(D30/C30),"n.m.",IF(ABS((D30/ABS(C30)))&gt;=1,"n.m.",(D30/ABS(C30))))</f>
        <v>0.12946428571428573</v>
      </c>
      <c r="F30" s="172"/>
      <c r="G30" s="590">
        <f>SUM('Wireless Stats History'!D30:E30)</f>
        <v>991</v>
      </c>
      <c r="H30" s="235">
        <f>SUM('Wireless Stats History'!H30:I30)</f>
        <v>894</v>
      </c>
      <c r="I30" s="148">
        <f>G30-H30</f>
        <v>97</v>
      </c>
      <c r="J30" s="718">
        <f>IF(ISERROR(I30/H30),"n.m.",IF(ABS((I30/ABS(H30)))&gt;=1,"n.m.",(I30/ABS(H30))))</f>
        <v>0.10850111856823266</v>
      </c>
    </row>
    <row r="31" spans="1:15" s="207" customFormat="1" ht="15.75" x14ac:dyDescent="0.25">
      <c r="A31" s="230"/>
      <c r="B31" s="590"/>
      <c r="C31" s="626"/>
      <c r="D31" s="754"/>
      <c r="E31" s="719"/>
      <c r="F31" s="172"/>
      <c r="G31" s="590"/>
      <c r="H31" s="626"/>
      <c r="I31" s="754"/>
      <c r="J31" s="719"/>
    </row>
    <row r="32" spans="1:15" s="207" customFormat="1" ht="18.75" x14ac:dyDescent="0.25">
      <c r="A32" s="230" t="s">
        <v>216</v>
      </c>
      <c r="B32" s="612">
        <f>'Wireless Stats History'!D32</f>
        <v>35.700000000000003</v>
      </c>
      <c r="C32" s="760">
        <f>'Wireless Stats History'!H32</f>
        <v>35.200000000000003</v>
      </c>
      <c r="D32" s="613">
        <f>B32-C32</f>
        <v>0.5</v>
      </c>
      <c r="E32" s="718">
        <f>IF(ISERROR(D32/C32),"n.m.",IF(ABS((D32/ABS(C32)))&gt;=1,"n.m.",(D32/ABS(C32))))</f>
        <v>1.4204545454545454E-2</v>
      </c>
      <c r="F32" s="612"/>
      <c r="G32" s="612">
        <f>'Wireless Stats History'!D32</f>
        <v>35.700000000000003</v>
      </c>
      <c r="H32" s="760">
        <f>'Wireless Stats History'!H32</f>
        <v>35.200000000000003</v>
      </c>
      <c r="I32" s="613">
        <f>G32-H32</f>
        <v>0.5</v>
      </c>
      <c r="J32" s="719">
        <f>(+G32-H32)/H32</f>
        <v>1.4204545454545454E-2</v>
      </c>
    </row>
    <row r="33" spans="1:19" s="207" customFormat="1" ht="18.75" x14ac:dyDescent="0.25">
      <c r="A33" s="230" t="s">
        <v>217</v>
      </c>
      <c r="B33" s="612">
        <f>'Wireless Stats History'!D33</f>
        <v>33.9</v>
      </c>
      <c r="C33" s="761">
        <f>'Wireless Stats History'!H33</f>
        <v>29.8</v>
      </c>
      <c r="D33" s="613">
        <f>B33-C33</f>
        <v>4.0999999999999979</v>
      </c>
      <c r="E33" s="718">
        <f>IF(ISERROR(D33/C33),"n.m.",IF(ABS((D33/ABS(C33)))&gt;=1,"n.m.",(D33/ABS(C33))))</f>
        <v>0.13758389261744958</v>
      </c>
      <c r="F33" s="612"/>
      <c r="G33" s="612">
        <f>'Wireless Stats History'!D33</f>
        <v>33.9</v>
      </c>
      <c r="H33" s="760">
        <f>'Wireless Stats History'!H33</f>
        <v>29.8</v>
      </c>
      <c r="I33" s="613">
        <f>G33-H33</f>
        <v>4.0999999999999979</v>
      </c>
      <c r="J33" s="719">
        <f>(+G33-H33)/H33</f>
        <v>0.13758389261744958</v>
      </c>
    </row>
    <row r="34" spans="1:19" s="207" customFormat="1" ht="8.25" customHeight="1" x14ac:dyDescent="0.2">
      <c r="A34" s="160"/>
      <c r="B34" s="149"/>
      <c r="C34" s="150"/>
      <c r="D34" s="150"/>
      <c r="E34" s="234"/>
      <c r="F34" s="172"/>
      <c r="G34" s="149"/>
      <c r="H34" s="150"/>
      <c r="I34" s="150"/>
      <c r="J34" s="234"/>
    </row>
    <row r="35" spans="1:19" s="207" customFormat="1" ht="8.25" customHeight="1" x14ac:dyDescent="0.2">
      <c r="B35" s="173"/>
      <c r="C35" s="173"/>
      <c r="D35" s="173"/>
      <c r="E35" s="173"/>
      <c r="F35" s="172"/>
      <c r="G35" s="173"/>
      <c r="H35" s="173"/>
      <c r="I35" s="173"/>
      <c r="J35" s="173"/>
    </row>
    <row r="36" spans="1:19" s="207" customFormat="1" ht="16.5" x14ac:dyDescent="0.2">
      <c r="A36" s="838" t="s">
        <v>178</v>
      </c>
      <c r="B36" s="838"/>
      <c r="C36" s="838"/>
      <c r="D36" s="838"/>
      <c r="E36" s="838"/>
      <c r="F36" s="838"/>
      <c r="G36" s="838"/>
      <c r="H36" s="838"/>
      <c r="I36" s="838"/>
      <c r="J36" s="838"/>
      <c r="K36" s="838"/>
      <c r="L36" s="838"/>
    </row>
    <row r="37" spans="1:19" s="160" customFormat="1" ht="15" customHeight="1" x14ac:dyDescent="0.2">
      <c r="A37" s="846" t="s">
        <v>245</v>
      </c>
      <c r="B37" s="846"/>
      <c r="C37" s="846"/>
      <c r="D37" s="846"/>
      <c r="E37" s="846"/>
      <c r="F37" s="846"/>
      <c r="G37" s="846"/>
      <c r="H37" s="846"/>
      <c r="I37" s="846"/>
      <c r="J37" s="846"/>
      <c r="K37" s="846"/>
      <c r="L37" s="846"/>
      <c r="M37" s="219"/>
      <c r="N37" s="219"/>
      <c r="O37" s="219"/>
      <c r="P37" s="219"/>
      <c r="Q37" s="219"/>
      <c r="R37" s="219"/>
    </row>
    <row r="38" spans="1:19" s="160" customFormat="1" ht="15" customHeight="1" x14ac:dyDescent="0.2">
      <c r="A38" s="846"/>
      <c r="B38" s="846"/>
      <c r="C38" s="846"/>
      <c r="D38" s="846"/>
      <c r="E38" s="846"/>
      <c r="F38" s="846"/>
      <c r="G38" s="846"/>
      <c r="H38" s="846"/>
      <c r="I38" s="846"/>
      <c r="J38" s="846"/>
      <c r="K38" s="846"/>
      <c r="L38" s="846"/>
      <c r="M38" s="219"/>
      <c r="N38" s="219"/>
      <c r="O38" s="219"/>
      <c r="P38" s="219"/>
      <c r="Q38" s="219"/>
      <c r="R38" s="219"/>
    </row>
    <row r="39" spans="1:19" s="160" customFormat="1" ht="15" customHeight="1" x14ac:dyDescent="0.2">
      <c r="A39" s="846"/>
      <c r="B39" s="846"/>
      <c r="C39" s="846"/>
      <c r="D39" s="846"/>
      <c r="E39" s="846"/>
      <c r="F39" s="846"/>
      <c r="G39" s="846"/>
      <c r="H39" s="846"/>
      <c r="I39" s="846"/>
      <c r="J39" s="846"/>
      <c r="K39" s="846"/>
      <c r="L39" s="846"/>
      <c r="M39" s="219"/>
      <c r="N39" s="219"/>
      <c r="O39" s="219"/>
      <c r="P39" s="219"/>
      <c r="Q39" s="219"/>
      <c r="R39" s="219"/>
    </row>
    <row r="40" spans="1:19" s="207" customFormat="1" ht="18.75" customHeight="1" x14ac:dyDescent="0.2">
      <c r="A40" s="844" t="s">
        <v>231</v>
      </c>
      <c r="B40" s="844"/>
      <c r="C40" s="844"/>
      <c r="D40" s="844"/>
      <c r="E40" s="844"/>
      <c r="F40" s="844"/>
      <c r="G40" s="844"/>
      <c r="H40" s="844"/>
      <c r="I40" s="844"/>
      <c r="J40" s="844"/>
      <c r="K40" s="844"/>
      <c r="L40" s="844"/>
      <c r="M40" s="192"/>
      <c r="N40" s="192"/>
      <c r="O40" s="192"/>
      <c r="P40" s="192"/>
      <c r="Q40" s="192"/>
      <c r="R40" s="192"/>
      <c r="S40" s="192"/>
    </row>
    <row r="41" spans="1:19" s="207" customFormat="1" ht="16.5" x14ac:dyDescent="0.2">
      <c r="A41" s="844" t="s">
        <v>232</v>
      </c>
      <c r="B41" s="844"/>
      <c r="C41" s="844"/>
      <c r="D41" s="844"/>
      <c r="E41" s="844"/>
      <c r="F41" s="844"/>
      <c r="G41" s="844"/>
      <c r="H41" s="844"/>
      <c r="I41" s="844"/>
      <c r="J41" s="844"/>
      <c r="K41" s="844"/>
      <c r="L41" s="844"/>
      <c r="M41" s="192"/>
      <c r="N41" s="192"/>
      <c r="O41" s="192"/>
      <c r="P41" s="192"/>
      <c r="Q41" s="192"/>
      <c r="R41" s="192"/>
      <c r="S41" s="192"/>
    </row>
    <row r="42" spans="1:19" s="207" customFormat="1" x14ac:dyDescent="0.2">
      <c r="A42" s="241"/>
      <c r="B42" s="241"/>
      <c r="C42" s="241"/>
      <c r="D42" s="241"/>
      <c r="E42" s="241"/>
      <c r="F42" s="730"/>
      <c r="G42" s="241"/>
      <c r="H42" s="241"/>
      <c r="I42" s="241"/>
      <c r="J42" s="241"/>
      <c r="K42" s="241"/>
      <c r="L42" s="241"/>
    </row>
    <row r="43" spans="1:19" s="207" customFormat="1" ht="15.75" customHeight="1" x14ac:dyDescent="0.2">
      <c r="A43" s="241"/>
      <c r="B43" s="241"/>
      <c r="C43" s="241"/>
      <c r="D43" s="241"/>
      <c r="E43" s="241"/>
      <c r="F43" s="730"/>
      <c r="G43" s="241"/>
      <c r="H43" s="241"/>
      <c r="I43" s="241"/>
      <c r="J43" s="241"/>
      <c r="K43" s="241"/>
      <c r="L43" s="241"/>
    </row>
    <row r="44" spans="1:19" s="207" customFormat="1" ht="18" customHeight="1" x14ac:dyDescent="0.2">
      <c r="A44" s="241"/>
      <c r="B44" s="241"/>
      <c r="C44" s="241"/>
      <c r="D44" s="241"/>
      <c r="E44" s="241"/>
      <c r="F44" s="730"/>
      <c r="G44" s="241"/>
      <c r="H44" s="241"/>
      <c r="I44" s="241"/>
      <c r="J44" s="241"/>
    </row>
    <row r="45" spans="1:19" s="207" customFormat="1" ht="18" customHeight="1" x14ac:dyDescent="0.2">
      <c r="F45" s="172"/>
    </row>
    <row r="46" spans="1:19" s="207" customFormat="1" ht="18" customHeight="1" x14ac:dyDescent="0.2">
      <c r="F46" s="172"/>
    </row>
    <row r="47" spans="1:19" s="207" customFormat="1" ht="18" customHeight="1" x14ac:dyDescent="0.2">
      <c r="F47" s="172"/>
    </row>
    <row r="48" spans="1:19" s="207" customFormat="1" ht="21" customHeight="1" x14ac:dyDescent="0.2">
      <c r="F48" s="172"/>
    </row>
    <row r="49" spans="1:10" s="207" customFormat="1" ht="21" customHeight="1" x14ac:dyDescent="0.2">
      <c r="A49" s="582"/>
      <c r="F49" s="172"/>
    </row>
    <row r="50" spans="1:10" s="207" customFormat="1" ht="18" customHeight="1" x14ac:dyDescent="0.2">
      <c r="F50" s="172"/>
    </row>
    <row r="51" spans="1:10" ht="18" customHeight="1" x14ac:dyDescent="0.2">
      <c r="A51" s="207"/>
      <c r="B51" s="207"/>
      <c r="C51" s="207"/>
      <c r="D51" s="207"/>
      <c r="E51" s="207"/>
      <c r="G51" s="207"/>
      <c r="H51" s="207"/>
      <c r="I51" s="207"/>
      <c r="J51" s="207"/>
    </row>
  </sheetData>
  <mergeCells count="8">
    <mergeCell ref="A41:L41"/>
    <mergeCell ref="A36:L36"/>
    <mergeCell ref="A1:J1"/>
    <mergeCell ref="A2:J2"/>
    <mergeCell ref="B5:E5"/>
    <mergeCell ref="G5:J5"/>
    <mergeCell ref="A40:L40"/>
    <mergeCell ref="A37:L39"/>
  </mergeCells>
  <phoneticPr fontId="0" type="noConversion"/>
  <printOptions horizontalCentered="1"/>
  <pageMargins left="0.70866141732283472" right="0.51181102362204722" top="0.51181102362204722" bottom="0.51181102362204722" header="0.51181102362204722" footer="0.51181102362204722"/>
  <pageSetup scale="44" orientation="portrait" r:id="rId1"/>
  <headerFooter scaleWithDoc="0" alignWithMargins="0">
    <oddHeader xml:space="preserve">&amp;C </oddHeader>
    <oddFooter>&amp;L&amp;9Supplemental Investor Information (Unaudited)
Second Quarter, 2015&amp;R&amp;9TELUS Corporation
Page &amp;P</oddFooter>
  </headerFooter>
  <ignoredErrors>
    <ignoredError sqref="G10:H12 D28:F28 D30:F30" formulaRange="1"/>
    <ignoredError sqref="D29:F29" formula="1" formulaRange="1"/>
    <ignoredError sqref="I29"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63"/>
  <sheetViews>
    <sheetView showGridLines="0" defaultGridColor="0" topLeftCell="A22" colorId="8" zoomScale="75" zoomScaleNormal="75" zoomScaleSheetLayoutView="70" zoomScalePageLayoutView="70" workbookViewId="0">
      <selection activeCell="E34" sqref="E34"/>
    </sheetView>
  </sheetViews>
  <sheetFormatPr defaultColWidth="8.85546875" defaultRowHeight="18" customHeight="1" x14ac:dyDescent="0.2"/>
  <cols>
    <col min="1" max="1" width="80.85546875" style="159" customWidth="1"/>
    <col min="2" max="2" width="12" style="159" hidden="1" customWidth="1"/>
    <col min="3" max="3" width="12.7109375" style="159" hidden="1" customWidth="1"/>
    <col min="4" max="4" width="12.7109375" style="207" customWidth="1"/>
    <col min="5" max="5" width="14.5703125" style="159" customWidth="1"/>
    <col min="6" max="9" width="12.7109375" style="159" customWidth="1"/>
    <col min="10" max="10" width="4.28515625" style="159" customWidth="1"/>
    <col min="11" max="11" width="13.5703125" style="207" customWidth="1"/>
    <col min="12" max="12" width="13.42578125" style="159" customWidth="1"/>
    <col min="13" max="16" width="11.5703125" style="192" customWidth="1"/>
    <col min="17" max="17" width="9.140625" style="192" customWidth="1"/>
    <col min="18" max="18" width="13.7109375" style="192" customWidth="1"/>
    <col min="19" max="16384" width="8.85546875" style="159"/>
  </cols>
  <sheetData>
    <row r="1" spans="1:19" ht="24" customHeight="1" x14ac:dyDescent="0.35">
      <c r="A1" s="828" t="s">
        <v>53</v>
      </c>
      <c r="B1" s="828"/>
      <c r="C1" s="828"/>
      <c r="D1" s="828"/>
      <c r="E1" s="828"/>
      <c r="F1" s="828"/>
      <c r="G1" s="828"/>
      <c r="H1" s="828"/>
      <c r="I1" s="828"/>
      <c r="J1" s="828"/>
      <c r="K1" s="828"/>
      <c r="L1" s="828"/>
    </row>
    <row r="2" spans="1:19" s="390" customFormat="1" ht="24" customHeight="1" x14ac:dyDescent="0.3">
      <c r="A2" s="829" t="s">
        <v>186</v>
      </c>
      <c r="B2" s="829"/>
      <c r="C2" s="829"/>
      <c r="D2" s="829"/>
      <c r="E2" s="829"/>
      <c r="F2" s="829"/>
      <c r="G2" s="829"/>
      <c r="H2" s="829"/>
      <c r="I2" s="829"/>
      <c r="J2" s="829"/>
      <c r="K2" s="829"/>
      <c r="L2" s="829"/>
      <c r="M2" s="192"/>
      <c r="N2" s="192"/>
      <c r="O2" s="192"/>
      <c r="P2" s="192"/>
      <c r="Q2" s="192"/>
      <c r="R2" s="192"/>
    </row>
    <row r="3" spans="1:19" s="390" customFormat="1" ht="18" customHeight="1" x14ac:dyDescent="0.3">
      <c r="A3" s="292"/>
      <c r="B3" s="292"/>
      <c r="C3" s="292"/>
      <c r="D3" s="334"/>
      <c r="E3" s="292"/>
      <c r="F3" s="292"/>
      <c r="G3" s="292"/>
      <c r="H3" s="292"/>
      <c r="I3" s="397"/>
      <c r="K3" s="291"/>
      <c r="L3" s="190" t="s">
        <v>3</v>
      </c>
      <c r="M3" s="192"/>
      <c r="N3" s="192"/>
      <c r="O3" s="192"/>
      <c r="P3" s="192"/>
      <c r="Q3" s="192"/>
      <c r="R3" s="192"/>
    </row>
    <row r="4" spans="1:19" ht="18" customHeight="1" x14ac:dyDescent="0.2">
      <c r="F4" s="477"/>
      <c r="H4" s="398"/>
      <c r="I4" s="398"/>
    </row>
    <row r="5" spans="1:19" ht="18" customHeight="1" x14ac:dyDescent="0.25">
      <c r="A5" s="192"/>
      <c r="B5" s="747"/>
      <c r="C5" s="747"/>
      <c r="D5" s="847" t="s">
        <v>27</v>
      </c>
      <c r="E5" s="848"/>
      <c r="F5" s="848"/>
      <c r="G5" s="848"/>
      <c r="H5" s="848"/>
      <c r="I5" s="849"/>
      <c r="J5" s="564"/>
      <c r="K5" s="165" t="s">
        <v>247</v>
      </c>
      <c r="L5" s="165" t="s">
        <v>28</v>
      </c>
    </row>
    <row r="6" spans="1:19" ht="18" customHeight="1" x14ac:dyDescent="0.25">
      <c r="A6" s="193"/>
      <c r="B6" s="168" t="s">
        <v>205</v>
      </c>
      <c r="C6" s="169" t="s">
        <v>206</v>
      </c>
      <c r="D6" s="168" t="s">
        <v>207</v>
      </c>
      <c r="E6" s="169" t="s">
        <v>208</v>
      </c>
      <c r="F6" s="169" t="s">
        <v>162</v>
      </c>
      <c r="G6" s="169" t="s">
        <v>163</v>
      </c>
      <c r="H6" s="169" t="s">
        <v>164</v>
      </c>
      <c r="I6" s="170" t="s">
        <v>165</v>
      </c>
      <c r="K6" s="168">
        <v>2015</v>
      </c>
      <c r="L6" s="171">
        <v>2014</v>
      </c>
    </row>
    <row r="7" spans="1:19" s="172" customFormat="1" ht="18" customHeight="1" x14ac:dyDescent="0.25">
      <c r="A7" s="381" t="s">
        <v>56</v>
      </c>
      <c r="B7" s="399"/>
      <c r="C7" s="670"/>
      <c r="D7" s="399"/>
      <c r="E7" s="776"/>
      <c r="F7" s="173"/>
      <c r="G7" s="173"/>
      <c r="H7" s="173"/>
      <c r="I7" s="175"/>
      <c r="K7" s="399" t="s">
        <v>3</v>
      </c>
      <c r="L7" s="174"/>
      <c r="M7" s="192"/>
      <c r="N7" s="192"/>
      <c r="O7" s="192"/>
      <c r="P7" s="192"/>
      <c r="Q7" s="192"/>
      <c r="R7" s="192"/>
    </row>
    <row r="8" spans="1:19" s="172" customFormat="1" ht="18" customHeight="1" x14ac:dyDescent="0.2">
      <c r="A8" s="172" t="s">
        <v>8</v>
      </c>
      <c r="B8" s="590"/>
      <c r="C8" s="148"/>
      <c r="D8" s="590">
        <v>249</v>
      </c>
      <c r="E8" s="609">
        <v>223</v>
      </c>
      <c r="F8" s="590">
        <v>308</v>
      </c>
      <c r="G8" s="148">
        <v>286</v>
      </c>
      <c r="H8" s="148">
        <v>247</v>
      </c>
      <c r="I8" s="609">
        <v>234</v>
      </c>
      <c r="J8" s="400"/>
      <c r="K8" s="590">
        <f>SUM(B8:E8)</f>
        <v>472</v>
      </c>
      <c r="L8" s="401">
        <f>SUM(F8:I8)</f>
        <v>1075</v>
      </c>
      <c r="M8" s="345"/>
      <c r="N8" s="192"/>
      <c r="O8" s="192"/>
      <c r="P8" s="192"/>
      <c r="Q8" s="192"/>
      <c r="R8" s="192"/>
    </row>
    <row r="9" spans="1:19" s="172" customFormat="1" ht="18" customHeight="1" x14ac:dyDescent="0.2">
      <c r="A9" s="172" t="s">
        <v>9</v>
      </c>
      <c r="B9" s="595"/>
      <c r="C9" s="591"/>
      <c r="D9" s="595">
        <v>106</v>
      </c>
      <c r="E9" s="610">
        <v>104</v>
      </c>
      <c r="F9" s="595">
        <v>131</v>
      </c>
      <c r="G9" s="591">
        <v>144</v>
      </c>
      <c r="H9" s="591">
        <v>132</v>
      </c>
      <c r="I9" s="610">
        <v>138</v>
      </c>
      <c r="J9" s="400"/>
      <c r="K9" s="590">
        <f>SUM(B9:E9)</f>
        <v>210</v>
      </c>
      <c r="L9" s="402">
        <f>SUM(F9:I9)</f>
        <v>545</v>
      </c>
      <c r="M9" s="192"/>
      <c r="N9" s="192"/>
      <c r="O9" s="192"/>
      <c r="P9" s="192"/>
      <c r="Q9" s="192"/>
      <c r="R9" s="192"/>
    </row>
    <row r="10" spans="1:19" s="172" customFormat="1" ht="18" customHeight="1" x14ac:dyDescent="0.2">
      <c r="A10" s="172" t="s">
        <v>7</v>
      </c>
      <c r="B10" s="748">
        <f t="shared" ref="B10:I10" si="0">SUM(B8:B9)</f>
        <v>0</v>
      </c>
      <c r="C10" s="592">
        <f t="shared" si="0"/>
        <v>0</v>
      </c>
      <c r="D10" s="748">
        <f>SUM(D8:D9)</f>
        <v>355</v>
      </c>
      <c r="E10" s="611">
        <f t="shared" si="0"/>
        <v>327</v>
      </c>
      <c r="F10" s="592">
        <f t="shared" si="0"/>
        <v>439</v>
      </c>
      <c r="G10" s="592">
        <f t="shared" si="0"/>
        <v>430</v>
      </c>
      <c r="H10" s="592">
        <f t="shared" si="0"/>
        <v>379</v>
      </c>
      <c r="I10" s="611">
        <f t="shared" si="0"/>
        <v>372</v>
      </c>
      <c r="J10" s="400"/>
      <c r="K10" s="748">
        <f>SUM(K8:K9)</f>
        <v>682</v>
      </c>
      <c r="L10" s="404">
        <f>SUM(L8:L9)</f>
        <v>1620</v>
      </c>
      <c r="M10" s="192"/>
      <c r="N10" s="192"/>
      <c r="O10" s="192"/>
      <c r="P10" s="192"/>
      <c r="Q10" s="192"/>
      <c r="R10" s="192"/>
    </row>
    <row r="11" spans="1:19" s="172" customFormat="1" ht="14.25" customHeight="1" x14ac:dyDescent="0.2">
      <c r="A11" s="207"/>
      <c r="B11" s="612"/>
      <c r="C11" s="613"/>
      <c r="D11" s="612"/>
      <c r="E11" s="614"/>
      <c r="F11" s="613"/>
      <c r="G11" s="613"/>
      <c r="H11" s="613"/>
      <c r="I11" s="614"/>
      <c r="J11" s="274"/>
      <c r="K11" s="596"/>
      <c r="L11" s="273"/>
      <c r="M11" s="192"/>
      <c r="N11" s="192"/>
      <c r="O11" s="192"/>
      <c r="P11" s="192"/>
      <c r="Q11" s="192"/>
      <c r="R11" s="192"/>
    </row>
    <row r="12" spans="1:19" s="172" customFormat="1" ht="18" customHeight="1" x14ac:dyDescent="0.25">
      <c r="A12" s="324" t="s">
        <v>191</v>
      </c>
      <c r="B12" s="594"/>
      <c r="C12" s="235"/>
      <c r="D12" s="594"/>
      <c r="E12" s="615"/>
      <c r="F12" s="235"/>
      <c r="G12" s="235"/>
      <c r="H12" s="235"/>
      <c r="I12" s="615"/>
      <c r="J12" s="403"/>
      <c r="K12" s="594" t="s">
        <v>3</v>
      </c>
      <c r="L12" s="266"/>
      <c r="M12" s="192"/>
      <c r="N12" s="192"/>
      <c r="O12" s="192"/>
      <c r="P12" s="192"/>
      <c r="Q12" s="192"/>
      <c r="R12" s="192"/>
    </row>
    <row r="13" spans="1:19" s="172" customFormat="1" ht="18" customHeight="1" x14ac:dyDescent="0.2">
      <c r="A13" s="160" t="s">
        <v>8</v>
      </c>
      <c r="B13" s="590"/>
      <c r="C13" s="148"/>
      <c r="D13" s="590">
        <v>76</v>
      </c>
      <c r="E13" s="609">
        <v>37</v>
      </c>
      <c r="F13" s="590">
        <v>118</v>
      </c>
      <c r="G13" s="148">
        <v>113</v>
      </c>
      <c r="H13" s="148">
        <v>78</v>
      </c>
      <c r="I13" s="609">
        <v>48</v>
      </c>
      <c r="J13" s="400"/>
      <c r="K13" s="590">
        <f>SUM(B13:E13)</f>
        <v>113</v>
      </c>
      <c r="L13" s="401">
        <f>SUM(F13:I13)</f>
        <v>357</v>
      </c>
      <c r="M13" s="219"/>
      <c r="N13" s="219"/>
      <c r="O13" s="219"/>
      <c r="P13" s="219"/>
      <c r="Q13" s="219"/>
      <c r="R13" s="219"/>
      <c r="S13" s="160"/>
    </row>
    <row r="14" spans="1:19" s="172" customFormat="1" ht="18" customHeight="1" x14ac:dyDescent="0.2">
      <c r="A14" s="160" t="s">
        <v>9</v>
      </c>
      <c r="B14" s="595"/>
      <c r="C14" s="591"/>
      <c r="D14" s="595">
        <v>-13</v>
      </c>
      <c r="E14" s="610">
        <v>-29</v>
      </c>
      <c r="F14" s="595">
        <v>-32</v>
      </c>
      <c r="G14" s="591">
        <v>-6</v>
      </c>
      <c r="H14" s="591">
        <v>-29</v>
      </c>
      <c r="I14" s="610">
        <v>-38</v>
      </c>
      <c r="J14" s="400"/>
      <c r="K14" s="590">
        <f>SUM(B14:E14)</f>
        <v>-42</v>
      </c>
      <c r="L14" s="402">
        <f>SUM(F14:I14)</f>
        <v>-105</v>
      </c>
      <c r="M14" s="219"/>
      <c r="N14" s="350"/>
      <c r="O14" s="219"/>
      <c r="P14" s="219"/>
      <c r="Q14" s="219"/>
      <c r="R14" s="219"/>
      <c r="S14" s="160"/>
    </row>
    <row r="15" spans="1:19" s="172" customFormat="1" ht="18" customHeight="1" x14ac:dyDescent="0.2">
      <c r="A15" s="160" t="s">
        <v>7</v>
      </c>
      <c r="B15" s="748">
        <f>SUM(B13:B14)</f>
        <v>0</v>
      </c>
      <c r="C15" s="592">
        <f t="shared" ref="C15:I15" si="1">SUM(C13:C14)</f>
        <v>0</v>
      </c>
      <c r="D15" s="748">
        <f t="shared" si="1"/>
        <v>63</v>
      </c>
      <c r="E15" s="611">
        <f t="shared" si="1"/>
        <v>8</v>
      </c>
      <c r="F15" s="592">
        <f t="shared" si="1"/>
        <v>86</v>
      </c>
      <c r="G15" s="592">
        <f t="shared" si="1"/>
        <v>107</v>
      </c>
      <c r="H15" s="592">
        <f t="shared" si="1"/>
        <v>49</v>
      </c>
      <c r="I15" s="611">
        <f t="shared" si="1"/>
        <v>10</v>
      </c>
      <c r="J15" s="400"/>
      <c r="K15" s="748">
        <f>SUM(K13:K14)</f>
        <v>71</v>
      </c>
      <c r="L15" s="404">
        <f>SUM(L13:L14)</f>
        <v>252</v>
      </c>
      <c r="M15" s="219"/>
      <c r="N15" s="350"/>
      <c r="O15" s="219"/>
      <c r="P15" s="219"/>
      <c r="Q15" s="219"/>
      <c r="R15" s="219"/>
      <c r="S15" s="160"/>
    </row>
    <row r="16" spans="1:19" s="172" customFormat="1" ht="14.25" customHeight="1" x14ac:dyDescent="0.2">
      <c r="A16" s="160"/>
      <c r="B16" s="612"/>
      <c r="C16" s="613"/>
      <c r="D16" s="612"/>
      <c r="E16" s="614"/>
      <c r="F16" s="613"/>
      <c r="G16" s="613"/>
      <c r="H16" s="613"/>
      <c r="I16" s="614"/>
      <c r="J16" s="274"/>
      <c r="K16" s="596"/>
      <c r="L16" s="273"/>
      <c r="M16" s="219"/>
      <c r="N16" s="219"/>
      <c r="O16" s="219"/>
      <c r="P16" s="219"/>
      <c r="Q16" s="219"/>
      <c r="R16" s="219"/>
      <c r="S16" s="160"/>
    </row>
    <row r="17" spans="1:20" s="172" customFormat="1" ht="18" customHeight="1" x14ac:dyDescent="0.25">
      <c r="A17" s="381" t="s">
        <v>218</v>
      </c>
      <c r="B17" s="596"/>
      <c r="C17" s="236"/>
      <c r="D17" s="596"/>
      <c r="E17" s="597"/>
      <c r="F17" s="236"/>
      <c r="G17" s="236"/>
      <c r="H17" s="236"/>
      <c r="I17" s="597"/>
      <c r="K17" s="596"/>
      <c r="L17" s="273"/>
      <c r="M17" s="219"/>
      <c r="N17" s="219"/>
      <c r="O17" s="219"/>
      <c r="P17" s="219"/>
      <c r="Q17" s="219"/>
      <c r="R17" s="219"/>
      <c r="S17" s="160"/>
    </row>
    <row r="18" spans="1:20" s="207" customFormat="1" ht="18" customHeight="1" x14ac:dyDescent="0.2">
      <c r="A18" s="207" t="s">
        <v>8</v>
      </c>
      <c r="B18" s="590"/>
      <c r="C18" s="148"/>
      <c r="D18" s="590">
        <f>+D13+E18</f>
        <v>7221</v>
      </c>
      <c r="E18" s="609">
        <f>+F18+E13</f>
        <v>7145</v>
      </c>
      <c r="F18" s="590">
        <v>7108</v>
      </c>
      <c r="G18" s="148">
        <v>6990</v>
      </c>
      <c r="H18" s="148">
        <v>6877</v>
      </c>
      <c r="I18" s="609">
        <v>6799</v>
      </c>
      <c r="J18" s="400"/>
      <c r="K18" s="590">
        <f>D18</f>
        <v>7221</v>
      </c>
      <c r="L18" s="401">
        <f>F18</f>
        <v>7108</v>
      </c>
      <c r="M18" s="219"/>
      <c r="N18" s="350"/>
      <c r="O18" s="219"/>
      <c r="P18" s="219"/>
      <c r="Q18" s="219"/>
      <c r="R18" s="219"/>
      <c r="S18" s="160"/>
    </row>
    <row r="19" spans="1:20" s="207" customFormat="1" ht="18" customHeight="1" x14ac:dyDescent="0.2">
      <c r="A19" s="207" t="s">
        <v>9</v>
      </c>
      <c r="B19" s="595"/>
      <c r="C19" s="591"/>
      <c r="D19" s="595">
        <f>+D14+E19</f>
        <v>1131</v>
      </c>
      <c r="E19" s="610">
        <f>+F19+E14</f>
        <v>1144</v>
      </c>
      <c r="F19" s="595">
        <v>1173</v>
      </c>
      <c r="G19" s="591">
        <v>1205</v>
      </c>
      <c r="H19" s="591">
        <v>1211</v>
      </c>
      <c r="I19" s="610">
        <v>1240</v>
      </c>
      <c r="J19" s="400"/>
      <c r="K19" s="590">
        <f>D19</f>
        <v>1131</v>
      </c>
      <c r="L19" s="402">
        <f>F19</f>
        <v>1173</v>
      </c>
      <c r="M19" s="350"/>
      <c r="N19" s="350"/>
      <c r="O19" s="219"/>
      <c r="P19" s="219"/>
      <c r="Q19" s="219"/>
      <c r="R19" s="219"/>
      <c r="S19" s="160"/>
    </row>
    <row r="20" spans="1:20" s="207" customFormat="1" ht="18" customHeight="1" x14ac:dyDescent="0.2">
      <c r="A20" s="207" t="s">
        <v>7</v>
      </c>
      <c r="B20" s="748">
        <f>SUM(B18:B19)</f>
        <v>0</v>
      </c>
      <c r="C20" s="592">
        <f t="shared" ref="C20:I20" si="2">SUM(C18:C19)</f>
        <v>0</v>
      </c>
      <c r="D20" s="748">
        <f t="shared" si="2"/>
        <v>8352</v>
      </c>
      <c r="E20" s="611">
        <f t="shared" si="2"/>
        <v>8289</v>
      </c>
      <c r="F20" s="592">
        <f t="shared" si="2"/>
        <v>8281</v>
      </c>
      <c r="G20" s="592">
        <f t="shared" si="2"/>
        <v>8195</v>
      </c>
      <c r="H20" s="592">
        <f t="shared" si="2"/>
        <v>8088</v>
      </c>
      <c r="I20" s="611">
        <f t="shared" si="2"/>
        <v>8039</v>
      </c>
      <c r="J20" s="400"/>
      <c r="K20" s="748">
        <f>D20</f>
        <v>8352</v>
      </c>
      <c r="L20" s="404">
        <f>SUM(L18:L19)</f>
        <v>8281</v>
      </c>
      <c r="M20" s="350"/>
      <c r="N20" s="350"/>
      <c r="O20" s="350"/>
      <c r="P20" s="219"/>
      <c r="Q20" s="219"/>
      <c r="R20" s="219"/>
      <c r="S20" s="160"/>
    </row>
    <row r="21" spans="1:20" s="207" customFormat="1" ht="11.25" customHeight="1" x14ac:dyDescent="0.2">
      <c r="A21" s="160"/>
      <c r="B21" s="596"/>
      <c r="C21" s="236"/>
      <c r="D21" s="596"/>
      <c r="E21" s="597"/>
      <c r="F21" s="236"/>
      <c r="G21" s="236"/>
      <c r="H21" s="236"/>
      <c r="I21" s="597"/>
      <c r="J21" s="172"/>
      <c r="K21" s="596"/>
      <c r="L21" s="273"/>
      <c r="M21" s="219"/>
      <c r="N21" s="219"/>
      <c r="O21" s="219"/>
      <c r="P21" s="219"/>
      <c r="Q21" s="219"/>
      <c r="R21" s="219"/>
      <c r="S21" s="160"/>
    </row>
    <row r="22" spans="1:20" s="207" customFormat="1" ht="18" customHeight="1" x14ac:dyDescent="0.25">
      <c r="A22" s="230" t="s">
        <v>240</v>
      </c>
      <c r="B22" s="598"/>
      <c r="C22" s="599"/>
      <c r="D22" s="598">
        <v>63.48</v>
      </c>
      <c r="E22" s="600">
        <v>62.34</v>
      </c>
      <c r="F22" s="598">
        <v>63.339946899838743</v>
      </c>
      <c r="G22" s="599">
        <v>63.523035971297872</v>
      </c>
      <c r="H22" s="599">
        <v>61.685948451810184</v>
      </c>
      <c r="I22" s="600">
        <v>60.42184566732405</v>
      </c>
      <c r="J22" s="601"/>
      <c r="K22" s="750">
        <v>62.91</v>
      </c>
      <c r="L22" s="405">
        <v>62.253463895483925</v>
      </c>
      <c r="M22" s="219"/>
      <c r="N22" s="350"/>
      <c r="O22" s="219"/>
      <c r="P22" s="219"/>
      <c r="Q22" s="219"/>
      <c r="R22" s="219"/>
      <c r="S22" s="160"/>
    </row>
    <row r="23" spans="1:20" s="207" customFormat="1" ht="12" customHeight="1" x14ac:dyDescent="0.2">
      <c r="A23" s="160"/>
      <c r="B23" s="603"/>
      <c r="C23" s="236"/>
      <c r="D23" s="596"/>
      <c r="E23" s="597"/>
      <c r="F23" s="616"/>
      <c r="G23" s="236"/>
      <c r="H23" s="236"/>
      <c r="I23" s="597"/>
      <c r="J23" s="172"/>
      <c r="K23" s="596"/>
      <c r="L23" s="273"/>
      <c r="M23" s="219"/>
      <c r="N23" s="219"/>
      <c r="O23" s="219"/>
      <c r="P23" s="219"/>
      <c r="Q23" s="219"/>
      <c r="R23" s="219"/>
      <c r="S23" s="160"/>
    </row>
    <row r="24" spans="1:20" s="207" customFormat="1" ht="18" customHeight="1" x14ac:dyDescent="0.25">
      <c r="A24" s="230" t="s">
        <v>241</v>
      </c>
      <c r="B24" s="617"/>
      <c r="C24" s="618"/>
      <c r="D24" s="617"/>
      <c r="E24" s="619"/>
      <c r="F24" s="617"/>
      <c r="G24" s="618"/>
      <c r="H24" s="618"/>
      <c r="I24" s="619"/>
      <c r="J24" s="172"/>
      <c r="K24" s="620"/>
      <c r="L24" s="406"/>
      <c r="M24" s="219"/>
      <c r="N24" s="219"/>
      <c r="O24" s="219"/>
      <c r="P24" s="219"/>
      <c r="Q24" s="219"/>
      <c r="R24" s="219"/>
      <c r="S24" s="160"/>
    </row>
    <row r="25" spans="1:20" s="207" customFormat="1" ht="18" customHeight="1" x14ac:dyDescent="0.2">
      <c r="A25" s="302" t="s">
        <v>133</v>
      </c>
      <c r="B25" s="617"/>
      <c r="C25" s="618"/>
      <c r="D25" s="617">
        <v>1.17E-2</v>
      </c>
      <c r="E25" s="619">
        <v>1.2800000000000001E-2</v>
      </c>
      <c r="F25" s="617">
        <v>1.4311072507083552E-2</v>
      </c>
      <c r="G25" s="618">
        <v>1.3213404293587751E-2</v>
      </c>
      <c r="H25" s="618">
        <v>1.3681280085874534E-2</v>
      </c>
      <c r="I25" s="619">
        <v>1.5024156377858285E-2</v>
      </c>
      <c r="J25" s="172"/>
      <c r="K25" s="617">
        <v>1.23E-2</v>
      </c>
      <c r="L25" s="497">
        <v>1.4055874828309644E-2</v>
      </c>
      <c r="M25" s="219"/>
      <c r="N25" s="219"/>
      <c r="O25" s="219"/>
      <c r="P25" s="219"/>
      <c r="Q25" s="219"/>
      <c r="R25" s="219"/>
      <c r="S25" s="160"/>
    </row>
    <row r="26" spans="1:20" s="207" customFormat="1" ht="18" customHeight="1" x14ac:dyDescent="0.2">
      <c r="A26" s="302" t="s">
        <v>134</v>
      </c>
      <c r="B26" s="617"/>
      <c r="C26" s="618"/>
      <c r="D26" s="617">
        <v>8.6E-3</v>
      </c>
      <c r="E26" s="619">
        <v>9.1000000000000004E-3</v>
      </c>
      <c r="F26" s="617">
        <v>9.4000000000000004E-3</v>
      </c>
      <c r="G26" s="618">
        <v>8.9999999999999993E-3</v>
      </c>
      <c r="H26" s="618">
        <v>8.9999999999999993E-3</v>
      </c>
      <c r="I26" s="619">
        <v>9.9000000000000008E-3</v>
      </c>
      <c r="J26" s="172"/>
      <c r="K26" s="617">
        <v>8.8000000000000005E-3</v>
      </c>
      <c r="L26" s="497">
        <v>9.2999999999999992E-3</v>
      </c>
      <c r="M26" s="219"/>
      <c r="N26" s="219"/>
      <c r="O26" s="219"/>
      <c r="P26" s="219"/>
      <c r="Q26" s="219"/>
      <c r="R26" s="219"/>
      <c r="S26" s="160"/>
    </row>
    <row r="27" spans="1:20" s="207" customFormat="1" ht="14.25" customHeight="1" x14ac:dyDescent="0.2">
      <c r="A27" s="160"/>
      <c r="B27" s="604"/>
      <c r="C27" s="605"/>
      <c r="D27" s="604"/>
      <c r="E27" s="597"/>
      <c r="F27" s="604"/>
      <c r="G27" s="605"/>
      <c r="H27" s="605"/>
      <c r="I27" s="597"/>
      <c r="J27" s="172"/>
      <c r="K27" s="594"/>
      <c r="L27" s="266"/>
      <c r="M27" s="219"/>
      <c r="N27" s="709"/>
      <c r="O27" s="219"/>
      <c r="P27" s="219"/>
      <c r="Q27" s="219"/>
      <c r="R27" s="219"/>
      <c r="S27" s="160"/>
    </row>
    <row r="28" spans="1:20" s="172" customFormat="1" ht="18" customHeight="1" x14ac:dyDescent="0.25">
      <c r="A28" s="230" t="s">
        <v>242</v>
      </c>
      <c r="B28" s="621"/>
      <c r="C28" s="622"/>
      <c r="D28" s="751">
        <v>404</v>
      </c>
      <c r="E28" s="623">
        <v>392</v>
      </c>
      <c r="F28" s="621">
        <v>433</v>
      </c>
      <c r="G28" s="622">
        <v>380</v>
      </c>
      <c r="H28" s="622">
        <v>371</v>
      </c>
      <c r="I28" s="623">
        <v>346</v>
      </c>
      <c r="J28" s="624"/>
      <c r="K28" s="751">
        <v>398</v>
      </c>
      <c r="L28" s="532">
        <v>385</v>
      </c>
      <c r="M28" s="647"/>
      <c r="N28" s="770"/>
      <c r="O28" s="710"/>
      <c r="P28" s="219"/>
      <c r="Q28" s="219"/>
      <c r="R28" s="219"/>
      <c r="S28" s="160"/>
    </row>
    <row r="29" spans="1:20" s="202" customFormat="1" ht="18" customHeight="1" x14ac:dyDescent="0.25">
      <c r="A29" s="230" t="s">
        <v>215</v>
      </c>
      <c r="B29" s="749"/>
      <c r="C29" s="728"/>
      <c r="D29" s="558">
        <v>0.121</v>
      </c>
      <c r="E29" s="536">
        <v>0.12107341211757501</v>
      </c>
      <c r="F29" s="558">
        <v>0.14299999999999999</v>
      </c>
      <c r="G29" s="559">
        <v>0.115</v>
      </c>
      <c r="H29" s="559">
        <v>0.108</v>
      </c>
      <c r="I29" s="536">
        <v>0.107</v>
      </c>
      <c r="J29" s="219"/>
      <c r="K29" s="749">
        <v>0.121</v>
      </c>
      <c r="L29" s="729">
        <v>0.11799999999999999</v>
      </c>
      <c r="M29" s="343"/>
      <c r="N29" s="705"/>
      <c r="O29" s="309"/>
      <c r="P29" s="309"/>
      <c r="Q29" s="309"/>
      <c r="R29" s="309"/>
      <c r="S29" s="192"/>
      <c r="T29" s="192"/>
    </row>
    <row r="30" spans="1:20" s="172" customFormat="1" ht="18" customHeight="1" x14ac:dyDescent="0.25">
      <c r="A30" s="230" t="s">
        <v>202</v>
      </c>
      <c r="B30" s="590"/>
      <c r="C30" s="148"/>
      <c r="D30" s="590">
        <v>506</v>
      </c>
      <c r="E30" s="609">
        <v>485</v>
      </c>
      <c r="F30" s="590">
        <v>578</v>
      </c>
      <c r="G30" s="148">
        <v>499</v>
      </c>
      <c r="H30" s="148">
        <v>448</v>
      </c>
      <c r="I30" s="609">
        <v>446</v>
      </c>
      <c r="J30" s="400"/>
      <c r="K30" s="590">
        <f>SUM(B30:E30)</f>
        <v>991</v>
      </c>
      <c r="L30" s="401">
        <f>SUM(F30:I30)</f>
        <v>1971</v>
      </c>
      <c r="M30" s="219"/>
      <c r="N30" s="219"/>
      <c r="O30" s="219"/>
      <c r="P30" s="219"/>
      <c r="Q30" s="219"/>
      <c r="R30" s="219"/>
      <c r="S30" s="160"/>
    </row>
    <row r="31" spans="1:20" s="207" customFormat="1" ht="18" customHeight="1" x14ac:dyDescent="0.25">
      <c r="A31" s="230"/>
      <c r="B31" s="625"/>
      <c r="C31" s="626"/>
      <c r="D31" s="625"/>
      <c r="E31" s="627"/>
      <c r="F31" s="625"/>
      <c r="G31" s="626"/>
      <c r="H31" s="626"/>
      <c r="I31" s="627"/>
      <c r="J31" s="172"/>
      <c r="K31" s="590"/>
      <c r="L31" s="281"/>
      <c r="M31" s="219"/>
      <c r="N31" s="219"/>
      <c r="O31" s="219"/>
      <c r="P31" s="192"/>
      <c r="Q31" s="192"/>
      <c r="R31" s="192"/>
    </row>
    <row r="32" spans="1:20" s="207" customFormat="1" ht="18.75" x14ac:dyDescent="0.25">
      <c r="A32" s="230" t="s">
        <v>216</v>
      </c>
      <c r="B32" s="570"/>
      <c r="C32" s="628"/>
      <c r="D32" s="570">
        <v>35.700000000000003</v>
      </c>
      <c r="E32" s="629">
        <v>35.6</v>
      </c>
      <c r="F32" s="570">
        <v>35.299999999999997</v>
      </c>
      <c r="G32" s="628">
        <v>35.200000000000003</v>
      </c>
      <c r="H32" s="628">
        <v>35.200000000000003</v>
      </c>
      <c r="I32" s="629">
        <v>34.9</v>
      </c>
      <c r="J32" s="172"/>
      <c r="K32" s="409">
        <f>D32</f>
        <v>35.700000000000003</v>
      </c>
      <c r="L32" s="409">
        <f>F32</f>
        <v>35.299999999999997</v>
      </c>
      <c r="M32" s="219"/>
      <c r="N32" s="219"/>
      <c r="O32" s="219"/>
      <c r="P32" s="192"/>
      <c r="Q32" s="192"/>
      <c r="R32" s="192"/>
    </row>
    <row r="33" spans="1:18" s="207" customFormat="1" ht="18.75" x14ac:dyDescent="0.25">
      <c r="A33" s="230" t="s">
        <v>217</v>
      </c>
      <c r="B33" s="570"/>
      <c r="C33" s="517"/>
      <c r="D33" s="570">
        <v>33.9</v>
      </c>
      <c r="E33" s="518">
        <v>33.1</v>
      </c>
      <c r="F33" s="570">
        <v>31.7</v>
      </c>
      <c r="G33" s="517">
        <v>30.2</v>
      </c>
      <c r="H33" s="517">
        <v>29.8</v>
      </c>
      <c r="I33" s="518">
        <v>28.8</v>
      </c>
      <c r="J33" s="160"/>
      <c r="K33" s="409">
        <f>D33</f>
        <v>33.9</v>
      </c>
      <c r="L33" s="409">
        <f>F33</f>
        <v>31.7</v>
      </c>
      <c r="M33" s="219"/>
      <c r="N33" s="219"/>
      <c r="O33" s="219"/>
      <c r="P33" s="192"/>
      <c r="Q33" s="192"/>
      <c r="R33" s="192"/>
    </row>
    <row r="34" spans="1:18" s="207" customFormat="1" ht="18" customHeight="1" x14ac:dyDescent="0.25">
      <c r="A34" s="324"/>
      <c r="B34" s="516"/>
      <c r="C34" s="351"/>
      <c r="D34" s="122"/>
      <c r="E34" s="353"/>
      <c r="F34" s="491"/>
      <c r="G34" s="351"/>
      <c r="H34" s="351"/>
      <c r="I34" s="353"/>
      <c r="J34" s="160"/>
      <c r="K34" s="492"/>
      <c r="L34" s="410"/>
      <c r="M34" s="192"/>
      <c r="N34" s="192"/>
      <c r="O34" s="192"/>
      <c r="P34" s="192"/>
      <c r="Q34" s="192"/>
      <c r="R34" s="192"/>
    </row>
    <row r="35" spans="1:18" s="207" customFormat="1" ht="7.5" customHeight="1" x14ac:dyDescent="0.2">
      <c r="A35" s="840"/>
      <c r="B35" s="840"/>
      <c r="C35" s="840"/>
      <c r="D35" s="840"/>
      <c r="E35" s="840"/>
      <c r="F35" s="840"/>
      <c r="G35" s="840"/>
      <c r="H35" s="840"/>
      <c r="I35" s="840"/>
      <c r="J35" s="840"/>
      <c r="K35" s="840"/>
      <c r="L35" s="840"/>
      <c r="M35" s="192"/>
      <c r="N35" s="192"/>
      <c r="O35" s="192"/>
      <c r="P35" s="192"/>
      <c r="Q35" s="192"/>
      <c r="R35" s="192"/>
    </row>
    <row r="36" spans="1:18" s="207" customFormat="1" ht="18" customHeight="1" x14ac:dyDescent="0.2">
      <c r="A36" s="608" t="s">
        <v>178</v>
      </c>
      <c r="B36" s="490"/>
      <c r="C36" s="490"/>
      <c r="D36" s="490"/>
      <c r="E36" s="490"/>
      <c r="F36" s="490"/>
      <c r="G36" s="490"/>
      <c r="H36" s="490"/>
      <c r="I36" s="490"/>
      <c r="J36" s="490"/>
      <c r="K36" s="490"/>
      <c r="L36" s="490"/>
    </row>
    <row r="37" spans="1:18" s="160" customFormat="1" ht="15" customHeight="1" x14ac:dyDescent="0.2">
      <c r="A37" s="846" t="s">
        <v>245</v>
      </c>
      <c r="B37" s="846"/>
      <c r="C37" s="846"/>
      <c r="D37" s="846"/>
      <c r="E37" s="846"/>
      <c r="F37" s="846"/>
      <c r="G37" s="846"/>
      <c r="H37" s="846"/>
      <c r="I37" s="846"/>
      <c r="J37" s="846"/>
      <c r="K37" s="846"/>
      <c r="L37" s="846"/>
      <c r="M37" s="219"/>
      <c r="N37" s="219"/>
      <c r="O37" s="219"/>
      <c r="P37" s="219"/>
      <c r="Q37" s="219"/>
      <c r="R37" s="219"/>
    </row>
    <row r="38" spans="1:18" s="160" customFormat="1" ht="15" customHeight="1" x14ac:dyDescent="0.2">
      <c r="A38" s="846"/>
      <c r="B38" s="846"/>
      <c r="C38" s="846"/>
      <c r="D38" s="846"/>
      <c r="E38" s="846"/>
      <c r="F38" s="846"/>
      <c r="G38" s="846"/>
      <c r="H38" s="846"/>
      <c r="I38" s="846"/>
      <c r="J38" s="846"/>
      <c r="K38" s="846"/>
      <c r="L38" s="846"/>
      <c r="M38" s="219"/>
      <c r="N38" s="219"/>
      <c r="O38" s="219"/>
      <c r="P38" s="219"/>
      <c r="Q38" s="219"/>
      <c r="R38" s="219"/>
    </row>
    <row r="39" spans="1:18" s="207" customFormat="1" ht="16.5" x14ac:dyDescent="0.2">
      <c r="A39" s="844" t="s">
        <v>214</v>
      </c>
      <c r="B39" s="844"/>
      <c r="C39" s="844"/>
      <c r="D39" s="844"/>
      <c r="E39" s="844"/>
      <c r="F39" s="844"/>
      <c r="G39" s="844"/>
      <c r="H39" s="844"/>
      <c r="I39" s="844"/>
      <c r="J39" s="844"/>
      <c r="K39" s="844"/>
      <c r="L39" s="844"/>
      <c r="M39" s="192"/>
      <c r="N39" s="192"/>
      <c r="O39" s="192"/>
      <c r="P39" s="192"/>
      <c r="Q39" s="192"/>
      <c r="R39" s="192"/>
    </row>
    <row r="40" spans="1:18" s="207" customFormat="1" ht="16.5" x14ac:dyDescent="0.2">
      <c r="A40" s="844" t="s">
        <v>232</v>
      </c>
      <c r="B40" s="844"/>
      <c r="C40" s="844"/>
      <c r="D40" s="844"/>
      <c r="E40" s="844"/>
      <c r="F40" s="844"/>
      <c r="G40" s="844"/>
      <c r="H40" s="844"/>
      <c r="I40" s="844"/>
      <c r="J40" s="844"/>
      <c r="K40" s="844"/>
      <c r="L40" s="844"/>
      <c r="M40" s="192"/>
      <c r="N40" s="192"/>
      <c r="O40" s="192"/>
      <c r="P40" s="192"/>
      <c r="Q40" s="192"/>
      <c r="R40" s="192"/>
    </row>
    <row r="42" spans="1:18" s="207" customFormat="1" ht="18" customHeight="1" x14ac:dyDescent="0.2">
      <c r="M42" s="192"/>
      <c r="N42" s="192"/>
      <c r="O42" s="192"/>
      <c r="P42" s="192"/>
      <c r="Q42" s="192"/>
      <c r="R42" s="192"/>
    </row>
    <row r="43" spans="1:18" s="207" customFormat="1" ht="18" customHeight="1" x14ac:dyDescent="0.2">
      <c r="M43" s="192"/>
      <c r="N43" s="192"/>
      <c r="O43" s="192"/>
      <c r="P43" s="192"/>
      <c r="Q43" s="192"/>
      <c r="R43" s="192"/>
    </row>
    <row r="44" spans="1:18" s="207" customFormat="1" ht="18" customHeight="1" x14ac:dyDescent="0.2">
      <c r="M44" s="192"/>
      <c r="N44" s="192"/>
      <c r="O44" s="192"/>
      <c r="P44" s="192"/>
      <c r="Q44" s="192"/>
      <c r="R44" s="192"/>
    </row>
    <row r="45" spans="1:18" s="207" customFormat="1" ht="18" customHeight="1" x14ac:dyDescent="0.2">
      <c r="M45" s="192"/>
      <c r="N45" s="192"/>
      <c r="O45" s="192"/>
      <c r="P45" s="192"/>
      <c r="Q45" s="192"/>
      <c r="R45" s="192"/>
    </row>
    <row r="46" spans="1:18" s="207" customFormat="1" ht="18" customHeight="1" x14ac:dyDescent="0.2">
      <c r="M46" s="192"/>
      <c r="N46" s="192"/>
      <c r="O46" s="192"/>
      <c r="P46" s="192"/>
      <c r="Q46" s="192"/>
      <c r="R46" s="192"/>
    </row>
    <row r="47" spans="1:18" s="207" customFormat="1" ht="21" customHeight="1" x14ac:dyDescent="0.2">
      <c r="M47" s="192"/>
      <c r="N47" s="192"/>
      <c r="O47" s="192"/>
      <c r="P47" s="192"/>
      <c r="Q47" s="192"/>
      <c r="R47" s="192"/>
    </row>
    <row r="48" spans="1:18" ht="21" customHeight="1" x14ac:dyDescent="0.2">
      <c r="A48" s="583"/>
    </row>
    <row r="63" ht="10.5" customHeight="1" x14ac:dyDescent="0.2"/>
  </sheetData>
  <mergeCells count="7">
    <mergeCell ref="A37:L38"/>
    <mergeCell ref="A40:L40"/>
    <mergeCell ref="A39:L39"/>
    <mergeCell ref="A1:L1"/>
    <mergeCell ref="A2:L2"/>
    <mergeCell ref="A35:L35"/>
    <mergeCell ref="D5:I5"/>
  </mergeCells>
  <phoneticPr fontId="0" type="noConversion"/>
  <printOptions horizontalCentered="1"/>
  <pageMargins left="0.70866141732283472" right="0.51181102362204722" top="0.51181102362204722" bottom="0.51181102362204722" header="0.51181102362204722" footer="0.51181102362204722"/>
  <pageSetup scale="49" orientation="portrait" r:id="rId1"/>
  <headerFooter scaleWithDoc="0" alignWithMargins="0">
    <oddHeader xml:space="preserve">&amp;C </oddHeader>
    <oddFooter>&amp;L&amp;9Supplemental Investor Information (Unaudited)
Second Quarter, 2015&amp;R&amp;9TELUS Corporation
Page &amp;P</oddFooter>
  </headerFooter>
  <ignoredErrors>
    <ignoredError sqref="L10:L12 L8 L9 L13:L14 K10:K12 K8:K9 K13:K14 K30:L30"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9"/>
  <sheetViews>
    <sheetView showGridLines="0" defaultGridColor="0" topLeftCell="A25" colorId="8" zoomScale="75" zoomScaleNormal="75" zoomScaleSheetLayoutView="70" workbookViewId="0">
      <selection activeCell="G29" sqref="G29"/>
    </sheetView>
  </sheetViews>
  <sheetFormatPr defaultColWidth="8.85546875" defaultRowHeight="18" customHeight="1" x14ac:dyDescent="0.2"/>
  <cols>
    <col min="1" max="1" width="92.7109375" style="172" customWidth="1"/>
    <col min="2" max="2" width="16.5703125" style="172" customWidth="1"/>
    <col min="3" max="3" width="15.7109375" style="172" customWidth="1"/>
    <col min="4" max="5" width="14.7109375" style="172" customWidth="1"/>
    <col min="6" max="6" width="3.7109375" style="172" customWidth="1"/>
    <col min="7" max="10" width="12.7109375" style="172" customWidth="1"/>
    <col min="11" max="11" width="8.85546875" style="172" customWidth="1"/>
    <col min="12" max="13" width="12" style="172" bestFit="1" customWidth="1"/>
    <col min="14" max="14" width="12.7109375" style="172" customWidth="1"/>
    <col min="15" max="16384" width="8.85546875" style="172"/>
  </cols>
  <sheetData>
    <row r="1" spans="1:14" ht="23.25" x14ac:dyDescent="0.35">
      <c r="A1" s="850" t="s">
        <v>51</v>
      </c>
      <c r="B1" s="850"/>
      <c r="C1" s="850"/>
      <c r="D1" s="850"/>
      <c r="E1" s="850"/>
      <c r="F1" s="834"/>
      <c r="G1" s="834"/>
      <c r="H1" s="834"/>
      <c r="I1" s="834"/>
      <c r="J1" s="834"/>
    </row>
    <row r="2" spans="1:14" ht="23.25" x14ac:dyDescent="0.3">
      <c r="A2" s="842" t="s">
        <v>185</v>
      </c>
      <c r="B2" s="842"/>
      <c r="C2" s="842"/>
      <c r="D2" s="842"/>
      <c r="E2" s="842"/>
      <c r="F2" s="843"/>
      <c r="G2" s="843"/>
      <c r="H2" s="843"/>
      <c r="I2" s="843"/>
      <c r="J2" s="843"/>
    </row>
    <row r="3" spans="1:14" ht="18" customHeight="1" x14ac:dyDescent="0.3">
      <c r="A3" s="411"/>
      <c r="B3" s="411"/>
      <c r="C3" s="411"/>
      <c r="D3" s="411"/>
      <c r="E3" s="411"/>
      <c r="F3" s="293"/>
      <c r="G3" s="293"/>
      <c r="H3" s="293"/>
      <c r="I3" s="293"/>
      <c r="J3" s="190"/>
    </row>
    <row r="4" spans="1:14" ht="18.75" x14ac:dyDescent="0.3">
      <c r="A4" s="412"/>
      <c r="B4" s="412"/>
      <c r="C4" s="412"/>
      <c r="D4" s="412"/>
      <c r="E4" s="412"/>
    </row>
    <row r="5" spans="1:14" s="192" customFormat="1" ht="18" customHeight="1" x14ac:dyDescent="0.25">
      <c r="A5" s="191"/>
      <c r="B5" s="830" t="s">
        <v>248</v>
      </c>
      <c r="C5" s="831"/>
      <c r="D5" s="831"/>
      <c r="E5" s="832"/>
      <c r="F5" s="159"/>
      <c r="G5" s="830" t="s">
        <v>247</v>
      </c>
      <c r="H5" s="831"/>
      <c r="I5" s="831"/>
      <c r="J5" s="832"/>
    </row>
    <row r="6" spans="1:14" s="192" customFormat="1" ht="18" customHeight="1" x14ac:dyDescent="0.25">
      <c r="A6" s="193" t="s">
        <v>38</v>
      </c>
      <c r="B6" s="168">
        <v>2015</v>
      </c>
      <c r="C6" s="167">
        <v>2014</v>
      </c>
      <c r="D6" s="295" t="s">
        <v>11</v>
      </c>
      <c r="E6" s="296" t="s">
        <v>12</v>
      </c>
      <c r="F6" s="196"/>
      <c r="G6" s="168">
        <v>2015</v>
      </c>
      <c r="H6" s="167">
        <v>2014</v>
      </c>
      <c r="I6" s="295" t="s">
        <v>11</v>
      </c>
      <c r="J6" s="296" t="s">
        <v>12</v>
      </c>
    </row>
    <row r="7" spans="1:14" ht="18" customHeight="1" x14ac:dyDescent="0.25">
      <c r="A7" s="413" t="s">
        <v>6</v>
      </c>
      <c r="B7" s="414"/>
      <c r="C7" s="415"/>
      <c r="D7" s="393"/>
      <c r="E7" s="394"/>
      <c r="G7" s="392"/>
      <c r="H7" s="393"/>
      <c r="I7" s="393"/>
      <c r="J7" s="394"/>
    </row>
    <row r="8" spans="1:14" ht="18" customHeight="1" x14ac:dyDescent="0.2">
      <c r="A8" s="160" t="s">
        <v>104</v>
      </c>
      <c r="B8" s="120">
        <f>'Wireline History'!D8</f>
        <v>928</v>
      </c>
      <c r="C8" s="136">
        <f>'Wireline History'!H8</f>
        <v>861</v>
      </c>
      <c r="D8" s="136">
        <f>B8-C8</f>
        <v>67</v>
      </c>
      <c r="E8" s="643">
        <f t="shared" ref="E8:E15" si="0">IF(ISERROR(D8/C8),"n.m.",IF(ABS((D8/ABS(C8)))&gt;=1,"n.m.",(D8/ABS(C8))))</f>
        <v>7.7816492450638791E-2</v>
      </c>
      <c r="F8" s="207"/>
      <c r="G8" s="120">
        <f>SUM('Wireline History'!D8:E8)</f>
        <v>1831</v>
      </c>
      <c r="H8" s="121">
        <f>SUM('Wireline History'!H8:I8)</f>
        <v>1703</v>
      </c>
      <c r="I8" s="121">
        <f>G8-H8</f>
        <v>128</v>
      </c>
      <c r="J8" s="560">
        <f>(+G8-H8)/H8</f>
        <v>7.5161479741632412E-2</v>
      </c>
      <c r="K8" s="416"/>
      <c r="L8" s="416"/>
      <c r="M8" s="277"/>
      <c r="N8" s="382"/>
    </row>
    <row r="9" spans="1:14" ht="18" customHeight="1" x14ac:dyDescent="0.2">
      <c r="A9" s="160" t="s">
        <v>201</v>
      </c>
      <c r="B9" s="120">
        <f>'Wireline History'!D9</f>
        <v>383</v>
      </c>
      <c r="C9" s="136">
        <f>'Wireline History'!H9</f>
        <v>410</v>
      </c>
      <c r="D9" s="136">
        <f t="shared" ref="D9:D18" si="1">B9-C9</f>
        <v>-27</v>
      </c>
      <c r="E9" s="643">
        <f t="shared" si="0"/>
        <v>-6.5853658536585369E-2</v>
      </c>
      <c r="F9" s="416"/>
      <c r="G9" s="120">
        <f>SUM('Wireline History'!D9:E9)</f>
        <v>765</v>
      </c>
      <c r="H9" s="121">
        <f>SUM('Wireline History'!H9:I9)</f>
        <v>823</v>
      </c>
      <c r="I9" s="121">
        <f>G9-H9</f>
        <v>-58</v>
      </c>
      <c r="J9" s="560">
        <f t="shared" ref="J9:J15" si="2">(+G9-H9)/H9</f>
        <v>-7.0473876063183477E-2</v>
      </c>
      <c r="K9" s="416"/>
      <c r="L9" s="494"/>
      <c r="M9" s="277"/>
      <c r="N9" s="382"/>
    </row>
    <row r="10" spans="1:14" ht="18" customHeight="1" x14ac:dyDescent="0.2">
      <c r="A10" s="160" t="s">
        <v>105</v>
      </c>
      <c r="B10" s="120">
        <f>'Wireline History'!D10</f>
        <v>57</v>
      </c>
      <c r="C10" s="136">
        <f>'Wireline History'!H10</f>
        <v>63</v>
      </c>
      <c r="D10" s="351">
        <f t="shared" si="1"/>
        <v>-6</v>
      </c>
      <c r="E10" s="568">
        <f t="shared" si="0"/>
        <v>-9.5238095238095233E-2</v>
      </c>
      <c r="F10" s="160"/>
      <c r="G10" s="120">
        <f>SUM('Wireline History'!D10:E10)</f>
        <v>113</v>
      </c>
      <c r="H10" s="136">
        <f>SUM('Wireline History'!H10:I10)</f>
        <v>130</v>
      </c>
      <c r="I10" s="351">
        <f>G10-H10</f>
        <v>-17</v>
      </c>
      <c r="J10" s="561">
        <f t="shared" si="2"/>
        <v>-0.13076923076923078</v>
      </c>
      <c r="K10" s="416"/>
      <c r="L10" s="416"/>
      <c r="M10" s="277"/>
      <c r="N10" s="382"/>
    </row>
    <row r="11" spans="1:14" ht="18" customHeight="1" x14ac:dyDescent="0.25">
      <c r="A11" s="230" t="s">
        <v>230</v>
      </c>
      <c r="B11" s="116">
        <f>SUM(B8:B10)</f>
        <v>1368</v>
      </c>
      <c r="C11" s="143">
        <f>SUM(C8:C10)</f>
        <v>1334</v>
      </c>
      <c r="D11" s="136">
        <f>SUM(D8:D10)</f>
        <v>34</v>
      </c>
      <c r="E11" s="643">
        <f t="shared" si="0"/>
        <v>2.5487256371814093E-2</v>
      </c>
      <c r="F11" s="160"/>
      <c r="G11" s="116">
        <f>SUM(G8:G10)</f>
        <v>2709</v>
      </c>
      <c r="H11" s="143">
        <f>SUM(H8:H10)</f>
        <v>2656</v>
      </c>
      <c r="I11" s="136">
        <f>SUM(I8:I10)</f>
        <v>53</v>
      </c>
      <c r="J11" s="560">
        <f t="shared" si="2"/>
        <v>1.9954819277108432E-2</v>
      </c>
      <c r="K11" s="382"/>
      <c r="L11" s="382"/>
      <c r="M11" s="382"/>
      <c r="N11" s="382"/>
    </row>
    <row r="12" spans="1:14" ht="18" customHeight="1" x14ac:dyDescent="0.2">
      <c r="A12" s="160" t="s">
        <v>110</v>
      </c>
      <c r="B12" s="120">
        <f>'Wireline History'!D12</f>
        <v>12</v>
      </c>
      <c r="C12" s="351">
        <f>'Wireline History'!H12</f>
        <v>13</v>
      </c>
      <c r="D12" s="351">
        <f t="shared" si="1"/>
        <v>-1</v>
      </c>
      <c r="E12" s="568">
        <f t="shared" si="0"/>
        <v>-7.6923076923076927E-2</v>
      </c>
      <c r="F12" s="160"/>
      <c r="G12" s="120">
        <f>SUM('Wireline History'!D12:E12)</f>
        <v>27</v>
      </c>
      <c r="H12" s="136">
        <f>SUM('Wireline History'!H12:I12)</f>
        <v>31</v>
      </c>
      <c r="I12" s="351">
        <f>G12-H12</f>
        <v>-4</v>
      </c>
      <c r="J12" s="561">
        <f t="shared" si="2"/>
        <v>-0.12903225806451613</v>
      </c>
      <c r="K12" s="416"/>
      <c r="L12" s="416"/>
      <c r="M12" s="277"/>
      <c r="N12" s="382"/>
    </row>
    <row r="13" spans="1:14" ht="18" customHeight="1" x14ac:dyDescent="0.25">
      <c r="A13" s="230" t="s">
        <v>1</v>
      </c>
      <c r="B13" s="116">
        <f>+B11+B12</f>
        <v>1380</v>
      </c>
      <c r="C13" s="143">
        <f>+C11+C12</f>
        <v>1347</v>
      </c>
      <c r="D13" s="136">
        <f>SUM(D11:D12)</f>
        <v>33</v>
      </c>
      <c r="E13" s="643">
        <f t="shared" si="0"/>
        <v>2.4498886414253896E-2</v>
      </c>
      <c r="F13" s="160"/>
      <c r="G13" s="116">
        <f>+G11+G12</f>
        <v>2736</v>
      </c>
      <c r="H13" s="143">
        <f>+H11+H12</f>
        <v>2687</v>
      </c>
      <c r="I13" s="136">
        <f>SUM(I11:I12)</f>
        <v>49</v>
      </c>
      <c r="J13" s="560">
        <f t="shared" si="2"/>
        <v>1.8235950874581318E-2</v>
      </c>
      <c r="K13" s="382"/>
      <c r="L13" s="382"/>
      <c r="M13" s="382"/>
      <c r="N13" s="382"/>
    </row>
    <row r="14" spans="1:14" ht="18" customHeight="1" x14ac:dyDescent="0.2">
      <c r="A14" s="160" t="s">
        <v>4</v>
      </c>
      <c r="B14" s="120">
        <f>'Wireline History'!D14</f>
        <v>43</v>
      </c>
      <c r="C14" s="351">
        <f>'Wireline History'!H14</f>
        <v>44</v>
      </c>
      <c r="D14" s="351">
        <f t="shared" si="1"/>
        <v>-1</v>
      </c>
      <c r="E14" s="568">
        <f t="shared" si="0"/>
        <v>-2.2727272727272728E-2</v>
      </c>
      <c r="F14" s="160"/>
      <c r="G14" s="120">
        <f>SUM('Wireline History'!D14:E14)</f>
        <v>86</v>
      </c>
      <c r="H14" s="136">
        <f>SUM('Wireline History'!H14:I14)</f>
        <v>85</v>
      </c>
      <c r="I14" s="351">
        <f>G14-H14</f>
        <v>1</v>
      </c>
      <c r="J14" s="561">
        <f t="shared" si="2"/>
        <v>1.1764705882352941E-2</v>
      </c>
      <c r="K14" s="416"/>
      <c r="L14" s="416"/>
      <c r="M14" s="277"/>
      <c r="N14" s="382"/>
    </row>
    <row r="15" spans="1:14" ht="18" customHeight="1" x14ac:dyDescent="0.25">
      <c r="A15" s="230" t="s">
        <v>2</v>
      </c>
      <c r="B15" s="116">
        <f>+B14+B13</f>
        <v>1423</v>
      </c>
      <c r="C15" s="143">
        <f>+C14+C13</f>
        <v>1391</v>
      </c>
      <c r="D15" s="136">
        <f>SUM(D13:D14)</f>
        <v>32</v>
      </c>
      <c r="E15" s="643">
        <f t="shared" si="0"/>
        <v>2.3005032350826744E-2</v>
      </c>
      <c r="F15" s="160"/>
      <c r="G15" s="116">
        <f>+G14+G13</f>
        <v>2822</v>
      </c>
      <c r="H15" s="143">
        <f>+H14+H13</f>
        <v>2772</v>
      </c>
      <c r="I15" s="136">
        <f>SUM(I13:I14)</f>
        <v>50</v>
      </c>
      <c r="J15" s="560">
        <f t="shared" si="2"/>
        <v>1.8037518037518036E-2</v>
      </c>
      <c r="K15" s="382"/>
      <c r="L15" s="382"/>
      <c r="M15" s="382"/>
      <c r="N15" s="382"/>
    </row>
    <row r="16" spans="1:14" ht="18" customHeight="1" x14ac:dyDescent="0.2">
      <c r="A16" s="160"/>
      <c r="B16" s="120"/>
      <c r="C16" s="136"/>
      <c r="D16" s="136"/>
      <c r="E16" s="560"/>
      <c r="F16" s="160"/>
      <c r="G16" s="120"/>
      <c r="H16" s="136"/>
      <c r="I16" s="136"/>
      <c r="J16" s="560"/>
      <c r="K16" s="382"/>
      <c r="L16" s="382"/>
      <c r="M16" s="382"/>
      <c r="N16" s="382"/>
    </row>
    <row r="17" spans="1:18" ht="18" customHeight="1" x14ac:dyDescent="0.2">
      <c r="A17" s="160" t="s">
        <v>111</v>
      </c>
      <c r="B17" s="120">
        <f>'Wireline History'!D17</f>
        <v>589</v>
      </c>
      <c r="C17" s="136">
        <f>'Wireline History'!H17</f>
        <v>579</v>
      </c>
      <c r="D17" s="136">
        <f t="shared" si="1"/>
        <v>10</v>
      </c>
      <c r="E17" s="643">
        <f>IF(ISERROR(D17/C17),"n.m.",IF(ABS((D17/ABS(C17)))&gt;=1,"n.m.",(D17/ABS(C17))))</f>
        <v>1.7271157167530225E-2</v>
      </c>
      <c r="F17" s="537"/>
      <c r="G17" s="120">
        <f>SUM('Wireline History'!D17:E17)</f>
        <v>1150</v>
      </c>
      <c r="H17" s="136">
        <f>SUM('Wireline History'!H17:I17)</f>
        <v>1146</v>
      </c>
      <c r="I17" s="136">
        <f>G17-H17</f>
        <v>4</v>
      </c>
      <c r="J17" s="560">
        <f>(+G17-H17)/H17</f>
        <v>3.4904013961605585E-3</v>
      </c>
      <c r="K17" s="382"/>
      <c r="L17" s="382"/>
      <c r="M17" s="382"/>
      <c r="N17" s="382"/>
      <c r="O17" s="403"/>
    </row>
    <row r="18" spans="1:18" ht="18" customHeight="1" x14ac:dyDescent="0.2">
      <c r="A18" s="160" t="s">
        <v>184</v>
      </c>
      <c r="B18" s="120">
        <f>'Wireline History'!D18</f>
        <v>472</v>
      </c>
      <c r="C18" s="136">
        <f>'Wireline History'!H18</f>
        <v>447</v>
      </c>
      <c r="D18" s="136">
        <f t="shared" si="1"/>
        <v>25</v>
      </c>
      <c r="E18" s="568">
        <f>IF(ISERROR(D18/C18),"n.m.",IF(ABS((D18/ABS(C18)))&gt;=1,"n.m.",(D18/ABS(C18))))</f>
        <v>5.5928411633109618E-2</v>
      </c>
      <c r="F18" s="160"/>
      <c r="G18" s="120">
        <f>SUM('Wireline History'!D18:E18)</f>
        <v>919</v>
      </c>
      <c r="H18" s="136">
        <f>SUM('Wireline History'!H18:I18)</f>
        <v>874</v>
      </c>
      <c r="I18" s="136">
        <f>G18-H18</f>
        <v>45</v>
      </c>
      <c r="J18" s="561">
        <f>(+G18-H18)/H18</f>
        <v>5.1487414187643021E-2</v>
      </c>
      <c r="R18" s="382"/>
    </row>
    <row r="19" spans="1:18" ht="18" customHeight="1" x14ac:dyDescent="0.25">
      <c r="A19" s="230" t="s">
        <v>64</v>
      </c>
      <c r="B19" s="116">
        <f>SUM(B17:B18)</f>
        <v>1061</v>
      </c>
      <c r="C19" s="143">
        <f>SUM(C17:C18)</f>
        <v>1026</v>
      </c>
      <c r="D19" s="143">
        <f>SUM(D17:D18)</f>
        <v>35</v>
      </c>
      <c r="E19" s="643">
        <f>IF(ISERROR(D19/C19),"n.m.",IF(ABS((D19/ABS(C19)))&gt;=1,"n.m.",(D19/ABS(C19))))</f>
        <v>3.4113060428849901E-2</v>
      </c>
      <c r="F19" s="160"/>
      <c r="G19" s="116">
        <f>SUM(G17:G18)</f>
        <v>2069</v>
      </c>
      <c r="H19" s="143">
        <f>SUM(H17:H18)</f>
        <v>2020</v>
      </c>
      <c r="I19" s="143">
        <f>SUM(I17:I18)</f>
        <v>49</v>
      </c>
      <c r="J19" s="560">
        <f>(+G19-H19)/H19</f>
        <v>2.4257425742574258E-2</v>
      </c>
      <c r="L19" s="417"/>
    </row>
    <row r="20" spans="1:18" ht="18" customHeight="1" x14ac:dyDescent="0.2">
      <c r="A20" s="160"/>
      <c r="B20" s="118"/>
      <c r="C20" s="538"/>
      <c r="D20" s="538"/>
      <c r="E20" s="533"/>
      <c r="F20" s="160"/>
      <c r="G20" s="118"/>
      <c r="H20" s="538"/>
      <c r="I20" s="538"/>
      <c r="J20" s="533"/>
      <c r="M20" s="382"/>
    </row>
    <row r="21" spans="1:18" s="160" customFormat="1" ht="23.25" customHeight="1" thickBot="1" x14ac:dyDescent="0.3">
      <c r="A21" s="230" t="s">
        <v>79</v>
      </c>
      <c r="B21" s="526">
        <f>B15-B19</f>
        <v>362</v>
      </c>
      <c r="C21" s="527">
        <f>C15-C19</f>
        <v>365</v>
      </c>
      <c r="D21" s="527">
        <f>B21-C21</f>
        <v>-3</v>
      </c>
      <c r="E21" s="799">
        <f>'[22]Wireline Flash-qtr-2015'!$J$26</f>
        <v>-9.4293884763131039E-3</v>
      </c>
      <c r="G21" s="526">
        <f>G15-G19</f>
        <v>753</v>
      </c>
      <c r="H21" s="527">
        <f>H15-H19</f>
        <v>752</v>
      </c>
      <c r="I21" s="527">
        <f>G21-H21</f>
        <v>1</v>
      </c>
      <c r="J21" s="799">
        <f>'[22]Wireline Flash-qtr-2015'!$S$26</f>
        <v>1.864791327382699E-3</v>
      </c>
      <c r="L21" s="785">
        <f>B21-361</f>
        <v>1</v>
      </c>
    </row>
    <row r="22" spans="1:18" ht="18" customHeight="1" thickTop="1" x14ac:dyDescent="0.25">
      <c r="A22" s="230"/>
      <c r="B22" s="419"/>
      <c r="C22" s="539"/>
      <c r="D22" s="538"/>
      <c r="E22" s="536"/>
      <c r="F22" s="160"/>
      <c r="G22" s="419"/>
      <c r="H22" s="539"/>
      <c r="I22" s="538"/>
      <c r="J22" s="536"/>
      <c r="K22" s="382"/>
      <c r="L22" s="382"/>
      <c r="M22" s="382"/>
      <c r="N22" s="382"/>
    </row>
    <row r="23" spans="1:18" s="160" customFormat="1" ht="18" customHeight="1" x14ac:dyDescent="0.25">
      <c r="A23" s="230" t="s">
        <v>176</v>
      </c>
      <c r="B23" s="524">
        <f>'Wireline History'!D23</f>
        <v>0.254</v>
      </c>
      <c r="C23" s="525">
        <f>'Wireline History'!H23</f>
        <v>0.26237193587094754</v>
      </c>
      <c r="D23" s="528">
        <f>(ROUND(B23,3)-ROUND(C23,3))*100</f>
        <v>-0.80000000000000071</v>
      </c>
      <c r="E23" s="317" t="s">
        <v>116</v>
      </c>
      <c r="G23" s="524">
        <f>'[22]Wireline Flash-qtr-2015'!$M$31</f>
        <v>0.26700000000000002</v>
      </c>
      <c r="H23" s="525">
        <f>'[22]Wireline Flash-qtr-2015'!$Q$31</f>
        <v>0.27100000000000002</v>
      </c>
      <c r="I23" s="528">
        <f>(ROUND(G23,3)-ROUND(H23,3))*100</f>
        <v>-0.40000000000000036</v>
      </c>
      <c r="J23" s="317" t="s">
        <v>116</v>
      </c>
      <c r="K23" s="436"/>
      <c r="L23" s="529"/>
      <c r="M23" s="436"/>
      <c r="N23" s="436"/>
    </row>
    <row r="24" spans="1:18" ht="18" customHeight="1" x14ac:dyDescent="0.2">
      <c r="A24" s="160"/>
      <c r="B24" s="118"/>
      <c r="C24" s="538"/>
      <c r="D24" s="538"/>
      <c r="E24" s="533"/>
      <c r="F24" s="160"/>
      <c r="G24" s="118"/>
      <c r="H24" s="538"/>
      <c r="I24" s="538"/>
      <c r="J24" s="533"/>
    </row>
    <row r="25" spans="1:18" s="324" customFormat="1" ht="18" customHeight="1" x14ac:dyDescent="0.25">
      <c r="A25" s="230" t="s">
        <v>16</v>
      </c>
      <c r="B25" s="120">
        <f>'Wireline History'!D25</f>
        <v>437</v>
      </c>
      <c r="C25" s="136">
        <f>'Wireline History'!H25</f>
        <v>408</v>
      </c>
      <c r="D25" s="136">
        <f>B25-C25</f>
        <v>29</v>
      </c>
      <c r="E25" s="643">
        <f>IF(ISERROR(D25/C25),"n.m.",IF(ABS((D25/ABS(C25)))&gt;=1,"n.m.",(D25/ABS(C25))))</f>
        <v>7.1078431372549017E-2</v>
      </c>
      <c r="F25" s="160"/>
      <c r="G25" s="120">
        <f>SUM('Wireline History'!D25:E25)</f>
        <v>824</v>
      </c>
      <c r="H25" s="136">
        <f>SUM('Wireline History'!H25:I25)</f>
        <v>739</v>
      </c>
      <c r="I25" s="136">
        <f>G25-H25</f>
        <v>85</v>
      </c>
      <c r="J25" s="560">
        <f>(+G25-H25)/H25</f>
        <v>0.11502029769959404</v>
      </c>
      <c r="K25" s="421"/>
      <c r="L25" s="421"/>
      <c r="M25" s="421"/>
      <c r="N25" s="421"/>
    </row>
    <row r="26" spans="1:18" s="324" customFormat="1" ht="18" customHeight="1" x14ac:dyDescent="0.25">
      <c r="A26" s="230"/>
      <c r="B26" s="130"/>
      <c r="C26" s="540"/>
      <c r="D26" s="540"/>
      <c r="E26" s="224"/>
      <c r="F26" s="230"/>
      <c r="G26" s="130"/>
      <c r="H26" s="540"/>
      <c r="I26" s="540"/>
      <c r="J26" s="224"/>
      <c r="K26" s="421"/>
      <c r="L26" s="421"/>
      <c r="M26" s="421"/>
      <c r="N26" s="421"/>
    </row>
    <row r="27" spans="1:18" s="207" customFormat="1" ht="18" customHeight="1" x14ac:dyDescent="0.25">
      <c r="A27" s="230" t="s">
        <v>239</v>
      </c>
      <c r="B27" s="131">
        <f>+B25/B15</f>
        <v>0.30709768095572731</v>
      </c>
      <c r="C27" s="496">
        <f>+C25/C15</f>
        <v>0.29331416247304098</v>
      </c>
      <c r="D27" s="541">
        <f>(ROUND(B27,2)-ROUND(C27,2))*100</f>
        <v>2.0000000000000018</v>
      </c>
      <c r="E27" s="317" t="s">
        <v>116</v>
      </c>
      <c r="F27" s="435"/>
      <c r="G27" s="131">
        <f>+G25/G15</f>
        <v>0.29199149539333807</v>
      </c>
      <c r="H27" s="496">
        <f>+H25/H15</f>
        <v>0.26659451659451661</v>
      </c>
      <c r="I27" s="541">
        <f>(ROUND(G27,2)-ROUND(H27,2))*100</f>
        <v>1.9999999999999962</v>
      </c>
      <c r="J27" s="317" t="s">
        <v>116</v>
      </c>
      <c r="K27" s="421"/>
      <c r="L27" s="423"/>
      <c r="M27" s="421"/>
      <c r="N27" s="421"/>
      <c r="O27" s="217"/>
      <c r="P27" s="217"/>
      <c r="Q27" s="424"/>
      <c r="R27" s="183"/>
    </row>
    <row r="28" spans="1:18" s="207" customFormat="1" ht="18" customHeight="1" x14ac:dyDescent="0.25">
      <c r="A28" s="230"/>
      <c r="B28" s="118"/>
      <c r="C28" s="542"/>
      <c r="D28" s="489"/>
      <c r="E28" s="533"/>
      <c r="F28" s="435"/>
      <c r="G28" s="118"/>
      <c r="H28" s="542"/>
      <c r="I28" s="489"/>
      <c r="J28" s="533"/>
      <c r="K28" s="421"/>
      <c r="L28" s="421"/>
      <c r="M28" s="421"/>
      <c r="N28" s="421"/>
      <c r="O28" s="217"/>
      <c r="P28" s="217"/>
      <c r="Q28" s="424"/>
      <c r="R28" s="183"/>
    </row>
    <row r="29" spans="1:18" s="207" customFormat="1" ht="18" customHeight="1" x14ac:dyDescent="0.25">
      <c r="A29" s="230" t="s">
        <v>175</v>
      </c>
      <c r="B29" s="120">
        <f>'Wireline History'!D29</f>
        <v>-75</v>
      </c>
      <c r="C29" s="136">
        <f>'Wireline History'!H29</f>
        <v>-43</v>
      </c>
      <c r="D29" s="136">
        <f>B29-C29</f>
        <v>-32</v>
      </c>
      <c r="E29" s="643">
        <f>IF(ISERROR(D29/C29),"n.m.",IF(ABS((D29/ABS(C29)))&gt;=1,"n.m.",(D29/ABS(C29))))</f>
        <v>-0.7441860465116279</v>
      </c>
      <c r="F29" s="537"/>
      <c r="G29" s="120">
        <f>+G21-G25</f>
        <v>-71</v>
      </c>
      <c r="H29" s="136">
        <f>+H21-H25</f>
        <v>13</v>
      </c>
      <c r="I29" s="136">
        <f>G29-H29</f>
        <v>-84</v>
      </c>
      <c r="J29" s="643" t="str">
        <f>IF(ISERROR(I29/H29),"n.m.",IF(ABS((I29/ABS(H29)))&gt;=1,"n.m.",(I29/ABS(H29))))</f>
        <v>n.m.</v>
      </c>
      <c r="K29" s="421"/>
      <c r="L29" s="421"/>
      <c r="M29" s="421"/>
      <c r="N29" s="421"/>
      <c r="O29" s="217"/>
      <c r="P29" s="217"/>
      <c r="Q29" s="424"/>
      <c r="R29" s="183"/>
    </row>
    <row r="30" spans="1:18" s="324" customFormat="1" ht="14.25" customHeight="1" x14ac:dyDescent="0.25">
      <c r="A30" s="380"/>
      <c r="B30" s="120"/>
      <c r="C30" s="136"/>
      <c r="D30" s="136"/>
      <c r="E30" s="534"/>
      <c r="F30" s="160"/>
      <c r="G30" s="120"/>
      <c r="H30" s="136"/>
      <c r="I30" s="136"/>
      <c r="J30" s="534"/>
      <c r="K30" s="421"/>
      <c r="L30" s="421"/>
      <c r="M30" s="421"/>
      <c r="N30" s="421"/>
    </row>
    <row r="31" spans="1:18" ht="18" customHeight="1" x14ac:dyDescent="0.2">
      <c r="A31" s="160" t="s">
        <v>146</v>
      </c>
      <c r="B31" s="120">
        <f>'Wireline History'!D31</f>
        <v>23</v>
      </c>
      <c r="C31" s="136">
        <f>'Wireline History'!H31</f>
        <v>8</v>
      </c>
      <c r="D31" s="351">
        <f>+B31-C31</f>
        <v>15</v>
      </c>
      <c r="E31" s="643" t="str">
        <f>IF(ISERROR(D31/C31),"n.m.",IF(ABS((D31/ABS(C31)))&gt;=1,"n.m.",(D31/ABS(C31))))</f>
        <v>n.m.</v>
      </c>
      <c r="F31" s="537"/>
      <c r="G31" s="120">
        <f>SUM('Wireline History'!D31:E31)</f>
        <v>34</v>
      </c>
      <c r="H31" s="136">
        <f>SUM('Wireline History'!H31:I31)</f>
        <v>13</v>
      </c>
      <c r="I31" s="351">
        <f>+G31-H31</f>
        <v>21</v>
      </c>
      <c r="J31" s="568" t="str">
        <f>IF(ISERROR(I31/H31),"n.m.",IF(ABS((I31/ABS(H31)))&gt;=1,"n.m.",(I31/ABS(H31))))</f>
        <v>n.m.</v>
      </c>
      <c r="K31" s="382"/>
      <c r="L31" s="382"/>
      <c r="M31" s="382"/>
      <c r="N31" s="382"/>
      <c r="O31" s="403"/>
    </row>
    <row r="32" spans="1:18" s="160" customFormat="1" ht="23.25" customHeight="1" thickBot="1" x14ac:dyDescent="0.3">
      <c r="A32" s="230" t="s">
        <v>174</v>
      </c>
      <c r="B32" s="132">
        <f>'Wireline History'!D32</f>
        <v>385</v>
      </c>
      <c r="C32" s="530">
        <f>+C31+C21</f>
        <v>373</v>
      </c>
      <c r="D32" s="527">
        <f>B32-C32</f>
        <v>12</v>
      </c>
      <c r="E32" s="798">
        <f>'[22]Wireline Flash-qtr-2015'!$J$28</f>
        <v>2.9407583755261948E-2</v>
      </c>
      <c r="G32" s="132">
        <f>+G31+G21</f>
        <v>787</v>
      </c>
      <c r="H32" s="530">
        <f>+H31+H21</f>
        <v>765</v>
      </c>
      <c r="I32" s="527">
        <f>G32-H32</f>
        <v>22</v>
      </c>
      <c r="J32" s="798">
        <f>'[22]Wireline Flash-qtr-2015'!$S$28</f>
        <v>2.8901502706076634E-2</v>
      </c>
    </row>
    <row r="33" spans="1:14" ht="12" customHeight="1" thickTop="1" x14ac:dyDescent="0.25">
      <c r="A33" s="324"/>
      <c r="B33" s="118"/>
      <c r="C33" s="119"/>
      <c r="D33" s="119"/>
      <c r="E33" s="536"/>
      <c r="F33" s="160"/>
      <c r="G33" s="118"/>
      <c r="H33" s="538"/>
      <c r="I33" s="538"/>
      <c r="J33" s="536"/>
      <c r="K33" s="382"/>
      <c r="L33" s="382"/>
      <c r="M33" s="382"/>
      <c r="N33" s="382"/>
    </row>
    <row r="34" spans="1:14" s="160" customFormat="1" ht="18" customHeight="1" x14ac:dyDescent="0.25">
      <c r="A34" s="230" t="s">
        <v>182</v>
      </c>
      <c r="B34" s="524">
        <f>'Wireline History'!D34</f>
        <v>0.27</v>
      </c>
      <c r="C34" s="525">
        <f>'Wireline History'!H34</f>
        <v>0.26815240833932424</v>
      </c>
      <c r="D34" s="528">
        <f>(ROUND(B34,3)-ROUND(C34,3))*100</f>
        <v>0.20000000000000018</v>
      </c>
      <c r="E34" s="317" t="s">
        <v>116</v>
      </c>
      <c r="G34" s="524">
        <f>'[22]Wireline Flash-qtr-2015'!$M$32</f>
        <v>0.27900000000000003</v>
      </c>
      <c r="H34" s="525">
        <f>'[22]Wireline Flash-qtr-2015'!$Q$32</f>
        <v>0.27600000000000002</v>
      </c>
      <c r="I34" s="528">
        <f>(ROUND(G34,3)-ROUND(H34,3))*100</f>
        <v>0.30000000000000027</v>
      </c>
      <c r="J34" s="317" t="s">
        <v>116</v>
      </c>
      <c r="K34" s="436"/>
      <c r="L34" s="529"/>
      <c r="M34" s="436"/>
      <c r="N34" s="436"/>
    </row>
    <row r="35" spans="1:14" s="207" customFormat="1" ht="3.75" customHeight="1" x14ac:dyDescent="0.2">
      <c r="A35" s="238"/>
      <c r="B35" s="425"/>
      <c r="C35" s="426"/>
      <c r="D35" s="426"/>
      <c r="E35" s="427"/>
      <c r="F35" s="238"/>
      <c r="G35" s="425"/>
      <c r="H35" s="426"/>
      <c r="I35" s="426"/>
      <c r="J35" s="427"/>
      <c r="K35" s="238"/>
      <c r="L35" s="238"/>
    </row>
    <row r="36" spans="1:14" s="207" customFormat="1" ht="10.5" customHeight="1" x14ac:dyDescent="0.2">
      <c r="A36" s="238"/>
      <c r="B36" s="428"/>
      <c r="C36" s="428"/>
      <c r="D36" s="428"/>
      <c r="E36" s="428"/>
      <c r="F36" s="238"/>
      <c r="G36" s="428"/>
      <c r="H36" s="428"/>
      <c r="I36" s="428"/>
      <c r="J36" s="428"/>
      <c r="K36" s="238"/>
      <c r="L36" s="238"/>
    </row>
    <row r="37" spans="1:14" s="207" customFormat="1" ht="18" customHeight="1" x14ac:dyDescent="0.2">
      <c r="A37" s="851" t="s">
        <v>178</v>
      </c>
      <c r="B37" s="838"/>
      <c r="C37" s="838"/>
      <c r="D37" s="838"/>
      <c r="E37" s="838"/>
      <c r="F37" s="838"/>
      <c r="G37" s="838"/>
      <c r="H37" s="838"/>
      <c r="I37" s="838"/>
      <c r="J37" s="838"/>
      <c r="K37" s="838"/>
      <c r="L37" s="838"/>
    </row>
    <row r="38" spans="1:14" ht="18" customHeight="1" x14ac:dyDescent="0.2">
      <c r="A38" s="637" t="s">
        <v>161</v>
      </c>
      <c r="B38" s="588"/>
      <c r="C38" s="630"/>
      <c r="D38" s="630"/>
      <c r="E38" s="630"/>
      <c r="F38" s="630"/>
      <c r="G38" s="630"/>
      <c r="H38" s="630"/>
      <c r="I38" s="630"/>
      <c r="J38" s="630"/>
      <c r="K38" s="630"/>
      <c r="L38" s="630"/>
    </row>
    <row r="48" spans="1:14" ht="21" customHeight="1" x14ac:dyDescent="0.2"/>
    <row r="49" spans="1:1" ht="21" customHeight="1" x14ac:dyDescent="0.2">
      <c r="A49" s="584"/>
    </row>
  </sheetData>
  <mergeCells count="5">
    <mergeCell ref="A1:J1"/>
    <mergeCell ref="A2:J2"/>
    <mergeCell ref="B5:E5"/>
    <mergeCell ref="G5:J5"/>
    <mergeCell ref="A37:L37"/>
  </mergeCells>
  <phoneticPr fontId="0" type="noConversion"/>
  <printOptions horizontalCentered="1"/>
  <pageMargins left="0.70866141732283472" right="0.51181102362204722" top="0.51181102362204722" bottom="0.51181102362204722" header="0.51181102362204722" footer="0.51181102362204722"/>
  <pageSetup scale="43" orientation="portrait" r:id="rId1"/>
  <headerFooter scaleWithDoc="0" alignWithMargins="0">
    <oddHeader xml:space="preserve">&amp;C </oddHeader>
    <oddFooter>&amp;L&amp;9Supplemental Investor Information (Unaudited)
Second Quarter, 2015&amp;R&amp;9TELUS Corporation
Page &amp;P</oddFooter>
  </headerFooter>
  <ignoredErrors>
    <ignoredError sqref="I10 I18 I15:I16 I19 I8 I9 I17 G21 G20 G26:G30 G24 G19 G15:G16 G13 G11 G22 H22 H26:H30 H11 H13 H15:H16 H19 H24 H20 H21 H8:H10 H23 H25 H17:H18 H14 H12 H31" formulaRange="1"/>
    <ignoredError sqref="D11:D14" formula="1"/>
    <ignoredError sqref="I11:I14"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Cover</vt:lpstr>
      <vt:lpstr>Consolidated</vt:lpstr>
      <vt:lpstr>Segmented</vt:lpstr>
      <vt:lpstr>Seg History</vt:lpstr>
      <vt:lpstr>Wireless</vt:lpstr>
      <vt:lpstr>Wireless History</vt:lpstr>
      <vt:lpstr>Wireless Stats</vt:lpstr>
      <vt:lpstr>Wireless Stats History</vt:lpstr>
      <vt:lpstr>Wireline</vt:lpstr>
      <vt:lpstr>Wireline History</vt:lpstr>
      <vt:lpstr>Wireline Stats</vt:lpstr>
      <vt:lpstr>Wireline Stats History</vt:lpstr>
      <vt:lpstr>Definitions</vt:lpstr>
      <vt:lpstr>Sheet1</vt:lpstr>
      <vt:lpstr>Graph Data</vt:lpstr>
      <vt:lpstr>Consolidated!Print_Area</vt:lpstr>
      <vt:lpstr>Cover!Print_Area</vt:lpstr>
      <vt:lpstr>Definitions!Print_Area</vt:lpstr>
      <vt:lpstr>'Graph Data'!Print_Area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Cecilia Rosell</cp:lastModifiedBy>
  <cp:lastPrinted>2015-07-16T18:58:47Z</cp:lastPrinted>
  <dcterms:created xsi:type="dcterms:W3CDTF">2001-03-17T00:05:52Z</dcterms:created>
  <dcterms:modified xsi:type="dcterms:W3CDTF">2018-05-08T22:15:49Z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